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M:\Damon.Xenopoulos\DEX\Nucor Seattle\UE-220066 UG-220067_PSE Gen Rate Case\"/>
    </mc:Choice>
  </mc:AlternateContent>
  <xr:revisionPtr revIDLastSave="0" documentId="13_ncr:1_{A4D946E9-6423-4B3E-A489-AC40BF0D5771}" xr6:coauthVersionLast="47" xr6:coauthVersionMax="47" xr10:uidLastSave="{00000000-0000-0000-0000-000000000000}"/>
  <bookViews>
    <workbookView xWindow="-120" yWindow="-120" windowWidth="29040" windowHeight="15840" activeTab="5" xr2:uid="{64130F4A-D7CB-408B-A22F-3E122B00B8A2}"/>
  </bookViews>
  <sheets>
    <sheet name="Exhibit KCH-4, p. 1" sheetId="3" r:id="rId1"/>
    <sheet name="Exhibit KCH-4, p. 2" sheetId="2" r:id="rId2"/>
    <sheet name="Exhibit KCH-4, p. 3" sheetId="7" r:id="rId3"/>
    <sheet name="Exhibit KCH-4, p. 4" sheetId="8" r:id="rId4"/>
    <sheet name="Exhibit KCH-4, p. 5" sheetId="10" r:id="rId5"/>
    <sheet name="Exhibit KCH-4, p. 6" sheetId="11" r:id="rId6"/>
  </sheet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>10001</definedName>
    <definedName name="IQ_FWD_CY1">10002</definedName>
    <definedName name="IQ_FWD_CY2">10003</definedName>
    <definedName name="IQ_FWD_FY">1001</definedName>
    <definedName name="IQ_FWD_FY1">1002</definedName>
    <definedName name="IQ_FWD_FY2">1003</definedName>
    <definedName name="IQ_FWD_Q">501</definedName>
    <definedName name="IQ_FWD_Q1">502</definedName>
    <definedName name="IQ_FWD_Q2">503</definedName>
    <definedName name="IQ_FY">1000</definedName>
    <definedName name="IQ_LATESTK">1000</definedName>
    <definedName name="IQ_LATESTQ">500</definedName>
    <definedName name="IQ_LTM">2000</definedName>
    <definedName name="IQ_LTMMONTH">120000</definedName>
    <definedName name="IQ_MONTH">15000</definedName>
    <definedName name="IQ_NTM">6000</definedName>
    <definedName name="IQ_TODAY">0</definedName>
    <definedName name="IQ_WEEK">50000</definedName>
    <definedName name="IQ_YTD">3000</definedName>
    <definedName name="IQ_YTDMONTH">130000</definedName>
    <definedName name="_xlnm.Print_Area" localSheetId="2">'Exhibit KCH-4, p. 3'!$A$1:$F$26</definedName>
    <definedName name="_xlnm.Print_Area" localSheetId="3">'Exhibit KCH-4, p. 4'!$A$1:$S$30</definedName>
    <definedName name="_xlnm.Print_Area" localSheetId="4">'Exhibit KCH-4, p. 5'!$A$1:$P$31</definedName>
    <definedName name="_xlnm.Print_Area" localSheetId="5">'Exhibit KCH-4, p. 6'!$A$1:$P$31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10" i="11" l="1"/>
  <c r="P11" i="11"/>
  <c r="P12" i="11"/>
  <c r="P13" i="11"/>
  <c r="P14" i="11"/>
  <c r="P15" i="11"/>
  <c r="P16" i="11"/>
  <c r="P17" i="11"/>
  <c r="P18" i="11"/>
  <c r="P19" i="11"/>
  <c r="P20" i="11"/>
  <c r="P21" i="11"/>
  <c r="P9" i="11"/>
  <c r="P10" i="10"/>
  <c r="P11" i="10"/>
  <c r="P12" i="10"/>
  <c r="P13" i="10"/>
  <c r="P14" i="10"/>
  <c r="P15" i="10"/>
  <c r="P16" i="10"/>
  <c r="P17" i="10"/>
  <c r="P18" i="10"/>
  <c r="P19" i="10"/>
  <c r="P20" i="10"/>
  <c r="P21" i="10"/>
  <c r="P9" i="10"/>
  <c r="J57" i="2" l="1"/>
  <c r="E20" i="3"/>
  <c r="E21" i="11" l="1"/>
  <c r="K21" i="11"/>
  <c r="J21" i="11"/>
  <c r="F21" i="11"/>
  <c r="L20" i="11"/>
  <c r="G20" i="11"/>
  <c r="L19" i="11"/>
  <c r="G19" i="11"/>
  <c r="L18" i="11"/>
  <c r="G18" i="11"/>
  <c r="L17" i="11"/>
  <c r="G17" i="11"/>
  <c r="L16" i="11"/>
  <c r="G16" i="11"/>
  <c r="H16" i="11" s="1"/>
  <c r="L15" i="11"/>
  <c r="M15" i="11" s="1"/>
  <c r="G15" i="11"/>
  <c r="L14" i="11"/>
  <c r="G14" i="11"/>
  <c r="L13" i="11"/>
  <c r="G13" i="11"/>
  <c r="L12" i="11"/>
  <c r="G12" i="11"/>
  <c r="L11" i="11"/>
  <c r="G11" i="11"/>
  <c r="L10" i="11"/>
  <c r="G10" i="11"/>
  <c r="A10" i="11"/>
  <c r="A11" i="11" s="1"/>
  <c r="A12" i="11" s="1"/>
  <c r="A13" i="11" s="1"/>
  <c r="A14" i="11" s="1"/>
  <c r="A15" i="11" s="1"/>
  <c r="A16" i="11" s="1"/>
  <c r="A17" i="11" s="1"/>
  <c r="A18" i="11" s="1"/>
  <c r="A19" i="11" s="1"/>
  <c r="A20" i="11" s="1"/>
  <c r="A21" i="11" s="1"/>
  <c r="L9" i="11"/>
  <c r="G9" i="11"/>
  <c r="K21" i="10"/>
  <c r="J21" i="10"/>
  <c r="H14" i="10"/>
  <c r="F21" i="10"/>
  <c r="E21" i="10"/>
  <c r="L20" i="10"/>
  <c r="G20" i="10"/>
  <c r="L19" i="10"/>
  <c r="G19" i="10"/>
  <c r="L18" i="10"/>
  <c r="G18" i="10"/>
  <c r="L17" i="10"/>
  <c r="G17" i="10"/>
  <c r="L16" i="10"/>
  <c r="G16" i="10"/>
  <c r="L15" i="10"/>
  <c r="G15" i="10"/>
  <c r="L14" i="10"/>
  <c r="G14" i="10"/>
  <c r="L13" i="10"/>
  <c r="G13" i="10"/>
  <c r="L12" i="10"/>
  <c r="G12" i="10"/>
  <c r="L11" i="10"/>
  <c r="G11" i="10"/>
  <c r="H11" i="10" s="1"/>
  <c r="L10" i="10"/>
  <c r="G10" i="10"/>
  <c r="H10" i="10" s="1"/>
  <c r="A10" i="10"/>
  <c r="A11" i="10" s="1"/>
  <c r="A12" i="10" s="1"/>
  <c r="A13" i="10" s="1"/>
  <c r="A14" i="10" s="1"/>
  <c r="A15" i="10" s="1"/>
  <c r="A16" i="10" s="1"/>
  <c r="A17" i="10" s="1"/>
  <c r="A18" i="10" s="1"/>
  <c r="A19" i="10" s="1"/>
  <c r="A20" i="10" s="1"/>
  <c r="A21" i="10" s="1"/>
  <c r="L9" i="10"/>
  <c r="G9" i="10"/>
  <c r="H9" i="10" s="1"/>
  <c r="K21" i="8"/>
  <c r="I10" i="8"/>
  <c r="I11" i="8"/>
  <c r="I12" i="8"/>
  <c r="I13" i="8"/>
  <c r="I14" i="8"/>
  <c r="I15" i="8"/>
  <c r="I16" i="8"/>
  <c r="I17" i="8"/>
  <c r="H17" i="10" s="1"/>
  <c r="I18" i="8"/>
  <c r="I19" i="8"/>
  <c r="I20" i="8"/>
  <c r="I9" i="8"/>
  <c r="P21" i="8"/>
  <c r="O21" i="8"/>
  <c r="H21" i="8"/>
  <c r="D21" i="8"/>
  <c r="E20" i="8"/>
  <c r="E19" i="8"/>
  <c r="E18" i="8"/>
  <c r="E17" i="8"/>
  <c r="E16" i="8"/>
  <c r="E15" i="8"/>
  <c r="E14" i="8"/>
  <c r="E13" i="8"/>
  <c r="E12" i="8"/>
  <c r="E10" i="8"/>
  <c r="A10" i="8"/>
  <c r="A11" i="8" s="1"/>
  <c r="A12" i="8" s="1"/>
  <c r="A13" i="8" s="1"/>
  <c r="A14" i="8" s="1"/>
  <c r="A15" i="8" s="1"/>
  <c r="A16" i="8" s="1"/>
  <c r="A17" i="8" s="1"/>
  <c r="A18" i="8" s="1"/>
  <c r="A19" i="8" s="1"/>
  <c r="A20" i="8" s="1"/>
  <c r="A21" i="8" s="1"/>
  <c r="E9" i="8"/>
  <c r="A10" i="7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E21" i="7"/>
  <c r="F21" i="7" s="1"/>
  <c r="C21" i="7"/>
  <c r="F20" i="7"/>
  <c r="F19" i="7"/>
  <c r="F18" i="7"/>
  <c r="F17" i="7"/>
  <c r="F16" i="7"/>
  <c r="F15" i="7"/>
  <c r="F14" i="7"/>
  <c r="F13" i="7"/>
  <c r="F12" i="7"/>
  <c r="F11" i="7"/>
  <c r="F10" i="7"/>
  <c r="F9" i="7"/>
  <c r="A7" i="3"/>
  <c r="A8" i="3" s="1"/>
  <c r="A9" i="3" s="1"/>
  <c r="A10" i="3" s="1"/>
  <c r="A11" i="3" s="1"/>
  <c r="C9" i="3"/>
  <c r="D9" i="3"/>
  <c r="E9" i="3"/>
  <c r="E17" i="3" s="1"/>
  <c r="F9" i="3"/>
  <c r="G9" i="3"/>
  <c r="H9" i="3"/>
  <c r="I9" i="3"/>
  <c r="I17" i="3" s="1"/>
  <c r="I18" i="3" s="1"/>
  <c r="I20" i="3" s="1"/>
  <c r="I21" i="3" s="1"/>
  <c r="J9" i="3"/>
  <c r="A14" i="3"/>
  <c r="A15" i="3" s="1"/>
  <c r="A16" i="3" s="1"/>
  <c r="A17" i="3" s="1"/>
  <c r="A18" i="3" s="1"/>
  <c r="A19" i="3" s="1"/>
  <c r="A20" i="3" s="1"/>
  <c r="A21" i="3" s="1"/>
  <c r="A22" i="3" s="1"/>
  <c r="E16" i="3"/>
  <c r="F16" i="3"/>
  <c r="G16" i="3"/>
  <c r="H16" i="3"/>
  <c r="I16" i="3"/>
  <c r="J16" i="3"/>
  <c r="F17" i="3"/>
  <c r="G17" i="3"/>
  <c r="H17" i="3"/>
  <c r="H18" i="3" s="1"/>
  <c r="H20" i="3" s="1"/>
  <c r="H21" i="3" s="1"/>
  <c r="C18" i="3"/>
  <c r="C20" i="3" s="1"/>
  <c r="C21" i="3" s="1"/>
  <c r="F18" i="3"/>
  <c r="G18" i="3"/>
  <c r="G20" i="3" s="1"/>
  <c r="G21" i="3" s="1"/>
  <c r="J18" i="3"/>
  <c r="C19" i="3"/>
  <c r="D19" i="3"/>
  <c r="E19" i="3"/>
  <c r="F19" i="3"/>
  <c r="G19" i="3"/>
  <c r="H19" i="3"/>
  <c r="I19" i="3"/>
  <c r="J19" i="3"/>
  <c r="F20" i="3"/>
  <c r="F21" i="3" s="1"/>
  <c r="J20" i="3"/>
  <c r="J21" i="3" s="1"/>
  <c r="C50" i="2"/>
  <c r="I51" i="2" s="1"/>
  <c r="C47" i="2"/>
  <c r="J48" i="2" s="1"/>
  <c r="C44" i="2"/>
  <c r="J43" i="2"/>
  <c r="C39" i="2"/>
  <c r="J38" i="2"/>
  <c r="C34" i="2"/>
  <c r="J33" i="2"/>
  <c r="C26" i="2"/>
  <c r="C28" i="2" s="1"/>
  <c r="J25" i="2"/>
  <c r="C18" i="2"/>
  <c r="C20" i="2" s="1"/>
  <c r="J17" i="2"/>
  <c r="C10" i="2"/>
  <c r="C12" i="2" s="1"/>
  <c r="C13" i="2" s="1"/>
  <c r="J9" i="2"/>
  <c r="J56" i="2"/>
  <c r="I56" i="2"/>
  <c r="H56" i="2"/>
  <c r="G56" i="2"/>
  <c r="F56" i="2"/>
  <c r="E56" i="2"/>
  <c r="D56" i="2"/>
  <c r="C55" i="2"/>
  <c r="C56" i="2" s="1"/>
  <c r="H13" i="11" l="1"/>
  <c r="M13" i="11"/>
  <c r="H14" i="11"/>
  <c r="M19" i="11"/>
  <c r="H20" i="11"/>
  <c r="M11" i="11"/>
  <c r="H12" i="11"/>
  <c r="H15" i="10"/>
  <c r="H18" i="10"/>
  <c r="H19" i="10"/>
  <c r="H17" i="11"/>
  <c r="M17" i="11"/>
  <c r="M20" i="11"/>
  <c r="M12" i="11"/>
  <c r="O12" i="11" s="1"/>
  <c r="H19" i="11"/>
  <c r="O19" i="11" s="1"/>
  <c r="H15" i="11"/>
  <c r="O15" i="11" s="1"/>
  <c r="H9" i="11"/>
  <c r="O9" i="11" s="1"/>
  <c r="H18" i="11"/>
  <c r="H10" i="11"/>
  <c r="O10" i="11" s="1"/>
  <c r="M18" i="11"/>
  <c r="M14" i="11"/>
  <c r="M10" i="11"/>
  <c r="M16" i="11"/>
  <c r="O16" i="11" s="1"/>
  <c r="H11" i="11"/>
  <c r="L21" i="10"/>
  <c r="M9" i="11"/>
  <c r="O13" i="11"/>
  <c r="G21" i="11"/>
  <c r="L21" i="11"/>
  <c r="H13" i="10"/>
  <c r="H20" i="10"/>
  <c r="H16" i="10"/>
  <c r="H12" i="10"/>
  <c r="G21" i="10"/>
  <c r="I21" i="8"/>
  <c r="C21" i="8"/>
  <c r="E21" i="8" s="1"/>
  <c r="E11" i="8"/>
  <c r="G48" i="2"/>
  <c r="G32" i="2" s="1"/>
  <c r="D17" i="3"/>
  <c r="E18" i="3"/>
  <c r="E21" i="3" s="1"/>
  <c r="F57" i="2"/>
  <c r="F20" i="2" s="1"/>
  <c r="E57" i="2"/>
  <c r="E44" i="2" s="1"/>
  <c r="I57" i="2"/>
  <c r="I44" i="2" s="1"/>
  <c r="C29" i="2"/>
  <c r="F28" i="2"/>
  <c r="E28" i="2"/>
  <c r="J37" i="2"/>
  <c r="J8" i="2"/>
  <c r="J42" i="2"/>
  <c r="J24" i="2"/>
  <c r="J29" i="2" s="1"/>
  <c r="J32" i="2"/>
  <c r="J16" i="2"/>
  <c r="J21" i="2" s="1"/>
  <c r="G57" i="2"/>
  <c r="G39" i="2" s="1"/>
  <c r="D57" i="2"/>
  <c r="D28" i="2" s="1"/>
  <c r="H57" i="2"/>
  <c r="H39" i="2" s="1"/>
  <c r="C21" i="2"/>
  <c r="I25" i="2"/>
  <c r="I33" i="2"/>
  <c r="I17" i="2"/>
  <c r="I43" i="2"/>
  <c r="I38" i="2"/>
  <c r="I9" i="2"/>
  <c r="D48" i="2"/>
  <c r="H48" i="2"/>
  <c r="G51" i="2"/>
  <c r="E48" i="2"/>
  <c r="I48" i="2"/>
  <c r="D51" i="2"/>
  <c r="H51" i="2"/>
  <c r="F51" i="2"/>
  <c r="G24" i="2"/>
  <c r="F48" i="2"/>
  <c r="E51" i="2"/>
  <c r="O20" i="11" l="1"/>
  <c r="O17" i="11"/>
  <c r="O11" i="11"/>
  <c r="O14" i="11"/>
  <c r="O18" i="11"/>
  <c r="H21" i="10"/>
  <c r="H21" i="11"/>
  <c r="M21" i="11"/>
  <c r="O21" i="11" s="1"/>
  <c r="G16" i="2"/>
  <c r="E34" i="2"/>
  <c r="E39" i="2"/>
  <c r="D44" i="2"/>
  <c r="E12" i="2"/>
  <c r="I39" i="2"/>
  <c r="D12" i="2"/>
  <c r="H20" i="2"/>
  <c r="I34" i="2"/>
  <c r="D34" i="2"/>
  <c r="E20" i="2"/>
  <c r="F12" i="2"/>
  <c r="I12" i="2"/>
  <c r="H34" i="2"/>
  <c r="H12" i="2"/>
  <c r="F34" i="2"/>
  <c r="I20" i="2"/>
  <c r="G34" i="2"/>
  <c r="G12" i="2"/>
  <c r="F44" i="2"/>
  <c r="G44" i="2"/>
  <c r="F39" i="2"/>
  <c r="G42" i="2"/>
  <c r="G37" i="2"/>
  <c r="G8" i="2"/>
  <c r="D16" i="3"/>
  <c r="D15" i="3" s="1"/>
  <c r="D18" i="3"/>
  <c r="D20" i="3" s="1"/>
  <c r="D21" i="3" s="1"/>
  <c r="E43" i="2"/>
  <c r="E33" i="2"/>
  <c r="E17" i="2"/>
  <c r="E25" i="2"/>
  <c r="E38" i="2"/>
  <c r="E9" i="2"/>
  <c r="I32" i="2"/>
  <c r="I16" i="2"/>
  <c r="I37" i="2"/>
  <c r="I8" i="2"/>
  <c r="I13" i="2" s="1"/>
  <c r="I42" i="2"/>
  <c r="I45" i="2" s="1"/>
  <c r="I24" i="2"/>
  <c r="C48" i="2"/>
  <c r="D24" i="2"/>
  <c r="D32" i="2"/>
  <c r="D16" i="2"/>
  <c r="D37" i="2"/>
  <c r="D8" i="2"/>
  <c r="D42" i="2"/>
  <c r="F37" i="2"/>
  <c r="F8" i="2"/>
  <c r="F42" i="2"/>
  <c r="F24" i="2"/>
  <c r="F16" i="2"/>
  <c r="F32" i="2"/>
  <c r="F33" i="2"/>
  <c r="F17" i="2"/>
  <c r="F38" i="2"/>
  <c r="F9" i="2"/>
  <c r="F43" i="2"/>
  <c r="F25" i="2"/>
  <c r="E32" i="2"/>
  <c r="E16" i="2"/>
  <c r="E37" i="2"/>
  <c r="E8" i="2"/>
  <c r="E42" i="2"/>
  <c r="E24" i="2"/>
  <c r="C57" i="2"/>
  <c r="D39" i="2"/>
  <c r="H28" i="2"/>
  <c r="H43" i="2"/>
  <c r="H25" i="2"/>
  <c r="H38" i="2"/>
  <c r="H33" i="2"/>
  <c r="H17" i="2"/>
  <c r="H9" i="2"/>
  <c r="G38" i="2"/>
  <c r="G9" i="2"/>
  <c r="G17" i="2"/>
  <c r="G43" i="2"/>
  <c r="G25" i="2"/>
  <c r="G33" i="2"/>
  <c r="G20" i="2"/>
  <c r="G28" i="2"/>
  <c r="D43" i="2"/>
  <c r="D25" i="2"/>
  <c r="D9" i="2"/>
  <c r="C51" i="2"/>
  <c r="D33" i="2"/>
  <c r="D17" i="2"/>
  <c r="D38" i="2"/>
  <c r="H32" i="2"/>
  <c r="H16" i="2"/>
  <c r="H42" i="2"/>
  <c r="H37" i="2"/>
  <c r="H8" i="2"/>
  <c r="H24" i="2"/>
  <c r="D20" i="2"/>
  <c r="I28" i="2"/>
  <c r="H44" i="2"/>
  <c r="E40" i="2" l="1"/>
  <c r="G29" i="2"/>
  <c r="G45" i="2"/>
  <c r="E29" i="2"/>
  <c r="I40" i="2"/>
  <c r="G21" i="2"/>
  <c r="G35" i="2"/>
  <c r="G13" i="2"/>
  <c r="E45" i="2"/>
  <c r="E35" i="2"/>
  <c r="I21" i="2"/>
  <c r="I35" i="2"/>
  <c r="H21" i="2"/>
  <c r="H13" i="2"/>
  <c r="H35" i="2"/>
  <c r="G40" i="2"/>
  <c r="E13" i="2"/>
  <c r="H40" i="2"/>
  <c r="E21" i="2"/>
  <c r="F21" i="2"/>
  <c r="F40" i="2"/>
  <c r="D21" i="2"/>
  <c r="I29" i="2"/>
  <c r="F29" i="2"/>
  <c r="D45" i="2"/>
  <c r="D35" i="2"/>
  <c r="H45" i="2"/>
  <c r="F45" i="2"/>
  <c r="D13" i="2"/>
  <c r="D29" i="2"/>
  <c r="H29" i="2"/>
  <c r="F35" i="2"/>
  <c r="F13" i="2"/>
  <c r="D40" i="2"/>
  <c r="D21" i="7" l="1"/>
  <c r="C21" i="10" l="1"/>
  <c r="C21" i="11"/>
  <c r="M13" i="8" l="1"/>
  <c r="M13" i="10" s="1"/>
  <c r="O13" i="10" s="1"/>
  <c r="R11" i="8"/>
  <c r="S11" i="8" s="1"/>
  <c r="M11" i="8"/>
  <c r="M11" i="10" s="1"/>
  <c r="O11" i="10" s="1"/>
  <c r="R17" i="8"/>
  <c r="S17" i="8" s="1"/>
  <c r="M17" i="8"/>
  <c r="M17" i="10" s="1"/>
  <c r="O17" i="10" s="1"/>
  <c r="M20" i="8"/>
  <c r="M16" i="8"/>
  <c r="M21" i="8"/>
  <c r="M15" i="8"/>
  <c r="M12" i="8"/>
  <c r="M10" i="8"/>
  <c r="M19" i="8"/>
  <c r="M14" i="8"/>
  <c r="M9" i="8"/>
  <c r="M18" i="8"/>
  <c r="R9" i="8" l="1"/>
  <c r="S9" i="8" s="1"/>
  <c r="M9" i="10"/>
  <c r="O9" i="10" s="1"/>
  <c r="R15" i="8"/>
  <c r="S15" i="8" s="1"/>
  <c r="M15" i="10"/>
  <c r="O15" i="10" s="1"/>
  <c r="R18" i="8"/>
  <c r="S18" i="8" s="1"/>
  <c r="M18" i="10"/>
  <c r="O18" i="10" s="1"/>
  <c r="R14" i="8"/>
  <c r="S14" i="8" s="1"/>
  <c r="M14" i="10"/>
  <c r="O14" i="10" s="1"/>
  <c r="R19" i="8"/>
  <c r="S19" i="8" s="1"/>
  <c r="M19" i="10"/>
  <c r="O19" i="10" s="1"/>
  <c r="R10" i="8"/>
  <c r="S10" i="8" s="1"/>
  <c r="M10" i="10"/>
  <c r="O10" i="10" s="1"/>
  <c r="R12" i="8"/>
  <c r="S12" i="8" s="1"/>
  <c r="M12" i="10"/>
  <c r="O12" i="10" s="1"/>
  <c r="R21" i="8"/>
  <c r="S21" i="8" s="1"/>
  <c r="M21" i="10"/>
  <c r="O21" i="10" s="1"/>
  <c r="R16" i="8"/>
  <c r="S16" i="8" s="1"/>
  <c r="M16" i="10"/>
  <c r="O16" i="10" s="1"/>
  <c r="R20" i="8"/>
  <c r="S20" i="8" s="1"/>
  <c r="M20" i="10"/>
  <c r="O20" i="10" s="1"/>
  <c r="R13" i="8"/>
  <c r="S13" i="8" s="1"/>
</calcChain>
</file>

<file path=xl/sharedStrings.xml><?xml version="1.0" encoding="utf-8"?>
<sst xmlns="http://schemas.openxmlformats.org/spreadsheetml/2006/main" count="312" uniqueCount="168">
  <si>
    <t>Line No.</t>
  </si>
  <si>
    <t>Description</t>
  </si>
  <si>
    <t>Total</t>
  </si>
  <si>
    <t>Residential (16,23,53)</t>
  </si>
  <si>
    <t>Comm. &amp; Indus. (31,31T)</t>
  </si>
  <si>
    <t>Large Volume (41,41T)</t>
  </si>
  <si>
    <t>Contracts</t>
  </si>
  <si>
    <t>Gas Service Revenue - Sales</t>
  </si>
  <si>
    <t>Gas Service Revenue - Transport</t>
  </si>
  <si>
    <t>Other Revenues</t>
  </si>
  <si>
    <t>Miscellaneous Revenue Margin</t>
  </si>
  <si>
    <t>Percent Increase</t>
  </si>
  <si>
    <t>Total Rate Margin</t>
  </si>
  <si>
    <t>Multiple of System Increase</t>
  </si>
  <si>
    <t>Total Margin at Moderated Increase</t>
  </si>
  <si>
    <t xml:space="preserve">Proposed Parity Ratio </t>
  </si>
  <si>
    <t>LNG Mains Net Plant</t>
  </si>
  <si>
    <t xml:space="preserve">LNG-Related </t>
  </si>
  <si>
    <t xml:space="preserve">RNG-Related </t>
  </si>
  <si>
    <t xml:space="preserve">Non-LNG/RNG-Related </t>
  </si>
  <si>
    <t>Margin Adj. for Load</t>
  </si>
  <si>
    <t>Net Non-LNG/RNG-Related</t>
  </si>
  <si>
    <t>LNG-Related</t>
  </si>
  <si>
    <t>RNG-Related</t>
  </si>
  <si>
    <t xml:space="preserve">Net Non-LNG/RNG Related </t>
  </si>
  <si>
    <t>Refundable</t>
  </si>
  <si>
    <t>LNG Allocation -  PDAYXT</t>
  </si>
  <si>
    <t>RNG Allocation - COM1XT</t>
  </si>
  <si>
    <t>(Sales Volumes)</t>
  </si>
  <si>
    <t>Revenue Increase</t>
  </si>
  <si>
    <t>Moderated based on Current Parity Ratio</t>
  </si>
  <si>
    <t>Percent Increase Excluding Contracts</t>
  </si>
  <si>
    <t>Total MYRP 2023 Sch. 141R</t>
  </si>
  <si>
    <t>Total MYRP 2024 Sch. 141R</t>
  </si>
  <si>
    <t>Total MYRP 2025 Sch. 141R</t>
  </si>
  <si>
    <t xml:space="preserve">Non-Refundable </t>
  </si>
  <si>
    <t xml:space="preserve">Summary of Nucor Recommended </t>
  </si>
  <si>
    <t xml:space="preserve">At PSE's Proposed Revenue Requirement </t>
  </si>
  <si>
    <t xml:space="preserve">Total MYRP 2023 Sch. 141N - Before Load Adj. </t>
  </si>
  <si>
    <t xml:space="preserve">Total MYRP 2023 Sch. 141N - After Load Adj. </t>
  </si>
  <si>
    <t xml:space="preserve">Total MYRP 2024 Sch. 141N - Before Load Adj. </t>
  </si>
  <si>
    <t xml:space="preserve">Total MYRP 2024 Sch. 141N After Load Adj. </t>
  </si>
  <si>
    <t xml:space="preserve">Total MYRP 2025 Sch. 141N - Before Load Adj. </t>
  </si>
  <si>
    <t>Total MYRP 2025 Sch. 141N After Load Adj.</t>
  </si>
  <si>
    <t>(Sales Design Day)</t>
  </si>
  <si>
    <t xml:space="preserve">Non-LNG/RNG Allocation - GCOS Rate Base Excluding LNG Mains Net Plant </t>
  </si>
  <si>
    <t xml:space="preserve">Base Rate Revenue Allocation </t>
  </si>
  <si>
    <t>Comm. &amp; Indus. 
(31,31T)</t>
  </si>
  <si>
    <t>Limited Interruptible
 (86, 86T)</t>
  </si>
  <si>
    <t>Non-Exclusive Interruptible
 (87, 87T)</t>
  </si>
  <si>
    <t>Interruptible
 (85, 85T)</t>
  </si>
  <si>
    <t>Interruptible 
(85, 85T)</t>
  </si>
  <si>
    <t xml:space="preserve">Base Revenue Increase From Rate Design </t>
  </si>
  <si>
    <t>Base Revenue Increase From Rate Design %</t>
  </si>
  <si>
    <t>Comm. &amp; Indus. Sales (31)</t>
  </si>
  <si>
    <t>Comm. &amp; Indus. Transport (31T)</t>
  </si>
  <si>
    <t>Large Volume Sales (41)</t>
  </si>
  <si>
    <t>Large Volume Transport (41T)</t>
  </si>
  <si>
    <t>Interruptible Sales (85)</t>
  </si>
  <si>
    <t>Interruptible Transport (85T)</t>
  </si>
  <si>
    <t>Limited Interruptible Sales (86)</t>
  </si>
  <si>
    <t>Limited Interruptible Transport (86T)</t>
  </si>
  <si>
    <t>Non-Exclusive Interruptible Sales (87)</t>
  </si>
  <si>
    <t>Non-Exclusive Interruptible Transport (87T)</t>
  </si>
  <si>
    <t xml:space="preserve">Sales &amp; Transportation Detail </t>
  </si>
  <si>
    <t>Base Rate Increase - 2021 Billing Determinants</t>
  </si>
  <si>
    <t xml:space="preserve">Line No. </t>
  </si>
  <si>
    <t>Base Rate Revenue Allocation - 2021 Billing Determinants</t>
  </si>
  <si>
    <t>Sch. 149 CRM Revenue Change</t>
  </si>
  <si>
    <t xml:space="preserve">2023 Sch. 141N - Target Allocation </t>
  </si>
  <si>
    <t xml:space="preserve">2023 Sch. 141R - Target Allocation </t>
  </si>
  <si>
    <t>$</t>
  </si>
  <si>
    <t>%</t>
  </si>
  <si>
    <t>Sch. 141X EDIT Revenue Change</t>
  </si>
  <si>
    <t>Rate Schedule</t>
  </si>
  <si>
    <t>Comm. &amp; Indus. Tran (31T)</t>
  </si>
  <si>
    <t>Large Volume Tran (41T)</t>
  </si>
  <si>
    <t>Limited Interruptible Tran (86T)</t>
  </si>
  <si>
    <t>Non-Exclusive Interrupt. Tran (87T)</t>
  </si>
  <si>
    <t>Base Rate Increase - 2023 Billing Determ.</t>
  </si>
  <si>
    <t xml:space="preserve">Contracts </t>
  </si>
  <si>
    <t xml:space="preserve">2024 Sch. 141N - Target Allocation </t>
  </si>
  <si>
    <t xml:space="preserve">2024 Sch. 141R - Target Allocation </t>
  </si>
  <si>
    <t xml:space="preserve">Total 141 N Rev. Req. </t>
  </si>
  <si>
    <t xml:space="preserve">Total 141R Rev. Req. </t>
  </si>
  <si>
    <t xml:space="preserve">2025 Sch. 141N - Target Allocation </t>
  </si>
  <si>
    <t xml:space="preserve">2025 Sch. 141R - Target Allocation </t>
  </si>
  <si>
    <t xml:space="preserve">2023 Base Rate &amp; Sch. 141N &amp; 141R Revenue Allocation </t>
  </si>
  <si>
    <t>Data Sources:</t>
  </si>
  <si>
    <t xml:space="preserve">1.  NEW-PSE-WP-JDT-4-GCOS-MODEL-PSE-22GRC-01-2022. </t>
  </si>
  <si>
    <t>2.  Nucor COS Model NEW-PSE-WP-JDT-4-GCOS-MODEL-PSE-22GRC-01-2022.</t>
  </si>
  <si>
    <t>1. NEW-PSE-WP-JDT-5-GAS-RATE-SPREAD-DESIGN-22GRC-01-2022.</t>
  </si>
  <si>
    <t xml:space="preserve">See Nucor WP NEW-PSE-WP-JDT-5-GAS-RATE-SPREAD-DESIGN-22GRC-01-2022. </t>
  </si>
  <si>
    <t xml:space="preserve">2. Reflects Nucor's proposed base revenue allocation applied to PSE's rate design workpaper. </t>
  </si>
  <si>
    <t xml:space="preserve">5. NEW-PSE-WP-JDT-6-GAS-BILL-IMPACTS-22GRC-01-2022. </t>
  </si>
  <si>
    <t xml:space="preserve">1. Reflects Nucor's proposed base revenue allocation applied to PSE's rate design workpaper. </t>
  </si>
  <si>
    <r>
      <t xml:space="preserve">LNG/RNG-Related Rev. Req. </t>
    </r>
    <r>
      <rPr>
        <vertAlign val="superscript"/>
        <sz val="11"/>
        <color theme="1"/>
        <rFont val="Times New Roman"/>
        <family val="1"/>
      </rPr>
      <t>2</t>
    </r>
  </si>
  <si>
    <r>
      <t xml:space="preserve">Non-LNG/RNG-Related
 Rev Req. </t>
    </r>
    <r>
      <rPr>
        <vertAlign val="superscript"/>
        <sz val="11"/>
        <color theme="1"/>
        <rFont val="Times New Roman"/>
        <family val="1"/>
      </rPr>
      <t>3</t>
    </r>
  </si>
  <si>
    <r>
      <t xml:space="preserve">Gas Service Base Revenue Under Proposed Rates - 2025 Billing Det. </t>
    </r>
    <r>
      <rPr>
        <vertAlign val="superscript"/>
        <sz val="11"/>
        <color theme="1"/>
        <rFont val="Times New Roman"/>
        <family val="1"/>
      </rPr>
      <t>1</t>
    </r>
  </si>
  <si>
    <r>
      <t xml:space="preserve">Total 141N Change from 2024 141N </t>
    </r>
    <r>
      <rPr>
        <vertAlign val="superscript"/>
        <sz val="11"/>
        <color theme="1"/>
        <rFont val="Times New Roman"/>
        <family val="1"/>
      </rPr>
      <t>4</t>
    </r>
  </si>
  <si>
    <r>
      <t xml:space="preserve">Total 141R Change from 2024 141R </t>
    </r>
    <r>
      <rPr>
        <vertAlign val="superscript"/>
        <sz val="11"/>
        <color theme="1"/>
        <rFont val="Times New Roman"/>
        <family val="1"/>
      </rPr>
      <t>4</t>
    </r>
  </si>
  <si>
    <t xml:space="preserve">2. See Exhibit KCH-4, p. 2. </t>
  </si>
  <si>
    <t xml:space="preserve">3. See Exhibit KCH-4, p. 2. </t>
  </si>
  <si>
    <t xml:space="preserve">4. See Exhibit KCH-4, p. 2 and Nucor WP NEW-PSE-WP-JDT-5-GAS-RATE-SPREAD-DESIGN-22GRC-01-2022. Non-LNG/RNG-related Sch. 141N &amp; 141R revenue requirement spread based on COS rate base excluding LNG-related plant. </t>
  </si>
  <si>
    <t xml:space="preserve">4.  Reflects the Sch. 141N &amp; 141R revenue change relative to 2024, per Exhibit KCH-4, p. 5. </t>
  </si>
  <si>
    <t xml:space="preserve">3. See Exhibit KCH-4, p. 2 and Nucor WP NEW-PSE-WP-JDT-5-GAS-RATE-SPREAD-DESIGN-22GRC-01-2022. </t>
  </si>
  <si>
    <t xml:space="preserve">Non-LNG/RNG-related Sch. 141N &amp; 141R revenue requirement spread based on COS rate base excluding LNG-related plant. </t>
  </si>
  <si>
    <t xml:space="preserve">(a) </t>
  </si>
  <si>
    <t>(b)</t>
  </si>
  <si>
    <t xml:space="preserve">(d) </t>
  </si>
  <si>
    <t>(c)</t>
  </si>
  <si>
    <t>(e)</t>
  </si>
  <si>
    <t>(f)</t>
  </si>
  <si>
    <t xml:space="preserve">(g) </t>
  </si>
  <si>
    <t>(h)</t>
  </si>
  <si>
    <t xml:space="preserve">(i) </t>
  </si>
  <si>
    <t>(d)</t>
  </si>
  <si>
    <t>(g)</t>
  </si>
  <si>
    <t>(i)</t>
  </si>
  <si>
    <t>(j)</t>
  </si>
  <si>
    <t>(k)</t>
  </si>
  <si>
    <t>(l)</t>
  </si>
  <si>
    <t>(a)</t>
  </si>
  <si>
    <t>Non-Exclusive Interrupt. Sales (87)</t>
  </si>
  <si>
    <t xml:space="preserve">Schedules 141N &amp; 141R Allocation </t>
  </si>
  <si>
    <t xml:space="preserve">2. Reflects Nucor's proposed base revenue allocation applied to PSE's rate design workpaper. See Nucor WP NEW-PSE-WP-JDT-5-GAS-RATE-SPREAD-DESIGN-22GRC-01-2022. </t>
  </si>
  <si>
    <t>3. See Exhibit KCH-4, p. 2 and Nucor WP NEW-PSE-WP-JDT-5-GAS-RATE-SPREAD-DESIGN-22GRC-01-2022.</t>
  </si>
  <si>
    <t xml:space="preserve">Non-LNG/RNG-related Sch. 141N &amp; 141R RR spread based on COS rate base excluding LNG-related plant. </t>
  </si>
  <si>
    <t xml:space="preserve">2024 Schedules 141N &amp; 141R Allocation </t>
  </si>
  <si>
    <t xml:space="preserve">2025 Schedules 141N &amp; 141R Allocation </t>
  </si>
  <si>
    <t>Interruptible Tran (85T)</t>
  </si>
  <si>
    <t xml:space="preserve">Allocated between sales &amp; transportation schedules within a class based on proposed base volumetric revenue for each year.  </t>
  </si>
  <si>
    <t>GCOS Rate base excluding Contracts</t>
  </si>
  <si>
    <t>GCOS Rate base Excluding LNG Plant</t>
  </si>
  <si>
    <t>GCOS Rate base Excluding LNG Plant %</t>
  </si>
  <si>
    <t>(m)</t>
  </si>
  <si>
    <t>(n)</t>
  </si>
  <si>
    <t xml:space="preserve">4. Reflects the Sch. 141N &amp; 141R revenue change relative to 2023, per Exhibit KCH-4, p. 4. </t>
  </si>
  <si>
    <r>
      <t xml:space="preserve">141N &amp; 141R $ Increase </t>
    </r>
    <r>
      <rPr>
        <vertAlign val="superscript"/>
        <sz val="11"/>
        <color theme="1"/>
        <rFont val="Times New Roman"/>
        <family val="1"/>
      </rPr>
      <t>4</t>
    </r>
  </si>
  <si>
    <r>
      <t>141N &amp; 141R % Increase</t>
    </r>
    <r>
      <rPr>
        <vertAlign val="superscript"/>
        <sz val="11"/>
        <color theme="1"/>
        <rFont val="Times New Roman"/>
        <family val="1"/>
      </rPr>
      <t xml:space="preserve"> 5</t>
    </r>
  </si>
  <si>
    <t xml:space="preserve">2025 141N &amp; 141R Increase </t>
  </si>
  <si>
    <t>2024 141N &amp; 141R Increase</t>
  </si>
  <si>
    <t>5. Percentage increase from Sch. 141N &amp; 141R relative to 2025 base rates in Column (b).</t>
  </si>
  <si>
    <t>5. Percentage increase from Sch. 141N &amp; 141R relative to 2024 base rate revenue in Column (b).</t>
  </si>
  <si>
    <t xml:space="preserve">6. Increase relative to current base rate revenue in Column (b). </t>
  </si>
  <si>
    <r>
      <t xml:space="preserve">Total Current Revenue </t>
    </r>
    <r>
      <rPr>
        <b/>
        <vertAlign val="superscript"/>
        <sz val="12"/>
        <color theme="1"/>
        <rFont val="Times New Roman"/>
        <family val="1"/>
      </rPr>
      <t>1</t>
    </r>
  </si>
  <si>
    <r>
      <t>Revenue to Cost Ratio Under Current Rates</t>
    </r>
    <r>
      <rPr>
        <vertAlign val="superscript"/>
        <sz val="12"/>
        <rFont val="Times New Roman"/>
        <family val="1"/>
      </rPr>
      <t xml:space="preserve"> 2</t>
    </r>
  </si>
  <si>
    <r>
      <t xml:space="preserve">Parity Ratio </t>
    </r>
    <r>
      <rPr>
        <vertAlign val="superscript"/>
        <sz val="12"/>
        <rFont val="Times New Roman"/>
        <family val="1"/>
      </rPr>
      <t>2</t>
    </r>
  </si>
  <si>
    <r>
      <t xml:space="preserve">Gas Service Base Revenue Under 
Current Rates </t>
    </r>
    <r>
      <rPr>
        <vertAlign val="superscript"/>
        <sz val="12"/>
        <color theme="1"/>
        <rFont val="Times New Roman"/>
        <family val="1"/>
      </rPr>
      <t>1</t>
    </r>
  </si>
  <si>
    <r>
      <t xml:space="preserve">Base Revenue at Proposed Rates </t>
    </r>
    <r>
      <rPr>
        <vertAlign val="superscript"/>
        <sz val="12"/>
        <color theme="1"/>
        <rFont val="Times New Roman"/>
        <family val="1"/>
      </rPr>
      <t>2</t>
    </r>
  </si>
  <si>
    <r>
      <t xml:space="preserve">Other Rider Changes </t>
    </r>
    <r>
      <rPr>
        <b/>
        <vertAlign val="superscript"/>
        <sz val="12"/>
        <color theme="1"/>
        <rFont val="Times New Roman"/>
        <family val="1"/>
      </rPr>
      <t>5</t>
    </r>
  </si>
  <si>
    <r>
      <t xml:space="preserve">Total Revenue Increase </t>
    </r>
    <r>
      <rPr>
        <b/>
        <vertAlign val="superscript"/>
        <sz val="12"/>
        <color theme="1"/>
        <rFont val="Times New Roman"/>
        <family val="1"/>
      </rPr>
      <t>6</t>
    </r>
  </si>
  <si>
    <r>
      <t xml:space="preserve">Gas Service Base Revenue Under Current Rates </t>
    </r>
    <r>
      <rPr>
        <vertAlign val="superscript"/>
        <sz val="12"/>
        <color theme="1"/>
        <rFont val="Times New Roman"/>
        <family val="1"/>
      </rPr>
      <t>1</t>
    </r>
  </si>
  <si>
    <r>
      <t xml:space="preserve">Base Revenue Increase From Rate Design </t>
    </r>
    <r>
      <rPr>
        <vertAlign val="superscript"/>
        <sz val="12"/>
        <color theme="1"/>
        <rFont val="Times New Roman"/>
        <family val="1"/>
      </rPr>
      <t>2</t>
    </r>
  </si>
  <si>
    <r>
      <t xml:space="preserve">LNG/RNG-Related </t>
    </r>
    <r>
      <rPr>
        <vertAlign val="superscript"/>
        <sz val="12"/>
        <color theme="1"/>
        <rFont val="Times New Roman"/>
        <family val="1"/>
      </rPr>
      <t>3</t>
    </r>
  </si>
  <si>
    <r>
      <t xml:space="preserve">Non-LNG/RNG-Related </t>
    </r>
    <r>
      <rPr>
        <vertAlign val="superscript"/>
        <sz val="12"/>
        <color theme="1"/>
        <rFont val="Times New Roman"/>
        <family val="1"/>
      </rPr>
      <t>4</t>
    </r>
  </si>
  <si>
    <r>
      <t xml:space="preserve">Gas Service Base Revenue Under Proposed Rates - 2024 Billing Det. </t>
    </r>
    <r>
      <rPr>
        <vertAlign val="superscript"/>
        <sz val="12"/>
        <color theme="1"/>
        <rFont val="Times New Roman"/>
        <family val="1"/>
      </rPr>
      <t>1</t>
    </r>
  </si>
  <si>
    <r>
      <t xml:space="preserve">LNG/RNG-Related Rev. Req. </t>
    </r>
    <r>
      <rPr>
        <vertAlign val="superscript"/>
        <sz val="12"/>
        <color theme="1"/>
        <rFont val="Times New Roman"/>
        <family val="1"/>
      </rPr>
      <t>2</t>
    </r>
  </si>
  <si>
    <r>
      <t xml:space="preserve">Non-LNG/RNG-Related
 Rev Req. </t>
    </r>
    <r>
      <rPr>
        <vertAlign val="superscript"/>
        <sz val="12"/>
        <color theme="1"/>
        <rFont val="Times New Roman"/>
        <family val="1"/>
      </rPr>
      <t>3</t>
    </r>
  </si>
  <si>
    <r>
      <t xml:space="preserve">Total 141N Change from 2023 141N </t>
    </r>
    <r>
      <rPr>
        <vertAlign val="superscript"/>
        <sz val="12"/>
        <color theme="1"/>
        <rFont val="Times New Roman"/>
        <family val="1"/>
      </rPr>
      <t>4</t>
    </r>
  </si>
  <si>
    <r>
      <t xml:space="preserve">Total 141R Change from 2023 141R </t>
    </r>
    <r>
      <rPr>
        <vertAlign val="superscript"/>
        <sz val="12"/>
        <color theme="1"/>
        <rFont val="Times New Roman"/>
        <family val="1"/>
      </rPr>
      <t>4</t>
    </r>
  </si>
  <si>
    <r>
      <t>141N &amp; 141R $ Increase</t>
    </r>
    <r>
      <rPr>
        <vertAlign val="superscript"/>
        <sz val="12"/>
        <color theme="1"/>
        <rFont val="Times New Roman"/>
        <family val="1"/>
      </rPr>
      <t xml:space="preserve"> 4</t>
    </r>
  </si>
  <si>
    <r>
      <t xml:space="preserve">141N &amp; 141R % Increase </t>
    </r>
    <r>
      <rPr>
        <vertAlign val="superscript"/>
        <sz val="12"/>
        <color theme="1"/>
        <rFont val="Times New Roman"/>
        <family val="1"/>
      </rPr>
      <t>5</t>
    </r>
  </si>
  <si>
    <t>Exh. KCH-4, p. 2</t>
  </si>
  <si>
    <t>Exh. KCH-4, p. 3</t>
  </si>
  <si>
    <t>Exh. KCH-4, p. 4</t>
  </si>
  <si>
    <t>Exh. KCH-4, p. 5</t>
  </si>
  <si>
    <t>Exh. KCH-4, p.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</si>
</sst>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$&quot;#,##0_);[Red]\(&quot;$&quot;#,##0\)"/>
    <numFmt numFmtId="41" formatCode="_(* #,##0_);_(* \(#,##0\);_(* &quot;-&quot;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_(* #,##0.00000_);_(* \(#,##0.00000\);_(* &quot;-&quot;??_);_(@_)"/>
    <numFmt numFmtId="167" formatCode="0.000%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2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b/>
      <sz val="14"/>
      <name val="Times New Roman"/>
      <family val="1"/>
    </font>
    <font>
      <vertAlign val="superscript"/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name val="Times New Roman"/>
      <family val="1"/>
    </font>
    <font>
      <b/>
      <sz val="12"/>
      <color theme="1"/>
      <name val="Times New Roman"/>
      <family val="1"/>
    </font>
    <font>
      <b/>
      <vertAlign val="superscript"/>
      <sz val="12"/>
      <color theme="1"/>
      <name val="Times New Roman"/>
      <family val="1"/>
    </font>
    <font>
      <sz val="12"/>
      <name val="Times New Roman"/>
      <family val="1"/>
    </font>
    <font>
      <vertAlign val="superscript"/>
      <sz val="12"/>
      <name val="Times New Roman"/>
      <family val="1"/>
    </font>
    <font>
      <vertAlign val="superscript"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65">
    <xf numFmtId="0" fontId="0" fillId="0" borderId="0" xfId="0"/>
    <xf numFmtId="0" fontId="3" fillId="0" borderId="0" xfId="0" applyFont="1"/>
    <xf numFmtId="164" fontId="3" fillId="0" borderId="0" xfId="0" applyNumberFormat="1" applyFont="1"/>
    <xf numFmtId="10" fontId="3" fillId="0" borderId="0" xfId="2" applyNumberFormat="1" applyFont="1"/>
    <xf numFmtId="165" fontId="3" fillId="0" borderId="0" xfId="1" applyNumberFormat="1" applyFont="1"/>
    <xf numFmtId="0" fontId="5" fillId="0" borderId="0" xfId="0" applyFont="1"/>
    <xf numFmtId="0" fontId="6" fillId="0" borderId="0" xfId="0" applyFont="1"/>
    <xf numFmtId="0" fontId="7" fillId="0" borderId="0" xfId="0" applyFont="1" applyAlignment="1">
      <alignment horizontal="left"/>
    </xf>
    <xf numFmtId="164" fontId="6" fillId="0" borderId="0" xfId="0" applyNumberFormat="1" applyFont="1"/>
    <xf numFmtId="0" fontId="3" fillId="0" borderId="0" xfId="3" applyFont="1"/>
    <xf numFmtId="0" fontId="3" fillId="0" borderId="0" xfId="3" applyFont="1" applyAlignment="1">
      <alignment horizontal="center" wrapText="1"/>
    </xf>
    <xf numFmtId="165" fontId="3" fillId="0" borderId="0" xfId="4" applyNumberFormat="1" applyFont="1"/>
    <xf numFmtId="165" fontId="3" fillId="0" borderId="0" xfId="3" applyNumberFormat="1" applyFont="1"/>
    <xf numFmtId="10" fontId="3" fillId="0" borderId="0" xfId="5" applyNumberFormat="1" applyFont="1"/>
    <xf numFmtId="165" fontId="3" fillId="0" borderId="0" xfId="1" applyNumberFormat="1" applyFont="1" applyBorder="1"/>
    <xf numFmtId="165" fontId="3" fillId="0" borderId="2" xfId="3" applyNumberFormat="1" applyFont="1" applyBorder="1"/>
    <xf numFmtId="165" fontId="3" fillId="0" borderId="10" xfId="4" applyNumberFormat="1" applyFont="1" applyBorder="1"/>
    <xf numFmtId="0" fontId="4" fillId="0" borderId="0" xfId="3" applyFont="1"/>
    <xf numFmtId="10" fontId="3" fillId="0" borderId="0" xfId="5" applyNumberFormat="1" applyFont="1" applyBorder="1"/>
    <xf numFmtId="0" fontId="3" fillId="0" borderId="0" xfId="3" applyFont="1" applyAlignment="1">
      <alignment horizontal="center"/>
    </xf>
    <xf numFmtId="0" fontId="3" fillId="0" borderId="0" xfId="3" applyFont="1" applyBorder="1" applyAlignment="1">
      <alignment horizontal="center" wrapText="1"/>
    </xf>
    <xf numFmtId="165" fontId="3" fillId="0" borderId="0" xfId="3" applyNumberFormat="1" applyFont="1" applyBorder="1"/>
    <xf numFmtId="165" fontId="3" fillId="0" borderId="10" xfId="3" applyNumberFormat="1" applyFont="1" applyBorder="1"/>
    <xf numFmtId="166" fontId="3" fillId="0" borderId="0" xfId="3" applyNumberFormat="1" applyFont="1"/>
    <xf numFmtId="0" fontId="3" fillId="0" borderId="2" xfId="3" applyFont="1" applyBorder="1" applyAlignment="1">
      <alignment horizontal="center" wrapText="1"/>
    </xf>
    <xf numFmtId="6" fontId="3" fillId="0" borderId="0" xfId="3" applyNumberFormat="1" applyFont="1"/>
    <xf numFmtId="165" fontId="3" fillId="0" borderId="8" xfId="3" applyNumberFormat="1" applyFont="1" applyBorder="1"/>
    <xf numFmtId="0" fontId="3" fillId="0" borderId="14" xfId="3" applyFont="1" applyBorder="1"/>
    <xf numFmtId="0" fontId="3" fillId="0" borderId="15" xfId="3" applyFont="1" applyBorder="1"/>
    <xf numFmtId="0" fontId="3" fillId="0" borderId="13" xfId="3" applyFont="1" applyBorder="1"/>
    <xf numFmtId="165" fontId="3" fillId="0" borderId="15" xfId="1" applyNumberFormat="1" applyFont="1" applyBorder="1"/>
    <xf numFmtId="165" fontId="3" fillId="0" borderId="15" xfId="4" applyNumberFormat="1" applyFont="1" applyBorder="1"/>
    <xf numFmtId="165" fontId="3" fillId="0" borderId="13" xfId="4" applyNumberFormat="1" applyFont="1" applyBorder="1"/>
    <xf numFmtId="165" fontId="3" fillId="0" borderId="15" xfId="3" applyNumberFormat="1" applyFont="1" applyBorder="1"/>
    <xf numFmtId="165" fontId="3" fillId="0" borderId="13" xfId="3" applyNumberFormat="1" applyFont="1" applyBorder="1"/>
    <xf numFmtId="0" fontId="3" fillId="0" borderId="12" xfId="3" applyFont="1" applyBorder="1" applyAlignment="1">
      <alignment horizontal="center" wrapText="1"/>
    </xf>
    <xf numFmtId="0" fontId="3" fillId="0" borderId="5" xfId="3" applyFont="1" applyBorder="1" applyAlignment="1">
      <alignment horizontal="center" wrapText="1"/>
    </xf>
    <xf numFmtId="165" fontId="3" fillId="0" borderId="9" xfId="1" applyNumberFormat="1" applyFont="1" applyBorder="1"/>
    <xf numFmtId="165" fontId="3" fillId="0" borderId="11" xfId="1" applyNumberFormat="1" applyFont="1" applyBorder="1"/>
    <xf numFmtId="0" fontId="3" fillId="0" borderId="0" xfId="3" applyFont="1" applyBorder="1"/>
    <xf numFmtId="0" fontId="5" fillId="0" borderId="0" xfId="3" applyFont="1"/>
    <xf numFmtId="0" fontId="6" fillId="0" borderId="0" xfId="3" applyFont="1"/>
    <xf numFmtId="165" fontId="6" fillId="0" borderId="0" xfId="1" applyNumberFormat="1" applyFont="1"/>
    <xf numFmtId="0" fontId="4" fillId="0" borderId="0" xfId="3" applyFont="1" applyBorder="1" applyAlignment="1">
      <alignment horizontal="center"/>
    </xf>
    <xf numFmtId="165" fontId="3" fillId="0" borderId="12" xfId="1" applyNumberFormat="1" applyFont="1" applyBorder="1"/>
    <xf numFmtId="165" fontId="3" fillId="0" borderId="12" xfId="3" applyNumberFormat="1" applyFont="1" applyBorder="1"/>
    <xf numFmtId="0" fontId="3" fillId="0" borderId="4" xfId="3" applyFont="1" applyBorder="1" applyAlignment="1">
      <alignment horizontal="center" wrapText="1"/>
    </xf>
    <xf numFmtId="0" fontId="9" fillId="0" borderId="0" xfId="3" applyFont="1"/>
    <xf numFmtId="0" fontId="3" fillId="0" borderId="9" xfId="1" applyNumberFormat="1" applyFont="1" applyBorder="1" applyAlignment="1">
      <alignment horizontal="center" wrapText="1"/>
    </xf>
    <xf numFmtId="0" fontId="3" fillId="0" borderId="15" xfId="3" applyFont="1" applyBorder="1" applyAlignment="1">
      <alignment horizontal="center" wrapText="1"/>
    </xf>
    <xf numFmtId="0" fontId="3" fillId="0" borderId="15" xfId="3" applyFont="1" applyBorder="1" applyAlignment="1">
      <alignment horizontal="center"/>
    </xf>
    <xf numFmtId="167" fontId="3" fillId="0" borderId="0" xfId="2" applyNumberFormat="1" applyFont="1"/>
    <xf numFmtId="10" fontId="3" fillId="0" borderId="12" xfId="2" applyNumberFormat="1" applyFont="1" applyBorder="1"/>
    <xf numFmtId="0" fontId="3" fillId="0" borderId="13" xfId="3" applyFont="1" applyBorder="1" applyAlignment="1">
      <alignment horizontal="center" wrapText="1"/>
    </xf>
    <xf numFmtId="0" fontId="3" fillId="0" borderId="14" xfId="3" applyFont="1" applyBorder="1" applyAlignment="1">
      <alignment horizontal="center"/>
    </xf>
    <xf numFmtId="10" fontId="3" fillId="0" borderId="15" xfId="2" applyNumberFormat="1" applyFont="1" applyBorder="1"/>
    <xf numFmtId="0" fontId="10" fillId="0" borderId="2" xfId="0" quotePrefix="1" applyFont="1" applyBorder="1" applyAlignment="1">
      <alignment horizontal="center" wrapText="1"/>
    </xf>
    <xf numFmtId="0" fontId="11" fillId="0" borderId="2" xfId="0" applyFont="1" applyBorder="1"/>
    <xf numFmtId="0" fontId="11" fillId="0" borderId="2" xfId="0" applyFont="1" applyBorder="1" applyAlignment="1">
      <alignment horizontal="center" wrapText="1"/>
    </xf>
    <xf numFmtId="37" fontId="11" fillId="0" borderId="2" xfId="0" applyNumberFormat="1" applyFont="1" applyBorder="1" applyAlignment="1">
      <alignment horizontal="center" wrapText="1"/>
    </xf>
    <xf numFmtId="0" fontId="9" fillId="0" borderId="0" xfId="0" applyFont="1" applyAlignment="1">
      <alignment horizontal="center"/>
    </xf>
    <xf numFmtId="164" fontId="9" fillId="0" borderId="0" xfId="0" applyNumberFormat="1" applyFont="1" applyAlignment="1">
      <alignment horizontal="center"/>
    </xf>
    <xf numFmtId="0" fontId="9" fillId="0" borderId="0" xfId="0" applyFont="1" applyAlignment="1">
      <alignment horizontal="left" indent="1"/>
    </xf>
    <xf numFmtId="37" fontId="9" fillId="0" borderId="0" xfId="0" applyNumberFormat="1" applyFont="1"/>
    <xf numFmtId="0" fontId="11" fillId="0" borderId="1" xfId="0" applyFont="1" applyBorder="1" applyAlignment="1">
      <alignment horizontal="left"/>
    </xf>
    <xf numFmtId="37" fontId="9" fillId="0" borderId="1" xfId="0" applyNumberFormat="1" applyFont="1" applyBorder="1"/>
    <xf numFmtId="0" fontId="13" fillId="0" borderId="0" xfId="0" applyFont="1"/>
    <xf numFmtId="2" fontId="9" fillId="0" borderId="0" xfId="0" applyNumberFormat="1" applyFont="1"/>
    <xf numFmtId="0" fontId="10" fillId="0" borderId="0" xfId="0" applyFont="1"/>
    <xf numFmtId="0" fontId="9" fillId="0" borderId="0" xfId="0" applyFont="1"/>
    <xf numFmtId="10" fontId="9" fillId="0" borderId="0" xfId="0" applyNumberFormat="1" applyFont="1"/>
    <xf numFmtId="39" fontId="9" fillId="0" borderId="0" xfId="0" applyNumberFormat="1" applyFont="1"/>
    <xf numFmtId="0" fontId="10" fillId="0" borderId="1" xfId="0" applyFont="1" applyBorder="1"/>
    <xf numFmtId="10" fontId="9" fillId="0" borderId="0" xfId="2" applyNumberFormat="1" applyFont="1"/>
    <xf numFmtId="39" fontId="13" fillId="0" borderId="0" xfId="0" applyNumberFormat="1" applyFont="1"/>
    <xf numFmtId="0" fontId="13" fillId="0" borderId="0" xfId="0" quotePrefix="1" applyFont="1" applyAlignment="1">
      <alignment horizontal="center" wrapText="1"/>
    </xf>
    <xf numFmtId="37" fontId="9" fillId="0" borderId="0" xfId="1" applyNumberFormat="1" applyFont="1"/>
    <xf numFmtId="0" fontId="9" fillId="0" borderId="2" xfId="0" applyFont="1" applyBorder="1"/>
    <xf numFmtId="37" fontId="9" fillId="0" borderId="2" xfId="0" applyNumberFormat="1" applyFont="1" applyBorder="1"/>
    <xf numFmtId="0" fontId="11" fillId="0" borderId="0" xfId="0" applyFont="1"/>
    <xf numFmtId="37" fontId="11" fillId="0" borderId="0" xfId="0" applyNumberFormat="1" applyFont="1"/>
    <xf numFmtId="37" fontId="13" fillId="0" borderId="0" xfId="0" applyNumberFormat="1" applyFont="1"/>
    <xf numFmtId="164" fontId="9" fillId="0" borderId="0" xfId="0" applyNumberFormat="1" applyFont="1"/>
    <xf numFmtId="165" fontId="9" fillId="0" borderId="0" xfId="0" applyNumberFormat="1" applyFont="1"/>
    <xf numFmtId="165" fontId="9" fillId="0" borderId="0" xfId="1" applyNumberFormat="1" applyFont="1"/>
    <xf numFmtId="41" fontId="9" fillId="0" borderId="0" xfId="0" applyNumberFormat="1" applyFont="1"/>
    <xf numFmtId="10" fontId="13" fillId="0" borderId="0" xfId="0" quotePrefix="1" applyNumberFormat="1" applyFont="1" applyAlignment="1">
      <alignment horizontal="right" wrapText="1"/>
    </xf>
    <xf numFmtId="10" fontId="9" fillId="0" borderId="0" xfId="2" applyNumberFormat="1" applyFont="1" applyAlignment="1">
      <alignment horizontal="right"/>
    </xf>
    <xf numFmtId="0" fontId="9" fillId="0" borderId="14" xfId="3" applyFont="1" applyBorder="1"/>
    <xf numFmtId="0" fontId="9" fillId="0" borderId="2" xfId="3" applyFont="1" applyBorder="1" applyAlignment="1">
      <alignment horizontal="center" wrapText="1"/>
    </xf>
    <xf numFmtId="0" fontId="9" fillId="0" borderId="12" xfId="3" applyFont="1" applyBorder="1"/>
    <xf numFmtId="0" fontId="9" fillId="0" borderId="12" xfId="3" applyFont="1" applyBorder="1" applyAlignment="1">
      <alignment horizontal="center" wrapText="1"/>
    </xf>
    <xf numFmtId="0" fontId="9" fillId="0" borderId="5" xfId="3" applyFont="1" applyBorder="1" applyAlignment="1">
      <alignment horizontal="center" wrapText="1"/>
    </xf>
    <xf numFmtId="0" fontId="9" fillId="0" borderId="0" xfId="3" applyFont="1" applyBorder="1" applyAlignment="1">
      <alignment horizontal="center" wrapText="1"/>
    </xf>
    <xf numFmtId="0" fontId="9" fillId="0" borderId="15" xfId="3" applyFont="1" applyBorder="1" applyAlignment="1">
      <alignment horizontal="center"/>
    </xf>
    <xf numFmtId="0" fontId="9" fillId="0" borderId="15" xfId="3" applyFont="1" applyBorder="1" applyAlignment="1">
      <alignment horizontal="center" wrapText="1"/>
    </xf>
    <xf numFmtId="0" fontId="9" fillId="0" borderId="9" xfId="3" applyFont="1" applyBorder="1" applyAlignment="1">
      <alignment horizontal="center" wrapText="1"/>
    </xf>
    <xf numFmtId="0" fontId="9" fillId="0" borderId="0" xfId="3" applyFont="1" applyAlignment="1">
      <alignment horizontal="center"/>
    </xf>
    <xf numFmtId="0" fontId="9" fillId="0" borderId="15" xfId="3" applyFont="1" applyBorder="1"/>
    <xf numFmtId="165" fontId="9" fillId="0" borderId="15" xfId="4" applyNumberFormat="1" applyFont="1" applyBorder="1"/>
    <xf numFmtId="10" fontId="9" fillId="0" borderId="15" xfId="5" applyNumberFormat="1" applyFont="1" applyBorder="1"/>
    <xf numFmtId="0" fontId="9" fillId="0" borderId="13" xfId="3" applyFont="1" applyBorder="1"/>
    <xf numFmtId="165" fontId="9" fillId="0" borderId="13" xfId="4" applyNumberFormat="1" applyFont="1" applyBorder="1"/>
    <xf numFmtId="10" fontId="9" fillId="0" borderId="13" xfId="5" applyNumberFormat="1" applyFont="1" applyBorder="1"/>
    <xf numFmtId="165" fontId="9" fillId="0" borderId="13" xfId="3" applyNumberFormat="1" applyFont="1" applyBorder="1"/>
    <xf numFmtId="0" fontId="11" fillId="0" borderId="0" xfId="3" applyFont="1"/>
    <xf numFmtId="0" fontId="9" fillId="0" borderId="0" xfId="3" applyFont="1" applyBorder="1" applyAlignment="1">
      <alignment horizontal="center"/>
    </xf>
    <xf numFmtId="0" fontId="9" fillId="0" borderId="5" xfId="1" applyNumberFormat="1" applyFont="1" applyBorder="1" applyAlignment="1">
      <alignment horizontal="center" wrapText="1"/>
    </xf>
    <xf numFmtId="0" fontId="9" fillId="0" borderId="12" xfId="3" applyFont="1" applyBorder="1" applyAlignment="1">
      <alignment horizontal="center"/>
    </xf>
    <xf numFmtId="0" fontId="9" fillId="0" borderId="5" xfId="3" applyFont="1" applyBorder="1" applyAlignment="1">
      <alignment horizontal="center"/>
    </xf>
    <xf numFmtId="0" fontId="9" fillId="0" borderId="9" xfId="1" applyNumberFormat="1" applyFont="1" applyBorder="1" applyAlignment="1">
      <alignment horizontal="center" wrapText="1"/>
    </xf>
    <xf numFmtId="0" fontId="9" fillId="0" borderId="9" xfId="3" applyFont="1" applyBorder="1" applyAlignment="1">
      <alignment horizontal="center"/>
    </xf>
    <xf numFmtId="165" fontId="9" fillId="0" borderId="9" xfId="1" applyNumberFormat="1" applyFont="1" applyBorder="1"/>
    <xf numFmtId="165" fontId="9" fillId="0" borderId="15" xfId="5" applyNumberFormat="1" applyFont="1" applyBorder="1"/>
    <xf numFmtId="165" fontId="9" fillId="0" borderId="9" xfId="3" applyNumberFormat="1" applyFont="1" applyBorder="1"/>
    <xf numFmtId="165" fontId="9" fillId="0" borderId="0" xfId="3" applyNumberFormat="1" applyFont="1" applyBorder="1"/>
    <xf numFmtId="165" fontId="9" fillId="0" borderId="15" xfId="3" applyNumberFormat="1" applyFont="1" applyBorder="1"/>
    <xf numFmtId="41" fontId="9" fillId="0" borderId="15" xfId="3" applyNumberFormat="1" applyFont="1" applyBorder="1"/>
    <xf numFmtId="10" fontId="9" fillId="0" borderId="9" xfId="2" applyNumberFormat="1" applyFont="1" applyBorder="1"/>
    <xf numFmtId="165" fontId="9" fillId="0" borderId="11" xfId="1" applyNumberFormat="1" applyFont="1" applyBorder="1"/>
    <xf numFmtId="165" fontId="9" fillId="0" borderId="13" xfId="5" applyNumberFormat="1" applyFont="1" applyBorder="1"/>
    <xf numFmtId="165" fontId="9" fillId="0" borderId="11" xfId="3" applyNumberFormat="1" applyFont="1" applyBorder="1"/>
    <xf numFmtId="41" fontId="9" fillId="0" borderId="13" xfId="3" applyNumberFormat="1" applyFont="1" applyBorder="1"/>
    <xf numFmtId="10" fontId="9" fillId="0" borderId="11" xfId="2" applyNumberFormat="1" applyFont="1" applyBorder="1"/>
    <xf numFmtId="6" fontId="9" fillId="0" borderId="0" xfId="3" applyNumberFormat="1" applyFont="1"/>
    <xf numFmtId="165" fontId="9" fillId="0" borderId="0" xfId="3" applyNumberFormat="1" applyFont="1"/>
    <xf numFmtId="165" fontId="9" fillId="0" borderId="0" xfId="4" applyNumberFormat="1" applyFont="1"/>
    <xf numFmtId="0" fontId="11" fillId="0" borderId="0" xfId="3" applyFont="1" applyBorder="1" applyAlignment="1">
      <alignment horizontal="center"/>
    </xf>
    <xf numFmtId="0" fontId="9" fillId="0" borderId="4" xfId="3" applyFont="1" applyBorder="1" applyAlignment="1">
      <alignment horizontal="center" wrapText="1"/>
    </xf>
    <xf numFmtId="0" fontId="9" fillId="0" borderId="14" xfId="3" applyFont="1" applyBorder="1" applyAlignment="1">
      <alignment horizontal="center" wrapText="1"/>
    </xf>
    <xf numFmtId="0" fontId="9" fillId="0" borderId="12" xfId="3" quotePrefix="1" applyNumberFormat="1" applyFont="1" applyBorder="1" applyAlignment="1">
      <alignment horizontal="center" wrapText="1"/>
    </xf>
    <xf numFmtId="2" fontId="9" fillId="0" borderId="15" xfId="1" applyNumberFormat="1" applyFont="1" applyBorder="1" applyAlignment="1">
      <alignment horizontal="center" wrapText="1"/>
    </xf>
    <xf numFmtId="165" fontId="9" fillId="0" borderId="15" xfId="1" applyNumberFormat="1" applyFont="1" applyBorder="1"/>
    <xf numFmtId="165" fontId="9" fillId="0" borderId="8" xfId="3" applyNumberFormat="1" applyFont="1" applyBorder="1"/>
    <xf numFmtId="165" fontId="9" fillId="0" borderId="0" xfId="1" applyNumberFormat="1" applyFont="1" applyBorder="1"/>
    <xf numFmtId="165" fontId="9" fillId="0" borderId="13" xfId="1" applyNumberFormat="1" applyFont="1" applyBorder="1"/>
    <xf numFmtId="165" fontId="9" fillId="0" borderId="2" xfId="3" applyNumberFormat="1" applyFont="1" applyBorder="1"/>
    <xf numFmtId="165" fontId="9" fillId="0" borderId="10" xfId="3" applyNumberFormat="1" applyFont="1" applyBorder="1"/>
    <xf numFmtId="165" fontId="9" fillId="0" borderId="12" xfId="3" applyNumberFormat="1" applyFont="1" applyBorder="1"/>
    <xf numFmtId="10" fontId="9" fillId="0" borderId="12" xfId="2" applyNumberFormat="1" applyFont="1" applyBorder="1"/>
    <xf numFmtId="0" fontId="9" fillId="0" borderId="0" xfId="3" applyFont="1" applyBorder="1"/>
    <xf numFmtId="0" fontId="3" fillId="0" borderId="0" xfId="0" applyFont="1" applyAlignment="1">
      <alignment horizontal="center" vertical="center"/>
    </xf>
    <xf numFmtId="0" fontId="4" fillId="0" borderId="16" xfId="0" applyFont="1" applyBorder="1" applyAlignment="1">
      <alignment horizontal="center"/>
    </xf>
    <xf numFmtId="0" fontId="11" fillId="0" borderId="6" xfId="3" applyFont="1" applyBorder="1" applyAlignment="1">
      <alignment horizontal="center"/>
    </xf>
    <xf numFmtId="0" fontId="11" fillId="0" borderId="1" xfId="3" applyFont="1" applyBorder="1" applyAlignment="1">
      <alignment horizontal="center"/>
    </xf>
    <xf numFmtId="0" fontId="11" fillId="0" borderId="7" xfId="3" applyFont="1" applyBorder="1" applyAlignment="1">
      <alignment horizontal="center"/>
    </xf>
    <xf numFmtId="165" fontId="11" fillId="0" borderId="4" xfId="1" applyNumberFormat="1" applyFont="1" applyBorder="1" applyAlignment="1">
      <alignment horizontal="center"/>
    </xf>
    <xf numFmtId="165" fontId="11" fillId="0" borderId="5" xfId="1" applyNumberFormat="1" applyFont="1" applyBorder="1" applyAlignment="1">
      <alignment horizontal="center"/>
    </xf>
    <xf numFmtId="0" fontId="11" fillId="0" borderId="3" xfId="3" applyFont="1" applyBorder="1" applyAlignment="1">
      <alignment horizontal="center"/>
    </xf>
    <xf numFmtId="0" fontId="11" fillId="0" borderId="4" xfId="3" applyFont="1" applyBorder="1" applyAlignment="1">
      <alignment horizontal="center"/>
    </xf>
    <xf numFmtId="0" fontId="11" fillId="0" borderId="5" xfId="3" applyFont="1" applyBorder="1" applyAlignment="1">
      <alignment horizontal="center"/>
    </xf>
    <xf numFmtId="2" fontId="9" fillId="0" borderId="14" xfId="1" applyNumberFormat="1" applyFont="1" applyBorder="1" applyAlignment="1">
      <alignment horizontal="center" wrapText="1"/>
    </xf>
    <xf numFmtId="2" fontId="9" fillId="0" borderId="13" xfId="1" applyNumberFormat="1" applyFont="1" applyBorder="1" applyAlignment="1">
      <alignment horizontal="center" wrapText="1"/>
    </xf>
    <xf numFmtId="0" fontId="11" fillId="0" borderId="3" xfId="3" quotePrefix="1" applyNumberFormat="1" applyFont="1" applyBorder="1" applyAlignment="1">
      <alignment horizontal="center" wrapText="1"/>
    </xf>
    <xf numFmtId="0" fontId="11" fillId="0" borderId="5" xfId="3" quotePrefix="1" applyNumberFormat="1" applyFont="1" applyBorder="1" applyAlignment="1">
      <alignment horizontal="center" wrapText="1"/>
    </xf>
    <xf numFmtId="0" fontId="3" fillId="0" borderId="7" xfId="1" applyNumberFormat="1" applyFont="1" applyBorder="1" applyAlignment="1">
      <alignment horizontal="center" wrapText="1"/>
    </xf>
    <xf numFmtId="0" fontId="3" fillId="0" borderId="11" xfId="1" applyNumberFormat="1" applyFont="1" applyBorder="1" applyAlignment="1">
      <alignment horizontal="center" wrapText="1"/>
    </xf>
    <xf numFmtId="0" fontId="4" fillId="0" borderId="6" xfId="3" applyFont="1" applyBorder="1" applyAlignment="1">
      <alignment horizontal="center"/>
    </xf>
    <xf numFmtId="0" fontId="4" fillId="0" borderId="1" xfId="3" applyFont="1" applyBorder="1" applyAlignment="1">
      <alignment horizontal="center"/>
    </xf>
    <xf numFmtId="0" fontId="4" fillId="0" borderId="7" xfId="3" applyFont="1" applyBorder="1" applyAlignment="1">
      <alignment horizontal="center"/>
    </xf>
    <xf numFmtId="0" fontId="4" fillId="0" borderId="3" xfId="3" applyFont="1" applyBorder="1" applyAlignment="1">
      <alignment horizontal="center"/>
    </xf>
    <xf numFmtId="0" fontId="4" fillId="0" borderId="4" xfId="3" applyFont="1" applyBorder="1" applyAlignment="1">
      <alignment horizontal="center"/>
    </xf>
    <xf numFmtId="0" fontId="4" fillId="0" borderId="5" xfId="3" applyFont="1" applyBorder="1" applyAlignment="1">
      <alignment horizontal="center"/>
    </xf>
    <xf numFmtId="0" fontId="4" fillId="0" borderId="3" xfId="3" applyFont="1" applyBorder="1" applyAlignment="1">
      <alignment horizontal="center" wrapText="1"/>
    </xf>
    <xf numFmtId="0" fontId="4" fillId="0" borderId="5" xfId="3" applyFont="1" applyBorder="1" applyAlignment="1">
      <alignment horizontal="center" wrapText="1"/>
    </xf>
  </cellXfs>
  <cellStyles count="6">
    <cellStyle name="Comma" xfId="1" builtinId="3"/>
    <cellStyle name="Comma 2" xfId="4" xr:uid="{9DBF730D-C1F0-4BA5-8EF0-785C66DDA0DA}"/>
    <cellStyle name="Normal" xfId="0" builtinId="0"/>
    <cellStyle name="Normal 2" xfId="3" xr:uid="{8444FAED-BC08-43C3-857F-30FBBEE921EA}"/>
    <cellStyle name="Percent" xfId="2" builtinId="5"/>
    <cellStyle name="Percent 2" xfId="5" xr:uid="{F3CFEA59-BBAC-4106-8688-008166E5D8D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ABF963-5EA6-4B07-9453-E64AF6821486}">
  <sheetPr>
    <pageSetUpPr fitToPage="1"/>
  </sheetPr>
  <dimension ref="A1:L27"/>
  <sheetViews>
    <sheetView zoomScaleNormal="100" workbookViewId="0">
      <selection activeCell="J1" sqref="J1"/>
    </sheetView>
  </sheetViews>
  <sheetFormatPr defaultRowHeight="15" x14ac:dyDescent="0.25"/>
  <cols>
    <col min="1" max="1" width="6.42578125" style="1" customWidth="1"/>
    <col min="2" max="2" width="44.7109375" style="1" customWidth="1"/>
    <col min="3" max="10" width="17.7109375" style="1" customWidth="1"/>
    <col min="11" max="16384" width="9.140625" style="1"/>
  </cols>
  <sheetData>
    <row r="1" spans="1:12" ht="18.75" x14ac:dyDescent="0.3">
      <c r="A1" s="5" t="s">
        <v>36</v>
      </c>
      <c r="B1" s="6"/>
    </row>
    <row r="2" spans="1:12" ht="18.75" x14ac:dyDescent="0.3">
      <c r="A2" s="7" t="s">
        <v>46</v>
      </c>
      <c r="B2" s="8"/>
      <c r="C2" s="3"/>
      <c r="D2" s="3"/>
      <c r="F2" s="3"/>
      <c r="G2" s="3"/>
      <c r="H2" s="3"/>
      <c r="I2" s="3"/>
      <c r="J2" s="3"/>
    </row>
    <row r="3" spans="1:12" ht="18.75" x14ac:dyDescent="0.3">
      <c r="A3" s="7" t="s">
        <v>37</v>
      </c>
      <c r="B3" s="6"/>
    </row>
    <row r="4" spans="1:12" ht="47.25" x14ac:dyDescent="0.25">
      <c r="A4" s="56" t="s">
        <v>0</v>
      </c>
      <c r="B4" s="57" t="s">
        <v>1</v>
      </c>
      <c r="C4" s="58" t="s">
        <v>2</v>
      </c>
      <c r="D4" s="59" t="s">
        <v>3</v>
      </c>
      <c r="E4" s="59" t="s">
        <v>47</v>
      </c>
      <c r="F4" s="59" t="s">
        <v>5</v>
      </c>
      <c r="G4" s="59" t="s">
        <v>50</v>
      </c>
      <c r="H4" s="59" t="s">
        <v>48</v>
      </c>
      <c r="I4" s="59" t="s">
        <v>49</v>
      </c>
      <c r="J4" s="59" t="s">
        <v>6</v>
      </c>
      <c r="L4" s="141"/>
    </row>
    <row r="5" spans="1:12" ht="15.75" x14ac:dyDescent="0.25">
      <c r="A5" s="60"/>
      <c r="B5" s="60" t="s">
        <v>107</v>
      </c>
      <c r="C5" s="61" t="s">
        <v>108</v>
      </c>
      <c r="D5" s="61" t="s">
        <v>110</v>
      </c>
      <c r="E5" s="61" t="s">
        <v>109</v>
      </c>
      <c r="F5" s="61" t="s">
        <v>111</v>
      </c>
      <c r="G5" s="61" t="s">
        <v>112</v>
      </c>
      <c r="H5" s="61" t="s">
        <v>113</v>
      </c>
      <c r="I5" s="61" t="s">
        <v>114</v>
      </c>
      <c r="J5" s="61" t="s">
        <v>115</v>
      </c>
    </row>
    <row r="6" spans="1:12" ht="15.75" x14ac:dyDescent="0.25">
      <c r="A6" s="60">
        <v>1</v>
      </c>
      <c r="B6" s="62" t="s">
        <v>7</v>
      </c>
      <c r="C6" s="63">
        <v>503531281.41781068</v>
      </c>
      <c r="D6" s="63">
        <v>371522164.00294924</v>
      </c>
      <c r="E6" s="63">
        <v>111008799.90950902</v>
      </c>
      <c r="F6" s="63">
        <v>16528623.895610569</v>
      </c>
      <c r="G6" s="63">
        <v>2003373.9774395723</v>
      </c>
      <c r="H6" s="63">
        <v>1143200.2973939634</v>
      </c>
      <c r="I6" s="63">
        <v>1325119.3349083168</v>
      </c>
      <c r="J6" s="63">
        <v>0</v>
      </c>
    </row>
    <row r="7" spans="1:12" ht="15.75" x14ac:dyDescent="0.25">
      <c r="A7" s="60">
        <f>A6+1</f>
        <v>2</v>
      </c>
      <c r="B7" s="62" t="s">
        <v>8</v>
      </c>
      <c r="C7" s="63">
        <v>17056865.919774421</v>
      </c>
      <c r="D7" s="63">
        <v>0</v>
      </c>
      <c r="E7" s="63">
        <v>22764.939646799998</v>
      </c>
      <c r="F7" s="63">
        <v>4168963.7683936278</v>
      </c>
      <c r="G7" s="63">
        <v>6600270.6050620712</v>
      </c>
      <c r="H7" s="63">
        <v>352882.66010696348</v>
      </c>
      <c r="I7" s="63">
        <v>4262158.5024256548</v>
      </c>
      <c r="J7" s="63">
        <v>1649825.4441392999</v>
      </c>
    </row>
    <row r="8" spans="1:12" ht="15.75" x14ac:dyDescent="0.25">
      <c r="A8" s="60">
        <f>A7+1</f>
        <v>3</v>
      </c>
      <c r="B8" s="62" t="s">
        <v>9</v>
      </c>
      <c r="C8" s="63">
        <v>4050270.1499999687</v>
      </c>
      <c r="D8" s="63">
        <v>3436027.1385608315</v>
      </c>
      <c r="E8" s="63">
        <v>570814.38377217483</v>
      </c>
      <c r="F8" s="63">
        <v>20152.731237659696</v>
      </c>
      <c r="G8" s="63">
        <v>21472.335454284213</v>
      </c>
      <c r="H8" s="63">
        <v>1175.7340030968189</v>
      </c>
      <c r="I8" s="63">
        <v>617.22464744187891</v>
      </c>
      <c r="J8" s="63">
        <v>10.60232448624447</v>
      </c>
    </row>
    <row r="9" spans="1:12" ht="18" customHeight="1" x14ac:dyDescent="0.25">
      <c r="A9" s="60">
        <f>A8+1</f>
        <v>4</v>
      </c>
      <c r="B9" s="64" t="s">
        <v>145</v>
      </c>
      <c r="C9" s="65">
        <f t="shared" ref="C9:J9" si="0">SUM(C6:C8)</f>
        <v>524638417.48758507</v>
      </c>
      <c r="D9" s="65">
        <f t="shared" si="0"/>
        <v>374958191.14151007</v>
      </c>
      <c r="E9" s="65">
        <f t="shared" si="0"/>
        <v>111602379.23292799</v>
      </c>
      <c r="F9" s="65">
        <f t="shared" si="0"/>
        <v>20717740.395241857</v>
      </c>
      <c r="G9" s="65">
        <f t="shared" si="0"/>
        <v>8625116.9179559276</v>
      </c>
      <c r="H9" s="65">
        <f t="shared" si="0"/>
        <v>1497258.6915040237</v>
      </c>
      <c r="I9" s="65">
        <f t="shared" si="0"/>
        <v>5587895.0619814135</v>
      </c>
      <c r="J9" s="65">
        <f t="shared" si="0"/>
        <v>1649836.0464637862</v>
      </c>
    </row>
    <row r="10" spans="1:12" ht="18.75" x14ac:dyDescent="0.25">
      <c r="A10" s="60">
        <f>A9+1</f>
        <v>5</v>
      </c>
      <c r="B10" s="66" t="s">
        <v>146</v>
      </c>
      <c r="C10" s="67">
        <v>0.89287602531296517</v>
      </c>
      <c r="D10" s="67">
        <v>0.96107496159850858</v>
      </c>
      <c r="E10" s="67">
        <v>0.74382621224662671</v>
      </c>
      <c r="F10" s="67">
        <v>0.8166984493822963</v>
      </c>
      <c r="G10" s="67">
        <v>0.75069057565922703</v>
      </c>
      <c r="H10" s="67">
        <v>1.2317925389081437</v>
      </c>
      <c r="I10" s="67">
        <v>0.69601283088033383</v>
      </c>
      <c r="J10" s="67">
        <v>1.4221641826161395</v>
      </c>
    </row>
    <row r="11" spans="1:12" ht="18.75" x14ac:dyDescent="0.25">
      <c r="A11" s="60">
        <f>A10+1</f>
        <v>6</v>
      </c>
      <c r="B11" s="66" t="s">
        <v>147</v>
      </c>
      <c r="C11" s="67">
        <v>1</v>
      </c>
      <c r="D11" s="67">
        <v>1.0763811933035594</v>
      </c>
      <c r="E11" s="67">
        <v>0.8330677397076548</v>
      </c>
      <c r="F11" s="67">
        <v>0.91468291927317946</v>
      </c>
      <c r="G11" s="67">
        <v>0.84075566414284653</v>
      </c>
      <c r="H11" s="67">
        <v>1.3795784677681133</v>
      </c>
      <c r="I11" s="67">
        <v>0.77951788506850306</v>
      </c>
      <c r="J11" s="67">
        <v>1.5927901996446279</v>
      </c>
    </row>
    <row r="12" spans="1:12" ht="15.75" x14ac:dyDescent="0.25">
      <c r="A12" s="60"/>
      <c r="B12" s="66"/>
      <c r="C12" s="67"/>
      <c r="D12" s="67"/>
      <c r="E12" s="67"/>
      <c r="F12" s="67"/>
      <c r="G12" s="67"/>
      <c r="H12" s="67"/>
      <c r="I12" s="67"/>
      <c r="J12" s="67"/>
    </row>
    <row r="13" spans="1:12" ht="15.75" x14ac:dyDescent="0.25">
      <c r="A13" s="60">
        <v>7</v>
      </c>
      <c r="B13" s="68" t="s">
        <v>30</v>
      </c>
      <c r="C13" s="69"/>
      <c r="D13" s="69"/>
      <c r="E13" s="69"/>
      <c r="F13" s="69"/>
      <c r="G13" s="69"/>
      <c r="H13" s="69"/>
      <c r="I13" s="69"/>
      <c r="J13" s="69"/>
    </row>
    <row r="14" spans="1:12" ht="15.75" x14ac:dyDescent="0.25">
      <c r="A14" s="60">
        <f t="shared" ref="A14:A22" si="1">A13+1</f>
        <v>8</v>
      </c>
      <c r="B14" s="69" t="s">
        <v>31</v>
      </c>
      <c r="C14" s="70">
        <v>0.11942564221742939</v>
      </c>
      <c r="D14" s="71"/>
      <c r="E14" s="71"/>
      <c r="F14" s="71"/>
      <c r="G14" s="71"/>
      <c r="H14" s="71"/>
      <c r="I14" s="71"/>
      <c r="J14" s="71"/>
    </row>
    <row r="15" spans="1:12" ht="15.75" x14ac:dyDescent="0.25">
      <c r="A15" s="60">
        <f t="shared" si="1"/>
        <v>9</v>
      </c>
      <c r="B15" s="69" t="s">
        <v>13</v>
      </c>
      <c r="C15" s="60"/>
      <c r="D15" s="71">
        <f>D16/C14</f>
        <v>0.81918058510945568</v>
      </c>
      <c r="E15" s="71">
        <v>1.5</v>
      </c>
      <c r="F15" s="71">
        <v>1.25</v>
      </c>
      <c r="G15" s="71">
        <v>1.5</v>
      </c>
      <c r="H15" s="71">
        <v>0</v>
      </c>
      <c r="I15" s="71">
        <v>1.5</v>
      </c>
      <c r="J15" s="71">
        <v>0</v>
      </c>
    </row>
    <row r="16" spans="1:12" ht="15.75" x14ac:dyDescent="0.25">
      <c r="A16" s="60">
        <f t="shared" si="1"/>
        <v>10</v>
      </c>
      <c r="B16" s="69" t="s">
        <v>11</v>
      </c>
      <c r="C16" s="71"/>
      <c r="D16" s="70">
        <f>D17/D9</f>
        <v>9.7831167468746316E-2</v>
      </c>
      <c r="E16" s="70">
        <f t="shared" ref="E16:J16" si="2">$C$14*E15</f>
        <v>0.17913846332614408</v>
      </c>
      <c r="F16" s="70">
        <f t="shared" si="2"/>
        <v>0.14928205277178674</v>
      </c>
      <c r="G16" s="70">
        <f t="shared" si="2"/>
        <v>0.17913846332614408</v>
      </c>
      <c r="H16" s="70">
        <f t="shared" si="2"/>
        <v>0</v>
      </c>
      <c r="I16" s="70">
        <f t="shared" si="2"/>
        <v>0.17913846332614408</v>
      </c>
      <c r="J16" s="70">
        <f t="shared" si="2"/>
        <v>0</v>
      </c>
    </row>
    <row r="17" spans="1:10" ht="15.75" x14ac:dyDescent="0.25">
      <c r="A17" s="60">
        <f t="shared" si="1"/>
        <v>11</v>
      </c>
      <c r="B17" s="69" t="s">
        <v>29</v>
      </c>
      <c r="C17" s="63">
        <v>62458247.210988283</v>
      </c>
      <c r="D17" s="63">
        <f>C17-SUM(E17:J17)</f>
        <v>36682597.591343261</v>
      </c>
      <c r="E17" s="63">
        <f>E16*E9</f>
        <v>19992278.719328295</v>
      </c>
      <c r="F17" s="63">
        <f>F16*F9</f>
        <v>3092786.8149946728</v>
      </c>
      <c r="G17" s="63">
        <f>G16*G9</f>
        <v>1545090.1906909528</v>
      </c>
      <c r="H17" s="63">
        <f>H16*H9</f>
        <v>0</v>
      </c>
      <c r="I17" s="63">
        <f>I16*I9</f>
        <v>1001006.9346310991</v>
      </c>
      <c r="J17" s="63">
        <v>144486.95999999973</v>
      </c>
    </row>
    <row r="18" spans="1:10" ht="15.75" x14ac:dyDescent="0.25">
      <c r="A18" s="60">
        <f t="shared" si="1"/>
        <v>12</v>
      </c>
      <c r="B18" s="66" t="s">
        <v>12</v>
      </c>
      <c r="C18" s="63">
        <f t="shared" ref="C18:J18" si="3">C17+C6+C7</f>
        <v>583046394.54857337</v>
      </c>
      <c r="D18" s="63">
        <f t="shared" si="3"/>
        <v>408204761.59429252</v>
      </c>
      <c r="E18" s="63">
        <f t="shared" si="3"/>
        <v>131023843.56848411</v>
      </c>
      <c r="F18" s="63">
        <f t="shared" si="3"/>
        <v>23790374.47899887</v>
      </c>
      <c r="G18" s="63">
        <f t="shared" si="3"/>
        <v>10148734.773192596</v>
      </c>
      <c r="H18" s="63">
        <f t="shared" si="3"/>
        <v>1496082.9575009269</v>
      </c>
      <c r="I18" s="63">
        <f t="shared" si="3"/>
        <v>6588284.7719650706</v>
      </c>
      <c r="J18" s="63">
        <f t="shared" si="3"/>
        <v>1794312.4041392996</v>
      </c>
    </row>
    <row r="19" spans="1:10" ht="15.75" x14ac:dyDescent="0.25">
      <c r="A19" s="60">
        <f t="shared" si="1"/>
        <v>13</v>
      </c>
      <c r="B19" s="66" t="s">
        <v>10</v>
      </c>
      <c r="C19" s="63">
        <f t="shared" ref="C19:J19" si="4">C8</f>
        <v>4050270.1499999687</v>
      </c>
      <c r="D19" s="63">
        <f t="shared" si="4"/>
        <v>3436027.1385608315</v>
      </c>
      <c r="E19" s="63">
        <f t="shared" si="4"/>
        <v>570814.38377217483</v>
      </c>
      <c r="F19" s="63">
        <f t="shared" si="4"/>
        <v>20152.731237659696</v>
      </c>
      <c r="G19" s="63">
        <f t="shared" si="4"/>
        <v>21472.335454284213</v>
      </c>
      <c r="H19" s="63">
        <f t="shared" si="4"/>
        <v>1175.7340030968189</v>
      </c>
      <c r="I19" s="63">
        <f t="shared" si="4"/>
        <v>617.22464744187891</v>
      </c>
      <c r="J19" s="63">
        <f t="shared" si="4"/>
        <v>10.60232448624447</v>
      </c>
    </row>
    <row r="20" spans="1:10" ht="15.75" x14ac:dyDescent="0.25">
      <c r="A20" s="60">
        <f t="shared" si="1"/>
        <v>14</v>
      </c>
      <c r="B20" s="72" t="s">
        <v>14</v>
      </c>
      <c r="C20" s="65">
        <f t="shared" ref="C20:J20" si="5">SUM(C18:C19)</f>
        <v>587096664.69857335</v>
      </c>
      <c r="D20" s="65">
        <f t="shared" si="5"/>
        <v>411640788.73285335</v>
      </c>
      <c r="E20" s="65">
        <f t="shared" si="5"/>
        <v>131594657.95225629</v>
      </c>
      <c r="F20" s="65">
        <f t="shared" si="5"/>
        <v>23810527.210236531</v>
      </c>
      <c r="G20" s="65">
        <f t="shared" si="5"/>
        <v>10170207.108646881</v>
      </c>
      <c r="H20" s="65">
        <f t="shared" si="5"/>
        <v>1497258.6915040237</v>
      </c>
      <c r="I20" s="65">
        <f t="shared" si="5"/>
        <v>6588901.9966125125</v>
      </c>
      <c r="J20" s="65">
        <f t="shared" si="5"/>
        <v>1794323.0064637859</v>
      </c>
    </row>
    <row r="21" spans="1:10" ht="15.75" x14ac:dyDescent="0.25">
      <c r="A21" s="60">
        <f t="shared" si="1"/>
        <v>15</v>
      </c>
      <c r="B21" s="66" t="s">
        <v>11</v>
      </c>
      <c r="C21" s="73">
        <f t="shared" ref="C21:J21" si="6">C20/C9-1</f>
        <v>0.11905008312218435</v>
      </c>
      <c r="D21" s="73">
        <f t="shared" si="6"/>
        <v>9.7831167468746427E-2</v>
      </c>
      <c r="E21" s="73">
        <f t="shared" si="6"/>
        <v>0.17913846332614414</v>
      </c>
      <c r="F21" s="73">
        <f t="shared" si="6"/>
        <v>0.14928205277178686</v>
      </c>
      <c r="G21" s="73">
        <f t="shared" si="6"/>
        <v>0.17913846332614414</v>
      </c>
      <c r="H21" s="73">
        <f t="shared" si="6"/>
        <v>0</v>
      </c>
      <c r="I21" s="73">
        <f t="shared" si="6"/>
        <v>0.17913846332614414</v>
      </c>
      <c r="J21" s="73">
        <f t="shared" si="6"/>
        <v>8.7576556658274685E-2</v>
      </c>
    </row>
    <row r="22" spans="1:10" ht="15.75" x14ac:dyDescent="0.25">
      <c r="A22" s="60">
        <f t="shared" si="1"/>
        <v>16</v>
      </c>
      <c r="B22" s="66" t="s">
        <v>15</v>
      </c>
      <c r="C22" s="74">
        <v>1</v>
      </c>
      <c r="D22" s="74">
        <v>1.0559676207378268</v>
      </c>
      <c r="E22" s="74">
        <v>0.87775912559590541</v>
      </c>
      <c r="F22" s="74">
        <v>0.93873557936479113</v>
      </c>
      <c r="G22" s="74">
        <v>0.88550375088664457</v>
      </c>
      <c r="H22" s="74">
        <v>1.2317925389081437</v>
      </c>
      <c r="I22" s="74">
        <v>0.8207092735107725</v>
      </c>
      <c r="J22" s="74">
        <v>1.546713225120627</v>
      </c>
    </row>
    <row r="23" spans="1:10" ht="15.75" x14ac:dyDescent="0.25">
      <c r="A23" s="69"/>
      <c r="B23" s="69"/>
      <c r="C23" s="69"/>
      <c r="D23" s="69"/>
      <c r="E23" s="69"/>
      <c r="F23" s="69"/>
      <c r="G23" s="69"/>
      <c r="H23" s="69"/>
      <c r="I23" s="69"/>
      <c r="J23" s="69"/>
    </row>
    <row r="24" spans="1:10" ht="15.75" x14ac:dyDescent="0.25">
      <c r="A24" s="69" t="s">
        <v>88</v>
      </c>
      <c r="B24" s="69"/>
      <c r="C24" s="69"/>
      <c r="D24" s="69"/>
      <c r="E24" s="69"/>
      <c r="F24" s="69"/>
      <c r="G24" s="69"/>
      <c r="H24" s="69"/>
      <c r="I24" s="69"/>
      <c r="J24" s="69"/>
    </row>
    <row r="25" spans="1:10" ht="15.75" x14ac:dyDescent="0.25">
      <c r="A25" s="69" t="s">
        <v>89</v>
      </c>
      <c r="B25" s="69"/>
      <c r="C25" s="69"/>
      <c r="D25" s="69"/>
      <c r="E25" s="69"/>
      <c r="F25" s="69"/>
      <c r="G25" s="69"/>
      <c r="H25" s="69"/>
      <c r="I25" s="69"/>
      <c r="J25" s="69"/>
    </row>
    <row r="26" spans="1:10" ht="15.75" x14ac:dyDescent="0.25">
      <c r="A26" s="69" t="s">
        <v>90</v>
      </c>
      <c r="B26" s="69"/>
      <c r="C26" s="69"/>
      <c r="D26" s="69"/>
      <c r="E26" s="69"/>
      <c r="F26" s="69"/>
      <c r="G26" s="69"/>
      <c r="H26" s="69"/>
      <c r="I26" s="69"/>
      <c r="J26" s="69"/>
    </row>
    <row r="27" spans="1:10" ht="15.75" x14ac:dyDescent="0.25">
      <c r="A27" s="69"/>
      <c r="B27" s="69"/>
      <c r="C27" s="69"/>
      <c r="D27" s="69"/>
      <c r="E27" s="69"/>
      <c r="F27" s="69"/>
      <c r="G27" s="69"/>
      <c r="H27" s="69"/>
      <c r="I27" s="69"/>
      <c r="J27" s="69"/>
    </row>
  </sheetData>
  <pageMargins left="0.7" right="0.7" top="1" bottom="0.75" header="0.7" footer="0.3"/>
  <pageSetup scale="65" orientation="landscape" r:id="rId1"/>
  <headerFooter scaleWithDoc="0">
    <oddHeader>&amp;R&amp;"Times New Roman,Bold"&amp;8Nucor Exhibit KCH-4
Page 1 of 6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9A60CD-9FBF-49E0-82BE-56F69E64DE67}">
  <sheetPr>
    <pageSetUpPr fitToPage="1"/>
  </sheetPr>
  <dimension ref="A1:K61"/>
  <sheetViews>
    <sheetView zoomScaleNormal="100" workbookViewId="0">
      <selection activeCell="K1" sqref="K1"/>
    </sheetView>
  </sheetViews>
  <sheetFormatPr defaultRowHeight="15" x14ac:dyDescent="0.25"/>
  <cols>
    <col min="1" max="1" width="6.42578125" style="1" customWidth="1"/>
    <col min="2" max="2" width="44.7109375" style="1" customWidth="1"/>
    <col min="3" max="10" width="17.7109375" style="1" customWidth="1"/>
    <col min="11" max="11" width="17.5703125" style="1" bestFit="1" customWidth="1"/>
    <col min="12" max="16384" width="9.140625" style="1"/>
  </cols>
  <sheetData>
    <row r="1" spans="1:11" ht="18.75" customHeight="1" thickBot="1" x14ac:dyDescent="0.35">
      <c r="A1" s="5" t="s">
        <v>36</v>
      </c>
      <c r="B1" s="6"/>
      <c r="K1" s="142" t="s">
        <v>163</v>
      </c>
    </row>
    <row r="2" spans="1:11" ht="18.75" customHeight="1" x14ac:dyDescent="0.3">
      <c r="A2" s="7" t="s">
        <v>124</v>
      </c>
      <c r="B2" s="8"/>
    </row>
    <row r="3" spans="1:11" ht="18.75" customHeight="1" x14ac:dyDescent="0.3">
      <c r="A3" s="7" t="s">
        <v>37</v>
      </c>
      <c r="B3" s="6"/>
    </row>
    <row r="4" spans="1:11" ht="47.25" x14ac:dyDescent="0.25">
      <c r="A4" s="56" t="s">
        <v>0</v>
      </c>
      <c r="B4" s="57" t="s">
        <v>1</v>
      </c>
      <c r="C4" s="58" t="s">
        <v>2</v>
      </c>
      <c r="D4" s="59" t="s">
        <v>3</v>
      </c>
      <c r="E4" s="59" t="s">
        <v>4</v>
      </c>
      <c r="F4" s="59" t="s">
        <v>5</v>
      </c>
      <c r="G4" s="59" t="s">
        <v>51</v>
      </c>
      <c r="H4" s="59" t="s">
        <v>48</v>
      </c>
      <c r="I4" s="59" t="s">
        <v>49</v>
      </c>
      <c r="J4" s="59" t="s">
        <v>6</v>
      </c>
      <c r="K4" s="69"/>
    </row>
    <row r="5" spans="1:11" ht="15.75" x14ac:dyDescent="0.25">
      <c r="A5" s="69"/>
      <c r="B5" s="60" t="s">
        <v>107</v>
      </c>
      <c r="C5" s="60" t="s">
        <v>108</v>
      </c>
      <c r="D5" s="60" t="s">
        <v>110</v>
      </c>
      <c r="E5" s="60" t="s">
        <v>109</v>
      </c>
      <c r="F5" s="60" t="s">
        <v>111</v>
      </c>
      <c r="G5" s="60" t="s">
        <v>112</v>
      </c>
      <c r="H5" s="60" t="s">
        <v>113</v>
      </c>
      <c r="I5" s="60" t="s">
        <v>114</v>
      </c>
      <c r="J5" s="60" t="s">
        <v>115</v>
      </c>
      <c r="K5" s="69"/>
    </row>
    <row r="6" spans="1:11" ht="15.75" x14ac:dyDescent="0.25">
      <c r="A6" s="60">
        <v>1</v>
      </c>
      <c r="B6" s="57" t="s">
        <v>35</v>
      </c>
      <c r="C6" s="75"/>
      <c r="D6" s="69"/>
      <c r="E6" s="69"/>
      <c r="F6" s="69"/>
      <c r="G6" s="69"/>
      <c r="H6" s="69"/>
      <c r="I6" s="69"/>
      <c r="J6" s="69"/>
      <c r="K6" s="69"/>
    </row>
    <row r="7" spans="1:11" ht="15.75" x14ac:dyDescent="0.25">
      <c r="A7" s="60">
        <v>2</v>
      </c>
      <c r="B7" s="69" t="s">
        <v>38</v>
      </c>
      <c r="C7" s="63">
        <v>21868396.583618969</v>
      </c>
      <c r="D7" s="63"/>
      <c r="E7" s="63"/>
      <c r="F7" s="63"/>
      <c r="G7" s="63"/>
      <c r="H7" s="63"/>
      <c r="I7" s="63"/>
      <c r="J7" s="63"/>
      <c r="K7" s="69"/>
    </row>
    <row r="8" spans="1:11" ht="15.75" x14ac:dyDescent="0.25">
      <c r="A8" s="60">
        <v>3</v>
      </c>
      <c r="B8" s="69" t="s">
        <v>17</v>
      </c>
      <c r="C8" s="63">
        <v>16185202</v>
      </c>
      <c r="D8" s="76">
        <f t="shared" ref="D8:J8" si="0">$C$8*D48</f>
        <v>11569054.913804362</v>
      </c>
      <c r="E8" s="76">
        <f t="shared" si="0"/>
        <v>3769365.5942322412</v>
      </c>
      <c r="F8" s="76">
        <f t="shared" si="0"/>
        <v>827521.82743987325</v>
      </c>
      <c r="G8" s="76">
        <f t="shared" si="0"/>
        <v>13718.290164379358</v>
      </c>
      <c r="H8" s="76">
        <f t="shared" si="0"/>
        <v>5541.3743591481862</v>
      </c>
      <c r="I8" s="76">
        <f t="shared" si="0"/>
        <v>0</v>
      </c>
      <c r="J8" s="76">
        <f t="shared" si="0"/>
        <v>0</v>
      </c>
      <c r="K8" s="69"/>
    </row>
    <row r="9" spans="1:11" ht="15.75" x14ac:dyDescent="0.25">
      <c r="A9" s="60">
        <v>4</v>
      </c>
      <c r="B9" s="69" t="s">
        <v>18</v>
      </c>
      <c r="C9" s="63">
        <v>17793</v>
      </c>
      <c r="D9" s="63">
        <f t="shared" ref="D9:J9" si="1">$C$9*D51</f>
        <v>11590.090250443101</v>
      </c>
      <c r="E9" s="63">
        <f t="shared" si="1"/>
        <v>4147.4685044820153</v>
      </c>
      <c r="F9" s="63">
        <f t="shared" si="1"/>
        <v>1167.1017829929638</v>
      </c>
      <c r="G9" s="63">
        <f t="shared" si="1"/>
        <v>373.23328707636006</v>
      </c>
      <c r="H9" s="63">
        <f t="shared" si="1"/>
        <v>107.77501715931503</v>
      </c>
      <c r="I9" s="63">
        <f t="shared" si="1"/>
        <v>407.33115784624272</v>
      </c>
      <c r="J9" s="63">
        <f t="shared" si="1"/>
        <v>0</v>
      </c>
      <c r="K9" s="69"/>
    </row>
    <row r="10" spans="1:11" ht="15.75" x14ac:dyDescent="0.25">
      <c r="A10" s="60">
        <v>5</v>
      </c>
      <c r="B10" s="62" t="s">
        <v>19</v>
      </c>
      <c r="C10" s="63">
        <f>C7-C8-C9</f>
        <v>5665401.5836189687</v>
      </c>
      <c r="D10" s="63"/>
      <c r="E10" s="63"/>
      <c r="F10" s="63"/>
      <c r="G10" s="63"/>
      <c r="H10" s="63"/>
      <c r="I10" s="63"/>
      <c r="J10" s="63"/>
      <c r="K10" s="69"/>
    </row>
    <row r="11" spans="1:11" ht="15.75" x14ac:dyDescent="0.25">
      <c r="A11" s="60">
        <v>6</v>
      </c>
      <c r="B11" s="62" t="s">
        <v>20</v>
      </c>
      <c r="C11" s="63">
        <v>2472036.0922825933</v>
      </c>
      <c r="D11" s="63"/>
      <c r="E11" s="63"/>
      <c r="F11" s="63"/>
      <c r="G11" s="63"/>
      <c r="H11" s="63"/>
      <c r="I11" s="63"/>
      <c r="J11" s="63"/>
      <c r="K11" s="69"/>
    </row>
    <row r="12" spans="1:11" ht="15.75" x14ac:dyDescent="0.25">
      <c r="A12" s="60">
        <v>7</v>
      </c>
      <c r="B12" s="77" t="s">
        <v>21</v>
      </c>
      <c r="C12" s="78">
        <f>C10-C11</f>
        <v>3193365.4913363755</v>
      </c>
      <c r="D12" s="78">
        <f t="shared" ref="D12:I12" si="2">$C$12*D57</f>
        <v>2073513.6920117175</v>
      </c>
      <c r="E12" s="78">
        <f t="shared" si="2"/>
        <v>868654.87782837846</v>
      </c>
      <c r="F12" s="78">
        <f t="shared" si="2"/>
        <v>140921.89241929178</v>
      </c>
      <c r="G12" s="78">
        <f t="shared" si="2"/>
        <v>62993.797242469875</v>
      </c>
      <c r="H12" s="78">
        <f t="shared" si="2"/>
        <v>6386.2778654051117</v>
      </c>
      <c r="I12" s="78">
        <f t="shared" si="2"/>
        <v>40894.953969113099</v>
      </c>
      <c r="J12" s="78"/>
      <c r="K12" s="69"/>
    </row>
    <row r="13" spans="1:11" ht="15.75" x14ac:dyDescent="0.25">
      <c r="A13" s="60">
        <v>8</v>
      </c>
      <c r="B13" s="79" t="s">
        <v>39</v>
      </c>
      <c r="C13" s="80">
        <f>SUM(C8:C9,C12)</f>
        <v>19396360.491336375</v>
      </c>
      <c r="D13" s="80">
        <f t="shared" ref="D13:I13" si="3">SUM(D8:D12)</f>
        <v>13654158.696066523</v>
      </c>
      <c r="E13" s="80">
        <f t="shared" si="3"/>
        <v>4642167.9405651018</v>
      </c>
      <c r="F13" s="80">
        <f t="shared" si="3"/>
        <v>969610.82164215797</v>
      </c>
      <c r="G13" s="80">
        <f t="shared" si="3"/>
        <v>77085.320693925591</v>
      </c>
      <c r="H13" s="80">
        <f t="shared" si="3"/>
        <v>12035.427241712612</v>
      </c>
      <c r="I13" s="80">
        <f t="shared" si="3"/>
        <v>41302.285126959345</v>
      </c>
      <c r="J13" s="63"/>
      <c r="K13" s="69"/>
    </row>
    <row r="14" spans="1:11" ht="15.75" x14ac:dyDescent="0.25">
      <c r="A14" s="60"/>
      <c r="B14" s="79"/>
      <c r="C14" s="80"/>
      <c r="D14" s="80"/>
      <c r="E14" s="80"/>
      <c r="F14" s="80"/>
      <c r="G14" s="80"/>
      <c r="H14" s="80"/>
      <c r="I14" s="80"/>
      <c r="J14" s="63"/>
      <c r="K14" s="69"/>
    </row>
    <row r="15" spans="1:11" ht="15.75" x14ac:dyDescent="0.25">
      <c r="A15" s="60">
        <v>9</v>
      </c>
      <c r="B15" s="69" t="s">
        <v>40</v>
      </c>
      <c r="C15" s="63">
        <v>-1954133.3024679422</v>
      </c>
      <c r="D15" s="80"/>
      <c r="E15" s="80"/>
      <c r="F15" s="80"/>
      <c r="G15" s="80"/>
      <c r="H15" s="80"/>
      <c r="I15" s="80"/>
      <c r="J15" s="63"/>
      <c r="K15" s="69"/>
    </row>
    <row r="16" spans="1:11" ht="15.75" x14ac:dyDescent="0.25">
      <c r="A16" s="60">
        <v>10</v>
      </c>
      <c r="B16" s="69" t="s">
        <v>22</v>
      </c>
      <c r="C16" s="63">
        <v>16064879</v>
      </c>
      <c r="D16" s="63">
        <f t="shared" ref="D16:J16" si="4">$C$16*D48</f>
        <v>11483048.98107682</v>
      </c>
      <c r="E16" s="63">
        <f t="shared" si="4"/>
        <v>3741343.6161071113</v>
      </c>
      <c r="F16" s="63">
        <f t="shared" si="4"/>
        <v>821369.91726642917</v>
      </c>
      <c r="G16" s="63">
        <f t="shared" si="4"/>
        <v>13616.306523554324</v>
      </c>
      <c r="H16" s="63">
        <f t="shared" si="4"/>
        <v>5500.1790260892731</v>
      </c>
      <c r="I16" s="63">
        <f t="shared" si="4"/>
        <v>0</v>
      </c>
      <c r="J16" s="63">
        <f t="shared" si="4"/>
        <v>0</v>
      </c>
      <c r="K16" s="69"/>
    </row>
    <row r="17" spans="1:11" ht="15.75" x14ac:dyDescent="0.25">
      <c r="A17" s="60">
        <v>11</v>
      </c>
      <c r="B17" s="69" t="s">
        <v>23</v>
      </c>
      <c r="C17" s="63">
        <v>18839</v>
      </c>
      <c r="D17" s="63">
        <f t="shared" ref="D17:J17" si="5">$C$17*D51</f>
        <v>12271.438780874365</v>
      </c>
      <c r="E17" s="63">
        <f t="shared" si="5"/>
        <v>4391.2864135298541</v>
      </c>
      <c r="F17" s="63">
        <f t="shared" si="5"/>
        <v>1235.712386320713</v>
      </c>
      <c r="G17" s="63">
        <f t="shared" si="5"/>
        <v>395.17461334409865</v>
      </c>
      <c r="H17" s="63">
        <f t="shared" si="5"/>
        <v>114.1108047133331</v>
      </c>
      <c r="I17" s="63">
        <f t="shared" si="5"/>
        <v>431.27700121763428</v>
      </c>
      <c r="J17" s="63">
        <f t="shared" si="5"/>
        <v>0</v>
      </c>
      <c r="K17" s="69"/>
    </row>
    <row r="18" spans="1:11" ht="15.75" x14ac:dyDescent="0.25">
      <c r="A18" s="60">
        <v>12</v>
      </c>
      <c r="B18" s="62" t="s">
        <v>19</v>
      </c>
      <c r="C18" s="63">
        <f>C15-C16-C17</f>
        <v>-18037851.302467942</v>
      </c>
      <c r="D18" s="63"/>
      <c r="E18" s="63"/>
      <c r="F18" s="63"/>
      <c r="G18" s="63"/>
      <c r="H18" s="63"/>
      <c r="I18" s="63"/>
      <c r="J18" s="63"/>
      <c r="K18" s="69"/>
    </row>
    <row r="19" spans="1:11" ht="15.75" x14ac:dyDescent="0.25">
      <c r="A19" s="60">
        <v>13</v>
      </c>
      <c r="B19" s="62" t="s">
        <v>20</v>
      </c>
      <c r="C19" s="63">
        <v>2996530.9438684583</v>
      </c>
      <c r="D19" s="63"/>
      <c r="E19" s="63"/>
      <c r="F19" s="63"/>
      <c r="G19" s="63"/>
      <c r="H19" s="63"/>
      <c r="I19" s="63"/>
      <c r="J19" s="63"/>
      <c r="K19" s="69"/>
    </row>
    <row r="20" spans="1:11" ht="15.75" x14ac:dyDescent="0.25">
      <c r="A20" s="60">
        <v>14</v>
      </c>
      <c r="B20" s="69" t="s">
        <v>24</v>
      </c>
      <c r="C20" s="78">
        <f>C18-C19</f>
        <v>-21034382.246336401</v>
      </c>
      <c r="D20" s="78">
        <f t="shared" ref="D20:I20" si="6">$C$20*D57</f>
        <v>-13658029.345251819</v>
      </c>
      <c r="E20" s="78">
        <f t="shared" si="6"/>
        <v>-5721743.6557004815</v>
      </c>
      <c r="F20" s="78">
        <f t="shared" si="6"/>
        <v>-928238.54960116185</v>
      </c>
      <c r="G20" s="78">
        <f t="shared" si="6"/>
        <v>-414933.90403984598</v>
      </c>
      <c r="H20" s="78">
        <f t="shared" si="6"/>
        <v>-42065.77985410393</v>
      </c>
      <c r="I20" s="78">
        <f t="shared" si="6"/>
        <v>-269371.01188898861</v>
      </c>
      <c r="J20" s="78">
        <v>0</v>
      </c>
      <c r="K20" s="69"/>
    </row>
    <row r="21" spans="1:11" ht="15.75" x14ac:dyDescent="0.25">
      <c r="A21" s="60">
        <v>15</v>
      </c>
      <c r="B21" s="79" t="s">
        <v>41</v>
      </c>
      <c r="C21" s="80">
        <f t="shared" ref="C21:J21" si="7">SUM(C16:C17,C20)</f>
        <v>-4950664.2463364005</v>
      </c>
      <c r="D21" s="80">
        <f t="shared" si="7"/>
        <v>-2162708.9253941253</v>
      </c>
      <c r="E21" s="80">
        <f t="shared" si="7"/>
        <v>-1976008.7531798403</v>
      </c>
      <c r="F21" s="80">
        <f t="shared" si="7"/>
        <v>-105632.91994841199</v>
      </c>
      <c r="G21" s="80">
        <f t="shared" si="7"/>
        <v>-400922.42290294752</v>
      </c>
      <c r="H21" s="80">
        <f t="shared" si="7"/>
        <v>-36451.490023301325</v>
      </c>
      <c r="I21" s="80">
        <f t="shared" si="7"/>
        <v>-268939.73488777096</v>
      </c>
      <c r="J21" s="80">
        <f t="shared" si="7"/>
        <v>0</v>
      </c>
      <c r="K21" s="69"/>
    </row>
    <row r="22" spans="1:11" ht="15.75" x14ac:dyDescent="0.25">
      <c r="A22" s="60"/>
      <c r="B22" s="79"/>
      <c r="C22" s="80"/>
      <c r="D22" s="80"/>
      <c r="E22" s="80"/>
      <c r="F22" s="80"/>
      <c r="G22" s="80"/>
      <c r="H22" s="80"/>
      <c r="I22" s="80"/>
      <c r="J22" s="63"/>
      <c r="K22" s="69"/>
    </row>
    <row r="23" spans="1:11" ht="15.75" x14ac:dyDescent="0.25">
      <c r="A23" s="60">
        <v>16</v>
      </c>
      <c r="B23" s="69" t="s">
        <v>42</v>
      </c>
      <c r="C23" s="63">
        <v>-18545214.794882685</v>
      </c>
      <c r="D23" s="63"/>
      <c r="E23" s="63"/>
      <c r="F23" s="63"/>
      <c r="G23" s="63"/>
      <c r="H23" s="63"/>
      <c r="I23" s="63"/>
      <c r="J23" s="63"/>
      <c r="K23" s="69"/>
    </row>
    <row r="24" spans="1:11" ht="15.75" x14ac:dyDescent="0.25">
      <c r="A24" s="60">
        <v>17</v>
      </c>
      <c r="B24" s="69" t="s">
        <v>22</v>
      </c>
      <c r="C24" s="63">
        <v>15943380</v>
      </c>
      <c r="D24" s="63">
        <f t="shared" ref="D24:J24" si="8">$C$24*D48</f>
        <v>11396202.452811535</v>
      </c>
      <c r="E24" s="63">
        <f t="shared" si="8"/>
        <v>3713047.7597851683</v>
      </c>
      <c r="F24" s="63">
        <f t="shared" si="8"/>
        <v>815157.88021479908</v>
      </c>
      <c r="G24" s="63">
        <f t="shared" si="8"/>
        <v>13513.326125986106</v>
      </c>
      <c r="H24" s="63">
        <f t="shared" si="8"/>
        <v>5458.5810625135236</v>
      </c>
      <c r="I24" s="63">
        <f t="shared" si="8"/>
        <v>0</v>
      </c>
      <c r="J24" s="63">
        <f t="shared" si="8"/>
        <v>0</v>
      </c>
      <c r="K24" s="69"/>
    </row>
    <row r="25" spans="1:11" ht="15.75" x14ac:dyDescent="0.25">
      <c r="A25" s="60">
        <v>18</v>
      </c>
      <c r="B25" s="69" t="s">
        <v>23</v>
      </c>
      <c r="C25" s="63">
        <v>31399</v>
      </c>
      <c r="D25" s="63">
        <f t="shared" ref="D25:J25" si="9">$C$25*D51</f>
        <v>20452.83222467616</v>
      </c>
      <c r="E25" s="63">
        <f t="shared" si="9"/>
        <v>7318.9660862266519</v>
      </c>
      <c r="F25" s="63">
        <f t="shared" si="9"/>
        <v>2059.5643727418687</v>
      </c>
      <c r="G25" s="63">
        <f t="shared" si="9"/>
        <v>658.63833984772828</v>
      </c>
      <c r="H25" s="63">
        <f t="shared" si="9"/>
        <v>190.18871262773746</v>
      </c>
      <c r="I25" s="63">
        <f t="shared" si="9"/>
        <v>718.81026387985025</v>
      </c>
      <c r="J25" s="63">
        <f t="shared" si="9"/>
        <v>0</v>
      </c>
      <c r="K25" s="69"/>
    </row>
    <row r="26" spans="1:11" ht="15.75" x14ac:dyDescent="0.25">
      <c r="A26" s="60">
        <v>19</v>
      </c>
      <c r="B26" s="62" t="s">
        <v>19</v>
      </c>
      <c r="C26" s="63">
        <f>C23-C24-C25</f>
        <v>-34519993.794882685</v>
      </c>
      <c r="D26" s="63"/>
      <c r="E26" s="63"/>
      <c r="F26" s="63"/>
      <c r="G26" s="63"/>
      <c r="H26" s="63"/>
      <c r="I26" s="63"/>
      <c r="J26" s="63"/>
      <c r="K26" s="69"/>
    </row>
    <row r="27" spans="1:11" ht="15.75" x14ac:dyDescent="0.25">
      <c r="A27" s="60">
        <v>20</v>
      </c>
      <c r="B27" s="62" t="s">
        <v>20</v>
      </c>
      <c r="C27" s="63">
        <v>3090982.7963388599</v>
      </c>
      <c r="D27" s="63"/>
      <c r="E27" s="63"/>
      <c r="F27" s="63"/>
      <c r="G27" s="63"/>
      <c r="H27" s="63"/>
      <c r="I27" s="63"/>
      <c r="J27" s="63"/>
      <c r="K27" s="69"/>
    </row>
    <row r="28" spans="1:11" ht="15.75" x14ac:dyDescent="0.25">
      <c r="A28" s="60">
        <v>21</v>
      </c>
      <c r="B28" s="77" t="s">
        <v>24</v>
      </c>
      <c r="C28" s="78">
        <f>C26-C27</f>
        <v>-37610976.591221541</v>
      </c>
      <c r="D28" s="78">
        <f t="shared" ref="D28:I28" si="10">$C$28*D57</f>
        <v>-24421531.185017511</v>
      </c>
      <c r="E28" s="78">
        <f t="shared" si="10"/>
        <v>-10230885.993003339</v>
      </c>
      <c r="F28" s="78">
        <f t="shared" si="10"/>
        <v>-1659756.7711407079</v>
      </c>
      <c r="G28" s="78">
        <f t="shared" si="10"/>
        <v>-741931.43249856809</v>
      </c>
      <c r="H28" s="78">
        <f t="shared" si="10"/>
        <v>-75216.616435680931</v>
      </c>
      <c r="I28" s="78">
        <f t="shared" si="10"/>
        <v>-481654.59312573826</v>
      </c>
      <c r="J28" s="78">
        <v>0</v>
      </c>
      <c r="K28" s="69"/>
    </row>
    <row r="29" spans="1:11" ht="15.75" x14ac:dyDescent="0.25">
      <c r="A29" s="60">
        <v>22</v>
      </c>
      <c r="B29" s="79" t="s">
        <v>43</v>
      </c>
      <c r="C29" s="80">
        <f t="shared" ref="C29:J29" si="11">SUM(C24:C25,C28)</f>
        <v>-21636197.591221541</v>
      </c>
      <c r="D29" s="80">
        <f t="shared" si="11"/>
        <v>-13004875.899981299</v>
      </c>
      <c r="E29" s="80">
        <f t="shared" si="11"/>
        <v>-6510519.2671319433</v>
      </c>
      <c r="F29" s="80">
        <f t="shared" si="11"/>
        <v>-842539.32655316696</v>
      </c>
      <c r="G29" s="80">
        <f t="shared" si="11"/>
        <v>-727759.46803273424</v>
      </c>
      <c r="H29" s="80">
        <f t="shared" si="11"/>
        <v>-69567.846660539668</v>
      </c>
      <c r="I29" s="80">
        <f t="shared" si="11"/>
        <v>-480935.78286185843</v>
      </c>
      <c r="J29" s="80">
        <f t="shared" si="11"/>
        <v>0</v>
      </c>
      <c r="K29" s="69"/>
    </row>
    <row r="30" spans="1:11" ht="15.75" x14ac:dyDescent="0.25">
      <c r="A30" s="60"/>
      <c r="B30" s="79"/>
      <c r="C30" s="63"/>
      <c r="D30" s="63"/>
      <c r="E30" s="63"/>
      <c r="F30" s="63"/>
      <c r="G30" s="63"/>
      <c r="H30" s="63"/>
      <c r="I30" s="63"/>
      <c r="J30" s="63"/>
      <c r="K30" s="69"/>
    </row>
    <row r="31" spans="1:11" ht="15.75" x14ac:dyDescent="0.25">
      <c r="A31" s="60">
        <v>23</v>
      </c>
      <c r="B31" s="57" t="s">
        <v>25</v>
      </c>
      <c r="C31" s="81"/>
      <c r="D31" s="63"/>
      <c r="E31" s="63"/>
      <c r="F31" s="63"/>
      <c r="G31" s="63"/>
      <c r="H31" s="63"/>
      <c r="I31" s="63"/>
      <c r="J31" s="63"/>
      <c r="K31" s="69"/>
    </row>
    <row r="32" spans="1:11" ht="15.75" x14ac:dyDescent="0.25">
      <c r="A32" s="60">
        <v>24</v>
      </c>
      <c r="B32" s="69" t="s">
        <v>22</v>
      </c>
      <c r="C32" s="63">
        <v>26374432</v>
      </c>
      <c r="D32" s="63">
        <f t="shared" ref="D32:J32" si="12">$C$32*D48</f>
        <v>18852236.266708255</v>
      </c>
      <c r="E32" s="63">
        <f t="shared" si="12"/>
        <v>6142331.5290237237</v>
      </c>
      <c r="F32" s="63">
        <f t="shared" si="12"/>
        <v>1348479.8130000893</v>
      </c>
      <c r="G32" s="63">
        <f t="shared" si="12"/>
        <v>22354.500802442391</v>
      </c>
      <c r="H32" s="63">
        <f t="shared" si="12"/>
        <v>9029.8904654941853</v>
      </c>
      <c r="I32" s="63">
        <f t="shared" si="12"/>
        <v>0</v>
      </c>
      <c r="J32" s="63">
        <f t="shared" si="12"/>
        <v>0</v>
      </c>
      <c r="K32" s="69"/>
    </row>
    <row r="33" spans="1:11" ht="15.75" x14ac:dyDescent="0.25">
      <c r="A33" s="60">
        <v>25</v>
      </c>
      <c r="B33" s="69" t="s">
        <v>23</v>
      </c>
      <c r="C33" s="63">
        <v>1792274</v>
      </c>
      <c r="D33" s="63">
        <f t="shared" ref="D33:J33" si="13">$C$33*D51</f>
        <v>1167460.0918070399</v>
      </c>
      <c r="E33" s="63">
        <f t="shared" si="13"/>
        <v>417771.03166425001</v>
      </c>
      <c r="F33" s="63">
        <f t="shared" si="13"/>
        <v>117561.18591648014</v>
      </c>
      <c r="G33" s="63">
        <f t="shared" si="13"/>
        <v>37595.476668436808</v>
      </c>
      <c r="H33" s="63">
        <f t="shared" si="13"/>
        <v>10856.087287371112</v>
      </c>
      <c r="I33" s="63">
        <f t="shared" si="13"/>
        <v>41030.126656422013</v>
      </c>
      <c r="J33" s="63">
        <f t="shared" si="13"/>
        <v>0</v>
      </c>
      <c r="K33" s="69"/>
    </row>
    <row r="34" spans="1:11" ht="15.75" x14ac:dyDescent="0.25">
      <c r="A34" s="60">
        <v>26</v>
      </c>
      <c r="B34" s="77" t="s">
        <v>19</v>
      </c>
      <c r="C34" s="78">
        <f>C35-C32-C33</f>
        <v>52989828.540021002</v>
      </c>
      <c r="D34" s="78">
        <f t="shared" ref="D34:I34" si="14">$C$34*D57</f>
        <v>34407315.828137711</v>
      </c>
      <c r="E34" s="78">
        <f t="shared" si="14"/>
        <v>14414220.095212419</v>
      </c>
      <c r="F34" s="78">
        <f t="shared" si="14"/>
        <v>2338419.1183542069</v>
      </c>
      <c r="G34" s="78">
        <f t="shared" si="14"/>
        <v>1045301.7432609666</v>
      </c>
      <c r="H34" s="78">
        <f t="shared" si="14"/>
        <v>105972.1381767452</v>
      </c>
      <c r="I34" s="78">
        <f t="shared" si="14"/>
        <v>678599.61687895935</v>
      </c>
      <c r="J34" s="78">
        <v>0</v>
      </c>
      <c r="K34" s="69"/>
    </row>
    <row r="35" spans="1:11" ht="15.75" x14ac:dyDescent="0.25">
      <c r="A35" s="60">
        <v>27</v>
      </c>
      <c r="B35" s="79" t="s">
        <v>32</v>
      </c>
      <c r="C35" s="80">
        <v>81156534.540021002</v>
      </c>
      <c r="D35" s="80">
        <f t="shared" ref="D35:I35" si="15">SUM(D32:D34)</f>
        <v>54427012.186653003</v>
      </c>
      <c r="E35" s="80">
        <f t="shared" si="15"/>
        <v>20974322.655900393</v>
      </c>
      <c r="F35" s="80">
        <f t="shared" si="15"/>
        <v>3804460.1172707761</v>
      </c>
      <c r="G35" s="80">
        <f t="shared" si="15"/>
        <v>1105251.7207318458</v>
      </c>
      <c r="H35" s="80">
        <f t="shared" si="15"/>
        <v>125858.1159296105</v>
      </c>
      <c r="I35" s="80">
        <f t="shared" si="15"/>
        <v>719629.74353538139</v>
      </c>
      <c r="J35" s="80">
        <v>0</v>
      </c>
      <c r="K35" s="69"/>
    </row>
    <row r="36" spans="1:11" ht="15.75" x14ac:dyDescent="0.25">
      <c r="A36" s="60"/>
      <c r="B36" s="69"/>
      <c r="C36" s="80"/>
      <c r="D36" s="80"/>
      <c r="E36" s="80"/>
      <c r="F36" s="80"/>
      <c r="G36" s="80"/>
      <c r="H36" s="80"/>
      <c r="I36" s="80"/>
      <c r="J36" s="63"/>
      <c r="K36" s="69"/>
    </row>
    <row r="37" spans="1:11" ht="15.75" x14ac:dyDescent="0.25">
      <c r="A37" s="60">
        <v>28</v>
      </c>
      <c r="B37" s="69" t="s">
        <v>22</v>
      </c>
      <c r="C37" s="63">
        <v>26041279</v>
      </c>
      <c r="D37" s="63">
        <f t="shared" ref="D37:J37" si="16">$C$37*D48</f>
        <v>18614101.126244847</v>
      </c>
      <c r="E37" s="63">
        <f t="shared" si="16"/>
        <v>6064743.6524056094</v>
      </c>
      <c r="F37" s="63">
        <f t="shared" si="16"/>
        <v>1331446.2672107271</v>
      </c>
      <c r="G37" s="63">
        <f t="shared" si="16"/>
        <v>22072.126228239766</v>
      </c>
      <c r="H37" s="63">
        <f t="shared" si="16"/>
        <v>8915.8279105830206</v>
      </c>
      <c r="I37" s="63">
        <f t="shared" si="16"/>
        <v>0</v>
      </c>
      <c r="J37" s="63">
        <f t="shared" si="16"/>
        <v>0</v>
      </c>
      <c r="K37" s="69"/>
    </row>
    <row r="38" spans="1:11" ht="15.75" x14ac:dyDescent="0.25">
      <c r="A38" s="60">
        <v>29</v>
      </c>
      <c r="B38" s="69" t="s">
        <v>23</v>
      </c>
      <c r="C38" s="63">
        <v>5287210</v>
      </c>
      <c r="D38" s="63">
        <f t="shared" ref="D38:J38" si="17">$C$38*D51</f>
        <v>3444008.3781849756</v>
      </c>
      <c r="E38" s="63">
        <f t="shared" si="17"/>
        <v>1232424.9396719136</v>
      </c>
      <c r="F38" s="63">
        <f t="shared" si="17"/>
        <v>346805.60996224516</v>
      </c>
      <c r="G38" s="63">
        <f t="shared" si="17"/>
        <v>110906.69183178787</v>
      </c>
      <c r="H38" s="63">
        <f t="shared" si="17"/>
        <v>32025.467794913842</v>
      </c>
      <c r="I38" s="63">
        <f t="shared" si="17"/>
        <v>121038.9125541636</v>
      </c>
      <c r="J38" s="63">
        <f t="shared" si="17"/>
        <v>0</v>
      </c>
      <c r="K38" s="69"/>
    </row>
    <row r="39" spans="1:11" ht="15.75" x14ac:dyDescent="0.25">
      <c r="A39" s="60">
        <v>30</v>
      </c>
      <c r="B39" s="77" t="s">
        <v>19</v>
      </c>
      <c r="C39" s="78">
        <f>C40-C37-C38</f>
        <v>103540501.9619166</v>
      </c>
      <c r="D39" s="78">
        <f t="shared" ref="D39:I39" si="18">$C$39*D57</f>
        <v>67230841.279603899</v>
      </c>
      <c r="E39" s="78">
        <f t="shared" si="18"/>
        <v>28164944.57838545</v>
      </c>
      <c r="F39" s="78">
        <f t="shared" si="18"/>
        <v>4569199.3347152108</v>
      </c>
      <c r="G39" s="78">
        <f t="shared" si="18"/>
        <v>2042487.5901827943</v>
      </c>
      <c r="H39" s="78">
        <f t="shared" si="18"/>
        <v>207066.31221708487</v>
      </c>
      <c r="I39" s="78">
        <f t="shared" si="18"/>
        <v>1325962.8668121728</v>
      </c>
      <c r="J39" s="78">
        <v>0</v>
      </c>
      <c r="K39" s="69"/>
    </row>
    <row r="40" spans="1:11" ht="15.75" x14ac:dyDescent="0.25">
      <c r="A40" s="60">
        <v>31</v>
      </c>
      <c r="B40" s="79" t="s">
        <v>33</v>
      </c>
      <c r="C40" s="80">
        <v>134868990.9619166</v>
      </c>
      <c r="D40" s="80">
        <f t="shared" ref="D40:I40" si="19">SUM(D37:D39)</f>
        <v>89288950.784033716</v>
      </c>
      <c r="E40" s="80">
        <f t="shared" si="19"/>
        <v>35462113.170462973</v>
      </c>
      <c r="F40" s="80">
        <f t="shared" si="19"/>
        <v>6247451.2118881829</v>
      </c>
      <c r="G40" s="80">
        <f t="shared" si="19"/>
        <v>2175466.4082428217</v>
      </c>
      <c r="H40" s="80">
        <f t="shared" si="19"/>
        <v>248007.60792258172</v>
      </c>
      <c r="I40" s="80">
        <f t="shared" si="19"/>
        <v>1447001.7793663363</v>
      </c>
      <c r="J40" s="80">
        <v>0</v>
      </c>
      <c r="K40" s="69"/>
    </row>
    <row r="41" spans="1:11" ht="15.75" x14ac:dyDescent="0.25">
      <c r="A41" s="60"/>
      <c r="B41" s="79"/>
      <c r="C41" s="80"/>
      <c r="D41" s="63"/>
      <c r="E41" s="63"/>
      <c r="F41" s="63"/>
      <c r="G41" s="63"/>
      <c r="H41" s="63"/>
      <c r="I41" s="63"/>
      <c r="J41" s="63"/>
      <c r="K41" s="69"/>
    </row>
    <row r="42" spans="1:11" ht="15.75" x14ac:dyDescent="0.25">
      <c r="A42" s="60">
        <v>32</v>
      </c>
      <c r="B42" s="69" t="s">
        <v>22</v>
      </c>
      <c r="C42" s="63">
        <v>25701040</v>
      </c>
      <c r="D42" s="63">
        <f t="shared" ref="D42:J42" si="20">$C$42*D48</f>
        <v>18370900.968791272</v>
      </c>
      <c r="E42" s="63">
        <f t="shared" si="20"/>
        <v>5985505.5199179221</v>
      </c>
      <c r="F42" s="63">
        <f t="shared" si="20"/>
        <v>1314050.4263033159</v>
      </c>
      <c r="G42" s="63">
        <f t="shared" si="20"/>
        <v>21783.745686110095</v>
      </c>
      <c r="H42" s="63">
        <f t="shared" si="20"/>
        <v>8799.3393013841833</v>
      </c>
      <c r="I42" s="63">
        <f t="shared" si="20"/>
        <v>0</v>
      </c>
      <c r="J42" s="63">
        <f t="shared" si="20"/>
        <v>0</v>
      </c>
      <c r="K42" s="69"/>
    </row>
    <row r="43" spans="1:11" ht="15.75" x14ac:dyDescent="0.25">
      <c r="A43" s="60">
        <v>33</v>
      </c>
      <c r="B43" s="69" t="s">
        <v>23</v>
      </c>
      <c r="C43" s="63">
        <v>8624481</v>
      </c>
      <c r="D43" s="63">
        <f t="shared" ref="D43:J43" si="21">$C$43*D51</f>
        <v>5617856.0756045505</v>
      </c>
      <c r="E43" s="63">
        <f t="shared" si="21"/>
        <v>2010327.8432531648</v>
      </c>
      <c r="F43" s="63">
        <f t="shared" si="21"/>
        <v>565708.26462591696</v>
      </c>
      <c r="G43" s="63">
        <f t="shared" si="21"/>
        <v>180910.6611002986</v>
      </c>
      <c r="H43" s="63">
        <f t="shared" si="21"/>
        <v>52239.846443274684</v>
      </c>
      <c r="I43" s="63">
        <f t="shared" si="21"/>
        <v>197438.30897279386</v>
      </c>
      <c r="J43" s="63">
        <f t="shared" si="21"/>
        <v>0</v>
      </c>
      <c r="K43" s="69"/>
    </row>
    <row r="44" spans="1:11" ht="15.75" x14ac:dyDescent="0.25">
      <c r="A44" s="60">
        <v>34</v>
      </c>
      <c r="B44" s="77" t="s">
        <v>19</v>
      </c>
      <c r="C44" s="78">
        <f>C45-C42-C43</f>
        <v>140461733.64598063</v>
      </c>
      <c r="D44" s="78">
        <f t="shared" ref="D44:I44" si="22">$C$44*D57</f>
        <v>91204507.817475125</v>
      </c>
      <c r="E44" s="78">
        <f t="shared" si="22"/>
        <v>38208207.112788402</v>
      </c>
      <c r="F44" s="78">
        <f t="shared" si="22"/>
        <v>6198517.949663992</v>
      </c>
      <c r="G44" s="78">
        <f t="shared" si="22"/>
        <v>2770812.7972278758</v>
      </c>
      <c r="H44" s="78">
        <f t="shared" si="22"/>
        <v>280903.53670865338</v>
      </c>
      <c r="I44" s="78">
        <f t="shared" si="22"/>
        <v>1798784.4321165851</v>
      </c>
      <c r="J44" s="78">
        <v>0</v>
      </c>
      <c r="K44" s="69"/>
    </row>
    <row r="45" spans="1:11" ht="15.75" x14ac:dyDescent="0.25">
      <c r="A45" s="60">
        <v>35</v>
      </c>
      <c r="B45" s="79" t="s">
        <v>34</v>
      </c>
      <c r="C45" s="80">
        <v>174787254.64598063</v>
      </c>
      <c r="D45" s="80">
        <f t="shared" ref="D45:I45" si="23">SUM(D42:D44)</f>
        <v>115193264.86187094</v>
      </c>
      <c r="E45" s="80">
        <f t="shared" si="23"/>
        <v>46204040.475959487</v>
      </c>
      <c r="F45" s="80">
        <f t="shared" si="23"/>
        <v>8078276.6405932251</v>
      </c>
      <c r="G45" s="80">
        <f t="shared" si="23"/>
        <v>2973507.2040142845</v>
      </c>
      <c r="H45" s="80">
        <f t="shared" si="23"/>
        <v>341942.72245331225</v>
      </c>
      <c r="I45" s="80">
        <f t="shared" si="23"/>
        <v>1996222.7410893789</v>
      </c>
      <c r="J45" s="80">
        <v>0</v>
      </c>
      <c r="K45" s="69"/>
    </row>
    <row r="46" spans="1:11" ht="15.75" x14ac:dyDescent="0.25">
      <c r="A46" s="60"/>
      <c r="B46" s="79"/>
      <c r="C46" s="80"/>
      <c r="D46" s="80"/>
      <c r="E46" s="80"/>
      <c r="F46" s="80"/>
      <c r="G46" s="80"/>
      <c r="H46" s="80"/>
      <c r="I46" s="80"/>
      <c r="J46" s="80"/>
      <c r="K46" s="69"/>
    </row>
    <row r="47" spans="1:11" ht="15.75" x14ac:dyDescent="0.25">
      <c r="A47" s="60">
        <v>36</v>
      </c>
      <c r="B47" s="79" t="s">
        <v>26</v>
      </c>
      <c r="C47" s="63">
        <f>SUM(D47:J47)</f>
        <v>9513986.6299762093</v>
      </c>
      <c r="D47" s="76">
        <v>6800522.7102754265</v>
      </c>
      <c r="E47" s="76">
        <v>2215708.7608185471</v>
      </c>
      <c r="F47" s="76">
        <v>486433.94146557047</v>
      </c>
      <c r="G47" s="76">
        <v>8063.8863333333338</v>
      </c>
      <c r="H47" s="76">
        <v>3257.331083333333</v>
      </c>
      <c r="I47" s="76">
        <v>0</v>
      </c>
      <c r="J47" s="76">
        <v>0</v>
      </c>
      <c r="K47" s="69"/>
    </row>
    <row r="48" spans="1:11" ht="15.75" x14ac:dyDescent="0.25">
      <c r="A48" s="60">
        <v>37</v>
      </c>
      <c r="B48" s="69" t="s">
        <v>44</v>
      </c>
      <c r="C48" s="70">
        <f>SUM(D48:J48)</f>
        <v>1.0000000000000002</v>
      </c>
      <c r="D48" s="73">
        <f t="shared" ref="D48:J48" si="24">D47/$C$47</f>
        <v>0.71479212392927571</v>
      </c>
      <c r="E48" s="73">
        <f t="shared" si="24"/>
        <v>0.23288962314046133</v>
      </c>
      <c r="F48" s="73">
        <f t="shared" si="24"/>
        <v>5.1128297777183952E-2</v>
      </c>
      <c r="G48" s="73">
        <f t="shared" si="24"/>
        <v>8.4758226461303097E-4</v>
      </c>
      <c r="H48" s="73">
        <f t="shared" si="24"/>
        <v>3.4237288846615484E-4</v>
      </c>
      <c r="I48" s="73">
        <f t="shared" si="24"/>
        <v>0</v>
      </c>
      <c r="J48" s="73">
        <f t="shared" si="24"/>
        <v>0</v>
      </c>
      <c r="K48" s="69"/>
    </row>
    <row r="49" spans="1:11" ht="15.75" x14ac:dyDescent="0.25">
      <c r="A49" s="60"/>
      <c r="B49" s="69"/>
      <c r="C49" s="82"/>
      <c r="D49" s="69"/>
      <c r="E49" s="69"/>
      <c r="F49" s="69"/>
      <c r="G49" s="69"/>
      <c r="H49" s="69"/>
      <c r="I49" s="69"/>
      <c r="J49" s="69"/>
      <c r="K49" s="69"/>
    </row>
    <row r="50" spans="1:11" ht="15.75" x14ac:dyDescent="0.25">
      <c r="A50" s="60">
        <v>38</v>
      </c>
      <c r="B50" s="79" t="s">
        <v>27</v>
      </c>
      <c r="C50" s="83">
        <f>SUM(D50:J50)</f>
        <v>953115343.37899733</v>
      </c>
      <c r="D50" s="84">
        <v>620844874.32387149</v>
      </c>
      <c r="E50" s="84">
        <v>222166912.14539161</v>
      </c>
      <c r="F50" s="84">
        <v>62517991.156948172</v>
      </c>
      <c r="G50" s="84">
        <v>19992939.502740223</v>
      </c>
      <c r="H50" s="84">
        <v>5773170.4876905456</v>
      </c>
      <c r="I50" s="84">
        <v>21819455.762355208</v>
      </c>
      <c r="J50" s="84">
        <v>0</v>
      </c>
      <c r="K50" s="69"/>
    </row>
    <row r="51" spans="1:11" ht="15.75" x14ac:dyDescent="0.25">
      <c r="A51" s="60">
        <v>39</v>
      </c>
      <c r="B51" s="69" t="s">
        <v>28</v>
      </c>
      <c r="C51" s="73">
        <f>SUM(D51:J51)</f>
        <v>1</v>
      </c>
      <c r="D51" s="73">
        <f t="shared" ref="D51:I51" si="25">D50/$C$50</f>
        <v>0.65138482832816846</v>
      </c>
      <c r="E51" s="73">
        <f t="shared" si="25"/>
        <v>0.23309551534210171</v>
      </c>
      <c r="F51" s="73">
        <f t="shared" si="25"/>
        <v>6.5593311020792661E-2</v>
      </c>
      <c r="G51" s="73">
        <f t="shared" si="25"/>
        <v>2.0976411345830386E-2</v>
      </c>
      <c r="H51" s="73">
        <f t="shared" si="25"/>
        <v>6.0571582734398376E-3</v>
      </c>
      <c r="I51" s="73">
        <f t="shared" si="25"/>
        <v>2.2892775689666876E-2</v>
      </c>
      <c r="J51" s="73">
        <v>0</v>
      </c>
      <c r="K51" s="69"/>
    </row>
    <row r="52" spans="1:11" ht="15.75" x14ac:dyDescent="0.25">
      <c r="A52" s="60"/>
      <c r="B52" s="69"/>
      <c r="C52" s="69"/>
      <c r="D52" s="69"/>
      <c r="E52" s="69"/>
      <c r="F52" s="69"/>
      <c r="G52" s="69"/>
      <c r="H52" s="69"/>
      <c r="I52" s="69"/>
      <c r="J52" s="69"/>
      <c r="K52" s="69"/>
    </row>
    <row r="53" spans="1:11" ht="15.75" x14ac:dyDescent="0.25">
      <c r="A53" s="60">
        <v>40</v>
      </c>
      <c r="B53" s="79" t="s">
        <v>45</v>
      </c>
      <c r="C53" s="69"/>
      <c r="D53" s="69"/>
      <c r="E53" s="69"/>
      <c r="F53" s="69"/>
      <c r="G53" s="69"/>
      <c r="H53" s="69"/>
      <c r="I53" s="69"/>
      <c r="J53" s="69"/>
      <c r="K53" s="69"/>
    </row>
    <row r="54" spans="1:11" ht="15.75" x14ac:dyDescent="0.25">
      <c r="A54" s="60">
        <v>41</v>
      </c>
      <c r="B54" s="69" t="s">
        <v>132</v>
      </c>
      <c r="C54" s="63">
        <v>2567410272.0539412</v>
      </c>
      <c r="D54" s="63">
        <v>1668833340.5329289</v>
      </c>
      <c r="E54" s="63">
        <v>697328917.89173365</v>
      </c>
      <c r="F54" s="63">
        <v>113487356.42138496</v>
      </c>
      <c r="G54" s="63">
        <v>50137151.137667179</v>
      </c>
      <c r="H54" s="63">
        <v>5089788.8075075466</v>
      </c>
      <c r="I54" s="63">
        <v>32533717.262719128</v>
      </c>
      <c r="J54" s="63">
        <v>0</v>
      </c>
      <c r="K54" s="69"/>
    </row>
    <row r="55" spans="1:11" ht="15.75" x14ac:dyDescent="0.25">
      <c r="A55" s="60">
        <v>42</v>
      </c>
      <c r="B55" s="69" t="s">
        <v>16</v>
      </c>
      <c r="C55" s="85">
        <f>SUM(D55:I55)</f>
        <v>26948921.000000007</v>
      </c>
      <c r="D55" s="85">
        <v>19262876.479192261</v>
      </c>
      <c r="E55" s="85">
        <v>6276124.0557320639</v>
      </c>
      <c r="F55" s="85">
        <v>1377852.4576618059</v>
      </c>
      <c r="G55" s="85">
        <v>22841.427490057667</v>
      </c>
      <c r="H55" s="85">
        <v>9226.5799238162181</v>
      </c>
      <c r="I55" s="85">
        <v>0</v>
      </c>
      <c r="J55" s="85">
        <v>0</v>
      </c>
      <c r="K55" s="69"/>
    </row>
    <row r="56" spans="1:11" ht="15.75" x14ac:dyDescent="0.25">
      <c r="A56" s="60">
        <v>43</v>
      </c>
      <c r="B56" s="69" t="s">
        <v>133</v>
      </c>
      <c r="C56" s="85">
        <f t="shared" ref="C56:J56" si="26">C54-C55</f>
        <v>2540461351.0539412</v>
      </c>
      <c r="D56" s="85">
        <f t="shared" si="26"/>
        <v>1649570464.0537367</v>
      </c>
      <c r="E56" s="85">
        <f t="shared" si="26"/>
        <v>691052793.83600163</v>
      </c>
      <c r="F56" s="85">
        <f t="shared" si="26"/>
        <v>112109503.96372315</v>
      </c>
      <c r="G56" s="85">
        <f t="shared" si="26"/>
        <v>50114309.710177124</v>
      </c>
      <c r="H56" s="85">
        <f t="shared" si="26"/>
        <v>5080562.2275837306</v>
      </c>
      <c r="I56" s="85">
        <f t="shared" si="26"/>
        <v>32533717.262719128</v>
      </c>
      <c r="J56" s="85">
        <f t="shared" si="26"/>
        <v>0</v>
      </c>
      <c r="K56" s="69"/>
    </row>
    <row r="57" spans="1:11" ht="15.75" x14ac:dyDescent="0.25">
      <c r="A57" s="60">
        <v>44</v>
      </c>
      <c r="B57" s="69" t="s">
        <v>134</v>
      </c>
      <c r="C57" s="86">
        <f>SUM(D57:I57)</f>
        <v>1</v>
      </c>
      <c r="D57" s="87">
        <f t="shared" ref="D57:J57" si="27">D56/$C$56</f>
        <v>0.64931925194193263</v>
      </c>
      <c r="E57" s="87">
        <f t="shared" si="27"/>
        <v>0.27201862116473846</v>
      </c>
      <c r="F57" s="87">
        <f t="shared" si="27"/>
        <v>4.4129584540702878E-2</v>
      </c>
      <c r="G57" s="87">
        <f t="shared" si="27"/>
        <v>1.9726460191723284E-2</v>
      </c>
      <c r="H57" s="87">
        <f t="shared" si="27"/>
        <v>1.9998581066686953E-3</v>
      </c>
      <c r="I57" s="87">
        <f t="shared" si="27"/>
        <v>1.2806224054234134E-2</v>
      </c>
      <c r="J57" s="87">
        <f t="shared" si="27"/>
        <v>0</v>
      </c>
      <c r="K57" s="69"/>
    </row>
    <row r="58" spans="1:11" ht="15.75" x14ac:dyDescent="0.25">
      <c r="A58" s="60"/>
      <c r="B58" s="69"/>
      <c r="C58" s="69"/>
      <c r="D58" s="69"/>
      <c r="E58" s="69"/>
      <c r="F58" s="69"/>
      <c r="G58" s="69"/>
      <c r="H58" s="69"/>
      <c r="I58" s="69"/>
      <c r="J58" s="69"/>
      <c r="K58" s="69"/>
    </row>
    <row r="59" spans="1:11" ht="15.75" x14ac:dyDescent="0.25">
      <c r="A59" s="69"/>
      <c r="B59" s="69"/>
      <c r="C59" s="69"/>
      <c r="D59" s="69"/>
      <c r="E59" s="69"/>
      <c r="F59" s="69"/>
      <c r="G59" s="69"/>
      <c r="H59" s="69"/>
      <c r="I59" s="69"/>
      <c r="J59" s="69"/>
      <c r="K59" s="69"/>
    </row>
    <row r="60" spans="1:11" ht="15.75" x14ac:dyDescent="0.25">
      <c r="A60" s="69"/>
      <c r="B60" s="69"/>
      <c r="C60" s="69"/>
      <c r="D60" s="69"/>
      <c r="E60" s="69"/>
      <c r="F60" s="69"/>
      <c r="G60" s="69"/>
      <c r="H60" s="69"/>
      <c r="I60" s="69"/>
      <c r="J60" s="69"/>
      <c r="K60" s="69"/>
    </row>
    <row r="61" spans="1:11" x14ac:dyDescent="0.25">
      <c r="C61" s="2"/>
    </row>
  </sheetData>
  <pageMargins left="0.7" right="0.7" top="1" bottom="0.75" header="0.7" footer="0.3"/>
  <pageSetup scale="57" orientation="landscape" r:id="rId1"/>
  <headerFooter scaleWithDoc="0">
    <oddHeader>&amp;R&amp;"Times New Roman,Bold"&amp;8Nucor Exhibit KCH-4
Page 2 o 6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DBF243-BFBD-4A3E-9899-E44D23D3DC39}">
  <sheetPr>
    <pageSetUpPr fitToPage="1"/>
  </sheetPr>
  <dimension ref="A1:O39"/>
  <sheetViews>
    <sheetView zoomScaleNormal="100" workbookViewId="0">
      <selection activeCell="G1" sqref="G1"/>
    </sheetView>
  </sheetViews>
  <sheetFormatPr defaultRowHeight="15" x14ac:dyDescent="0.25"/>
  <cols>
    <col min="1" max="1" width="6.7109375" style="9" customWidth="1"/>
    <col min="2" max="2" width="38" style="9" customWidth="1"/>
    <col min="3" max="3" width="19.5703125" style="9" customWidth="1"/>
    <col min="4" max="4" width="16" style="9" customWidth="1"/>
    <col min="5" max="5" width="15.42578125" style="9" customWidth="1"/>
    <col min="6" max="6" width="14.28515625" style="9" customWidth="1"/>
    <col min="7" max="7" width="17.5703125" style="9" bestFit="1" customWidth="1"/>
    <col min="8" max="8" width="12.28515625" style="9" bestFit="1" customWidth="1"/>
    <col min="9" max="9" width="9.140625" style="9"/>
    <col min="10" max="10" width="15" style="9" bestFit="1" customWidth="1"/>
    <col min="11" max="12" width="14" style="9" bestFit="1" customWidth="1"/>
    <col min="13" max="13" width="12.85546875" style="9" bestFit="1" customWidth="1"/>
    <col min="14" max="14" width="11.42578125" style="9" bestFit="1" customWidth="1"/>
    <col min="15" max="15" width="12.85546875" style="9" bestFit="1" customWidth="1"/>
    <col min="16" max="16384" width="9.140625" style="9"/>
  </cols>
  <sheetData>
    <row r="1" spans="1:15" ht="19.5" thickBot="1" x14ac:dyDescent="0.35">
      <c r="A1" s="40" t="s">
        <v>36</v>
      </c>
      <c r="D1" s="47"/>
      <c r="G1" s="142" t="s">
        <v>164</v>
      </c>
    </row>
    <row r="2" spans="1:15" ht="18.75" x14ac:dyDescent="0.3">
      <c r="A2" s="40" t="s">
        <v>67</v>
      </c>
      <c r="D2" s="47"/>
    </row>
    <row r="3" spans="1:15" ht="18.75" x14ac:dyDescent="0.3">
      <c r="A3" s="40" t="s">
        <v>64</v>
      </c>
      <c r="D3" s="47"/>
    </row>
    <row r="4" spans="1:15" ht="18.75" x14ac:dyDescent="0.3">
      <c r="A4" s="40" t="s">
        <v>37</v>
      </c>
      <c r="D4" s="47"/>
    </row>
    <row r="5" spans="1:15" x14ac:dyDescent="0.25">
      <c r="A5" s="17"/>
    </row>
    <row r="6" spans="1:15" ht="15.75" x14ac:dyDescent="0.25">
      <c r="A6" s="47"/>
      <c r="B6" s="88"/>
      <c r="C6" s="143" t="s">
        <v>65</v>
      </c>
      <c r="D6" s="144"/>
      <c r="E6" s="144"/>
      <c r="F6" s="145"/>
    </row>
    <row r="7" spans="1:15" ht="50.25" x14ac:dyDescent="0.25">
      <c r="A7" s="89" t="s">
        <v>66</v>
      </c>
      <c r="B7" s="90" t="s">
        <v>74</v>
      </c>
      <c r="C7" s="91" t="s">
        <v>148</v>
      </c>
      <c r="D7" s="91" t="s">
        <v>149</v>
      </c>
      <c r="E7" s="91" t="s">
        <v>52</v>
      </c>
      <c r="F7" s="92" t="s">
        <v>53</v>
      </c>
      <c r="G7" s="10"/>
    </row>
    <row r="8" spans="1:15" ht="15.75" x14ac:dyDescent="0.25">
      <c r="A8" s="93"/>
      <c r="B8" s="94" t="s">
        <v>122</v>
      </c>
      <c r="C8" s="95" t="s">
        <v>108</v>
      </c>
      <c r="D8" s="95" t="s">
        <v>110</v>
      </c>
      <c r="E8" s="95" t="s">
        <v>116</v>
      </c>
      <c r="F8" s="96" t="s">
        <v>111</v>
      </c>
      <c r="G8" s="10"/>
    </row>
    <row r="9" spans="1:15" ht="15.75" x14ac:dyDescent="0.25">
      <c r="A9" s="97">
        <v>1</v>
      </c>
      <c r="B9" s="98" t="s">
        <v>3</v>
      </c>
      <c r="C9" s="99">
        <v>371522164.00294924</v>
      </c>
      <c r="D9" s="99">
        <v>408205384.71947783</v>
      </c>
      <c r="E9" s="99">
        <v>36683220.713684559</v>
      </c>
      <c r="F9" s="100">
        <f>E9/C9</f>
        <v>9.8737637395418909E-2</v>
      </c>
      <c r="G9" s="13"/>
      <c r="H9" s="12"/>
      <c r="J9" s="4"/>
      <c r="K9" s="4"/>
      <c r="L9" s="4"/>
      <c r="M9" s="4"/>
      <c r="N9" s="4"/>
      <c r="O9" s="4"/>
    </row>
    <row r="10" spans="1:15" ht="15.75" x14ac:dyDescent="0.25">
      <c r="A10" s="97">
        <f>A9+1</f>
        <v>2</v>
      </c>
      <c r="B10" s="98" t="s">
        <v>54</v>
      </c>
      <c r="C10" s="99">
        <v>111008799.90950902</v>
      </c>
      <c r="D10" s="99">
        <v>130997783.44</v>
      </c>
      <c r="E10" s="99">
        <v>19988983.529999994</v>
      </c>
      <c r="F10" s="100">
        <f t="shared" ref="F10:F21" si="0">E10/C10</f>
        <v>0.18006665729468657</v>
      </c>
      <c r="G10" s="13"/>
      <c r="H10" s="12"/>
    </row>
    <row r="11" spans="1:15" ht="15.75" x14ac:dyDescent="0.25">
      <c r="A11" s="97">
        <f t="shared" ref="A11:A21" si="1">A10+1</f>
        <v>3</v>
      </c>
      <c r="B11" s="98" t="s">
        <v>55</v>
      </c>
      <c r="C11" s="99">
        <v>22764.939646799998</v>
      </c>
      <c r="D11" s="99">
        <v>25335.040000000001</v>
      </c>
      <c r="E11" s="99">
        <v>2570.1000000000022</v>
      </c>
      <c r="F11" s="100">
        <f t="shared" si="0"/>
        <v>0.11289729030146028</v>
      </c>
      <c r="G11" s="13"/>
      <c r="H11" s="12"/>
    </row>
    <row r="12" spans="1:15" ht="15.75" x14ac:dyDescent="0.25">
      <c r="A12" s="97">
        <f t="shared" si="1"/>
        <v>4</v>
      </c>
      <c r="B12" s="98" t="s">
        <v>56</v>
      </c>
      <c r="C12" s="99">
        <v>16528623.895610569</v>
      </c>
      <c r="D12" s="99">
        <v>19054055.669985086</v>
      </c>
      <c r="E12" s="99">
        <v>2525431.7768577547</v>
      </c>
      <c r="F12" s="100">
        <f t="shared" si="0"/>
        <v>0.15279141160253651</v>
      </c>
      <c r="G12" s="13"/>
      <c r="H12" s="12"/>
    </row>
    <row r="13" spans="1:15" ht="15.75" x14ac:dyDescent="0.25">
      <c r="A13" s="97">
        <f t="shared" si="1"/>
        <v>5</v>
      </c>
      <c r="B13" s="98" t="s">
        <v>57</v>
      </c>
      <c r="C13" s="99">
        <v>4168963.7683936278</v>
      </c>
      <c r="D13" s="99">
        <v>4736293.1904880824</v>
      </c>
      <c r="E13" s="99">
        <v>567329.42084445455</v>
      </c>
      <c r="F13" s="100">
        <f t="shared" si="0"/>
        <v>0.13608403727218193</v>
      </c>
      <c r="G13" s="13"/>
      <c r="H13" s="12"/>
    </row>
    <row r="14" spans="1:15" ht="15.75" x14ac:dyDescent="0.25">
      <c r="A14" s="97">
        <f t="shared" si="1"/>
        <v>6</v>
      </c>
      <c r="B14" s="98" t="s">
        <v>58</v>
      </c>
      <c r="C14" s="99">
        <v>2003373.9774395723</v>
      </c>
      <c r="D14" s="99">
        <v>2397913.1399999997</v>
      </c>
      <c r="E14" s="99">
        <v>394539.15650568152</v>
      </c>
      <c r="F14" s="100">
        <f t="shared" si="0"/>
        <v>0.19693734716966094</v>
      </c>
      <c r="G14" s="13"/>
      <c r="H14" s="12"/>
    </row>
    <row r="15" spans="1:15" ht="15.75" x14ac:dyDescent="0.25">
      <c r="A15" s="97">
        <f t="shared" si="1"/>
        <v>7</v>
      </c>
      <c r="B15" s="98" t="s">
        <v>59</v>
      </c>
      <c r="C15" s="99">
        <v>6600270.6050620712</v>
      </c>
      <c r="D15" s="99">
        <v>7750867.9100000001</v>
      </c>
      <c r="E15" s="99">
        <v>1150597.3000000003</v>
      </c>
      <c r="F15" s="100">
        <f t="shared" si="0"/>
        <v>0.174325776751873</v>
      </c>
      <c r="G15" s="13"/>
      <c r="H15" s="12"/>
    </row>
    <row r="16" spans="1:15" ht="15.75" x14ac:dyDescent="0.25">
      <c r="A16" s="97">
        <f t="shared" si="1"/>
        <v>8</v>
      </c>
      <c r="B16" s="98" t="s">
        <v>60</v>
      </c>
      <c r="C16" s="99">
        <v>1143200.2973939634</v>
      </c>
      <c r="D16" s="99">
        <v>1143200.29</v>
      </c>
      <c r="E16" s="99">
        <v>0</v>
      </c>
      <c r="F16" s="100">
        <f t="shared" si="0"/>
        <v>0</v>
      </c>
      <c r="G16" s="13"/>
      <c r="H16" s="12"/>
    </row>
    <row r="17" spans="1:8" ht="15.75" x14ac:dyDescent="0.25">
      <c r="A17" s="97">
        <f t="shared" si="1"/>
        <v>9</v>
      </c>
      <c r="B17" s="98" t="s">
        <v>61</v>
      </c>
      <c r="C17" s="99">
        <v>352882.66010696348</v>
      </c>
      <c r="D17" s="99">
        <v>352882.66000000003</v>
      </c>
      <c r="E17" s="99">
        <v>0</v>
      </c>
      <c r="F17" s="100">
        <f t="shared" si="0"/>
        <v>0</v>
      </c>
      <c r="G17" s="13"/>
      <c r="H17" s="12"/>
    </row>
    <row r="18" spans="1:8" ht="15.75" x14ac:dyDescent="0.25">
      <c r="A18" s="97">
        <f t="shared" si="1"/>
        <v>10</v>
      </c>
      <c r="B18" s="98" t="s">
        <v>62</v>
      </c>
      <c r="C18" s="99">
        <v>1325119.3349083168</v>
      </c>
      <c r="D18" s="99">
        <v>1557587.5699999998</v>
      </c>
      <c r="E18" s="99">
        <v>232468.23999999976</v>
      </c>
      <c r="F18" s="100">
        <f t="shared" si="0"/>
        <v>0.17543192818636513</v>
      </c>
      <c r="G18" s="13"/>
      <c r="H18" s="12"/>
    </row>
    <row r="19" spans="1:8" ht="15.75" x14ac:dyDescent="0.25">
      <c r="A19" s="97">
        <f t="shared" si="1"/>
        <v>11</v>
      </c>
      <c r="B19" s="98" t="s">
        <v>63</v>
      </c>
      <c r="C19" s="99">
        <v>4262158.5024256548</v>
      </c>
      <c r="D19" s="99">
        <v>5030676.2</v>
      </c>
      <c r="E19" s="99">
        <v>768517.70999999985</v>
      </c>
      <c r="F19" s="100">
        <f t="shared" si="0"/>
        <v>0.18031185596749288</v>
      </c>
      <c r="G19" s="13"/>
      <c r="H19" s="12"/>
    </row>
    <row r="20" spans="1:8" ht="15.75" x14ac:dyDescent="0.25">
      <c r="A20" s="97">
        <f t="shared" si="1"/>
        <v>12</v>
      </c>
      <c r="B20" s="101" t="s">
        <v>80</v>
      </c>
      <c r="C20" s="102">
        <v>1649825.4441392999</v>
      </c>
      <c r="D20" s="102">
        <v>1794312.4041392996</v>
      </c>
      <c r="E20" s="102">
        <v>144486.95999999973</v>
      </c>
      <c r="F20" s="103">
        <f t="shared" si="0"/>
        <v>8.757711945422042E-2</v>
      </c>
      <c r="G20" s="18"/>
      <c r="H20" s="12"/>
    </row>
    <row r="21" spans="1:8" ht="15.75" x14ac:dyDescent="0.25">
      <c r="A21" s="97">
        <f t="shared" si="1"/>
        <v>13</v>
      </c>
      <c r="B21" s="101" t="s">
        <v>2</v>
      </c>
      <c r="C21" s="104">
        <f>SUM(C9:C20)</f>
        <v>520588147.33758509</v>
      </c>
      <c r="D21" s="104">
        <f>SUM(D9:D20)</f>
        <v>583046292.23409021</v>
      </c>
      <c r="E21" s="102">
        <f>SUM(E9:E20)</f>
        <v>62458144.907892451</v>
      </c>
      <c r="F21" s="103">
        <f t="shared" si="0"/>
        <v>0.11997611783387435</v>
      </c>
      <c r="G21" s="13"/>
      <c r="H21" s="12"/>
    </row>
    <row r="22" spans="1:8" ht="15.75" x14ac:dyDescent="0.25">
      <c r="A22" s="47"/>
      <c r="B22" s="47"/>
      <c r="C22" s="47"/>
      <c r="D22" s="47"/>
      <c r="E22" s="47"/>
      <c r="F22" s="47"/>
    </row>
    <row r="23" spans="1:8" x14ac:dyDescent="0.25">
      <c r="A23" s="9" t="s">
        <v>88</v>
      </c>
    </row>
    <row r="24" spans="1:8" x14ac:dyDescent="0.25">
      <c r="A24" s="9" t="s">
        <v>91</v>
      </c>
      <c r="E24" s="12"/>
    </row>
    <row r="25" spans="1:8" x14ac:dyDescent="0.25">
      <c r="A25" s="9" t="s">
        <v>93</v>
      </c>
      <c r="E25" s="12"/>
      <c r="F25" s="23"/>
      <c r="G25" s="12"/>
    </row>
    <row r="26" spans="1:8" x14ac:dyDescent="0.25">
      <c r="A26" s="9" t="s">
        <v>92</v>
      </c>
      <c r="E26" s="12"/>
      <c r="F26" s="23"/>
    </row>
    <row r="27" spans="1:8" x14ac:dyDescent="0.25">
      <c r="E27" s="12"/>
      <c r="F27" s="23"/>
    </row>
    <row r="28" spans="1:8" x14ac:dyDescent="0.25">
      <c r="E28" s="12"/>
      <c r="F28" s="23"/>
    </row>
    <row r="29" spans="1:8" x14ac:dyDescent="0.25">
      <c r="E29" s="12"/>
      <c r="F29" s="23"/>
    </row>
    <row r="30" spans="1:8" x14ac:dyDescent="0.25">
      <c r="E30" s="12"/>
      <c r="F30" s="23"/>
    </row>
    <row r="31" spans="1:8" x14ac:dyDescent="0.25">
      <c r="E31" s="12"/>
      <c r="F31" s="23"/>
    </row>
    <row r="32" spans="1:8" x14ac:dyDescent="0.25">
      <c r="E32" s="12"/>
      <c r="F32" s="23"/>
    </row>
    <row r="33" spans="5:6" x14ac:dyDescent="0.25">
      <c r="E33" s="12"/>
      <c r="F33" s="23"/>
    </row>
    <row r="34" spans="5:6" x14ac:dyDescent="0.25">
      <c r="E34" s="12"/>
      <c r="F34" s="23"/>
    </row>
    <row r="35" spans="5:6" x14ac:dyDescent="0.25">
      <c r="E35" s="12"/>
      <c r="F35" s="23"/>
    </row>
    <row r="36" spans="5:6" x14ac:dyDescent="0.25">
      <c r="E36" s="12"/>
      <c r="F36" s="23"/>
    </row>
    <row r="37" spans="5:6" x14ac:dyDescent="0.25">
      <c r="E37" s="12"/>
      <c r="F37" s="23"/>
    </row>
    <row r="38" spans="5:6" x14ac:dyDescent="0.25">
      <c r="E38" s="12"/>
    </row>
    <row r="39" spans="5:6" x14ac:dyDescent="0.25">
      <c r="E39" s="12"/>
    </row>
  </sheetData>
  <mergeCells count="1">
    <mergeCell ref="C6:F6"/>
  </mergeCells>
  <pageMargins left="0.7" right="0.7" top="1" bottom="0.75" header="0.7" footer="0.3"/>
  <pageSetup orientation="landscape" r:id="rId1"/>
  <headerFooter>
    <oddHeader>&amp;R&amp;"Times New Roman,Bold"&amp;8Nucor Exhibit KCH-4
Page 3 of 6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800153-3D49-4284-BAAC-1161775AAF91}">
  <sheetPr>
    <pageSetUpPr fitToPage="1"/>
  </sheetPr>
  <dimension ref="A1:U39"/>
  <sheetViews>
    <sheetView zoomScaleNormal="100" workbookViewId="0">
      <selection activeCell="T1" sqref="T1"/>
    </sheetView>
  </sheetViews>
  <sheetFormatPr defaultRowHeight="15" x14ac:dyDescent="0.25"/>
  <cols>
    <col min="1" max="1" width="5.85546875" style="9" customWidth="1"/>
    <col min="2" max="2" width="32.28515625" style="9" customWidth="1"/>
    <col min="3" max="3" width="14.28515625" style="4" customWidth="1"/>
    <col min="4" max="4" width="14.28515625" style="9" customWidth="1"/>
    <col min="5" max="5" width="14.5703125" style="9" customWidth="1"/>
    <col min="6" max="6" width="1.7109375" style="9" customWidth="1"/>
    <col min="7" max="8" width="12.42578125" style="9" customWidth="1"/>
    <col min="9" max="9" width="11.85546875" style="9" customWidth="1"/>
    <col min="10" max="10" width="1.7109375" style="9" customWidth="1"/>
    <col min="11" max="13" width="12.42578125" style="9" customWidth="1"/>
    <col min="14" max="14" width="1.7109375" style="9" customWidth="1"/>
    <col min="15" max="15" width="13.140625" style="9" customWidth="1"/>
    <col min="16" max="16" width="13.42578125" style="9" customWidth="1"/>
    <col min="17" max="17" width="1.7109375" style="9" customWidth="1"/>
    <col min="18" max="18" width="13.5703125" style="9" customWidth="1"/>
    <col min="19" max="19" width="13" style="9" customWidth="1"/>
    <col min="20" max="20" width="17.5703125" style="9" bestFit="1" customWidth="1"/>
    <col min="21" max="21" width="12.85546875" style="9" bestFit="1" customWidth="1"/>
    <col min="22" max="16384" width="9.140625" style="9"/>
  </cols>
  <sheetData>
    <row r="1" spans="1:21" ht="19.5" thickBot="1" x14ac:dyDescent="0.35">
      <c r="A1" s="40" t="s">
        <v>36</v>
      </c>
      <c r="B1" s="41"/>
      <c r="C1" s="42"/>
      <c r="D1" s="41"/>
      <c r="E1" s="41"/>
      <c r="T1" s="142" t="s">
        <v>165</v>
      </c>
    </row>
    <row r="2" spans="1:21" ht="18.75" x14ac:dyDescent="0.3">
      <c r="A2" s="40" t="s">
        <v>87</v>
      </c>
      <c r="B2" s="41"/>
      <c r="C2" s="42"/>
      <c r="D2" s="41"/>
      <c r="E2" s="41"/>
    </row>
    <row r="3" spans="1:21" ht="18.75" x14ac:dyDescent="0.3">
      <c r="A3" s="40" t="s">
        <v>64</v>
      </c>
      <c r="B3" s="41"/>
      <c r="C3" s="42"/>
      <c r="D3" s="41"/>
      <c r="E3" s="41"/>
    </row>
    <row r="4" spans="1:21" ht="18.75" x14ac:dyDescent="0.3">
      <c r="A4" s="40" t="s">
        <v>37</v>
      </c>
      <c r="B4" s="41"/>
      <c r="C4" s="42"/>
      <c r="D4" s="41"/>
      <c r="E4" s="41"/>
    </row>
    <row r="5" spans="1:21" ht="15.75" x14ac:dyDescent="0.25">
      <c r="A5" s="105"/>
      <c r="B5" s="47"/>
      <c r="C5" s="84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</row>
    <row r="6" spans="1:21" ht="18.75" x14ac:dyDescent="0.25">
      <c r="A6" s="47"/>
      <c r="B6" s="88"/>
      <c r="C6" s="146" t="s">
        <v>79</v>
      </c>
      <c r="D6" s="146"/>
      <c r="E6" s="147"/>
      <c r="F6" s="47"/>
      <c r="G6" s="148" t="s">
        <v>69</v>
      </c>
      <c r="H6" s="149"/>
      <c r="I6" s="150"/>
      <c r="J6" s="106"/>
      <c r="K6" s="148" t="s">
        <v>70</v>
      </c>
      <c r="L6" s="149"/>
      <c r="M6" s="150"/>
      <c r="N6" s="106"/>
      <c r="O6" s="148" t="s">
        <v>150</v>
      </c>
      <c r="P6" s="150"/>
      <c r="Q6" s="47"/>
      <c r="R6" s="148" t="s">
        <v>151</v>
      </c>
      <c r="S6" s="150"/>
    </row>
    <row r="7" spans="1:21" ht="66" x14ac:dyDescent="0.25">
      <c r="A7" s="89" t="s">
        <v>66</v>
      </c>
      <c r="B7" s="101" t="s">
        <v>74</v>
      </c>
      <c r="C7" s="107" t="s">
        <v>152</v>
      </c>
      <c r="D7" s="91" t="s">
        <v>153</v>
      </c>
      <c r="E7" s="91" t="s">
        <v>53</v>
      </c>
      <c r="F7" s="47"/>
      <c r="G7" s="91" t="s">
        <v>154</v>
      </c>
      <c r="H7" s="91" t="s">
        <v>155</v>
      </c>
      <c r="I7" s="92" t="s">
        <v>2</v>
      </c>
      <c r="J7" s="93"/>
      <c r="K7" s="91" t="s">
        <v>154</v>
      </c>
      <c r="L7" s="91" t="s">
        <v>155</v>
      </c>
      <c r="M7" s="91" t="s">
        <v>2</v>
      </c>
      <c r="N7" s="93"/>
      <c r="O7" s="91" t="s">
        <v>68</v>
      </c>
      <c r="P7" s="91" t="s">
        <v>73</v>
      </c>
      <c r="Q7" s="47"/>
      <c r="R7" s="108" t="s">
        <v>71</v>
      </c>
      <c r="S7" s="109" t="s">
        <v>72</v>
      </c>
    </row>
    <row r="8" spans="1:21" ht="15.75" x14ac:dyDescent="0.25">
      <c r="A8" s="93"/>
      <c r="B8" s="94" t="s">
        <v>107</v>
      </c>
      <c r="C8" s="110" t="s">
        <v>108</v>
      </c>
      <c r="D8" s="95" t="s">
        <v>110</v>
      </c>
      <c r="E8" s="95" t="s">
        <v>116</v>
      </c>
      <c r="F8" s="47"/>
      <c r="G8" s="95" t="s">
        <v>111</v>
      </c>
      <c r="H8" s="95" t="s">
        <v>112</v>
      </c>
      <c r="I8" s="96" t="s">
        <v>117</v>
      </c>
      <c r="J8" s="93"/>
      <c r="K8" s="95" t="s">
        <v>114</v>
      </c>
      <c r="L8" s="95" t="s">
        <v>118</v>
      </c>
      <c r="M8" s="95" t="s">
        <v>119</v>
      </c>
      <c r="N8" s="93"/>
      <c r="O8" s="95" t="s">
        <v>120</v>
      </c>
      <c r="P8" s="95" t="s">
        <v>121</v>
      </c>
      <c r="Q8" s="47"/>
      <c r="R8" s="94" t="s">
        <v>135</v>
      </c>
      <c r="S8" s="111" t="s">
        <v>136</v>
      </c>
    </row>
    <row r="9" spans="1:21" ht="15.75" x14ac:dyDescent="0.25">
      <c r="A9" s="97">
        <v>1</v>
      </c>
      <c r="B9" s="98" t="s">
        <v>3</v>
      </c>
      <c r="C9" s="112">
        <v>381408517.88003999</v>
      </c>
      <c r="D9" s="113">
        <v>37658993.11954999</v>
      </c>
      <c r="E9" s="100">
        <f t="shared" ref="E9:E21" si="0">D9/C9</f>
        <v>9.8736633698868884E-2</v>
      </c>
      <c r="F9" s="47"/>
      <c r="G9" s="99">
        <v>11580645.004054805</v>
      </c>
      <c r="H9" s="99">
        <v>2073513.6920117175</v>
      </c>
      <c r="I9" s="114">
        <f>SUM(G9:H9)</f>
        <v>13654158.696066523</v>
      </c>
      <c r="J9" s="115"/>
      <c r="K9" s="99">
        <v>20019696.358515296</v>
      </c>
      <c r="L9" s="99">
        <v>34407315.828137703</v>
      </c>
      <c r="M9" s="116">
        <f>K9+L9</f>
        <v>54427012.186653003</v>
      </c>
      <c r="N9" s="115"/>
      <c r="O9" s="117">
        <v>-14369419.6</v>
      </c>
      <c r="P9" s="117">
        <v>-1998227.52</v>
      </c>
      <c r="Q9" s="84"/>
      <c r="R9" s="116">
        <f t="shared" ref="R9:R21" si="1">SUM(D9,I9,M9,O9,P9)</f>
        <v>89372516.882269517</v>
      </c>
      <c r="S9" s="118">
        <f t="shared" ref="S9:S21" si="2">R9/C9</f>
        <v>0.23432228881259234</v>
      </c>
      <c r="T9" s="4"/>
      <c r="U9" s="4"/>
    </row>
    <row r="10" spans="1:21" ht="15.75" x14ac:dyDescent="0.25">
      <c r="A10" s="97">
        <f>A9+1</f>
        <v>2</v>
      </c>
      <c r="B10" s="98" t="s">
        <v>54</v>
      </c>
      <c r="C10" s="112">
        <v>119664077.37096001</v>
      </c>
      <c r="D10" s="113">
        <v>21549339.728159979</v>
      </c>
      <c r="E10" s="100">
        <f t="shared" si="0"/>
        <v>0.18008194440305406</v>
      </c>
      <c r="F10" s="47"/>
      <c r="G10" s="99">
        <v>3773513.0627367231</v>
      </c>
      <c r="H10" s="99">
        <v>868532.03305603599</v>
      </c>
      <c r="I10" s="114">
        <f t="shared" ref="I10:I21" si="3">SUM(G10:H10)</f>
        <v>4642045.0957927592</v>
      </c>
      <c r="J10" s="115"/>
      <c r="K10" s="99">
        <v>6560102.5606879732</v>
      </c>
      <c r="L10" s="99">
        <v>14412181.642852005</v>
      </c>
      <c r="M10" s="116">
        <f t="shared" ref="M10:M21" si="4">K10+L10</f>
        <v>20972284.203539979</v>
      </c>
      <c r="N10" s="115"/>
      <c r="O10" s="117">
        <v>-6011712.3700000001</v>
      </c>
      <c r="P10" s="117">
        <v>-860900.56</v>
      </c>
      <c r="Q10" s="47"/>
      <c r="R10" s="116">
        <f t="shared" si="1"/>
        <v>40291056.097492717</v>
      </c>
      <c r="S10" s="118">
        <f t="shared" si="2"/>
        <v>0.33670134749453656</v>
      </c>
    </row>
    <row r="11" spans="1:21" ht="15.75" x14ac:dyDescent="0.25">
      <c r="A11" s="97">
        <f t="shared" ref="A11:A21" si="5">A10+1</f>
        <v>3</v>
      </c>
      <c r="B11" s="98" t="s">
        <v>75</v>
      </c>
      <c r="C11" s="112">
        <v>21792.685320000001</v>
      </c>
      <c r="D11" s="113">
        <v>2391.9673799999982</v>
      </c>
      <c r="E11" s="100">
        <f t="shared" si="0"/>
        <v>0.1097601027535967</v>
      </c>
      <c r="F11" s="47"/>
      <c r="G11" s="99">
        <v>0</v>
      </c>
      <c r="H11" s="99">
        <v>122.84477234253153</v>
      </c>
      <c r="I11" s="114">
        <f t="shared" si="3"/>
        <v>122.84477234253153</v>
      </c>
      <c r="J11" s="115"/>
      <c r="K11" s="99">
        <v>0</v>
      </c>
      <c r="L11" s="99">
        <v>2038.4523604106842</v>
      </c>
      <c r="M11" s="116">
        <f t="shared" si="4"/>
        <v>2038.4523604106842</v>
      </c>
      <c r="N11" s="115"/>
      <c r="O11" s="117">
        <v>-850.29</v>
      </c>
      <c r="P11" s="117">
        <v>-121.77</v>
      </c>
      <c r="Q11" s="47"/>
      <c r="R11" s="116">
        <f t="shared" si="1"/>
        <v>3581.2045127532142</v>
      </c>
      <c r="S11" s="118">
        <f t="shared" si="2"/>
        <v>0.16433057515250782</v>
      </c>
    </row>
    <row r="12" spans="1:21" ht="15.75" x14ac:dyDescent="0.25">
      <c r="A12" s="97">
        <f t="shared" si="5"/>
        <v>4</v>
      </c>
      <c r="B12" s="98" t="s">
        <v>56</v>
      </c>
      <c r="C12" s="112">
        <v>16973188.529999997</v>
      </c>
      <c r="D12" s="113">
        <v>2593914.9393500015</v>
      </c>
      <c r="E12" s="100">
        <f t="shared" si="0"/>
        <v>0.15282425778546407</v>
      </c>
      <c r="F12" s="47"/>
      <c r="G12" s="99">
        <v>828688.92922286619</v>
      </c>
      <c r="H12" s="99">
        <v>104456.37452603421</v>
      </c>
      <c r="I12" s="114">
        <f t="shared" si="3"/>
        <v>933145.30374890042</v>
      </c>
      <c r="J12" s="115"/>
      <c r="K12" s="99">
        <v>1466040.9989165692</v>
      </c>
      <c r="L12" s="99">
        <v>1733320.3452794887</v>
      </c>
      <c r="M12" s="116">
        <f t="shared" si="4"/>
        <v>3199361.3441960579</v>
      </c>
      <c r="N12" s="115"/>
      <c r="O12" s="117">
        <v>-752882.46</v>
      </c>
      <c r="P12" s="117">
        <v>-89007.44</v>
      </c>
      <c r="Q12" s="47"/>
      <c r="R12" s="116">
        <f t="shared" si="1"/>
        <v>5884531.68729496</v>
      </c>
      <c r="S12" s="118">
        <f t="shared" si="2"/>
        <v>0.34669571229319052</v>
      </c>
    </row>
    <row r="13" spans="1:21" ht="15.75" x14ac:dyDescent="0.25">
      <c r="A13" s="97">
        <f t="shared" si="5"/>
        <v>5</v>
      </c>
      <c r="B13" s="98" t="s">
        <v>76</v>
      </c>
      <c r="C13" s="112">
        <v>4731831.5</v>
      </c>
      <c r="D13" s="113">
        <v>653400.33999999985</v>
      </c>
      <c r="E13" s="100">
        <f t="shared" si="0"/>
        <v>0.13808613852796742</v>
      </c>
      <c r="F13" s="47"/>
      <c r="G13" s="99">
        <v>0</v>
      </c>
      <c r="H13" s="99">
        <v>36465.517893257565</v>
      </c>
      <c r="I13" s="114">
        <f t="shared" si="3"/>
        <v>36465.517893257565</v>
      </c>
      <c r="J13" s="115"/>
      <c r="K13" s="99">
        <v>0</v>
      </c>
      <c r="L13" s="99">
        <v>605098.77307471831</v>
      </c>
      <c r="M13" s="116">
        <f t="shared" si="4"/>
        <v>605098.77307471831</v>
      </c>
      <c r="N13" s="115"/>
      <c r="O13" s="117">
        <v>-286475.86</v>
      </c>
      <c r="P13" s="117">
        <v>-33867.81</v>
      </c>
      <c r="Q13" s="47"/>
      <c r="R13" s="116">
        <f t="shared" si="1"/>
        <v>974620.96096797567</v>
      </c>
      <c r="S13" s="118">
        <f t="shared" si="2"/>
        <v>0.20597118916173909</v>
      </c>
    </row>
    <row r="14" spans="1:21" ht="15.75" x14ac:dyDescent="0.25">
      <c r="A14" s="97">
        <f t="shared" si="5"/>
        <v>6</v>
      </c>
      <c r="B14" s="98" t="s">
        <v>58</v>
      </c>
      <c r="C14" s="112">
        <v>1290403.5137757179</v>
      </c>
      <c r="D14" s="113">
        <v>250477.57340056985</v>
      </c>
      <c r="E14" s="100">
        <f t="shared" si="0"/>
        <v>0.19410794431865191</v>
      </c>
      <c r="F14" s="47"/>
      <c r="G14" s="99">
        <v>14091.523451455718</v>
      </c>
      <c r="H14" s="99">
        <v>9907.6314504122474</v>
      </c>
      <c r="I14" s="114">
        <f t="shared" si="3"/>
        <v>23999.154901867965</v>
      </c>
      <c r="J14" s="115"/>
      <c r="K14" s="99">
        <v>59949.977470879203</v>
      </c>
      <c r="L14" s="99">
        <v>164404.51092097146</v>
      </c>
      <c r="M14" s="116">
        <f t="shared" si="4"/>
        <v>224354.48839185067</v>
      </c>
      <c r="N14" s="115"/>
      <c r="O14" s="117">
        <v>-74646.33</v>
      </c>
      <c r="P14" s="117">
        <v>-9010.9599999999991</v>
      </c>
      <c r="Q14" s="47"/>
      <c r="R14" s="116">
        <f t="shared" si="1"/>
        <v>415173.92669428844</v>
      </c>
      <c r="S14" s="118">
        <f t="shared" si="2"/>
        <v>0.32173961265766426</v>
      </c>
    </row>
    <row r="15" spans="1:21" ht="15.75" x14ac:dyDescent="0.25">
      <c r="A15" s="97">
        <f t="shared" si="5"/>
        <v>7</v>
      </c>
      <c r="B15" s="98" t="s">
        <v>130</v>
      </c>
      <c r="C15" s="112">
        <v>6158181.5454385746</v>
      </c>
      <c r="D15" s="113">
        <v>1063287.823378453</v>
      </c>
      <c r="E15" s="100">
        <f t="shared" si="0"/>
        <v>0.17266263028020679</v>
      </c>
      <c r="F15" s="47"/>
      <c r="G15" s="99">
        <v>0</v>
      </c>
      <c r="H15" s="99">
        <v>53086.165792057625</v>
      </c>
      <c r="I15" s="114">
        <f t="shared" si="3"/>
        <v>53086.165792057625</v>
      </c>
      <c r="J15" s="115"/>
      <c r="K15" s="99">
        <v>0</v>
      </c>
      <c r="L15" s="99">
        <v>880897.2323399951</v>
      </c>
      <c r="M15" s="116">
        <f t="shared" si="4"/>
        <v>880897.2323399951</v>
      </c>
      <c r="N15" s="115"/>
      <c r="O15" s="117">
        <v>-421304.25</v>
      </c>
      <c r="P15" s="117">
        <v>-50857.89</v>
      </c>
      <c r="Q15" s="47"/>
      <c r="R15" s="116">
        <f t="shared" si="1"/>
        <v>1525109.0815105059</v>
      </c>
      <c r="S15" s="118">
        <f t="shared" si="2"/>
        <v>0.24765575198739781</v>
      </c>
    </row>
    <row r="16" spans="1:21" ht="15.75" x14ac:dyDescent="0.25">
      <c r="A16" s="97">
        <f t="shared" si="5"/>
        <v>8</v>
      </c>
      <c r="B16" s="98" t="s">
        <v>60</v>
      </c>
      <c r="C16" s="112">
        <v>1104054.2549881795</v>
      </c>
      <c r="D16" s="113">
        <v>0</v>
      </c>
      <c r="E16" s="100">
        <f t="shared" si="0"/>
        <v>0</v>
      </c>
      <c r="F16" s="47"/>
      <c r="G16" s="99">
        <v>5649.1493763075014</v>
      </c>
      <c r="H16" s="99">
        <v>5847.0822285431877</v>
      </c>
      <c r="I16" s="114">
        <f t="shared" si="3"/>
        <v>11496.231604850689</v>
      </c>
      <c r="J16" s="115"/>
      <c r="K16" s="99">
        <v>19885.977752865296</v>
      </c>
      <c r="L16" s="99">
        <v>97024.874099283174</v>
      </c>
      <c r="M16" s="116">
        <f t="shared" si="4"/>
        <v>116910.85185214847</v>
      </c>
      <c r="N16" s="115"/>
      <c r="O16" s="117">
        <v>-48150.01</v>
      </c>
      <c r="P16" s="117">
        <v>-6943.62</v>
      </c>
      <c r="Q16" s="47"/>
      <c r="R16" s="116">
        <f t="shared" si="1"/>
        <v>73313.453456999152</v>
      </c>
      <c r="S16" s="118">
        <f t="shared" si="2"/>
        <v>6.6403850287035104E-2</v>
      </c>
    </row>
    <row r="17" spans="1:19" ht="15.75" x14ac:dyDescent="0.25">
      <c r="A17" s="97">
        <f t="shared" si="5"/>
        <v>9</v>
      </c>
      <c r="B17" s="98" t="s">
        <v>77</v>
      </c>
      <c r="C17" s="112">
        <v>143615.78691640819</v>
      </c>
      <c r="D17" s="113">
        <v>0</v>
      </c>
      <c r="E17" s="100">
        <f t="shared" si="0"/>
        <v>0</v>
      </c>
      <c r="F17" s="47"/>
      <c r="G17" s="99">
        <v>0</v>
      </c>
      <c r="H17" s="99">
        <v>539.19563686192407</v>
      </c>
      <c r="I17" s="114">
        <f t="shared" si="3"/>
        <v>539.19563686192407</v>
      </c>
      <c r="J17" s="115"/>
      <c r="K17" s="99">
        <v>0</v>
      </c>
      <c r="L17" s="99">
        <v>8947.2640774620122</v>
      </c>
      <c r="M17" s="116">
        <f t="shared" si="4"/>
        <v>8947.2640774620122</v>
      </c>
      <c r="N17" s="115"/>
      <c r="O17" s="117">
        <v>-4588.78</v>
      </c>
      <c r="P17" s="117">
        <v>-661.74</v>
      </c>
      <c r="Q17" s="47"/>
      <c r="R17" s="116">
        <f t="shared" si="1"/>
        <v>4235.9397143239376</v>
      </c>
      <c r="S17" s="118">
        <f t="shared" si="2"/>
        <v>2.9494944847459376E-2</v>
      </c>
    </row>
    <row r="18" spans="1:19" ht="15.75" x14ac:dyDescent="0.25">
      <c r="A18" s="97">
        <f t="shared" si="5"/>
        <v>10</v>
      </c>
      <c r="B18" s="98" t="s">
        <v>123</v>
      </c>
      <c r="C18" s="112">
        <v>1001918.2814048076</v>
      </c>
      <c r="D18" s="113">
        <v>173464.81859519251</v>
      </c>
      <c r="E18" s="100">
        <f t="shared" si="0"/>
        <v>0.17313270135362174</v>
      </c>
      <c r="F18" s="47"/>
      <c r="G18" s="99">
        <v>407.33115784624272</v>
      </c>
      <c r="H18" s="99">
        <v>6525.6489596694173</v>
      </c>
      <c r="I18" s="114">
        <f t="shared" si="3"/>
        <v>6932.9801175156599</v>
      </c>
      <c r="J18" s="115"/>
      <c r="K18" s="99">
        <v>41030.12665642202</v>
      </c>
      <c r="L18" s="99">
        <v>108284.82377710534</v>
      </c>
      <c r="M18" s="116">
        <f t="shared" si="4"/>
        <v>149314.95043352735</v>
      </c>
      <c r="N18" s="115"/>
      <c r="O18" s="117">
        <v>-60323.86</v>
      </c>
      <c r="P18" s="117">
        <v>-6935.63</v>
      </c>
      <c r="Q18" s="47"/>
      <c r="R18" s="116">
        <f t="shared" si="1"/>
        <v>262453.25914623553</v>
      </c>
      <c r="S18" s="118">
        <f t="shared" si="2"/>
        <v>0.26195076386693444</v>
      </c>
    </row>
    <row r="19" spans="1:19" ht="15.75" x14ac:dyDescent="0.25">
      <c r="A19" s="97">
        <f t="shared" si="5"/>
        <v>11</v>
      </c>
      <c r="B19" s="98" t="s">
        <v>78</v>
      </c>
      <c r="C19" s="112">
        <v>4664128.6296393564</v>
      </c>
      <c r="D19" s="113">
        <v>840423.73036064301</v>
      </c>
      <c r="E19" s="100">
        <f t="shared" si="0"/>
        <v>0.18018879775741239</v>
      </c>
      <c r="F19" s="47"/>
      <c r="G19" s="99">
        <v>0</v>
      </c>
      <c r="H19" s="99">
        <v>34369.305009443684</v>
      </c>
      <c r="I19" s="114">
        <f t="shared" si="3"/>
        <v>34369.305009443684</v>
      </c>
      <c r="J19" s="115"/>
      <c r="K19" s="99">
        <v>0</v>
      </c>
      <c r="L19" s="99">
        <v>570314.79310185404</v>
      </c>
      <c r="M19" s="116">
        <f t="shared" si="4"/>
        <v>570314.79310185404</v>
      </c>
      <c r="N19" s="115"/>
      <c r="O19" s="117">
        <v>-430943.22</v>
      </c>
      <c r="P19" s="117">
        <v>-49546.95</v>
      </c>
      <c r="Q19" s="47"/>
      <c r="R19" s="116">
        <f t="shared" si="1"/>
        <v>964617.65847194078</v>
      </c>
      <c r="S19" s="118">
        <f t="shared" si="2"/>
        <v>0.20681626410173162</v>
      </c>
    </row>
    <row r="20" spans="1:19" ht="15.75" x14ac:dyDescent="0.25">
      <c r="A20" s="97">
        <f t="shared" si="5"/>
        <v>12</v>
      </c>
      <c r="B20" s="101" t="s">
        <v>6</v>
      </c>
      <c r="C20" s="119">
        <v>1621277.2645532298</v>
      </c>
      <c r="D20" s="120">
        <v>144486.9599999995</v>
      </c>
      <c r="E20" s="103">
        <f t="shared" si="0"/>
        <v>8.9119216779873431E-2</v>
      </c>
      <c r="F20" s="47"/>
      <c r="G20" s="102">
        <v>0</v>
      </c>
      <c r="H20" s="102">
        <v>0</v>
      </c>
      <c r="I20" s="121">
        <f t="shared" si="3"/>
        <v>0</v>
      </c>
      <c r="J20" s="115"/>
      <c r="K20" s="102">
        <v>0</v>
      </c>
      <c r="L20" s="102">
        <v>0</v>
      </c>
      <c r="M20" s="104">
        <f t="shared" si="4"/>
        <v>0</v>
      </c>
      <c r="N20" s="115"/>
      <c r="O20" s="122">
        <v>-28892.09</v>
      </c>
      <c r="P20" s="122">
        <v>-6524.02</v>
      </c>
      <c r="Q20" s="47"/>
      <c r="R20" s="104">
        <f t="shared" si="1"/>
        <v>109070.8499999995</v>
      </c>
      <c r="S20" s="123">
        <f t="shared" si="2"/>
        <v>6.727464350772587E-2</v>
      </c>
    </row>
    <row r="21" spans="1:19" ht="15.75" x14ac:dyDescent="0.25">
      <c r="A21" s="97">
        <f t="shared" si="5"/>
        <v>13</v>
      </c>
      <c r="B21" s="101" t="s">
        <v>2</v>
      </c>
      <c r="C21" s="119">
        <f>SUM(C9:C20)</f>
        <v>538782987.24303627</v>
      </c>
      <c r="D21" s="120">
        <f>SUM(D9:D20)</f>
        <v>64930181.000174828</v>
      </c>
      <c r="E21" s="103">
        <f t="shared" si="0"/>
        <v>0.12051267864344402</v>
      </c>
      <c r="F21" s="47"/>
      <c r="G21" s="102">
        <v>16202995.000000002</v>
      </c>
      <c r="H21" s="102">
        <f>SUM(H9:H20)</f>
        <v>3193365.4913363759</v>
      </c>
      <c r="I21" s="121">
        <f t="shared" si="3"/>
        <v>19396360.491336379</v>
      </c>
      <c r="J21" s="115"/>
      <c r="K21" s="102">
        <f>SUM(K9:K20)</f>
        <v>28166706.000000004</v>
      </c>
      <c r="L21" s="102">
        <v>52989828.540021002</v>
      </c>
      <c r="M21" s="104">
        <f t="shared" si="4"/>
        <v>81156534.540021002</v>
      </c>
      <c r="N21" s="115"/>
      <c r="O21" s="122">
        <f>SUM(O9:O20)</f>
        <v>-22490189.119999997</v>
      </c>
      <c r="P21" s="122">
        <f>SUM(P9:P20)</f>
        <v>-3112605.9100000006</v>
      </c>
      <c r="Q21" s="47"/>
      <c r="R21" s="104">
        <f t="shared" si="1"/>
        <v>139880281.00153223</v>
      </c>
      <c r="S21" s="123">
        <f t="shared" si="2"/>
        <v>0.25962267613033313</v>
      </c>
    </row>
    <row r="22" spans="1:19" ht="15.75" x14ac:dyDescent="0.25">
      <c r="A22" s="47"/>
      <c r="B22" s="47"/>
      <c r="C22" s="84"/>
      <c r="D22" s="47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  <c r="R22" s="47"/>
      <c r="S22" s="47"/>
    </row>
    <row r="23" spans="1:19" ht="15.75" x14ac:dyDescent="0.25">
      <c r="A23" s="47" t="s">
        <v>88</v>
      </c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47"/>
      <c r="Q23" s="47"/>
      <c r="R23" s="47"/>
      <c r="S23" s="47"/>
    </row>
    <row r="24" spans="1:19" ht="15.75" x14ac:dyDescent="0.25">
      <c r="A24" s="47" t="s">
        <v>91</v>
      </c>
      <c r="B24" s="47"/>
      <c r="C24" s="47"/>
      <c r="D24" s="47"/>
      <c r="E24" s="47"/>
      <c r="F24" s="47"/>
      <c r="G24" s="47"/>
      <c r="H24" s="47"/>
      <c r="I24" s="47"/>
      <c r="J24" s="47"/>
      <c r="K24" s="47"/>
      <c r="L24" s="124"/>
      <c r="M24" s="124"/>
      <c r="N24" s="124"/>
      <c r="O24" s="47"/>
      <c r="P24" s="47"/>
      <c r="Q24" s="47"/>
      <c r="R24" s="47"/>
      <c r="S24" s="47"/>
    </row>
    <row r="25" spans="1:19" ht="15.75" x14ac:dyDescent="0.25">
      <c r="A25" s="47" t="s">
        <v>125</v>
      </c>
      <c r="B25" s="47"/>
      <c r="C25" s="47"/>
      <c r="D25" s="47"/>
      <c r="E25" s="47"/>
      <c r="F25" s="125"/>
      <c r="G25" s="47"/>
      <c r="H25" s="47"/>
      <c r="I25" s="47"/>
      <c r="J25" s="47"/>
      <c r="K25" s="47"/>
      <c r="L25" s="124"/>
      <c r="M25" s="124"/>
      <c r="N25" s="124"/>
      <c r="O25" s="47"/>
      <c r="P25" s="47"/>
      <c r="Q25" s="47"/>
      <c r="R25" s="47"/>
      <c r="S25" s="47"/>
    </row>
    <row r="26" spans="1:19" ht="15.75" x14ac:dyDescent="0.25">
      <c r="A26" s="47" t="s">
        <v>102</v>
      </c>
      <c r="B26" s="47"/>
      <c r="C26" s="84"/>
      <c r="D26" s="47"/>
      <c r="E26" s="47"/>
      <c r="F26" s="47"/>
      <c r="G26" s="47"/>
      <c r="H26" s="47"/>
      <c r="I26" s="47"/>
      <c r="J26" s="47"/>
      <c r="K26" s="47"/>
      <c r="L26" s="124"/>
      <c r="M26" s="124"/>
      <c r="N26" s="124"/>
      <c r="O26" s="47"/>
      <c r="P26" s="47"/>
      <c r="Q26" s="47"/>
      <c r="R26" s="47"/>
      <c r="S26" s="47"/>
    </row>
    <row r="27" spans="1:19" ht="15.75" x14ac:dyDescent="0.25">
      <c r="A27" s="47" t="s">
        <v>103</v>
      </c>
      <c r="B27" s="47"/>
      <c r="C27" s="84"/>
      <c r="D27" s="47"/>
      <c r="E27" s="47"/>
      <c r="F27" s="125"/>
      <c r="G27" s="47"/>
      <c r="H27" s="47"/>
      <c r="I27" s="47"/>
      <c r="J27" s="47"/>
      <c r="K27" s="47"/>
      <c r="L27" s="124"/>
      <c r="M27" s="124"/>
      <c r="N27" s="124"/>
      <c r="O27" s="47"/>
      <c r="P27" s="47"/>
      <c r="Q27" s="47"/>
      <c r="R27" s="47"/>
      <c r="S27" s="47"/>
    </row>
    <row r="28" spans="1:19" ht="15.75" x14ac:dyDescent="0.25">
      <c r="A28" s="47" t="s">
        <v>131</v>
      </c>
      <c r="B28" s="47"/>
      <c r="C28" s="84"/>
      <c r="D28" s="47"/>
      <c r="E28" s="47"/>
      <c r="F28" s="47"/>
      <c r="G28" s="47"/>
      <c r="H28" s="126"/>
      <c r="I28" s="47"/>
      <c r="J28" s="47"/>
      <c r="K28" s="47"/>
      <c r="L28" s="124"/>
      <c r="M28" s="124"/>
      <c r="N28" s="124"/>
      <c r="O28" s="47"/>
      <c r="P28" s="47"/>
      <c r="Q28" s="47"/>
      <c r="R28" s="47"/>
      <c r="S28" s="47"/>
    </row>
    <row r="29" spans="1:19" ht="15.75" x14ac:dyDescent="0.25">
      <c r="A29" s="47" t="s">
        <v>94</v>
      </c>
      <c r="B29" s="47"/>
      <c r="C29" s="84"/>
      <c r="D29" s="47"/>
      <c r="E29" s="47"/>
      <c r="F29" s="47"/>
      <c r="G29" s="47"/>
      <c r="H29" s="47"/>
      <c r="I29" s="47"/>
      <c r="J29" s="47"/>
      <c r="K29" s="47"/>
      <c r="L29" s="124"/>
      <c r="M29" s="124"/>
      <c r="N29" s="124"/>
      <c r="O29" s="47"/>
      <c r="P29" s="47"/>
      <c r="Q29" s="47"/>
      <c r="R29" s="47"/>
      <c r="S29" s="47"/>
    </row>
    <row r="30" spans="1:19" ht="15.75" x14ac:dyDescent="0.25">
      <c r="A30" s="47" t="s">
        <v>144</v>
      </c>
      <c r="B30" s="47"/>
      <c r="C30" s="84"/>
      <c r="D30" s="47"/>
      <c r="E30" s="47"/>
      <c r="F30" s="47"/>
      <c r="G30" s="47"/>
      <c r="H30" s="47"/>
      <c r="I30" s="47"/>
      <c r="J30" s="47"/>
      <c r="K30" s="47"/>
      <c r="L30" s="124"/>
      <c r="M30" s="124"/>
      <c r="N30" s="124"/>
      <c r="O30" s="47"/>
      <c r="P30" s="47"/>
      <c r="Q30" s="47"/>
      <c r="R30" s="47"/>
      <c r="S30" s="47"/>
    </row>
    <row r="31" spans="1:19" ht="15.75" x14ac:dyDescent="0.25">
      <c r="A31" s="47"/>
      <c r="B31" s="47"/>
      <c r="C31" s="84"/>
      <c r="D31" s="125"/>
      <c r="E31" s="47"/>
      <c r="F31" s="47"/>
      <c r="G31" s="47"/>
      <c r="H31" s="126"/>
      <c r="I31" s="47"/>
      <c r="J31" s="47"/>
      <c r="K31" s="47"/>
      <c r="L31" s="124"/>
      <c r="M31" s="124"/>
      <c r="N31" s="124"/>
      <c r="O31" s="47"/>
      <c r="P31" s="47"/>
      <c r="Q31" s="47"/>
      <c r="R31" s="47"/>
      <c r="S31" s="47"/>
    </row>
    <row r="32" spans="1:19" x14ac:dyDescent="0.25">
      <c r="D32" s="12"/>
      <c r="L32" s="25"/>
      <c r="M32" s="25"/>
      <c r="N32" s="25"/>
    </row>
    <row r="33" spans="8:14" x14ac:dyDescent="0.25">
      <c r="H33" s="11"/>
      <c r="L33" s="25"/>
      <c r="M33" s="25"/>
      <c r="N33" s="25"/>
    </row>
    <row r="34" spans="8:14" x14ac:dyDescent="0.25">
      <c r="L34" s="25"/>
      <c r="M34" s="25"/>
      <c r="N34" s="25"/>
    </row>
    <row r="35" spans="8:14" x14ac:dyDescent="0.25">
      <c r="L35" s="25"/>
      <c r="M35" s="25"/>
      <c r="N35" s="25"/>
    </row>
    <row r="36" spans="8:14" x14ac:dyDescent="0.25">
      <c r="L36" s="25"/>
      <c r="M36" s="25"/>
      <c r="N36" s="25"/>
    </row>
    <row r="37" spans="8:14" x14ac:dyDescent="0.25">
      <c r="H37" s="11"/>
    </row>
    <row r="39" spans="8:14" x14ac:dyDescent="0.25">
      <c r="H39" s="12"/>
    </row>
  </sheetData>
  <mergeCells count="5">
    <mergeCell ref="C6:E6"/>
    <mergeCell ref="G6:I6"/>
    <mergeCell ref="K6:M6"/>
    <mergeCell ref="O6:P6"/>
    <mergeCell ref="R6:S6"/>
  </mergeCells>
  <pageMargins left="0.7" right="0.7" top="1" bottom="0.75" header="0.7" footer="0.3"/>
  <pageSetup scale="58" orientation="landscape" r:id="rId1"/>
  <headerFooter scaleWithDoc="0">
    <oddHeader>&amp;R&amp;"Times New Roman,Bold"&amp;8Nucor Exhibit KCH-4
Page 4 of 6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58B096-BC63-4908-9BFD-6F97B415109F}">
  <sheetPr>
    <pageSetUpPr fitToPage="1"/>
  </sheetPr>
  <dimension ref="A1:Q40"/>
  <sheetViews>
    <sheetView zoomScaleNormal="100" workbookViewId="0">
      <selection activeCell="Q1" sqref="Q1"/>
    </sheetView>
  </sheetViews>
  <sheetFormatPr defaultRowHeight="15" x14ac:dyDescent="0.25"/>
  <cols>
    <col min="1" max="1" width="5.85546875" style="9" customWidth="1"/>
    <col min="2" max="2" width="32.28515625" style="9" customWidth="1"/>
    <col min="3" max="3" width="17" style="4" customWidth="1"/>
    <col min="4" max="4" width="1.7109375" style="9" customWidth="1"/>
    <col min="5" max="5" width="12.42578125" style="9" customWidth="1"/>
    <col min="6" max="6" width="13.5703125" style="9" bestFit="1" customWidth="1"/>
    <col min="7" max="7" width="12.28515625" style="9" bestFit="1" customWidth="1"/>
    <col min="8" max="8" width="13.5703125" style="9" bestFit="1" customWidth="1"/>
    <col min="9" max="9" width="2" style="9" customWidth="1"/>
    <col min="10" max="10" width="12.42578125" style="9" customWidth="1"/>
    <col min="11" max="12" width="14" style="9" bestFit="1" customWidth="1"/>
    <col min="13" max="13" width="14" style="9" customWidth="1"/>
    <col min="14" max="14" width="2.42578125" style="39" customWidth="1"/>
    <col min="15" max="16" width="15.42578125" style="9" customWidth="1"/>
    <col min="17" max="17" width="17.5703125" style="9" bestFit="1" customWidth="1"/>
    <col min="18" max="16384" width="9.140625" style="9"/>
  </cols>
  <sheetData>
    <row r="1" spans="1:17" ht="19.5" thickBot="1" x14ac:dyDescent="0.35">
      <c r="A1" s="40" t="s">
        <v>36</v>
      </c>
      <c r="B1" s="41"/>
      <c r="C1" s="42"/>
      <c r="Q1" s="142" t="s">
        <v>166</v>
      </c>
    </row>
    <row r="2" spans="1:17" ht="18.75" x14ac:dyDescent="0.3">
      <c r="A2" s="40" t="s">
        <v>128</v>
      </c>
      <c r="B2" s="41"/>
      <c r="C2" s="42"/>
    </row>
    <row r="3" spans="1:17" ht="18.75" x14ac:dyDescent="0.3">
      <c r="A3" s="40" t="s">
        <v>64</v>
      </c>
      <c r="B3" s="41"/>
      <c r="C3" s="42"/>
    </row>
    <row r="4" spans="1:17" ht="18.75" x14ac:dyDescent="0.3">
      <c r="A4" s="40" t="s">
        <v>37</v>
      </c>
      <c r="B4" s="41"/>
      <c r="C4" s="42"/>
    </row>
    <row r="5" spans="1:17" x14ac:dyDescent="0.25">
      <c r="A5" s="17"/>
    </row>
    <row r="6" spans="1:17" ht="21" customHeight="1" x14ac:dyDescent="0.25">
      <c r="A6" s="47"/>
      <c r="B6" s="88"/>
      <c r="C6" s="151" t="s">
        <v>156</v>
      </c>
      <c r="D6" s="47"/>
      <c r="E6" s="143" t="s">
        <v>81</v>
      </c>
      <c r="F6" s="144"/>
      <c r="G6" s="144"/>
      <c r="H6" s="145"/>
      <c r="I6" s="127"/>
      <c r="J6" s="148" t="s">
        <v>82</v>
      </c>
      <c r="K6" s="149"/>
      <c r="L6" s="149"/>
      <c r="M6" s="150"/>
      <c r="N6" s="127"/>
      <c r="O6" s="153" t="s">
        <v>141</v>
      </c>
      <c r="P6" s="154"/>
    </row>
    <row r="7" spans="1:17" ht="66" x14ac:dyDescent="0.25">
      <c r="A7" s="89" t="s">
        <v>66</v>
      </c>
      <c r="B7" s="101" t="s">
        <v>74</v>
      </c>
      <c r="C7" s="152"/>
      <c r="D7" s="47"/>
      <c r="E7" s="91" t="s">
        <v>157</v>
      </c>
      <c r="F7" s="91" t="s">
        <v>158</v>
      </c>
      <c r="G7" s="128" t="s">
        <v>83</v>
      </c>
      <c r="H7" s="91" t="s">
        <v>159</v>
      </c>
      <c r="I7" s="93"/>
      <c r="J7" s="91" t="s">
        <v>157</v>
      </c>
      <c r="K7" s="91" t="s">
        <v>158</v>
      </c>
      <c r="L7" s="92" t="s">
        <v>84</v>
      </c>
      <c r="M7" s="129" t="s">
        <v>160</v>
      </c>
      <c r="N7" s="93"/>
      <c r="O7" s="130" t="s">
        <v>161</v>
      </c>
      <c r="P7" s="130" t="s">
        <v>162</v>
      </c>
    </row>
    <row r="8" spans="1:17" ht="15.75" x14ac:dyDescent="0.25">
      <c r="A8" s="93"/>
      <c r="B8" s="94" t="s">
        <v>107</v>
      </c>
      <c r="C8" s="131" t="s">
        <v>108</v>
      </c>
      <c r="D8" s="47"/>
      <c r="E8" s="95" t="s">
        <v>110</v>
      </c>
      <c r="F8" s="95" t="s">
        <v>116</v>
      </c>
      <c r="G8" s="93" t="s">
        <v>111</v>
      </c>
      <c r="H8" s="95" t="s">
        <v>112</v>
      </c>
      <c r="I8" s="93"/>
      <c r="J8" s="95" t="s">
        <v>117</v>
      </c>
      <c r="K8" s="95" t="s">
        <v>114</v>
      </c>
      <c r="L8" s="93" t="s">
        <v>118</v>
      </c>
      <c r="M8" s="129" t="s">
        <v>119</v>
      </c>
      <c r="N8" s="93"/>
      <c r="O8" s="94" t="s">
        <v>120</v>
      </c>
      <c r="P8" s="111" t="s">
        <v>121</v>
      </c>
    </row>
    <row r="9" spans="1:17" ht="15.75" x14ac:dyDescent="0.25">
      <c r="A9" s="97">
        <v>1</v>
      </c>
      <c r="B9" s="98" t="s">
        <v>3</v>
      </c>
      <c r="C9" s="132">
        <v>421949692.80330998</v>
      </c>
      <c r="D9" s="47"/>
      <c r="E9" s="99">
        <v>11495320.419857694</v>
      </c>
      <c r="F9" s="99">
        <v>-13658029.345251819</v>
      </c>
      <c r="G9" s="115">
        <f>SUM(E9:F9)</f>
        <v>-2162708.9253941253</v>
      </c>
      <c r="H9" s="116">
        <f>G9-'Exhibit KCH-4, p. 4'!I9</f>
        <v>-15816867.621460648</v>
      </c>
      <c r="I9" s="115"/>
      <c r="J9" s="99">
        <v>22058109.504429817</v>
      </c>
      <c r="K9" s="99">
        <v>67230841.279603884</v>
      </c>
      <c r="L9" s="133">
        <f>J9+K9</f>
        <v>89288950.784033701</v>
      </c>
      <c r="M9" s="132">
        <f>L9-'Exhibit KCH-4, p. 4'!M9</f>
        <v>34861938.597380698</v>
      </c>
      <c r="N9" s="134"/>
      <c r="O9" s="116">
        <f>H9+M9</f>
        <v>19045070.975920051</v>
      </c>
      <c r="P9" s="118">
        <f>O9/C9</f>
        <v>4.5135880652952223E-2</v>
      </c>
      <c r="Q9" s="4"/>
    </row>
    <row r="10" spans="1:17" ht="15.75" x14ac:dyDescent="0.25">
      <c r="A10" s="97">
        <f>A9+1</f>
        <v>2</v>
      </c>
      <c r="B10" s="98" t="s">
        <v>54</v>
      </c>
      <c r="C10" s="132">
        <v>142637694.83816999</v>
      </c>
      <c r="D10" s="47"/>
      <c r="E10" s="99">
        <v>3745734.9025206412</v>
      </c>
      <c r="F10" s="99">
        <v>-5720955.8433423555</v>
      </c>
      <c r="G10" s="115">
        <f t="shared" ref="G10:G21" si="0">SUM(E10:F10)</f>
        <v>-1975220.9408217142</v>
      </c>
      <c r="H10" s="116">
        <f>G10-'Exhibit KCH-4, p. 4'!I10</f>
        <v>-6617266.0366144739</v>
      </c>
      <c r="I10" s="115"/>
      <c r="J10" s="99">
        <v>7297168.5920775225</v>
      </c>
      <c r="K10" s="99">
        <v>28161066.61866897</v>
      </c>
      <c r="L10" s="133">
        <f t="shared" ref="L10:L20" si="1">J10+K10</f>
        <v>35458235.210746489</v>
      </c>
      <c r="M10" s="132">
        <f>L10-'Exhibit KCH-4, p. 4'!M10</f>
        <v>14485951.007206511</v>
      </c>
      <c r="N10" s="134"/>
      <c r="O10" s="116">
        <f t="shared" ref="O10:O21" si="2">H10+M10</f>
        <v>7868684.9705920368</v>
      </c>
      <c r="P10" s="118">
        <f t="shared" ref="P10:P21" si="3">O10/C10</f>
        <v>5.516553656815245E-2</v>
      </c>
    </row>
    <row r="11" spans="1:17" ht="15.75" x14ac:dyDescent="0.25">
      <c r="A11" s="97">
        <f t="shared" ref="A11:A21" si="4">A10+1</f>
        <v>3</v>
      </c>
      <c r="B11" s="98" t="s">
        <v>75</v>
      </c>
      <c r="C11" s="132">
        <v>23946.629700000001</v>
      </c>
      <c r="D11" s="47"/>
      <c r="E11" s="99">
        <v>0</v>
      </c>
      <c r="F11" s="99">
        <v>-787.81235812598618</v>
      </c>
      <c r="G11" s="115">
        <f t="shared" si="0"/>
        <v>-787.81235812598618</v>
      </c>
      <c r="H11" s="116">
        <f>G11-'Exhibit KCH-4, p. 4'!I11</f>
        <v>-910.65713046851772</v>
      </c>
      <c r="I11" s="115"/>
      <c r="J11" s="99">
        <v>0</v>
      </c>
      <c r="K11" s="99">
        <v>3877.9597164719726</v>
      </c>
      <c r="L11" s="133">
        <f t="shared" si="1"/>
        <v>3877.9597164719726</v>
      </c>
      <c r="M11" s="132">
        <f>L11-'Exhibit KCH-4, p. 4'!M11</f>
        <v>1839.5073560612884</v>
      </c>
      <c r="N11" s="134"/>
      <c r="O11" s="116">
        <f t="shared" si="2"/>
        <v>928.8502255927707</v>
      </c>
      <c r="P11" s="118">
        <f t="shared" si="3"/>
        <v>3.8788348808549485E-2</v>
      </c>
    </row>
    <row r="12" spans="1:17" ht="15.75" x14ac:dyDescent="0.25">
      <c r="A12" s="97">
        <f t="shared" si="4"/>
        <v>4</v>
      </c>
      <c r="B12" s="98" t="s">
        <v>56</v>
      </c>
      <c r="C12" s="132">
        <v>19559463.828709997</v>
      </c>
      <c r="D12" s="47"/>
      <c r="E12" s="99">
        <v>822605.62965274986</v>
      </c>
      <c r="F12" s="99">
        <v>-680718.84521225363</v>
      </c>
      <c r="G12" s="115">
        <f t="shared" si="0"/>
        <v>141886.78444049624</v>
      </c>
      <c r="H12" s="116">
        <f>G12-'Exhibit KCH-4, p. 4'!I12</f>
        <v>-791258.51930840418</v>
      </c>
      <c r="I12" s="115"/>
      <c r="J12" s="99">
        <v>1678251.8771729721</v>
      </c>
      <c r="K12" s="99">
        <v>3350798.2360874382</v>
      </c>
      <c r="L12" s="133">
        <f t="shared" si="1"/>
        <v>5029050.1132604107</v>
      </c>
      <c r="M12" s="132">
        <f>L12-'Exhibit KCH-4, p. 4'!M12</f>
        <v>1829688.7690643528</v>
      </c>
      <c r="N12" s="134"/>
      <c r="O12" s="116">
        <f t="shared" si="2"/>
        <v>1038430.2497559487</v>
      </c>
      <c r="P12" s="118">
        <f t="shared" si="3"/>
        <v>5.3090936379948619E-2</v>
      </c>
    </row>
    <row r="13" spans="1:17" ht="15.75" x14ac:dyDescent="0.25">
      <c r="A13" s="97">
        <f t="shared" si="4"/>
        <v>5</v>
      </c>
      <c r="B13" s="98" t="s">
        <v>76</v>
      </c>
      <c r="C13" s="132">
        <v>5517395.5899999999</v>
      </c>
      <c r="D13" s="47"/>
      <c r="E13" s="99">
        <v>0</v>
      </c>
      <c r="F13" s="99">
        <v>-247519.70438890823</v>
      </c>
      <c r="G13" s="115">
        <f t="shared" si="0"/>
        <v>-247519.70438890823</v>
      </c>
      <c r="H13" s="116">
        <f>G13-'Exhibit KCH-4, p. 4'!I13</f>
        <v>-283985.22228216578</v>
      </c>
      <c r="I13" s="115"/>
      <c r="J13" s="99">
        <v>0</v>
      </c>
      <c r="K13" s="99">
        <v>1218401.0986277715</v>
      </c>
      <c r="L13" s="133">
        <f t="shared" si="1"/>
        <v>1218401.0986277715</v>
      </c>
      <c r="M13" s="132">
        <f>L13-'Exhibit KCH-4, p. 4'!M13</f>
        <v>613302.32555305318</v>
      </c>
      <c r="N13" s="134"/>
      <c r="O13" s="116">
        <f t="shared" si="2"/>
        <v>329317.1032708874</v>
      </c>
      <c r="P13" s="118">
        <f t="shared" si="3"/>
        <v>5.9687056673579465E-2</v>
      </c>
    </row>
    <row r="14" spans="1:17" ht="15.75" x14ac:dyDescent="0.25">
      <c r="A14" s="97">
        <f t="shared" si="4"/>
        <v>6</v>
      </c>
      <c r="B14" s="98" t="s">
        <v>58</v>
      </c>
      <c r="C14" s="132">
        <v>1502954.0795828775</v>
      </c>
      <c r="D14" s="47"/>
      <c r="E14" s="99">
        <v>14011.481136898423</v>
      </c>
      <c r="F14" s="99">
        <v>-63804.164982928836</v>
      </c>
      <c r="G14" s="115">
        <f t="shared" si="0"/>
        <v>-49792.683846030413</v>
      </c>
      <c r="H14" s="116">
        <f>G14-'Exhibit KCH-4, p. 4'!I14</f>
        <v>-73791.838747898379</v>
      </c>
      <c r="I14" s="115"/>
      <c r="J14" s="99">
        <v>132978.81806002764</v>
      </c>
      <c r="K14" s="99">
        <v>314072.226710819</v>
      </c>
      <c r="L14" s="133">
        <f t="shared" si="1"/>
        <v>447051.04477084661</v>
      </c>
      <c r="M14" s="132">
        <f>L14-'Exhibit KCH-4, p. 4'!M14</f>
        <v>222696.55637899594</v>
      </c>
      <c r="N14" s="134"/>
      <c r="O14" s="116">
        <f t="shared" si="2"/>
        <v>148904.71763109756</v>
      </c>
      <c r="P14" s="118">
        <f t="shared" si="3"/>
        <v>9.9074695397496013E-2</v>
      </c>
    </row>
    <row r="15" spans="1:17" ht="15.75" x14ac:dyDescent="0.25">
      <c r="A15" s="97">
        <f t="shared" si="4"/>
        <v>7</v>
      </c>
      <c r="B15" s="98" t="s">
        <v>130</v>
      </c>
      <c r="C15" s="132">
        <v>7177584.0501089012</v>
      </c>
      <c r="D15" s="47"/>
      <c r="E15" s="99">
        <v>0</v>
      </c>
      <c r="F15" s="99">
        <v>-351129.73905691714</v>
      </c>
      <c r="G15" s="115">
        <f t="shared" si="0"/>
        <v>-351129.73905691714</v>
      </c>
      <c r="H15" s="116">
        <f>G15-'Exhibit KCH-4, p. 4'!I15</f>
        <v>-404215.90484897478</v>
      </c>
      <c r="I15" s="115"/>
      <c r="J15" s="99">
        <v>0</v>
      </c>
      <c r="K15" s="99">
        <v>1728415.3634719749</v>
      </c>
      <c r="L15" s="133">
        <f t="shared" si="1"/>
        <v>1728415.3634719749</v>
      </c>
      <c r="M15" s="132">
        <f>L15-'Exhibit KCH-4, p. 4'!M15</f>
        <v>847518.13113197975</v>
      </c>
      <c r="N15" s="134"/>
      <c r="O15" s="116">
        <f t="shared" si="2"/>
        <v>443302.22628300497</v>
      </c>
      <c r="P15" s="118">
        <f t="shared" si="3"/>
        <v>6.1762039035443826E-2</v>
      </c>
    </row>
    <row r="16" spans="1:17" ht="15.75" x14ac:dyDescent="0.25">
      <c r="A16" s="97">
        <f t="shared" si="4"/>
        <v>8</v>
      </c>
      <c r="B16" s="98" t="s">
        <v>60</v>
      </c>
      <c r="C16" s="132">
        <v>1063448.274998907</v>
      </c>
      <c r="D16" s="47"/>
      <c r="E16" s="99">
        <v>5614.289830802606</v>
      </c>
      <c r="F16" s="99">
        <v>-38171.956914143608</v>
      </c>
      <c r="G16" s="115">
        <f t="shared" si="0"/>
        <v>-32557.667083341003</v>
      </c>
      <c r="H16" s="116">
        <f>G16-'Exhibit KCH-4, p. 4'!I16</f>
        <v>-44053.898688191694</v>
      </c>
      <c r="I16" s="115"/>
      <c r="J16" s="99">
        <v>40941.295705496872</v>
      </c>
      <c r="K16" s="99">
        <v>187899.19920027454</v>
      </c>
      <c r="L16" s="133">
        <f t="shared" si="1"/>
        <v>228840.4949057714</v>
      </c>
      <c r="M16" s="132">
        <f>L16-'Exhibit KCH-4, p. 4'!M16</f>
        <v>111929.64305362293</v>
      </c>
      <c r="N16" s="134"/>
      <c r="O16" s="116">
        <f t="shared" si="2"/>
        <v>67875.744365431237</v>
      </c>
      <c r="P16" s="118">
        <f t="shared" si="3"/>
        <v>6.3826089111387194E-2</v>
      </c>
    </row>
    <row r="17" spans="1:16" ht="15.75" x14ac:dyDescent="0.25">
      <c r="A17" s="97">
        <f t="shared" si="4"/>
        <v>9</v>
      </c>
      <c r="B17" s="98" t="s">
        <v>77</v>
      </c>
      <c r="C17" s="132">
        <v>148537.5035584204</v>
      </c>
      <c r="D17" s="47"/>
      <c r="E17" s="99">
        <v>0</v>
      </c>
      <c r="F17" s="99">
        <v>-3893.8229399603251</v>
      </c>
      <c r="G17" s="115">
        <f t="shared" si="0"/>
        <v>-3893.8229399603251</v>
      </c>
      <c r="H17" s="116">
        <f>G17-'Exhibit KCH-4, p. 4'!I17</f>
        <v>-4433.0185768222491</v>
      </c>
      <c r="I17" s="115"/>
      <c r="J17" s="99">
        <v>0</v>
      </c>
      <c r="K17" s="99">
        <v>19167.113016810297</v>
      </c>
      <c r="L17" s="133">
        <f t="shared" si="1"/>
        <v>19167.113016810297</v>
      </c>
      <c r="M17" s="132">
        <f>L17-'Exhibit KCH-4, p. 4'!M17</f>
        <v>10219.848939348285</v>
      </c>
      <c r="N17" s="134"/>
      <c r="O17" s="116">
        <f t="shared" si="2"/>
        <v>5786.830362526036</v>
      </c>
      <c r="P17" s="118">
        <f t="shared" si="3"/>
        <v>3.8958715636755348E-2</v>
      </c>
    </row>
    <row r="18" spans="1:16" ht="15.75" x14ac:dyDescent="0.25">
      <c r="A18" s="97">
        <f t="shared" si="4"/>
        <v>10</v>
      </c>
      <c r="B18" s="98" t="s">
        <v>123</v>
      </c>
      <c r="C18" s="132">
        <v>1135583.29</v>
      </c>
      <c r="D18" s="47"/>
      <c r="E18" s="99">
        <v>431.27700121763428</v>
      </c>
      <c r="F18" s="99">
        <v>-39302.937064114652</v>
      </c>
      <c r="G18" s="115">
        <f t="shared" si="0"/>
        <v>-38871.660062897019</v>
      </c>
      <c r="H18" s="116">
        <f>G18-'Exhibit KCH-4, p. 4'!I18</f>
        <v>-45804.64018041268</v>
      </c>
      <c r="I18" s="115"/>
      <c r="J18" s="99">
        <v>121038.91255416362</v>
      </c>
      <c r="K18" s="99">
        <v>193466.38206619213</v>
      </c>
      <c r="L18" s="133">
        <f t="shared" si="1"/>
        <v>314505.29462035577</v>
      </c>
      <c r="M18" s="132">
        <f>L18-'Exhibit KCH-4, p. 4'!M18</f>
        <v>165190.34418682841</v>
      </c>
      <c r="N18" s="134"/>
      <c r="O18" s="116">
        <f t="shared" si="2"/>
        <v>119385.70400641573</v>
      </c>
      <c r="P18" s="118">
        <f t="shared" si="3"/>
        <v>0.10513161390954928</v>
      </c>
    </row>
    <row r="19" spans="1:16" ht="15.75" x14ac:dyDescent="0.25">
      <c r="A19" s="97">
        <f t="shared" si="4"/>
        <v>11</v>
      </c>
      <c r="B19" s="98" t="s">
        <v>78</v>
      </c>
      <c r="C19" s="132">
        <v>5846696.2999999998</v>
      </c>
      <c r="D19" s="47"/>
      <c r="E19" s="99">
        <v>0</v>
      </c>
      <c r="F19" s="99">
        <v>-230068.07482487397</v>
      </c>
      <c r="G19" s="115">
        <f t="shared" si="0"/>
        <v>-230068.07482487397</v>
      </c>
      <c r="H19" s="116">
        <f>G19-'Exhibit KCH-4, p. 4'!I19</f>
        <v>-264437.37983431766</v>
      </c>
      <c r="I19" s="115"/>
      <c r="J19" s="99">
        <v>0</v>
      </c>
      <c r="K19" s="99">
        <v>1132496.4847459805</v>
      </c>
      <c r="L19" s="133">
        <f t="shared" si="1"/>
        <v>1132496.4847459805</v>
      </c>
      <c r="M19" s="132">
        <f>L19-'Exhibit KCH-4, p. 4'!M19</f>
        <v>562181.69164412643</v>
      </c>
      <c r="N19" s="134"/>
      <c r="O19" s="116">
        <f t="shared" si="2"/>
        <v>297744.31180980877</v>
      </c>
      <c r="P19" s="118">
        <f t="shared" si="3"/>
        <v>5.0925222815115058E-2</v>
      </c>
    </row>
    <row r="20" spans="1:16" ht="15.75" x14ac:dyDescent="0.25">
      <c r="A20" s="97">
        <f t="shared" si="4"/>
        <v>12</v>
      </c>
      <c r="B20" s="101" t="s">
        <v>6</v>
      </c>
      <c r="C20" s="135">
        <v>1763169.5523708153</v>
      </c>
      <c r="D20" s="47"/>
      <c r="E20" s="102">
        <v>0</v>
      </c>
      <c r="F20" s="102">
        <v>0</v>
      </c>
      <c r="G20" s="136">
        <f t="shared" si="0"/>
        <v>0</v>
      </c>
      <c r="H20" s="104">
        <f>G20-'Exhibit KCH-4, p. 4'!I20</f>
        <v>0</v>
      </c>
      <c r="I20" s="115"/>
      <c r="J20" s="102">
        <v>0</v>
      </c>
      <c r="K20" s="102">
        <v>0</v>
      </c>
      <c r="L20" s="137">
        <f t="shared" si="1"/>
        <v>0</v>
      </c>
      <c r="M20" s="135">
        <f>L20-'Exhibit KCH-4, p. 4'!M20</f>
        <v>0</v>
      </c>
      <c r="N20" s="134"/>
      <c r="O20" s="116">
        <f t="shared" si="2"/>
        <v>0</v>
      </c>
      <c r="P20" s="118">
        <f t="shared" si="3"/>
        <v>0</v>
      </c>
    </row>
    <row r="21" spans="1:16" ht="15.75" x14ac:dyDescent="0.25">
      <c r="A21" s="97">
        <f t="shared" si="4"/>
        <v>13</v>
      </c>
      <c r="B21" s="101" t="s">
        <v>2</v>
      </c>
      <c r="C21" s="135">
        <f>SUM(C9:C20)</f>
        <v>608326166.74050975</v>
      </c>
      <c r="D21" s="47"/>
      <c r="E21" s="102">
        <f>SUM(E9:E20)</f>
        <v>16083718.000000002</v>
      </c>
      <c r="F21" s="102">
        <f>SUM(F9:F20)</f>
        <v>-21034382.246336404</v>
      </c>
      <c r="G21" s="136">
        <f t="shared" si="0"/>
        <v>-4950664.2463364024</v>
      </c>
      <c r="H21" s="104">
        <f>G21-'Exhibit KCH-4, p. 4'!I21</f>
        <v>-24347024.737672783</v>
      </c>
      <c r="I21" s="115"/>
      <c r="J21" s="102">
        <f>SUM(J9:J20)</f>
        <v>31328489.000000004</v>
      </c>
      <c r="K21" s="102">
        <f t="shared" ref="K21:L21" si="5">SUM(K9:K20)</f>
        <v>103540501.9619166</v>
      </c>
      <c r="L21" s="102">
        <f t="shared" si="5"/>
        <v>134868990.9619166</v>
      </c>
      <c r="M21" s="135">
        <f>L21-'Exhibit KCH-4, p. 4'!M21</f>
        <v>53712456.421895593</v>
      </c>
      <c r="N21" s="134"/>
      <c r="O21" s="138">
        <f t="shared" si="2"/>
        <v>29365431.68422281</v>
      </c>
      <c r="P21" s="139">
        <f t="shared" si="3"/>
        <v>4.8272511178610956E-2</v>
      </c>
    </row>
    <row r="22" spans="1:16" ht="15.75" x14ac:dyDescent="0.25">
      <c r="A22" s="47"/>
      <c r="B22" s="47"/>
      <c r="C22" s="84"/>
      <c r="D22" s="47"/>
      <c r="E22" s="47"/>
      <c r="F22" s="47"/>
      <c r="G22" s="47"/>
      <c r="H22" s="47"/>
      <c r="I22" s="47"/>
      <c r="J22" s="47"/>
      <c r="K22" s="47"/>
      <c r="L22" s="47"/>
      <c r="M22" s="47"/>
      <c r="N22" s="140"/>
      <c r="O22" s="47"/>
      <c r="P22" s="47"/>
    </row>
    <row r="23" spans="1:16" ht="15.75" x14ac:dyDescent="0.25">
      <c r="A23" s="47" t="s">
        <v>88</v>
      </c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140"/>
      <c r="O23" s="47"/>
      <c r="P23" s="47"/>
    </row>
    <row r="24" spans="1:16" ht="15.75" x14ac:dyDescent="0.25">
      <c r="A24" s="47" t="s">
        <v>95</v>
      </c>
      <c r="B24" s="47"/>
      <c r="C24" s="47"/>
      <c r="D24" s="47"/>
      <c r="E24" s="47"/>
      <c r="F24" s="47"/>
      <c r="G24" s="47"/>
      <c r="H24" s="47"/>
      <c r="I24" s="47"/>
      <c r="J24" s="47"/>
      <c r="K24" s="124"/>
      <c r="L24" s="124"/>
      <c r="M24" s="47"/>
      <c r="N24" s="140"/>
      <c r="O24" s="47"/>
      <c r="P24" s="47"/>
    </row>
    <row r="25" spans="1:16" ht="15.75" x14ac:dyDescent="0.25">
      <c r="A25" s="47" t="s">
        <v>92</v>
      </c>
      <c r="B25" s="47"/>
      <c r="C25" s="47"/>
      <c r="D25" s="47"/>
      <c r="E25" s="47"/>
      <c r="F25" s="47"/>
      <c r="G25" s="47"/>
      <c r="H25" s="47"/>
      <c r="I25" s="47"/>
      <c r="J25" s="47"/>
      <c r="K25" s="124"/>
      <c r="L25" s="124"/>
      <c r="M25" s="47"/>
      <c r="N25" s="140"/>
      <c r="O25" s="47"/>
      <c r="P25" s="47"/>
    </row>
    <row r="26" spans="1:16" ht="15.75" x14ac:dyDescent="0.25">
      <c r="A26" s="47" t="s">
        <v>101</v>
      </c>
      <c r="B26" s="47"/>
      <c r="C26" s="84"/>
      <c r="D26" s="47"/>
      <c r="E26" s="47"/>
      <c r="F26" s="47"/>
      <c r="G26" s="47"/>
      <c r="H26" s="47"/>
      <c r="I26" s="47"/>
      <c r="J26" s="47"/>
      <c r="K26" s="124"/>
      <c r="L26" s="124"/>
      <c r="M26" s="47"/>
      <c r="N26" s="140"/>
      <c r="O26" s="47"/>
      <c r="P26" s="47"/>
    </row>
    <row r="27" spans="1:16" ht="15.75" x14ac:dyDescent="0.25">
      <c r="A27" s="47" t="s">
        <v>126</v>
      </c>
      <c r="B27" s="47"/>
      <c r="C27" s="84"/>
      <c r="D27" s="47"/>
      <c r="E27" s="47"/>
      <c r="F27" s="47"/>
      <c r="G27" s="47"/>
      <c r="H27" s="47"/>
      <c r="I27" s="47"/>
      <c r="J27" s="47"/>
      <c r="K27" s="124"/>
      <c r="L27" s="124"/>
      <c r="M27" s="47"/>
      <c r="N27" s="140"/>
      <c r="O27" s="47"/>
      <c r="P27" s="47"/>
    </row>
    <row r="28" spans="1:16" ht="15.75" x14ac:dyDescent="0.25">
      <c r="A28" s="47" t="s">
        <v>127</v>
      </c>
      <c r="B28" s="47"/>
      <c r="C28" s="84"/>
      <c r="D28" s="47"/>
      <c r="E28" s="47"/>
      <c r="F28" s="47"/>
      <c r="G28" s="47"/>
      <c r="H28" s="47"/>
      <c r="I28" s="47"/>
      <c r="J28" s="47"/>
      <c r="K28" s="124"/>
      <c r="L28" s="124"/>
      <c r="M28" s="47"/>
      <c r="N28" s="140"/>
      <c r="O28" s="47"/>
      <c r="P28" s="47"/>
    </row>
    <row r="29" spans="1:16" ht="15.75" x14ac:dyDescent="0.25">
      <c r="A29" s="47" t="s">
        <v>131</v>
      </c>
      <c r="B29" s="47"/>
      <c r="C29" s="84"/>
      <c r="D29" s="47"/>
      <c r="E29" s="47"/>
      <c r="F29" s="126"/>
      <c r="G29" s="47"/>
      <c r="H29" s="47"/>
      <c r="I29" s="47"/>
      <c r="J29" s="47"/>
      <c r="K29" s="124"/>
      <c r="L29" s="124"/>
      <c r="M29" s="47"/>
      <c r="N29" s="140"/>
      <c r="O29" s="47"/>
      <c r="P29" s="47"/>
    </row>
    <row r="30" spans="1:16" ht="15.75" x14ac:dyDescent="0.25">
      <c r="A30" s="47" t="s">
        <v>137</v>
      </c>
      <c r="B30" s="47"/>
      <c r="C30" s="84"/>
      <c r="D30" s="47"/>
      <c r="E30" s="47"/>
      <c r="F30" s="47"/>
      <c r="G30" s="47"/>
      <c r="H30" s="47"/>
      <c r="I30" s="47"/>
      <c r="J30" s="47"/>
      <c r="K30" s="124"/>
      <c r="L30" s="124"/>
      <c r="M30" s="47"/>
      <c r="N30" s="140"/>
      <c r="O30" s="47"/>
      <c r="P30" s="47"/>
    </row>
    <row r="31" spans="1:16" ht="15.75" x14ac:dyDescent="0.25">
      <c r="A31" s="47" t="s">
        <v>143</v>
      </c>
      <c r="B31" s="47"/>
      <c r="C31" s="84"/>
      <c r="D31" s="47"/>
      <c r="E31" s="47"/>
      <c r="F31" s="47"/>
      <c r="G31" s="47"/>
      <c r="H31" s="47"/>
      <c r="I31" s="47"/>
      <c r="J31" s="47"/>
      <c r="K31" s="124"/>
      <c r="L31" s="124"/>
      <c r="M31" s="47"/>
      <c r="N31" s="140"/>
      <c r="O31" s="47"/>
      <c r="P31" s="47"/>
    </row>
    <row r="32" spans="1:16" x14ac:dyDescent="0.25">
      <c r="F32" s="11"/>
      <c r="K32" s="25"/>
      <c r="L32" s="25"/>
    </row>
    <row r="33" spans="6:12" x14ac:dyDescent="0.25">
      <c r="K33" s="25"/>
      <c r="L33" s="25"/>
    </row>
    <row r="34" spans="6:12" x14ac:dyDescent="0.25">
      <c r="F34" s="11"/>
      <c r="K34" s="25"/>
      <c r="L34" s="25"/>
    </row>
    <row r="35" spans="6:12" x14ac:dyDescent="0.25">
      <c r="K35" s="25"/>
      <c r="L35" s="25"/>
    </row>
    <row r="36" spans="6:12" x14ac:dyDescent="0.25">
      <c r="K36" s="25"/>
      <c r="L36" s="25"/>
    </row>
    <row r="37" spans="6:12" x14ac:dyDescent="0.25">
      <c r="K37" s="25"/>
      <c r="L37" s="25"/>
    </row>
    <row r="38" spans="6:12" x14ac:dyDescent="0.25">
      <c r="F38" s="11"/>
    </row>
    <row r="40" spans="6:12" x14ac:dyDescent="0.25">
      <c r="F40" s="12"/>
    </row>
  </sheetData>
  <mergeCells count="4">
    <mergeCell ref="E6:H6"/>
    <mergeCell ref="J6:M6"/>
    <mergeCell ref="C6:C7"/>
    <mergeCell ref="O6:P6"/>
  </mergeCells>
  <pageMargins left="0.7" right="0.7" top="1" bottom="0.75" header="0.7" footer="0.3"/>
  <pageSetup scale="65" orientation="landscape" r:id="rId1"/>
  <headerFooter scaleWithDoc="0">
    <oddHeader>&amp;R&amp;"Times New Roman,Bold"&amp;8Nucor Exhibit KCH-4
Page 5 of 6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C823D4-B70F-4D01-AAA3-8A54D3892955}">
  <sheetPr>
    <pageSetUpPr fitToPage="1"/>
  </sheetPr>
  <dimension ref="A1:U41"/>
  <sheetViews>
    <sheetView tabSelected="1" zoomScaleNormal="100" workbookViewId="0">
      <selection activeCell="T5" sqref="T5"/>
    </sheetView>
  </sheetViews>
  <sheetFormatPr defaultRowHeight="15" x14ac:dyDescent="0.25"/>
  <cols>
    <col min="1" max="1" width="5.85546875" style="9" customWidth="1"/>
    <col min="2" max="2" width="32.28515625" style="9" customWidth="1"/>
    <col min="3" max="3" width="17" style="4" customWidth="1"/>
    <col min="4" max="4" width="1.7109375" style="9" customWidth="1"/>
    <col min="5" max="6" width="12.42578125" style="9" customWidth="1"/>
    <col min="7" max="7" width="11.85546875" style="9" customWidth="1"/>
    <col min="8" max="8" width="12.5703125" style="9" customWidth="1"/>
    <col min="9" max="9" width="2" style="9" customWidth="1"/>
    <col min="10" max="12" width="12.42578125" style="9" customWidth="1"/>
    <col min="13" max="13" width="14" style="9" customWidth="1"/>
    <col min="14" max="14" width="2.42578125" style="39" customWidth="1"/>
    <col min="15" max="16" width="15.42578125" style="9" customWidth="1"/>
    <col min="17" max="17" width="17.5703125" style="9" bestFit="1" customWidth="1"/>
    <col min="18" max="16384" width="9.140625" style="9"/>
  </cols>
  <sheetData>
    <row r="1" spans="1:21" ht="19.5" thickBot="1" x14ac:dyDescent="0.35">
      <c r="A1" s="40" t="s">
        <v>36</v>
      </c>
      <c r="B1" s="41"/>
      <c r="C1" s="42"/>
      <c r="Q1" s="142" t="s">
        <v>167</v>
      </c>
    </row>
    <row r="2" spans="1:21" ht="18.75" x14ac:dyDescent="0.3">
      <c r="A2" s="40" t="s">
        <v>129</v>
      </c>
      <c r="B2" s="41"/>
      <c r="C2" s="42"/>
    </row>
    <row r="3" spans="1:21" ht="18.75" x14ac:dyDescent="0.3">
      <c r="A3" s="40" t="s">
        <v>64</v>
      </c>
      <c r="B3" s="41"/>
      <c r="C3" s="42"/>
    </row>
    <row r="4" spans="1:21" ht="18.75" x14ac:dyDescent="0.3">
      <c r="A4" s="40" t="s">
        <v>37</v>
      </c>
      <c r="B4" s="41"/>
      <c r="C4" s="42"/>
    </row>
    <row r="5" spans="1:21" x14ac:dyDescent="0.25">
      <c r="A5" s="17"/>
    </row>
    <row r="6" spans="1:21" ht="21" customHeight="1" x14ac:dyDescent="0.25">
      <c r="B6" s="27"/>
      <c r="C6" s="155" t="s">
        <v>98</v>
      </c>
      <c r="E6" s="157" t="s">
        <v>85</v>
      </c>
      <c r="F6" s="158"/>
      <c r="G6" s="158"/>
      <c r="H6" s="159"/>
      <c r="I6" s="43"/>
      <c r="J6" s="160" t="s">
        <v>86</v>
      </c>
      <c r="K6" s="161"/>
      <c r="L6" s="161"/>
      <c r="M6" s="162"/>
      <c r="N6" s="43"/>
      <c r="O6" s="163" t="s">
        <v>140</v>
      </c>
      <c r="P6" s="164"/>
    </row>
    <row r="7" spans="1:21" ht="63" x14ac:dyDescent="0.25">
      <c r="A7" s="24" t="s">
        <v>66</v>
      </c>
      <c r="B7" s="29" t="s">
        <v>74</v>
      </c>
      <c r="C7" s="156"/>
      <c r="E7" s="35" t="s">
        <v>96</v>
      </c>
      <c r="F7" s="35" t="s">
        <v>97</v>
      </c>
      <c r="G7" s="36" t="s">
        <v>83</v>
      </c>
      <c r="H7" s="35" t="s">
        <v>99</v>
      </c>
      <c r="I7" s="20"/>
      <c r="J7" s="35" t="s">
        <v>96</v>
      </c>
      <c r="K7" s="35" t="s">
        <v>97</v>
      </c>
      <c r="L7" s="46" t="s">
        <v>84</v>
      </c>
      <c r="M7" s="35" t="s">
        <v>100</v>
      </c>
      <c r="N7" s="20"/>
      <c r="O7" s="53" t="s">
        <v>138</v>
      </c>
      <c r="P7" s="35" t="s">
        <v>139</v>
      </c>
    </row>
    <row r="8" spans="1:21" x14ac:dyDescent="0.25">
      <c r="A8" s="20"/>
      <c r="B8" s="50" t="s">
        <v>107</v>
      </c>
      <c r="C8" s="48" t="s">
        <v>108</v>
      </c>
      <c r="E8" s="49" t="s">
        <v>110</v>
      </c>
      <c r="F8" s="49" t="s">
        <v>116</v>
      </c>
      <c r="G8" s="20" t="s">
        <v>111</v>
      </c>
      <c r="H8" s="20" t="s">
        <v>112</v>
      </c>
      <c r="I8" s="20"/>
      <c r="J8" s="49" t="s">
        <v>117</v>
      </c>
      <c r="K8" s="49" t="s">
        <v>114</v>
      </c>
      <c r="L8" s="20" t="s">
        <v>118</v>
      </c>
      <c r="M8" s="49" t="s">
        <v>119</v>
      </c>
      <c r="N8" s="20"/>
      <c r="O8" s="50" t="s">
        <v>120</v>
      </c>
      <c r="P8" s="54" t="s">
        <v>121</v>
      </c>
    </row>
    <row r="9" spans="1:21" x14ac:dyDescent="0.25">
      <c r="A9" s="19">
        <v>1</v>
      </c>
      <c r="B9" s="28" t="s">
        <v>3</v>
      </c>
      <c r="C9" s="37">
        <v>422832183.40846997</v>
      </c>
      <c r="E9" s="31">
        <v>11416655.285036212</v>
      </c>
      <c r="F9" s="31">
        <v>-24421531.185017511</v>
      </c>
      <c r="G9" s="21">
        <f>SUM(E9:F9)</f>
        <v>-13004875.899981299</v>
      </c>
      <c r="H9" s="33">
        <f>G9-'Exhibit KCH-4, p. 5'!G9</f>
        <v>-10842166.974587174</v>
      </c>
      <c r="I9" s="21"/>
      <c r="J9" s="31">
        <v>23988757.044395816</v>
      </c>
      <c r="K9" s="31">
        <v>91204507.817475095</v>
      </c>
      <c r="L9" s="26">
        <f>J9+K9</f>
        <v>115193264.86187091</v>
      </c>
      <c r="M9" s="30">
        <f>L9-'Exhibit KCH-4, p. 5'!L9</f>
        <v>25904314.077837214</v>
      </c>
      <c r="N9" s="14"/>
      <c r="O9" s="33">
        <f>H9+M9</f>
        <v>15062147.10325004</v>
      </c>
      <c r="P9" s="55">
        <f>O9/C9</f>
        <v>3.562204509087593E-2</v>
      </c>
      <c r="Q9" s="3"/>
      <c r="R9" s="3"/>
      <c r="T9" s="51"/>
      <c r="U9" s="3"/>
    </row>
    <row r="10" spans="1:21" x14ac:dyDescent="0.25">
      <c r="A10" s="19">
        <f>A9+1</f>
        <v>2</v>
      </c>
      <c r="B10" s="28" t="s">
        <v>54</v>
      </c>
      <c r="C10" s="37">
        <v>142716221.61882001</v>
      </c>
      <c r="E10" s="31">
        <v>3720366.7258713949</v>
      </c>
      <c r="F10" s="31">
        <v>-10229507.843067655</v>
      </c>
      <c r="G10" s="21">
        <f t="shared" ref="G10:G21" si="0">SUM(E10:F10)</f>
        <v>-6509141.11719626</v>
      </c>
      <c r="H10" s="33">
        <f>G10-'Exhibit KCH-4, p. 5'!G10</f>
        <v>-4533920.1763745453</v>
      </c>
      <c r="I10" s="21"/>
      <c r="J10" s="31">
        <v>7995833.3631710857</v>
      </c>
      <c r="K10" s="31">
        <v>38203060.282082707</v>
      </c>
      <c r="L10" s="26">
        <f t="shared" ref="L10:L20" si="1">J10+K10</f>
        <v>46198893.645253792</v>
      </c>
      <c r="M10" s="30">
        <f>L10-'Exhibit KCH-4, p. 5'!L10</f>
        <v>10740658.434507303</v>
      </c>
      <c r="N10" s="14"/>
      <c r="O10" s="33">
        <f t="shared" ref="O10:O21" si="2">H10+M10</f>
        <v>6206738.2581327576</v>
      </c>
      <c r="P10" s="55">
        <f t="shared" ref="P10:P21" si="3">O10/C10</f>
        <v>4.3490068527110404E-2</v>
      </c>
      <c r="Q10" s="3"/>
      <c r="R10" s="3"/>
      <c r="T10" s="51"/>
      <c r="U10" s="3"/>
    </row>
    <row r="11" spans="1:21" x14ac:dyDescent="0.25">
      <c r="A11" s="19">
        <f t="shared" ref="A11:A21" si="4">A10+1</f>
        <v>3</v>
      </c>
      <c r="B11" s="28" t="s">
        <v>75</v>
      </c>
      <c r="C11" s="37">
        <v>23613.397499999999</v>
      </c>
      <c r="E11" s="31">
        <v>0</v>
      </c>
      <c r="F11" s="31">
        <v>-1378.1499356823927</v>
      </c>
      <c r="G11" s="21">
        <f t="shared" si="0"/>
        <v>-1378.1499356823927</v>
      </c>
      <c r="H11" s="33">
        <f>G11-'Exhibit KCH-4, p. 5'!G11</f>
        <v>-590.33757755640647</v>
      </c>
      <c r="I11" s="21"/>
      <c r="J11" s="31">
        <v>0</v>
      </c>
      <c r="K11" s="31">
        <v>5146.8307056729482</v>
      </c>
      <c r="L11" s="26">
        <f t="shared" si="1"/>
        <v>5146.8307056729482</v>
      </c>
      <c r="M11" s="30">
        <f>L11-'Exhibit KCH-4, p. 5'!L11</f>
        <v>1268.8709892009756</v>
      </c>
      <c r="N11" s="14"/>
      <c r="O11" s="33">
        <f t="shared" si="2"/>
        <v>678.53341164456913</v>
      </c>
      <c r="P11" s="55">
        <f t="shared" si="3"/>
        <v>2.8735103097492394E-2</v>
      </c>
      <c r="Q11" s="3"/>
      <c r="R11" s="3"/>
      <c r="T11" s="51"/>
      <c r="U11" s="3"/>
    </row>
    <row r="12" spans="1:21" x14ac:dyDescent="0.25">
      <c r="A12" s="19">
        <f t="shared" si="4"/>
        <v>4</v>
      </c>
      <c r="B12" s="28" t="s">
        <v>56</v>
      </c>
      <c r="C12" s="37">
        <v>19454912.084539998</v>
      </c>
      <c r="E12" s="31">
        <v>817217.44458754093</v>
      </c>
      <c r="F12" s="31">
        <v>-1202970.6617964574</v>
      </c>
      <c r="G12" s="21">
        <f t="shared" si="0"/>
        <v>-385753.21720891644</v>
      </c>
      <c r="H12" s="33">
        <f>G12-'Exhibit KCH-4, p. 5'!G12</f>
        <v>-527640.00164941268</v>
      </c>
      <c r="I12" s="21"/>
      <c r="J12" s="31">
        <v>1879758.6909292324</v>
      </c>
      <c r="K12" s="31">
        <v>4492607.2119228384</v>
      </c>
      <c r="L12" s="26">
        <f t="shared" si="1"/>
        <v>6372365.9028520705</v>
      </c>
      <c r="M12" s="30">
        <f>L12-'Exhibit KCH-4, p. 5'!L12</f>
        <v>1343315.7895916598</v>
      </c>
      <c r="N12" s="14"/>
      <c r="O12" s="33">
        <f t="shared" si="2"/>
        <v>815675.78794224712</v>
      </c>
      <c r="P12" s="55">
        <f t="shared" si="3"/>
        <v>4.1926470003965238E-2</v>
      </c>
      <c r="Q12" s="3"/>
      <c r="R12" s="3"/>
      <c r="T12" s="51"/>
      <c r="U12" s="3"/>
    </row>
    <row r="13" spans="1:21" x14ac:dyDescent="0.25">
      <c r="A13" s="19">
        <f t="shared" si="4"/>
        <v>5</v>
      </c>
      <c r="B13" s="28" t="s">
        <v>76</v>
      </c>
      <c r="C13" s="37">
        <v>5626798.4100000001</v>
      </c>
      <c r="E13" s="31">
        <v>0</v>
      </c>
      <c r="F13" s="31">
        <v>-456786.10934425052</v>
      </c>
      <c r="G13" s="21">
        <f t="shared" si="0"/>
        <v>-456786.10934425052</v>
      </c>
      <c r="H13" s="33">
        <f>G13-'Exhibit KCH-4, p. 5'!G13</f>
        <v>-209266.4049553423</v>
      </c>
      <c r="I13" s="21"/>
      <c r="J13" s="31">
        <v>0</v>
      </c>
      <c r="K13" s="31">
        <v>1705910.7377411502</v>
      </c>
      <c r="L13" s="26">
        <f t="shared" si="1"/>
        <v>1705910.7377411502</v>
      </c>
      <c r="M13" s="30">
        <f>L13-'Exhibit KCH-4, p. 5'!L13</f>
        <v>487509.63911337871</v>
      </c>
      <c r="N13" s="14"/>
      <c r="O13" s="33">
        <f t="shared" si="2"/>
        <v>278243.23415803642</v>
      </c>
      <c r="P13" s="55">
        <f t="shared" si="3"/>
        <v>4.9449653938826006E-2</v>
      </c>
      <c r="Q13" s="3"/>
      <c r="R13" s="3"/>
      <c r="T13" s="51"/>
      <c r="U13" s="3"/>
    </row>
    <row r="14" spans="1:21" x14ac:dyDescent="0.25">
      <c r="A14" s="19">
        <f t="shared" si="4"/>
        <v>6</v>
      </c>
      <c r="B14" s="28" t="s">
        <v>58</v>
      </c>
      <c r="C14" s="37">
        <v>1453224.1896785314</v>
      </c>
      <c r="E14" s="31">
        <v>14171.964465833835</v>
      </c>
      <c r="F14" s="31">
        <v>-110487.02293882177</v>
      </c>
      <c r="G14" s="21">
        <f t="shared" si="0"/>
        <v>-96315.058472987934</v>
      </c>
      <c r="H14" s="33">
        <f>G14-'Exhibit KCH-4, p. 5'!G14</f>
        <v>-46522.37462695752</v>
      </c>
      <c r="I14" s="21"/>
      <c r="J14" s="31">
        <v>202694.40678640868</v>
      </c>
      <c r="K14" s="31">
        <v>412624.19096536655</v>
      </c>
      <c r="L14" s="26">
        <f t="shared" si="1"/>
        <v>615318.59775177529</v>
      </c>
      <c r="M14" s="30">
        <f>L14-'Exhibit KCH-4, p. 5'!L14</f>
        <v>168267.55298092868</v>
      </c>
      <c r="N14" s="14"/>
      <c r="O14" s="33">
        <f t="shared" si="2"/>
        <v>121745.17835397116</v>
      </c>
      <c r="P14" s="55">
        <f t="shared" si="3"/>
        <v>8.3775909607520696E-2</v>
      </c>
      <c r="Q14" s="3"/>
      <c r="R14" s="3"/>
      <c r="T14" s="51"/>
      <c r="U14" s="3"/>
    </row>
    <row r="15" spans="1:21" x14ac:dyDescent="0.25">
      <c r="A15" s="19">
        <f t="shared" si="4"/>
        <v>7</v>
      </c>
      <c r="B15" s="28" t="s">
        <v>130</v>
      </c>
      <c r="C15" s="37">
        <v>7112303.1295253783</v>
      </c>
      <c r="E15" s="31">
        <v>0</v>
      </c>
      <c r="F15" s="31">
        <v>-631444.40955974627</v>
      </c>
      <c r="G15" s="21">
        <f t="shared" si="0"/>
        <v>-631444.40955974627</v>
      </c>
      <c r="H15" s="33">
        <f>G15-'Exhibit KCH-4, p. 5'!G15</f>
        <v>-280314.67050282913</v>
      </c>
      <c r="I15" s="21"/>
      <c r="J15" s="31">
        <v>0</v>
      </c>
      <c r="K15" s="31">
        <v>2358188.6062625083</v>
      </c>
      <c r="L15" s="26">
        <f t="shared" si="1"/>
        <v>2358188.6062625083</v>
      </c>
      <c r="M15" s="30">
        <f>L15-'Exhibit KCH-4, p. 5'!L15</f>
        <v>629773.24279053346</v>
      </c>
      <c r="N15" s="14"/>
      <c r="O15" s="33">
        <f t="shared" si="2"/>
        <v>349458.57228770433</v>
      </c>
      <c r="P15" s="55">
        <f t="shared" si="3"/>
        <v>4.9134375451039665E-2</v>
      </c>
      <c r="Q15" s="3"/>
      <c r="R15" s="3"/>
      <c r="T15" s="51"/>
      <c r="U15" s="3"/>
    </row>
    <row r="16" spans="1:21" x14ac:dyDescent="0.25">
      <c r="A16" s="19">
        <f t="shared" si="4"/>
        <v>8</v>
      </c>
      <c r="B16" s="28" t="s">
        <v>60</v>
      </c>
      <c r="C16" s="37">
        <v>1011865.9534812791</v>
      </c>
      <c r="E16" s="31">
        <v>5648.7697751412616</v>
      </c>
      <c r="F16" s="31">
        <v>-67541.386583790416</v>
      </c>
      <c r="G16" s="21">
        <f t="shared" si="0"/>
        <v>-61892.616808649153</v>
      </c>
      <c r="H16" s="33">
        <f>G16-'Exhibit KCH-4, p. 5'!G16</f>
        <v>-29334.94972530815</v>
      </c>
      <c r="I16" s="21"/>
      <c r="J16" s="31">
        <v>61039.185744658869</v>
      </c>
      <c r="K16" s="31">
        <v>252239.66810334966</v>
      </c>
      <c r="L16" s="26">
        <f t="shared" si="1"/>
        <v>313278.85384800856</v>
      </c>
      <c r="M16" s="30">
        <f>L16-'Exhibit KCH-4, p. 5'!L16</f>
        <v>84438.358942237159</v>
      </c>
      <c r="N16" s="14"/>
      <c r="O16" s="33">
        <f t="shared" si="2"/>
        <v>55103.409216929009</v>
      </c>
      <c r="P16" s="55">
        <f t="shared" si="3"/>
        <v>5.4457222349806531E-2</v>
      </c>
      <c r="Q16" s="3"/>
      <c r="R16" s="3"/>
      <c r="T16" s="51"/>
      <c r="U16" s="3"/>
    </row>
    <row r="17" spans="1:21" x14ac:dyDescent="0.25">
      <c r="A17" s="19">
        <f t="shared" si="4"/>
        <v>9</v>
      </c>
      <c r="B17" s="28" t="s">
        <v>77</v>
      </c>
      <c r="C17" s="37">
        <v>153120.05801153468</v>
      </c>
      <c r="E17" s="31">
        <v>0</v>
      </c>
      <c r="F17" s="31">
        <v>-7675.2298518905345</v>
      </c>
      <c r="G17" s="21">
        <f t="shared" si="0"/>
        <v>-7675.2298518905345</v>
      </c>
      <c r="H17" s="33">
        <f>G17-'Exhibit KCH-4, p. 5'!G17</f>
        <v>-3781.4069119302094</v>
      </c>
      <c r="I17" s="21"/>
      <c r="J17" s="31">
        <v>0</v>
      </c>
      <c r="K17" s="31">
        <v>28663.868605303691</v>
      </c>
      <c r="L17" s="26">
        <f t="shared" si="1"/>
        <v>28663.868605303691</v>
      </c>
      <c r="M17" s="30">
        <f>L17-'Exhibit KCH-4, p. 5'!L17</f>
        <v>9496.7555884933936</v>
      </c>
      <c r="N17" s="14"/>
      <c r="O17" s="33">
        <f t="shared" si="2"/>
        <v>5715.3486765631842</v>
      </c>
      <c r="P17" s="55">
        <f t="shared" si="3"/>
        <v>3.7325930715965648E-2</v>
      </c>
      <c r="Q17" s="3"/>
      <c r="R17" s="3"/>
      <c r="T17" s="51"/>
      <c r="U17" s="3"/>
    </row>
    <row r="18" spans="1:21" x14ac:dyDescent="0.25">
      <c r="A18" s="19">
        <f t="shared" si="4"/>
        <v>10</v>
      </c>
      <c r="B18" s="28" t="s">
        <v>123</v>
      </c>
      <c r="C18" s="37">
        <v>1084316.3</v>
      </c>
      <c r="E18" s="31">
        <v>718.81026387985025</v>
      </c>
      <c r="F18" s="31">
        <v>-65106.552017348258</v>
      </c>
      <c r="G18" s="21">
        <f t="shared" si="0"/>
        <v>-64387.741753468406</v>
      </c>
      <c r="H18" s="33">
        <f>G18-'Exhibit KCH-4, p. 5'!G18</f>
        <v>-25516.081690571387</v>
      </c>
      <c r="I18" s="21"/>
      <c r="J18" s="31">
        <v>197438.30897279386</v>
      </c>
      <c r="K18" s="31">
        <v>243146.54914340624</v>
      </c>
      <c r="L18" s="26">
        <f t="shared" si="1"/>
        <v>440584.85811620008</v>
      </c>
      <c r="M18" s="30">
        <f>L18-'Exhibit KCH-4, p. 5'!L18</f>
        <v>126079.56349584431</v>
      </c>
      <c r="N18" s="14"/>
      <c r="O18" s="33">
        <f t="shared" si="2"/>
        <v>100563.48180527292</v>
      </c>
      <c r="P18" s="55">
        <f t="shared" si="3"/>
        <v>9.2743678025750342E-2</v>
      </c>
      <c r="Q18" s="3"/>
      <c r="R18" s="3"/>
      <c r="T18" s="51"/>
      <c r="U18" s="3"/>
    </row>
    <row r="19" spans="1:21" x14ac:dyDescent="0.25">
      <c r="A19" s="19">
        <f t="shared" si="4"/>
        <v>11</v>
      </c>
      <c r="B19" s="28" t="s">
        <v>78</v>
      </c>
      <c r="C19" s="37">
        <v>6050144.2400000002</v>
      </c>
      <c r="E19" s="31">
        <v>0</v>
      </c>
      <c r="F19" s="31">
        <v>-416548.04110839003</v>
      </c>
      <c r="G19" s="21">
        <f t="shared" si="0"/>
        <v>-416548.04110839003</v>
      </c>
      <c r="H19" s="33">
        <f>G19-'Exhibit KCH-4, p. 5'!G19</f>
        <v>-186479.96628351606</v>
      </c>
      <c r="I19" s="21"/>
      <c r="J19" s="31">
        <v>0</v>
      </c>
      <c r="K19" s="31">
        <v>1555637.8829731783</v>
      </c>
      <c r="L19" s="26">
        <f t="shared" si="1"/>
        <v>1555637.8829731783</v>
      </c>
      <c r="M19" s="30">
        <f>L19-'Exhibit KCH-4, p. 5'!L19</f>
        <v>423141.39822719782</v>
      </c>
      <c r="N19" s="14"/>
      <c r="O19" s="33">
        <f t="shared" si="2"/>
        <v>236661.43194368176</v>
      </c>
      <c r="P19" s="55">
        <f t="shared" si="3"/>
        <v>3.9116659463920775E-2</v>
      </c>
      <c r="Q19" s="3"/>
      <c r="R19" s="3"/>
      <c r="T19" s="51"/>
      <c r="U19" s="3"/>
    </row>
    <row r="20" spans="1:21" x14ac:dyDescent="0.25">
      <c r="A20" s="19">
        <f t="shared" si="4"/>
        <v>12</v>
      </c>
      <c r="B20" s="29" t="s">
        <v>6</v>
      </c>
      <c r="C20" s="38">
        <v>1756131.2613012078</v>
      </c>
      <c r="E20" s="32">
        <v>0</v>
      </c>
      <c r="F20" s="32">
        <v>0</v>
      </c>
      <c r="G20" s="15">
        <f t="shared" si="0"/>
        <v>0</v>
      </c>
      <c r="H20" s="34">
        <f>G20-'Exhibit KCH-4, p. 5'!G20</f>
        <v>0</v>
      </c>
      <c r="I20" s="21"/>
      <c r="J20" s="32">
        <v>0</v>
      </c>
      <c r="K20" s="32">
        <v>0</v>
      </c>
      <c r="L20" s="22">
        <f t="shared" si="1"/>
        <v>0</v>
      </c>
      <c r="M20" s="30">
        <f>L20-'Exhibit KCH-4, p. 5'!L20</f>
        <v>0</v>
      </c>
      <c r="N20" s="14"/>
      <c r="O20" s="33">
        <f t="shared" si="2"/>
        <v>0</v>
      </c>
      <c r="P20" s="55">
        <f t="shared" si="3"/>
        <v>0</v>
      </c>
      <c r="Q20" s="3"/>
      <c r="R20" s="3"/>
      <c r="T20" s="51"/>
      <c r="U20" s="3"/>
    </row>
    <row r="21" spans="1:21" x14ac:dyDescent="0.25">
      <c r="A21" s="19">
        <f t="shared" si="4"/>
        <v>13</v>
      </c>
      <c r="B21" s="29" t="s">
        <v>2</v>
      </c>
      <c r="C21" s="38">
        <f>SUM(C9:C20)</f>
        <v>609274834.05132794</v>
      </c>
      <c r="E21" s="32">
        <f>SUM(E9:E20)</f>
        <v>15974779.000000004</v>
      </c>
      <c r="F21" s="32">
        <f>SUM(F9:F20)</f>
        <v>-37610976.591221556</v>
      </c>
      <c r="G21" s="15">
        <f t="shared" si="0"/>
        <v>-21636197.591221552</v>
      </c>
      <c r="H21" s="45">
        <f>G21-'Exhibit KCH-4, p. 5'!G21</f>
        <v>-16685533.34488515</v>
      </c>
      <c r="I21" s="21"/>
      <c r="J21" s="32">
        <f>SUM(J9:J20)</f>
        <v>34325520.999999993</v>
      </c>
      <c r="K21" s="32">
        <f t="shared" ref="K21:L21" si="5">SUM(K9:K20)</f>
        <v>140461733.64598054</v>
      </c>
      <c r="L21" s="16">
        <f t="shared" si="5"/>
        <v>174787254.64598057</v>
      </c>
      <c r="M21" s="44">
        <f>L21-'Exhibit KCH-4, p. 5'!L21</f>
        <v>39918263.684063971</v>
      </c>
      <c r="N21" s="14"/>
      <c r="O21" s="45">
        <f t="shared" si="2"/>
        <v>23232730.339178823</v>
      </c>
      <c r="P21" s="52">
        <f t="shared" si="3"/>
        <v>3.8131774103805506E-2</v>
      </c>
      <c r="Q21" s="3"/>
      <c r="R21" s="3"/>
      <c r="T21" s="51"/>
      <c r="U21" s="3"/>
    </row>
    <row r="23" spans="1:21" x14ac:dyDescent="0.25">
      <c r="A23" s="9" t="s">
        <v>88</v>
      </c>
      <c r="C23" s="9"/>
    </row>
    <row r="24" spans="1:21" x14ac:dyDescent="0.25">
      <c r="A24" s="9" t="s">
        <v>95</v>
      </c>
      <c r="C24" s="9"/>
      <c r="K24" s="25"/>
      <c r="L24" s="25"/>
    </row>
    <row r="25" spans="1:21" x14ac:dyDescent="0.25">
      <c r="A25" s="9" t="s">
        <v>92</v>
      </c>
      <c r="C25" s="9"/>
      <c r="K25" s="25"/>
      <c r="L25" s="25"/>
    </row>
    <row r="26" spans="1:21" x14ac:dyDescent="0.25">
      <c r="A26" s="9" t="s">
        <v>101</v>
      </c>
      <c r="K26" s="25"/>
      <c r="L26" s="25"/>
    </row>
    <row r="27" spans="1:21" x14ac:dyDescent="0.25">
      <c r="A27" s="9" t="s">
        <v>105</v>
      </c>
      <c r="K27" s="25"/>
      <c r="L27" s="25"/>
    </row>
    <row r="28" spans="1:21" x14ac:dyDescent="0.25">
      <c r="A28" s="9" t="s">
        <v>106</v>
      </c>
      <c r="K28" s="25"/>
      <c r="L28" s="25"/>
    </row>
    <row r="29" spans="1:21" x14ac:dyDescent="0.25">
      <c r="A29" s="9" t="s">
        <v>131</v>
      </c>
      <c r="F29" s="11"/>
      <c r="K29" s="25"/>
      <c r="L29" s="25"/>
    </row>
    <row r="30" spans="1:21" x14ac:dyDescent="0.25">
      <c r="A30" s="9" t="s">
        <v>104</v>
      </c>
      <c r="K30" s="25"/>
      <c r="L30" s="25"/>
    </row>
    <row r="31" spans="1:21" x14ac:dyDescent="0.25">
      <c r="A31" s="9" t="s">
        <v>142</v>
      </c>
      <c r="K31" s="25"/>
      <c r="L31" s="25"/>
    </row>
    <row r="32" spans="1:21" x14ac:dyDescent="0.25">
      <c r="K32" s="25"/>
      <c r="L32" s="25"/>
    </row>
    <row r="33" spans="6:12" x14ac:dyDescent="0.25">
      <c r="F33" s="11"/>
      <c r="K33" s="25"/>
      <c r="L33" s="25"/>
    </row>
    <row r="34" spans="6:12" x14ac:dyDescent="0.25">
      <c r="K34" s="25"/>
      <c r="L34" s="25"/>
    </row>
    <row r="35" spans="6:12" x14ac:dyDescent="0.25">
      <c r="F35" s="11"/>
      <c r="K35" s="25"/>
      <c r="L35" s="25"/>
    </row>
    <row r="36" spans="6:12" x14ac:dyDescent="0.25">
      <c r="K36" s="25"/>
      <c r="L36" s="25"/>
    </row>
    <row r="37" spans="6:12" x14ac:dyDescent="0.25">
      <c r="K37" s="25"/>
      <c r="L37" s="25"/>
    </row>
    <row r="38" spans="6:12" x14ac:dyDescent="0.25">
      <c r="K38" s="25"/>
      <c r="L38" s="25"/>
    </row>
    <row r="39" spans="6:12" x14ac:dyDescent="0.25">
      <c r="F39" s="11"/>
    </row>
    <row r="41" spans="6:12" x14ac:dyDescent="0.25">
      <c r="F41" s="12"/>
    </row>
  </sheetData>
  <mergeCells count="4">
    <mergeCell ref="C6:C7"/>
    <mergeCell ref="E6:H6"/>
    <mergeCell ref="J6:M6"/>
    <mergeCell ref="O6:P6"/>
  </mergeCells>
  <pageMargins left="0.7" right="0.7" top="1" bottom="0.75" header="0.7" footer="0.3"/>
  <pageSetup scale="65" orientation="landscape" r:id="rId1"/>
  <headerFooter scaleWithDoc="0">
    <oddHeader>&amp;R&amp;"Times New Roman,Bold"&amp;8Nucor Exhibit KCH-4
Page 6 of 6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A0C5B27E5DFE5A42B5D94F605CB10C32" ma:contentTypeVersion="28" ma:contentTypeDescription="" ma:contentTypeScope="" ma:versionID="fc80ea6e72d900639d1ddbebee804e9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2022-01-31T08:00:00+00:00</OpenedDate>
    <SignificantOrder xmlns="dc463f71-b30c-4ab2-9473-d307f9d35888">false</SignificantOrder>
    <Date1 xmlns="dc463f71-b30c-4ab2-9473-d307f9d35888">2022-07-28T07:00:00+00:00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220066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6095A14E-B325-41A2-AA43-C2B196F1CDEA}"/>
</file>

<file path=customXml/itemProps2.xml><?xml version="1.0" encoding="utf-8"?>
<ds:datastoreItem xmlns:ds="http://schemas.openxmlformats.org/officeDocument/2006/customXml" ds:itemID="{7ADD1077-C9B7-47ED-A21D-766DFF2AB816}"/>
</file>

<file path=customXml/itemProps3.xml><?xml version="1.0" encoding="utf-8"?>
<ds:datastoreItem xmlns:ds="http://schemas.openxmlformats.org/officeDocument/2006/customXml" ds:itemID="{D096A373-97C0-4D2E-A2EF-778DB8FD6DC5}"/>
</file>

<file path=customXml/itemProps4.xml><?xml version="1.0" encoding="utf-8"?>
<ds:datastoreItem xmlns:ds="http://schemas.openxmlformats.org/officeDocument/2006/customXml" ds:itemID="{84843FEA-E541-41AC-A05A-8D92CF48820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Exhibit KCH-4, p. 1</vt:lpstr>
      <vt:lpstr>Exhibit KCH-4, p. 2</vt:lpstr>
      <vt:lpstr>Exhibit KCH-4, p. 3</vt:lpstr>
      <vt:lpstr>Exhibit KCH-4, p. 4</vt:lpstr>
      <vt:lpstr>Exhibit KCH-4, p. 5</vt:lpstr>
      <vt:lpstr>Exhibit KCH-4, p. 6</vt:lpstr>
      <vt:lpstr>'Exhibit KCH-4, p. 3'!Print_Area</vt:lpstr>
      <vt:lpstr>'Exhibit KCH-4, p. 4'!Print_Area</vt:lpstr>
      <vt:lpstr>'Exhibit KCH-4, p. 5'!Print_Area</vt:lpstr>
      <vt:lpstr>'Exhibit KCH-4, p. 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laura.wynn</cp:lastModifiedBy>
  <cp:lastPrinted>2022-07-27T21:03:09Z</cp:lastPrinted>
  <dcterms:created xsi:type="dcterms:W3CDTF">2022-07-26T16:29:11Z</dcterms:created>
  <dcterms:modified xsi:type="dcterms:W3CDTF">2022-07-28T16:51:36Z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0x0101006E56B4D1795A2E4DB2F0B01679ED314A00A0C5B27E5DFE5A42B5D94F605CB10C32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