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mon.Xenopoulos\DEX\Nucor Seattle\UE-220066 UG-220067_PSE Gen Rate Case\"/>
    </mc:Choice>
  </mc:AlternateContent>
  <xr:revisionPtr revIDLastSave="0" documentId="13_ncr:1_{070BA4AA-BC40-4FAD-81C8-CE96A016D85C}" xr6:coauthVersionLast="47" xr6:coauthVersionMax="47" xr10:uidLastSave="{00000000-0000-0000-0000-000000000000}"/>
  <bookViews>
    <workbookView xWindow="-120" yWindow="-120" windowWidth="29040" windowHeight="15840" xr2:uid="{CE790AF7-A05F-41EC-9001-607CAB53B30C}"/>
  </bookViews>
  <sheets>
    <sheet name="Exhibit KCH-5, p.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1" l="1"/>
  <c r="M32" i="1"/>
  <c r="M33" i="1"/>
  <c r="M34" i="1"/>
  <c r="M35" i="1"/>
  <c r="M30" i="1"/>
  <c r="M36" i="1" s="1"/>
  <c r="M38" i="1" s="1"/>
  <c r="G31" i="1"/>
  <c r="G32" i="1"/>
  <c r="G33" i="1"/>
  <c r="G34" i="1"/>
  <c r="G35" i="1"/>
  <c r="G30" i="1"/>
  <c r="G36" i="1" s="1"/>
  <c r="G38" i="1" s="1"/>
  <c r="D15" i="1" l="1"/>
  <c r="D35" i="1"/>
  <c r="D34" i="1"/>
  <c r="D33" i="1"/>
  <c r="D32" i="1"/>
  <c r="D31" i="1"/>
  <c r="D30" i="1"/>
  <c r="D26" i="1"/>
  <c r="D25" i="1"/>
  <c r="C19" i="1"/>
  <c r="D18" i="1"/>
  <c r="D17" i="1"/>
  <c r="D16" i="1"/>
  <c r="D14" i="1"/>
  <c r="D13" i="1"/>
  <c r="D9" i="1"/>
  <c r="D8" i="1"/>
  <c r="D7" i="1"/>
  <c r="D38" i="1" l="1"/>
  <c r="D19" i="1"/>
  <c r="D36" i="1"/>
  <c r="D21" i="1"/>
  <c r="D40" i="1" s="1"/>
  <c r="L14" i="1" l="1"/>
  <c r="M14" i="1" s="1"/>
  <c r="F13" i="1"/>
  <c r="L13" i="1"/>
  <c r="M13" i="1" s="1"/>
  <c r="L16" i="1"/>
  <c r="M16" i="1" s="1"/>
  <c r="F14" i="1"/>
  <c r="G14" i="1" s="1"/>
  <c r="F18" i="1"/>
  <c r="G18" i="1" s="1"/>
  <c r="F17" i="1"/>
  <c r="G17" i="1" s="1"/>
  <c r="L17" i="1"/>
  <c r="M17" i="1" s="1"/>
  <c r="F15" i="1"/>
  <c r="G15" i="1" s="1"/>
  <c r="L18" i="1"/>
  <c r="F16" i="1"/>
  <c r="G16" i="1" s="1"/>
  <c r="L15" i="1"/>
  <c r="M15" i="1" s="1"/>
  <c r="G13" i="1"/>
  <c r="M18" i="1"/>
  <c r="M19" i="1" l="1"/>
  <c r="M21" i="1" s="1"/>
  <c r="M40" i="1" s="1"/>
  <c r="G19" i="1"/>
  <c r="G21" i="1" s="1"/>
  <c r="G40" i="1" s="1"/>
  <c r="I13" i="1" l="1"/>
  <c r="I14" i="1"/>
  <c r="I18" i="1"/>
  <c r="I15" i="1"/>
  <c r="I16" i="1"/>
  <c r="I17" i="1"/>
  <c r="I32" i="1" l="1"/>
  <c r="J32" i="1" s="1"/>
  <c r="I35" i="1"/>
  <c r="I31" i="1"/>
  <c r="J31" i="1" s="1"/>
  <c r="I33" i="1"/>
  <c r="J33" i="1" s="1"/>
  <c r="I30" i="1"/>
  <c r="J30" i="1" s="1"/>
  <c r="J17" i="1"/>
  <c r="I34" i="1"/>
  <c r="J34" i="1" s="1"/>
  <c r="J16" i="1"/>
  <c r="J14" i="1"/>
  <c r="J35" i="1"/>
  <c r="J15" i="1"/>
  <c r="J18" i="1"/>
  <c r="J13" i="1"/>
  <c r="J36" i="1" l="1"/>
  <c r="J38" i="1" s="1"/>
  <c r="J19" i="1"/>
  <c r="J21" i="1" s="1"/>
  <c r="O13" i="1"/>
  <c r="J40" i="1" l="1"/>
  <c r="O16" i="1"/>
  <c r="O14" i="1"/>
  <c r="O15" i="1"/>
  <c r="O18" i="1"/>
  <c r="O17" i="1"/>
  <c r="O30" i="1" l="1"/>
  <c r="O34" i="1"/>
  <c r="P34" i="1" s="1"/>
  <c r="O32" i="1"/>
  <c r="O31" i="1"/>
  <c r="O35" i="1"/>
  <c r="O33" i="1"/>
  <c r="P33" i="1" s="1"/>
  <c r="P17" i="1"/>
  <c r="P14" i="1"/>
  <c r="P30" i="1"/>
  <c r="P16" i="1"/>
  <c r="P15" i="1"/>
  <c r="P18" i="1"/>
  <c r="P13" i="1"/>
  <c r="P31" i="1" l="1"/>
  <c r="P32" i="1"/>
  <c r="P35" i="1"/>
  <c r="P19" i="1"/>
  <c r="P21" i="1" s="1"/>
  <c r="P36" i="1" l="1"/>
  <c r="P38" i="1" s="1"/>
  <c r="P40" i="1" s="1"/>
</calcChain>
</file>

<file path=xl/sharedStrings.xml><?xml version="1.0" encoding="utf-8"?>
<sst xmlns="http://schemas.openxmlformats.org/spreadsheetml/2006/main" count="48" uniqueCount="30">
  <si>
    <t>Schedule 87 - Sales</t>
  </si>
  <si>
    <t>Basic Charge</t>
  </si>
  <si>
    <t>Demand Charge</t>
  </si>
  <si>
    <t>Procurement Charge</t>
  </si>
  <si>
    <t>Minimum Bills</t>
  </si>
  <si>
    <t>Delivery Charge:</t>
  </si>
  <si>
    <t>First 25,000 Therms</t>
  </si>
  <si>
    <t>Next 25,000 Therms</t>
  </si>
  <si>
    <t>Next 50,000 Therms</t>
  </si>
  <si>
    <t>Next 100,000 therms</t>
  </si>
  <si>
    <t>Next 300,000 therms</t>
  </si>
  <si>
    <t>All over 500,000 therms</t>
  </si>
  <si>
    <t>Total Delivery Charges</t>
  </si>
  <si>
    <t>Schedule 87 - Transportation</t>
  </si>
  <si>
    <t xml:space="preserve">Proposed Rates </t>
  </si>
  <si>
    <t>2023 Billing Determinants</t>
  </si>
  <si>
    <t>2023 Proposed Revenue</t>
  </si>
  <si>
    <t>2023 Proposed Rate</t>
  </si>
  <si>
    <t>Sch. 141N 
 Non-LNG/RNG</t>
  </si>
  <si>
    <t>Sch. 141R
 Non-LNG/RNG</t>
  </si>
  <si>
    <t>Total Schedule 141N/R - Revenue Target</t>
  </si>
  <si>
    <t>Total Revenues - Transport</t>
  </si>
  <si>
    <t>Total Revenues - Sales</t>
  </si>
  <si>
    <t xml:space="preserve">Total 87/87T Revenues </t>
  </si>
  <si>
    <t>Nucor Illustrative 2023 Rate Design for 87/87T</t>
  </si>
  <si>
    <t>Note:</t>
  </si>
  <si>
    <t>This represents RNG-related costs only because Sch. 87 is not allocated any LNG costs under the sales design day allocation method.</t>
  </si>
  <si>
    <r>
      <t xml:space="preserve">Sch. 141N
 LNG/RNG </t>
    </r>
    <r>
      <rPr>
        <b/>
        <vertAlign val="superscript"/>
        <sz val="12"/>
        <color theme="1"/>
        <rFont val="Times New Roman"/>
        <family val="1"/>
      </rPr>
      <t>1</t>
    </r>
  </si>
  <si>
    <r>
      <t xml:space="preserve">Sch. 141R
 LNG/RNG </t>
    </r>
    <r>
      <rPr>
        <b/>
        <vertAlign val="superscript"/>
        <sz val="12"/>
        <color theme="1"/>
        <rFont val="Times New Roman"/>
        <family val="1"/>
      </rPr>
      <t>1</t>
    </r>
  </si>
  <si>
    <t>Exh. KCH-5, p.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</si>
</sst>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&quot;$&quot;#,##0.00000\ ;\(&quot;$&quot;#,##0.00000\)"/>
    <numFmt numFmtId="165" formatCode="&quot;$&quot;#,##0.00\ ;\(&quot;$&quot;#,##0.00\)"/>
    <numFmt numFmtId="166" formatCode="&quot;$&quot;#,##0\ ;\(&quot;$&quot;#,##0\)"/>
    <numFmt numFmtId="167" formatCode="&quot;$&quot;#,##0"/>
    <numFmt numFmtId="168" formatCode="&quot;$&quot;#,##0.000000_);\(&quot;$&quot;#,##0.000000\)"/>
  </numFmts>
  <fonts count="9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3" fontId="2" fillId="0" borderId="0" xfId="0" applyNumberFormat="1" applyFont="1"/>
    <xf numFmtId="10" fontId="2" fillId="0" borderId="0" xfId="2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right"/>
    </xf>
    <xf numFmtId="0" fontId="3" fillId="0" borderId="3" xfId="0" applyFont="1" applyBorder="1"/>
    <xf numFmtId="168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4" xfId="0" applyFont="1" applyBorder="1" applyProtection="1">
      <protection locked="0"/>
    </xf>
    <xf numFmtId="164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9" xfId="0" applyFont="1" applyBorder="1"/>
    <xf numFmtId="164" fontId="6" fillId="0" borderId="9" xfId="0" applyNumberFormat="1" applyFont="1" applyBorder="1"/>
    <xf numFmtId="0" fontId="6" fillId="0" borderId="11" xfId="0" applyFont="1" applyBorder="1"/>
    <xf numFmtId="167" fontId="6" fillId="0" borderId="6" xfId="0" applyNumberFormat="1" applyFont="1" applyBorder="1"/>
    <xf numFmtId="0" fontId="6" fillId="0" borderId="6" xfId="0" applyFont="1" applyBorder="1"/>
    <xf numFmtId="0" fontId="6" fillId="0" borderId="9" xfId="0" applyFont="1" applyBorder="1" applyProtection="1">
      <protection locked="0"/>
    </xf>
    <xf numFmtId="165" fontId="6" fillId="0" borderId="9" xfId="0" applyNumberFormat="1" applyFont="1" applyBorder="1"/>
    <xf numFmtId="3" fontId="6" fillId="0" borderId="9" xfId="0" applyNumberFormat="1" applyFont="1" applyBorder="1"/>
    <xf numFmtId="167" fontId="6" fillId="0" borderId="9" xfId="1" applyNumberFormat="1" applyFont="1" applyBorder="1"/>
    <xf numFmtId="166" fontId="6" fillId="0" borderId="0" xfId="0" applyNumberFormat="1" applyFont="1"/>
    <xf numFmtId="166" fontId="6" fillId="0" borderId="9" xfId="0" applyNumberFormat="1" applyFont="1" applyBorder="1"/>
    <xf numFmtId="166" fontId="6" fillId="0" borderId="6" xfId="0" applyNumberFormat="1" applyFont="1" applyBorder="1"/>
    <xf numFmtId="3" fontId="6" fillId="0" borderId="10" xfId="0" applyNumberFormat="1" applyFont="1" applyBorder="1"/>
    <xf numFmtId="167" fontId="6" fillId="0" borderId="10" xfId="1" applyNumberFormat="1" applyFont="1" applyBorder="1"/>
    <xf numFmtId="166" fontId="6" fillId="0" borderId="0" xfId="0" applyNumberFormat="1" applyFont="1" applyBorder="1"/>
    <xf numFmtId="167" fontId="6" fillId="0" borderId="7" xfId="0" applyNumberFormat="1" applyFont="1" applyBorder="1"/>
    <xf numFmtId="166" fontId="6" fillId="0" borderId="7" xfId="0" applyNumberFormat="1" applyFont="1" applyBorder="1"/>
    <xf numFmtId="0" fontId="7" fillId="0" borderId="9" xfId="0" applyFont="1" applyBorder="1" applyProtection="1">
      <protection locked="0"/>
    </xf>
    <xf numFmtId="167" fontId="6" fillId="0" borderId="9" xfId="1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6" fillId="0" borderId="9" xfId="0" applyNumberFormat="1" applyFont="1" applyBorder="1" applyAlignment="1">
      <alignment horizontal="right"/>
    </xf>
    <xf numFmtId="167" fontId="6" fillId="0" borderId="6" xfId="0" applyNumberFormat="1" applyFont="1" applyBorder="1" applyAlignment="1">
      <alignment horizontal="right"/>
    </xf>
    <xf numFmtId="0" fontId="6" fillId="0" borderId="3" xfId="0" applyFont="1" applyBorder="1"/>
    <xf numFmtId="167" fontId="6" fillId="0" borderId="6" xfId="1" applyNumberFormat="1" applyFont="1" applyBorder="1"/>
    <xf numFmtId="0" fontId="6" fillId="0" borderId="3" xfId="0" applyFont="1" applyBorder="1" applyProtection="1">
      <protection locked="0"/>
    </xf>
    <xf numFmtId="3" fontId="6" fillId="0" borderId="6" xfId="0" applyNumberFormat="1" applyFont="1" applyBorder="1"/>
    <xf numFmtId="0" fontId="6" fillId="0" borderId="0" xfId="0" applyFont="1" applyBorder="1"/>
    <xf numFmtId="167" fontId="6" fillId="0" borderId="7" xfId="1" applyNumberFormat="1" applyFont="1" applyBorder="1"/>
    <xf numFmtId="3" fontId="6" fillId="0" borderId="8" xfId="0" applyNumberFormat="1" applyFont="1" applyBorder="1"/>
    <xf numFmtId="3" fontId="6" fillId="0" borderId="0" xfId="0" applyNumberFormat="1" applyFont="1" applyBorder="1"/>
    <xf numFmtId="0" fontId="7" fillId="0" borderId="3" xfId="0" applyFont="1" applyBorder="1" applyProtection="1">
      <protection locked="0"/>
    </xf>
    <xf numFmtId="167" fontId="6" fillId="0" borderId="6" xfId="1" applyNumberFormat="1" applyFont="1" applyBorder="1" applyAlignment="1">
      <alignment horizontal="right"/>
    </xf>
    <xf numFmtId="166" fontId="6" fillId="0" borderId="0" xfId="0" applyNumberFormat="1" applyFont="1" applyBorder="1" applyAlignment="1">
      <alignment horizontal="right"/>
    </xf>
    <xf numFmtId="7" fontId="6" fillId="0" borderId="9" xfId="0" applyNumberFormat="1" applyFont="1" applyBorder="1"/>
    <xf numFmtId="0" fontId="7" fillId="0" borderId="1" xfId="0" applyFont="1" applyBorder="1" applyProtection="1">
      <protection locked="0"/>
    </xf>
    <xf numFmtId="165" fontId="6" fillId="0" borderId="1" xfId="0" applyNumberFormat="1" applyFont="1" applyBorder="1"/>
    <xf numFmtId="0" fontId="6" fillId="0" borderId="2" xfId="0" applyFont="1" applyBorder="1"/>
    <xf numFmtId="167" fontId="6" fillId="0" borderId="5" xfId="1" applyNumberFormat="1" applyFont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167" fontId="6" fillId="0" borderId="5" xfId="0" applyNumberFormat="1" applyFont="1" applyBorder="1" applyAlignment="1">
      <alignment horizontal="right"/>
    </xf>
    <xf numFmtId="0" fontId="7" fillId="0" borderId="0" xfId="0" applyFont="1" applyBorder="1" applyProtection="1">
      <protection locked="0"/>
    </xf>
    <xf numFmtId="165" fontId="6" fillId="0" borderId="0" xfId="0" applyNumberFormat="1" applyFont="1"/>
    <xf numFmtId="167" fontId="6" fillId="0" borderId="0" xfId="1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164" fontId="6" fillId="0" borderId="0" xfId="0" applyNumberFormat="1" applyFont="1"/>
    <xf numFmtId="167" fontId="6" fillId="0" borderId="0" xfId="0" applyNumberFormat="1" applyFont="1" applyBorder="1" applyAlignment="1">
      <alignment horizontal="right"/>
    </xf>
    <xf numFmtId="167" fontId="6" fillId="0" borderId="0" xfId="0" applyNumberFormat="1" applyFont="1"/>
    <xf numFmtId="167" fontId="6" fillId="0" borderId="0" xfId="1" applyNumberFormat="1" applyFont="1"/>
    <xf numFmtId="0" fontId="6" fillId="0" borderId="0" xfId="0" applyFont="1" applyBorder="1" applyProtection="1">
      <protection locked="0"/>
    </xf>
    <xf numFmtId="3" fontId="6" fillId="0" borderId="0" xfId="0" applyNumberFormat="1" applyFont="1"/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373C-8D70-4115-AE12-0F9C6BF0A3ED}">
  <sheetPr>
    <pageSetUpPr fitToPage="1"/>
  </sheetPr>
  <dimension ref="A1:T55"/>
  <sheetViews>
    <sheetView tabSelected="1" zoomScale="85" zoomScaleNormal="85" workbookViewId="0">
      <selection activeCell="R7" sqref="R7"/>
    </sheetView>
  </sheetViews>
  <sheetFormatPr defaultRowHeight="15" x14ac:dyDescent="0.25"/>
  <cols>
    <col min="1" max="1" width="31.28515625" style="1" customWidth="1"/>
    <col min="2" max="2" width="13.85546875" style="1" customWidth="1"/>
    <col min="3" max="3" width="12.85546875" style="1" customWidth="1"/>
    <col min="4" max="4" width="16" style="1" customWidth="1"/>
    <col min="5" max="5" width="2.5703125" style="1" customWidth="1"/>
    <col min="6" max="7" width="13" style="1" customWidth="1"/>
    <col min="8" max="8" width="2.5703125" style="1" customWidth="1"/>
    <col min="9" max="10" width="13" style="1" customWidth="1"/>
    <col min="11" max="11" width="2.5703125" style="1" customWidth="1"/>
    <col min="12" max="13" width="13" style="1" customWidth="1"/>
    <col min="14" max="14" width="2.5703125" style="1" customWidth="1"/>
    <col min="15" max="15" width="13" style="1" customWidth="1"/>
    <col min="16" max="16" width="14.5703125" style="1" customWidth="1"/>
    <col min="17" max="17" width="18.85546875" style="1" bestFit="1" customWidth="1"/>
    <col min="18" max="18" width="11.85546875" style="1" customWidth="1"/>
    <col min="19" max="19" width="10.28515625" style="1" bestFit="1" customWidth="1"/>
    <col min="20" max="16384" width="9.140625" style="1"/>
  </cols>
  <sheetData>
    <row r="1" spans="1:20" ht="19.5" thickBot="1" x14ac:dyDescent="0.35">
      <c r="A1" s="8" t="s">
        <v>24</v>
      </c>
      <c r="B1" s="9"/>
      <c r="C1" s="9"/>
      <c r="Q1" s="68" t="s">
        <v>29</v>
      </c>
    </row>
    <row r="3" spans="1:20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0" ht="35.25" customHeight="1" x14ac:dyDescent="0.25">
      <c r="A4" s="10"/>
      <c r="B4" s="10"/>
      <c r="C4" s="10"/>
      <c r="D4" s="10"/>
      <c r="E4" s="10"/>
      <c r="F4" s="69" t="s">
        <v>27</v>
      </c>
      <c r="G4" s="71"/>
      <c r="H4" s="11"/>
      <c r="I4" s="69" t="s">
        <v>18</v>
      </c>
      <c r="J4" s="70"/>
      <c r="K4" s="10"/>
      <c r="L4" s="69" t="s">
        <v>28</v>
      </c>
      <c r="M4" s="71"/>
      <c r="N4" s="11"/>
      <c r="O4" s="69" t="s">
        <v>19</v>
      </c>
      <c r="P4" s="70"/>
    </row>
    <row r="5" spans="1:20" ht="45.75" customHeight="1" x14ac:dyDescent="0.25">
      <c r="A5" s="12" t="s">
        <v>0</v>
      </c>
      <c r="B5" s="13" t="s">
        <v>14</v>
      </c>
      <c r="C5" s="14" t="s">
        <v>15</v>
      </c>
      <c r="D5" s="14" t="s">
        <v>16</v>
      </c>
      <c r="E5" s="15"/>
      <c r="F5" s="16" t="s">
        <v>17</v>
      </c>
      <c r="G5" s="17" t="s">
        <v>16</v>
      </c>
      <c r="H5" s="15"/>
      <c r="I5" s="16" t="s">
        <v>17</v>
      </c>
      <c r="J5" s="17" t="s">
        <v>16</v>
      </c>
      <c r="K5" s="10"/>
      <c r="L5" s="14" t="s">
        <v>17</v>
      </c>
      <c r="M5" s="17" t="s">
        <v>16</v>
      </c>
      <c r="N5" s="15"/>
      <c r="O5" s="14" t="s">
        <v>17</v>
      </c>
      <c r="P5" s="17" t="s">
        <v>16</v>
      </c>
    </row>
    <row r="6" spans="1:20" ht="15.75" x14ac:dyDescent="0.25">
      <c r="A6" s="18"/>
      <c r="B6" s="19"/>
      <c r="C6" s="18"/>
      <c r="D6" s="18"/>
      <c r="E6" s="10"/>
      <c r="F6" s="20"/>
      <c r="G6" s="21"/>
      <c r="H6" s="10"/>
      <c r="I6" s="20"/>
      <c r="J6" s="21"/>
      <c r="K6" s="10"/>
      <c r="L6" s="20"/>
      <c r="M6" s="22"/>
      <c r="N6" s="10"/>
      <c r="O6" s="20"/>
      <c r="P6" s="21"/>
    </row>
    <row r="7" spans="1:20" ht="15.75" x14ac:dyDescent="0.25">
      <c r="A7" s="23" t="s">
        <v>1</v>
      </c>
      <c r="B7" s="24">
        <v>715.15</v>
      </c>
      <c r="C7" s="25">
        <v>60</v>
      </c>
      <c r="D7" s="26">
        <f>B7*C7</f>
        <v>42909</v>
      </c>
      <c r="E7" s="27"/>
      <c r="F7" s="28"/>
      <c r="G7" s="21"/>
      <c r="H7" s="27"/>
      <c r="I7" s="18"/>
      <c r="J7" s="21"/>
      <c r="K7" s="10"/>
      <c r="L7" s="18"/>
      <c r="M7" s="22"/>
      <c r="N7" s="10"/>
      <c r="O7" s="18"/>
      <c r="P7" s="21"/>
    </row>
    <row r="8" spans="1:20" ht="15.75" x14ac:dyDescent="0.25">
      <c r="A8" s="18" t="s">
        <v>2</v>
      </c>
      <c r="B8" s="24">
        <v>1.71</v>
      </c>
      <c r="C8" s="25">
        <v>0</v>
      </c>
      <c r="D8" s="26">
        <f>B8*C8</f>
        <v>0</v>
      </c>
      <c r="E8" s="27"/>
      <c r="F8" s="28"/>
      <c r="G8" s="21"/>
      <c r="H8" s="27"/>
      <c r="I8" s="18"/>
      <c r="J8" s="21"/>
      <c r="K8" s="10"/>
      <c r="L8" s="18"/>
      <c r="M8" s="22"/>
      <c r="N8" s="10"/>
      <c r="O8" s="18"/>
      <c r="P8" s="21"/>
    </row>
    <row r="9" spans="1:20" ht="15.75" x14ac:dyDescent="0.25">
      <c r="A9" s="18" t="s">
        <v>3</v>
      </c>
      <c r="B9" s="19">
        <v>9.9399999999999992E-3</v>
      </c>
      <c r="C9" s="25">
        <v>16129372.999999996</v>
      </c>
      <c r="D9" s="26">
        <f>B9*C9</f>
        <v>160325.96761999995</v>
      </c>
      <c r="E9" s="27"/>
      <c r="F9" s="28"/>
      <c r="G9" s="21"/>
      <c r="H9" s="27"/>
      <c r="I9" s="18"/>
      <c r="J9" s="21"/>
      <c r="K9" s="10"/>
      <c r="L9" s="18"/>
      <c r="M9" s="22"/>
      <c r="N9" s="10"/>
      <c r="O9" s="18"/>
      <c r="P9" s="21"/>
    </row>
    <row r="10" spans="1:20" ht="15.75" x14ac:dyDescent="0.25">
      <c r="A10" s="18" t="s">
        <v>4</v>
      </c>
      <c r="B10" s="24"/>
      <c r="C10" s="18"/>
      <c r="D10" s="26">
        <v>51086.770000000004</v>
      </c>
      <c r="E10" s="27"/>
      <c r="F10" s="28"/>
      <c r="G10" s="21"/>
      <c r="H10" s="27"/>
      <c r="I10" s="18"/>
      <c r="J10" s="21"/>
      <c r="K10" s="10"/>
      <c r="L10" s="18"/>
      <c r="M10" s="22"/>
      <c r="N10" s="10"/>
      <c r="O10" s="18"/>
      <c r="P10" s="21"/>
    </row>
    <row r="11" spans="1:20" ht="15.75" x14ac:dyDescent="0.25">
      <c r="A11" s="18"/>
      <c r="B11" s="24"/>
      <c r="C11" s="18"/>
      <c r="D11" s="26"/>
      <c r="E11" s="27"/>
      <c r="F11" s="28"/>
      <c r="G11" s="21"/>
      <c r="H11" s="27"/>
      <c r="I11" s="18"/>
      <c r="J11" s="21"/>
      <c r="K11" s="10"/>
      <c r="L11" s="18"/>
      <c r="M11" s="22"/>
      <c r="N11" s="10"/>
      <c r="O11" s="18"/>
      <c r="P11" s="21"/>
    </row>
    <row r="12" spans="1:20" ht="15.75" x14ac:dyDescent="0.25">
      <c r="A12" s="18" t="s">
        <v>5</v>
      </c>
      <c r="B12" s="24"/>
      <c r="C12" s="18"/>
      <c r="D12" s="26"/>
      <c r="E12" s="27"/>
      <c r="F12" s="28"/>
      <c r="G12" s="21"/>
      <c r="H12" s="27"/>
      <c r="I12" s="18"/>
      <c r="J12" s="21"/>
      <c r="K12" s="10"/>
      <c r="L12" s="18"/>
      <c r="M12" s="22"/>
      <c r="N12" s="10"/>
      <c r="O12" s="18"/>
      <c r="P12" s="21"/>
    </row>
    <row r="13" spans="1:20" ht="15.75" x14ac:dyDescent="0.25">
      <c r="A13" s="18" t="s">
        <v>6</v>
      </c>
      <c r="B13" s="19">
        <v>0.20954</v>
      </c>
      <c r="C13" s="25">
        <v>1117842.956792257</v>
      </c>
      <c r="D13" s="26">
        <f t="shared" ref="D13:D18" si="0">B13*C13</f>
        <v>234232.81316624954</v>
      </c>
      <c r="E13" s="27"/>
      <c r="F13" s="19">
        <f>ROUND((G$42/$D$19)*$B13, 5)</f>
        <v>9.0000000000000006E-5</v>
      </c>
      <c r="G13" s="21">
        <f>$C13*F13</f>
        <v>100.60586611130314</v>
      </c>
      <c r="H13" s="27"/>
      <c r="I13" s="19">
        <f>ROUND(($J$42/($D$19+$D$36))*$B13, 5)+0.00001</f>
        <v>1.49E-3</v>
      </c>
      <c r="J13" s="21">
        <f>$C13*I13</f>
        <v>1665.5860056204631</v>
      </c>
      <c r="K13" s="10"/>
      <c r="L13" s="19">
        <f>ROUND((M$42/$D$19)*$B13, 5)+0.00001</f>
        <v>9.3399999999999993E-3</v>
      </c>
      <c r="M13" s="29">
        <f>$C13*L13</f>
        <v>10440.653216439679</v>
      </c>
      <c r="N13" s="10"/>
      <c r="O13" s="19">
        <f>ROUND(($P$42/($D$19+$D$36))*$B13, 5)-0.00002</f>
        <v>2.461E-2</v>
      </c>
      <c r="P13" s="21">
        <f>$C13*O13</f>
        <v>27510.115166657444</v>
      </c>
      <c r="R13" s="3"/>
      <c r="S13" s="7"/>
      <c r="T13" s="3"/>
    </row>
    <row r="14" spans="1:20" ht="15.75" x14ac:dyDescent="0.25">
      <c r="A14" s="18" t="s">
        <v>7</v>
      </c>
      <c r="B14" s="19">
        <v>0.12493</v>
      </c>
      <c r="C14" s="25">
        <v>1033441.1464904442</v>
      </c>
      <c r="D14" s="26">
        <f t="shared" si="0"/>
        <v>129107.8024310512</v>
      </c>
      <c r="E14" s="27"/>
      <c r="F14" s="19">
        <f t="shared" ref="F14:F18" si="1">ROUND((G$42/$D$19)*$B14, 5)</f>
        <v>6.0000000000000002E-5</v>
      </c>
      <c r="G14" s="21">
        <f t="shared" ref="G14:G18" si="2">$C14*F14</f>
        <v>62.006468789426656</v>
      </c>
      <c r="H14" s="27"/>
      <c r="I14" s="19">
        <f>ROUND(($J$42/($D$19+$D$36))*$B14, 5)+0.00001</f>
        <v>8.9999999999999998E-4</v>
      </c>
      <c r="J14" s="21">
        <f t="shared" ref="J14:J18" si="3">$C14*I14</f>
        <v>930.09703184139971</v>
      </c>
      <c r="K14" s="10"/>
      <c r="L14" s="19">
        <f t="shared" ref="L14:L18" si="4">ROUND((M$42/$D$19)*$B14, 5)</f>
        <v>5.5700000000000003E-3</v>
      </c>
      <c r="M14" s="29">
        <f t="shared" ref="M14:M18" si="5">$C14*L14</f>
        <v>5756.2671859517741</v>
      </c>
      <c r="N14" s="10"/>
      <c r="O14" s="19">
        <f>ROUND(($P$42/($D$19+$D$36))*$B14, 5)-0.00001</f>
        <v>1.468E-2</v>
      </c>
      <c r="P14" s="21">
        <f t="shared" ref="P14:P18" si="6">$C14*O14</f>
        <v>15170.916030479721</v>
      </c>
      <c r="R14" s="3"/>
      <c r="S14" s="7"/>
      <c r="T14" s="3"/>
    </row>
    <row r="15" spans="1:20" ht="15.75" x14ac:dyDescent="0.25">
      <c r="A15" s="18" t="s">
        <v>8</v>
      </c>
      <c r="B15" s="19">
        <v>7.9500000000000001E-2</v>
      </c>
      <c r="C15" s="25">
        <v>1712690.9564290601</v>
      </c>
      <c r="D15" s="26">
        <f t="shared" si="0"/>
        <v>136158.93103611027</v>
      </c>
      <c r="E15" s="27"/>
      <c r="F15" s="19">
        <f t="shared" si="1"/>
        <v>4.0000000000000003E-5</v>
      </c>
      <c r="G15" s="21">
        <f t="shared" si="2"/>
        <v>68.507638257162412</v>
      </c>
      <c r="H15" s="27"/>
      <c r="I15" s="19">
        <f t="shared" ref="I15:I18" si="7">ROUND(($J$42/($D$19+$D$36))*$B15, 5)</f>
        <v>5.5999999999999995E-4</v>
      </c>
      <c r="J15" s="21">
        <f t="shared" si="3"/>
        <v>959.10693560027357</v>
      </c>
      <c r="K15" s="10"/>
      <c r="L15" s="19">
        <f t="shared" si="4"/>
        <v>3.5400000000000002E-3</v>
      </c>
      <c r="M15" s="29">
        <f t="shared" si="5"/>
        <v>6062.9259857588731</v>
      </c>
      <c r="N15" s="10"/>
      <c r="O15" s="19">
        <f>ROUND(($P$42/($D$19+$D$36))*$B15, 5)-0.00001</f>
        <v>9.3400000000000011E-3</v>
      </c>
      <c r="P15" s="21">
        <f t="shared" si="6"/>
        <v>15996.533533047423</v>
      </c>
      <c r="R15" s="3"/>
      <c r="S15" s="7"/>
      <c r="T15" s="3"/>
    </row>
    <row r="16" spans="1:20" ht="15.75" x14ac:dyDescent="0.25">
      <c r="A16" s="18" t="s">
        <v>9</v>
      </c>
      <c r="B16" s="19">
        <v>5.0970000000000001E-2</v>
      </c>
      <c r="C16" s="25">
        <v>2251114.0791522493</v>
      </c>
      <c r="D16" s="26">
        <f t="shared" si="0"/>
        <v>114739.28461439016</v>
      </c>
      <c r="E16" s="27"/>
      <c r="F16" s="19">
        <f t="shared" si="1"/>
        <v>2.0000000000000002E-5</v>
      </c>
      <c r="G16" s="21">
        <f t="shared" si="2"/>
        <v>45.022281583044986</v>
      </c>
      <c r="H16" s="27"/>
      <c r="I16" s="19">
        <f t="shared" si="7"/>
        <v>3.6000000000000002E-4</v>
      </c>
      <c r="J16" s="21">
        <f t="shared" si="3"/>
        <v>810.40106849480981</v>
      </c>
      <c r="K16" s="10"/>
      <c r="L16" s="19">
        <f t="shared" si="4"/>
        <v>2.2699999999999999E-3</v>
      </c>
      <c r="M16" s="29">
        <f t="shared" si="5"/>
        <v>5110.0289596756056</v>
      </c>
      <c r="N16" s="10"/>
      <c r="O16" s="19">
        <f>ROUND(($P$42/($D$19+$D$36))*$B16, 5)</f>
        <v>5.9899999999999997E-3</v>
      </c>
      <c r="P16" s="21">
        <f t="shared" si="6"/>
        <v>13484.173334121971</v>
      </c>
      <c r="R16" s="3"/>
      <c r="S16" s="7"/>
      <c r="T16" s="3"/>
    </row>
    <row r="17" spans="1:20" ht="15.75" x14ac:dyDescent="0.25">
      <c r="A17" s="18" t="s">
        <v>10</v>
      </c>
      <c r="B17" s="19">
        <v>3.6679999999999997E-2</v>
      </c>
      <c r="C17" s="25">
        <v>2803152.5529363942</v>
      </c>
      <c r="D17" s="26">
        <f t="shared" si="0"/>
        <v>102819.63564170693</v>
      </c>
      <c r="E17" s="27"/>
      <c r="F17" s="19">
        <f t="shared" si="1"/>
        <v>2.0000000000000002E-5</v>
      </c>
      <c r="G17" s="21">
        <f t="shared" si="2"/>
        <v>56.063051058727886</v>
      </c>
      <c r="H17" s="27"/>
      <c r="I17" s="19">
        <f t="shared" si="7"/>
        <v>2.5999999999999998E-4</v>
      </c>
      <c r="J17" s="21">
        <f t="shared" si="3"/>
        <v>728.81966376346247</v>
      </c>
      <c r="K17" s="10"/>
      <c r="L17" s="19">
        <f t="shared" si="4"/>
        <v>1.6299999999999999E-3</v>
      </c>
      <c r="M17" s="29">
        <f t="shared" si="5"/>
        <v>4569.1386612863225</v>
      </c>
      <c r="N17" s="10"/>
      <c r="O17" s="19">
        <f t="shared" ref="O17:O18" si="8">ROUND(($P$42/($D$19+$D$36))*$B17, 5)</f>
        <v>4.3099999999999996E-3</v>
      </c>
      <c r="P17" s="21">
        <f t="shared" si="6"/>
        <v>12081.587503155857</v>
      </c>
      <c r="R17" s="3"/>
      <c r="S17" s="7"/>
      <c r="T17" s="3"/>
    </row>
    <row r="18" spans="1:20" ht="15.75" x14ac:dyDescent="0.25">
      <c r="A18" s="18" t="s">
        <v>11</v>
      </c>
      <c r="B18" s="19">
        <v>2.8289999999999999E-2</v>
      </c>
      <c r="C18" s="30">
        <v>7211131.3081995891</v>
      </c>
      <c r="D18" s="31">
        <f t="shared" si="0"/>
        <v>204002.90470896638</v>
      </c>
      <c r="E18" s="32"/>
      <c r="F18" s="19">
        <f t="shared" si="1"/>
        <v>1.0000000000000001E-5</v>
      </c>
      <c r="G18" s="33">
        <f t="shared" si="2"/>
        <v>72.111313081995903</v>
      </c>
      <c r="H18" s="32"/>
      <c r="I18" s="19">
        <f t="shared" si="7"/>
        <v>2.0000000000000001E-4</v>
      </c>
      <c r="J18" s="33">
        <f t="shared" si="3"/>
        <v>1442.226261639918</v>
      </c>
      <c r="K18" s="10"/>
      <c r="L18" s="19">
        <f t="shared" si="4"/>
        <v>1.2600000000000001E-3</v>
      </c>
      <c r="M18" s="34">
        <f t="shared" si="5"/>
        <v>9086.025448331482</v>
      </c>
      <c r="N18" s="10"/>
      <c r="O18" s="19">
        <f t="shared" si="8"/>
        <v>3.3300000000000001E-3</v>
      </c>
      <c r="P18" s="33">
        <f t="shared" si="6"/>
        <v>24013.067256304632</v>
      </c>
      <c r="R18" s="3"/>
      <c r="S18" s="7"/>
      <c r="T18" s="3"/>
    </row>
    <row r="19" spans="1:20" ht="15.75" x14ac:dyDescent="0.25">
      <c r="A19" s="18" t="s">
        <v>12</v>
      </c>
      <c r="B19" s="19"/>
      <c r="C19" s="25">
        <f>SUM(C13:C18)</f>
        <v>16129372.999999993</v>
      </c>
      <c r="D19" s="26">
        <f>SUM(D13:D18)</f>
        <v>921061.37159847445</v>
      </c>
      <c r="E19" s="27"/>
      <c r="F19" s="28"/>
      <c r="G19" s="21">
        <f>SUM(G13:G18)</f>
        <v>404.31661888166099</v>
      </c>
      <c r="H19" s="27"/>
      <c r="I19" s="28"/>
      <c r="J19" s="21">
        <f>SUM(J13:J18)</f>
        <v>6536.2369669603268</v>
      </c>
      <c r="K19" s="27"/>
      <c r="L19" s="28"/>
      <c r="M19" s="29">
        <f>SUM(M13:M18)</f>
        <v>41025.039457443738</v>
      </c>
      <c r="N19" s="10"/>
      <c r="O19" s="28"/>
      <c r="P19" s="21">
        <f>SUM(P13:P18)</f>
        <v>108256.39282376703</v>
      </c>
      <c r="S19" s="7"/>
      <c r="T19" s="3"/>
    </row>
    <row r="20" spans="1:20" ht="15.75" x14ac:dyDescent="0.25">
      <c r="A20" s="18"/>
      <c r="B20" s="19"/>
      <c r="C20" s="25"/>
      <c r="D20" s="26"/>
      <c r="E20" s="27"/>
      <c r="F20" s="28"/>
      <c r="G20" s="21"/>
      <c r="H20" s="27"/>
      <c r="I20" s="18"/>
      <c r="J20" s="21"/>
      <c r="K20" s="10"/>
      <c r="L20" s="18"/>
      <c r="M20" s="22"/>
      <c r="N20" s="10"/>
      <c r="O20" s="18"/>
      <c r="P20" s="21"/>
      <c r="S20" s="7"/>
      <c r="T20" s="3"/>
    </row>
    <row r="21" spans="1:20" ht="15.75" x14ac:dyDescent="0.25">
      <c r="A21" s="35" t="s">
        <v>22</v>
      </c>
      <c r="B21" s="19"/>
      <c r="C21" s="25"/>
      <c r="D21" s="36">
        <f>SUM(D7:D18)</f>
        <v>1175383.1092184745</v>
      </c>
      <c r="E21" s="37"/>
      <c r="F21" s="38"/>
      <c r="G21" s="39">
        <f>G19</f>
        <v>404.31661888166099</v>
      </c>
      <c r="H21" s="37"/>
      <c r="I21" s="18"/>
      <c r="J21" s="39">
        <f>J19</f>
        <v>6536.2369669603268</v>
      </c>
      <c r="K21" s="10"/>
      <c r="L21" s="18"/>
      <c r="M21" s="29">
        <f>M19</f>
        <v>41025.039457443738</v>
      </c>
      <c r="N21" s="10"/>
      <c r="O21" s="18"/>
      <c r="P21" s="39">
        <f>P19</f>
        <v>108256.39282376703</v>
      </c>
      <c r="S21" s="7"/>
      <c r="T21" s="3"/>
    </row>
    <row r="22" spans="1:20" ht="15.75" x14ac:dyDescent="0.25">
      <c r="A22" s="35"/>
      <c r="B22" s="19"/>
      <c r="C22" s="25"/>
      <c r="D22" s="36"/>
      <c r="E22" s="37"/>
      <c r="F22" s="38"/>
      <c r="G22" s="39"/>
      <c r="H22" s="37"/>
      <c r="I22" s="18"/>
      <c r="J22" s="39"/>
      <c r="K22" s="10"/>
      <c r="L22" s="18"/>
      <c r="M22" s="22"/>
      <c r="N22" s="10"/>
      <c r="O22" s="18"/>
      <c r="P22" s="39"/>
      <c r="S22" s="7"/>
      <c r="T22" s="3"/>
    </row>
    <row r="23" spans="1:20" ht="15.75" x14ac:dyDescent="0.25">
      <c r="A23" s="72" t="s">
        <v>13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4"/>
      <c r="S23" s="7"/>
      <c r="T23" s="3"/>
    </row>
    <row r="24" spans="1:20" ht="15.75" x14ac:dyDescent="0.25">
      <c r="A24" s="40"/>
      <c r="B24" s="19"/>
      <c r="C24" s="22"/>
      <c r="D24" s="41"/>
      <c r="E24" s="10"/>
      <c r="F24" s="18"/>
      <c r="G24" s="21"/>
      <c r="H24" s="10"/>
      <c r="I24" s="18"/>
      <c r="J24" s="21"/>
      <c r="K24" s="10"/>
      <c r="L24" s="18"/>
      <c r="M24" s="22"/>
      <c r="N24" s="10"/>
      <c r="O24" s="18"/>
      <c r="P24" s="21"/>
      <c r="S24" s="7"/>
      <c r="T24" s="3"/>
    </row>
    <row r="25" spans="1:20" ht="15.75" x14ac:dyDescent="0.25">
      <c r="A25" s="42" t="s">
        <v>1</v>
      </c>
      <c r="B25" s="24">
        <v>1082.81</v>
      </c>
      <c r="C25" s="43">
        <v>132</v>
      </c>
      <c r="D25" s="41">
        <f>B25*C25</f>
        <v>142930.91999999998</v>
      </c>
      <c r="E25" s="27"/>
      <c r="F25" s="28"/>
      <c r="G25" s="21"/>
      <c r="H25" s="27"/>
      <c r="I25" s="18"/>
      <c r="J25" s="21"/>
      <c r="K25" s="10"/>
      <c r="L25" s="18"/>
      <c r="M25" s="22"/>
      <c r="N25" s="10"/>
      <c r="O25" s="18"/>
      <c r="P25" s="21"/>
      <c r="S25" s="7"/>
      <c r="T25" s="3"/>
    </row>
    <row r="26" spans="1:20" ht="15.75" x14ac:dyDescent="0.25">
      <c r="A26" s="40" t="s">
        <v>2</v>
      </c>
      <c r="B26" s="24">
        <v>1.71</v>
      </c>
      <c r="C26" s="43">
        <v>287208</v>
      </c>
      <c r="D26" s="41">
        <f>B26*C26</f>
        <v>491125.68</v>
      </c>
      <c r="E26" s="27"/>
      <c r="F26" s="28"/>
      <c r="G26" s="21"/>
      <c r="H26" s="27"/>
      <c r="I26" s="18"/>
      <c r="J26" s="21"/>
      <c r="K26" s="10"/>
      <c r="L26" s="18"/>
      <c r="M26" s="22"/>
      <c r="N26" s="10"/>
      <c r="O26" s="18"/>
      <c r="P26" s="21"/>
      <c r="S26" s="7"/>
      <c r="T26" s="3"/>
    </row>
    <row r="27" spans="1:20" ht="15.75" x14ac:dyDescent="0.25">
      <c r="A27" s="40" t="s">
        <v>4</v>
      </c>
      <c r="B27" s="24"/>
      <c r="C27" s="43"/>
      <c r="D27" s="41">
        <v>19447.379999999997</v>
      </c>
      <c r="E27" s="27"/>
      <c r="F27" s="28"/>
      <c r="G27" s="21"/>
      <c r="H27" s="27"/>
      <c r="I27" s="18"/>
      <c r="J27" s="21"/>
      <c r="K27" s="10"/>
      <c r="L27" s="18"/>
      <c r="M27" s="22"/>
      <c r="N27" s="10"/>
      <c r="O27" s="18"/>
      <c r="P27" s="21"/>
      <c r="S27" s="7"/>
      <c r="T27" s="3"/>
    </row>
    <row r="28" spans="1:20" ht="15.75" x14ac:dyDescent="0.25">
      <c r="A28" s="40"/>
      <c r="B28" s="19"/>
      <c r="C28" s="22"/>
      <c r="D28" s="41"/>
      <c r="E28" s="10"/>
      <c r="F28" s="18"/>
      <c r="G28" s="21"/>
      <c r="H28" s="10"/>
      <c r="I28" s="18"/>
      <c r="J28" s="21"/>
      <c r="K28" s="10"/>
      <c r="L28" s="18"/>
      <c r="M28" s="22"/>
      <c r="N28" s="10"/>
      <c r="O28" s="18"/>
      <c r="P28" s="21"/>
      <c r="S28" s="7"/>
      <c r="T28" s="3"/>
    </row>
    <row r="29" spans="1:20" ht="15.75" x14ac:dyDescent="0.25">
      <c r="A29" s="40" t="s">
        <v>5</v>
      </c>
      <c r="B29" s="24"/>
      <c r="C29" s="22"/>
      <c r="D29" s="41"/>
      <c r="E29" s="10"/>
      <c r="F29" s="18"/>
      <c r="G29" s="21"/>
      <c r="H29" s="10"/>
      <c r="I29" s="18"/>
      <c r="J29" s="21"/>
      <c r="K29" s="10"/>
      <c r="L29" s="18"/>
      <c r="M29" s="22"/>
      <c r="N29" s="10"/>
      <c r="O29" s="18"/>
      <c r="P29" s="21"/>
      <c r="S29" s="7"/>
      <c r="T29" s="3"/>
    </row>
    <row r="30" spans="1:20" ht="15.75" x14ac:dyDescent="0.25">
      <c r="A30" s="40" t="s">
        <v>6</v>
      </c>
      <c r="B30" s="19">
        <v>0.20954</v>
      </c>
      <c r="C30" s="43">
        <v>2946705.695992955</v>
      </c>
      <c r="D30" s="41">
        <f t="shared" ref="D30:D35" si="9">B30*C30</f>
        <v>617452.71153836383</v>
      </c>
      <c r="E30" s="27"/>
      <c r="F30" s="19">
        <v>0</v>
      </c>
      <c r="G30" s="21">
        <f>C30*F30</f>
        <v>0</v>
      </c>
      <c r="H30" s="27"/>
      <c r="I30" s="19">
        <f>I13</f>
        <v>1.49E-3</v>
      </c>
      <c r="J30" s="21">
        <f>$C30*I30</f>
        <v>4390.5914870295028</v>
      </c>
      <c r="K30" s="10"/>
      <c r="L30" s="19">
        <v>0</v>
      </c>
      <c r="M30" s="29">
        <f>C30*L30</f>
        <v>0</v>
      </c>
      <c r="N30" s="10"/>
      <c r="O30" s="19">
        <f>O13</f>
        <v>2.461E-2</v>
      </c>
      <c r="P30" s="21">
        <f>$C30*O30</f>
        <v>72518.427178386628</v>
      </c>
      <c r="R30" s="2"/>
      <c r="S30" s="7"/>
      <c r="T30" s="3"/>
    </row>
    <row r="31" spans="1:20" ht="15.75" x14ac:dyDescent="0.25">
      <c r="A31" s="40" t="s">
        <v>7</v>
      </c>
      <c r="B31" s="19">
        <v>0.12493</v>
      </c>
      <c r="C31" s="43">
        <v>2947929.8522697231</v>
      </c>
      <c r="D31" s="41">
        <f t="shared" si="9"/>
        <v>368284.87644405651</v>
      </c>
      <c r="E31" s="27"/>
      <c r="F31" s="19">
        <v>0</v>
      </c>
      <c r="G31" s="21">
        <f t="shared" ref="G31:G35" si="10">C31*F31</f>
        <v>0</v>
      </c>
      <c r="H31" s="27"/>
      <c r="I31" s="19">
        <f t="shared" ref="I31:I35" si="11">I14</f>
        <v>8.9999999999999998E-4</v>
      </c>
      <c r="J31" s="21">
        <f t="shared" ref="J31:J35" si="12">$C31*I31</f>
        <v>2653.1368670427505</v>
      </c>
      <c r="K31" s="10"/>
      <c r="L31" s="19">
        <v>0</v>
      </c>
      <c r="M31" s="29">
        <f t="shared" ref="M31:M35" si="13">C31*L31</f>
        <v>0</v>
      </c>
      <c r="N31" s="10"/>
      <c r="O31" s="19">
        <f t="shared" ref="O31:O35" si="14">O14</f>
        <v>1.468E-2</v>
      </c>
      <c r="P31" s="21">
        <f t="shared" ref="P31:P35" si="15">$C31*O31</f>
        <v>43275.610231319537</v>
      </c>
      <c r="R31" s="2"/>
      <c r="S31" s="7"/>
      <c r="T31" s="3"/>
    </row>
    <row r="32" spans="1:20" ht="15.75" x14ac:dyDescent="0.25">
      <c r="A32" s="40" t="s">
        <v>8</v>
      </c>
      <c r="B32" s="19">
        <v>7.9500000000000001E-2</v>
      </c>
      <c r="C32" s="43">
        <v>5895859.7045394462</v>
      </c>
      <c r="D32" s="41">
        <f t="shared" si="9"/>
        <v>468720.84651088598</v>
      </c>
      <c r="E32" s="27"/>
      <c r="F32" s="19">
        <v>0</v>
      </c>
      <c r="G32" s="21">
        <f t="shared" si="10"/>
        <v>0</v>
      </c>
      <c r="H32" s="27"/>
      <c r="I32" s="19">
        <f t="shared" si="11"/>
        <v>5.5999999999999995E-4</v>
      </c>
      <c r="J32" s="21">
        <f t="shared" si="12"/>
        <v>3301.6814345420894</v>
      </c>
      <c r="K32" s="10"/>
      <c r="L32" s="19">
        <v>0</v>
      </c>
      <c r="M32" s="29">
        <f t="shared" si="13"/>
        <v>0</v>
      </c>
      <c r="N32" s="10"/>
      <c r="O32" s="19">
        <f t="shared" si="14"/>
        <v>9.3400000000000011E-3</v>
      </c>
      <c r="P32" s="21">
        <f t="shared" si="15"/>
        <v>55067.329640398435</v>
      </c>
      <c r="R32" s="2"/>
      <c r="S32" s="7"/>
      <c r="T32" s="3"/>
    </row>
    <row r="33" spans="1:20" ht="15.75" x14ac:dyDescent="0.25">
      <c r="A33" s="40" t="s">
        <v>9</v>
      </c>
      <c r="B33" s="19">
        <v>5.0970000000000001E-2</v>
      </c>
      <c r="C33" s="43">
        <v>11253761.421893537</v>
      </c>
      <c r="D33" s="41">
        <f t="shared" si="9"/>
        <v>573604.21967391355</v>
      </c>
      <c r="E33" s="27"/>
      <c r="F33" s="19">
        <v>0</v>
      </c>
      <c r="G33" s="21">
        <f t="shared" si="10"/>
        <v>0</v>
      </c>
      <c r="H33" s="27"/>
      <c r="I33" s="19">
        <f t="shared" si="11"/>
        <v>3.6000000000000002E-4</v>
      </c>
      <c r="J33" s="21">
        <f t="shared" si="12"/>
        <v>4051.3541118816738</v>
      </c>
      <c r="K33" s="10"/>
      <c r="L33" s="19">
        <v>0</v>
      </c>
      <c r="M33" s="29">
        <f t="shared" si="13"/>
        <v>0</v>
      </c>
      <c r="N33" s="44"/>
      <c r="O33" s="19">
        <f t="shared" si="14"/>
        <v>5.9899999999999997E-3</v>
      </c>
      <c r="P33" s="21">
        <f t="shared" si="15"/>
        <v>67410.030917142285</v>
      </c>
      <c r="R33" s="2"/>
      <c r="S33" s="7"/>
      <c r="T33" s="3"/>
    </row>
    <row r="34" spans="1:20" ht="15.75" x14ac:dyDescent="0.25">
      <c r="A34" s="40" t="s">
        <v>10</v>
      </c>
      <c r="B34" s="19">
        <v>3.6679999999999997E-2</v>
      </c>
      <c r="C34" s="43">
        <v>25647133.820277505</v>
      </c>
      <c r="D34" s="41">
        <f t="shared" si="9"/>
        <v>940736.86852777877</v>
      </c>
      <c r="E34" s="27"/>
      <c r="F34" s="19">
        <v>0</v>
      </c>
      <c r="G34" s="21">
        <f t="shared" si="10"/>
        <v>0</v>
      </c>
      <c r="H34" s="27"/>
      <c r="I34" s="19">
        <f t="shared" si="11"/>
        <v>2.5999999999999998E-4</v>
      </c>
      <c r="J34" s="21">
        <f t="shared" si="12"/>
        <v>6668.2547932721509</v>
      </c>
      <c r="K34" s="10"/>
      <c r="L34" s="19">
        <v>0</v>
      </c>
      <c r="M34" s="29">
        <f t="shared" si="13"/>
        <v>0</v>
      </c>
      <c r="N34" s="44"/>
      <c r="O34" s="19">
        <f t="shared" si="14"/>
        <v>4.3099999999999996E-3</v>
      </c>
      <c r="P34" s="21">
        <f t="shared" si="15"/>
        <v>110539.14676539603</v>
      </c>
      <c r="R34" s="2"/>
      <c r="S34" s="7"/>
      <c r="T34" s="3"/>
    </row>
    <row r="35" spans="1:20" ht="15.75" x14ac:dyDescent="0.25">
      <c r="A35" s="40" t="s">
        <v>11</v>
      </c>
      <c r="B35" s="19">
        <v>2.8289999999999999E-2</v>
      </c>
      <c r="C35" s="43">
        <v>66534070.505026855</v>
      </c>
      <c r="D35" s="45">
        <f t="shared" si="9"/>
        <v>1882248.8545872096</v>
      </c>
      <c r="E35" s="27"/>
      <c r="F35" s="19">
        <v>0</v>
      </c>
      <c r="G35" s="33">
        <f t="shared" si="10"/>
        <v>0</v>
      </c>
      <c r="H35" s="27"/>
      <c r="I35" s="19">
        <f t="shared" si="11"/>
        <v>2.0000000000000001E-4</v>
      </c>
      <c r="J35" s="33">
        <f t="shared" si="12"/>
        <v>13306.814101005371</v>
      </c>
      <c r="K35" s="10"/>
      <c r="L35" s="19">
        <v>0</v>
      </c>
      <c r="M35" s="34">
        <f t="shared" si="13"/>
        <v>0</v>
      </c>
      <c r="N35" s="44"/>
      <c r="O35" s="19">
        <f t="shared" si="14"/>
        <v>3.3300000000000001E-3</v>
      </c>
      <c r="P35" s="33">
        <f t="shared" si="15"/>
        <v>221558.45478173942</v>
      </c>
      <c r="R35" s="2"/>
      <c r="S35" s="7"/>
      <c r="T35" s="3"/>
    </row>
    <row r="36" spans="1:20" ht="15.75" x14ac:dyDescent="0.25">
      <c r="A36" s="42" t="s">
        <v>12</v>
      </c>
      <c r="B36" s="19"/>
      <c r="C36" s="46">
        <v>115225461.00000003</v>
      </c>
      <c r="D36" s="41">
        <f>SUM(D30:D35)</f>
        <v>4851048.3772822088</v>
      </c>
      <c r="E36" s="47"/>
      <c r="F36" s="25"/>
      <c r="G36" s="21">
        <f>SUM(G30:G35)</f>
        <v>0</v>
      </c>
      <c r="H36" s="47"/>
      <c r="I36" s="28"/>
      <c r="J36" s="21">
        <f>SUM(J30:J35)</f>
        <v>34371.832794773538</v>
      </c>
      <c r="K36" s="10"/>
      <c r="L36" s="18"/>
      <c r="M36" s="29">
        <f>SUM(M30:M35)</f>
        <v>0</v>
      </c>
      <c r="N36" s="44"/>
      <c r="O36" s="28"/>
      <c r="P36" s="21">
        <f>SUM(P30:P35)</f>
        <v>570368.99951438233</v>
      </c>
      <c r="R36" s="2"/>
      <c r="S36" s="7"/>
      <c r="T36" s="3"/>
    </row>
    <row r="37" spans="1:20" ht="15.75" x14ac:dyDescent="0.25">
      <c r="A37" s="42"/>
      <c r="B37" s="19"/>
      <c r="C37" s="22"/>
      <c r="D37" s="41"/>
      <c r="E37" s="10"/>
      <c r="F37" s="18"/>
      <c r="G37" s="21"/>
      <c r="H37" s="10"/>
      <c r="I37" s="18"/>
      <c r="J37" s="21"/>
      <c r="K37" s="10"/>
      <c r="L37" s="18"/>
      <c r="M37" s="22"/>
      <c r="N37" s="44"/>
      <c r="O37" s="18"/>
      <c r="P37" s="21"/>
      <c r="S37" s="7"/>
    </row>
    <row r="38" spans="1:20" ht="15.75" x14ac:dyDescent="0.25">
      <c r="A38" s="48" t="s">
        <v>21</v>
      </c>
      <c r="B38" s="24"/>
      <c r="C38" s="22"/>
      <c r="D38" s="49">
        <f>SUM(D25:D35)</f>
        <v>5504552.3572822083</v>
      </c>
      <c r="E38" s="50"/>
      <c r="F38" s="38"/>
      <c r="G38" s="39">
        <f>G36</f>
        <v>0</v>
      </c>
      <c r="H38" s="50"/>
      <c r="I38" s="18"/>
      <c r="J38" s="39">
        <f>J36</f>
        <v>34371.832794773538</v>
      </c>
      <c r="K38" s="10"/>
      <c r="L38" s="51"/>
      <c r="M38" s="29">
        <f>M36</f>
        <v>0</v>
      </c>
      <c r="N38" s="44"/>
      <c r="O38" s="18"/>
      <c r="P38" s="39">
        <f>P36</f>
        <v>570368.99951438233</v>
      </c>
    </row>
    <row r="39" spans="1:20" ht="16.5" customHeight="1" x14ac:dyDescent="0.25">
      <c r="A39" s="48"/>
      <c r="B39" s="24"/>
      <c r="C39" s="22"/>
      <c r="D39" s="49"/>
      <c r="E39" s="37"/>
      <c r="F39" s="38"/>
      <c r="G39" s="39"/>
      <c r="H39" s="37"/>
      <c r="I39" s="18"/>
      <c r="J39" s="39"/>
      <c r="K39" s="10"/>
      <c r="L39" s="18"/>
      <c r="M39" s="22"/>
      <c r="N39" s="10"/>
      <c r="O39" s="18"/>
      <c r="P39" s="39"/>
    </row>
    <row r="40" spans="1:20" ht="16.5" customHeight="1" x14ac:dyDescent="0.25">
      <c r="A40" s="52" t="s">
        <v>23</v>
      </c>
      <c r="B40" s="53"/>
      <c r="C40" s="54"/>
      <c r="D40" s="55">
        <f>D21+D38</f>
        <v>6679935.4665006828</v>
      </c>
      <c r="E40" s="37"/>
      <c r="F40" s="56"/>
      <c r="G40" s="57">
        <f>G21+G38</f>
        <v>404.31661888166099</v>
      </c>
      <c r="H40" s="37"/>
      <c r="I40" s="56"/>
      <c r="J40" s="57">
        <f t="shared" ref="J40:P40" si="16">J21+J38</f>
        <v>40908.069761733866</v>
      </c>
      <c r="K40" s="37"/>
      <c r="L40" s="56"/>
      <c r="M40" s="57">
        <f t="shared" si="16"/>
        <v>41025.039457443738</v>
      </c>
      <c r="N40" s="37"/>
      <c r="O40" s="56"/>
      <c r="P40" s="57">
        <f t="shared" si="16"/>
        <v>678625.39233814937</v>
      </c>
    </row>
    <row r="41" spans="1:20" ht="16.5" customHeight="1" x14ac:dyDescent="0.25">
      <c r="A41" s="58"/>
      <c r="B41" s="59"/>
      <c r="C41" s="10"/>
      <c r="D41" s="60"/>
      <c r="E41" s="37"/>
      <c r="F41" s="37"/>
      <c r="G41" s="61"/>
      <c r="H41" s="37"/>
      <c r="I41" s="10"/>
      <c r="J41" s="61"/>
      <c r="K41" s="10"/>
      <c r="L41" s="10"/>
      <c r="M41" s="10"/>
      <c r="N41" s="10"/>
      <c r="O41" s="10"/>
      <c r="P41" s="61"/>
    </row>
    <row r="42" spans="1:20" ht="15.75" x14ac:dyDescent="0.25">
      <c r="A42" s="58" t="s">
        <v>20</v>
      </c>
      <c r="B42" s="62"/>
      <c r="C42" s="47"/>
      <c r="D42" s="50"/>
      <c r="E42" s="50"/>
      <c r="F42" s="50"/>
      <c r="G42" s="63">
        <v>407.33115784624272</v>
      </c>
      <c r="H42" s="63"/>
      <c r="I42" s="64"/>
      <c r="J42" s="63">
        <v>40894.953969113099</v>
      </c>
      <c r="K42" s="64"/>
      <c r="L42" s="64"/>
      <c r="M42" s="65">
        <v>41030.12665642202</v>
      </c>
      <c r="N42" s="64"/>
      <c r="O42" s="64"/>
      <c r="P42" s="63">
        <v>678599.61687895935</v>
      </c>
    </row>
    <row r="43" spans="1:20" ht="15.75" x14ac:dyDescent="0.25">
      <c r="A43" s="58"/>
      <c r="B43" s="62"/>
      <c r="C43" s="47"/>
      <c r="D43" s="50"/>
      <c r="E43" s="50"/>
      <c r="F43" s="50"/>
      <c r="G43" s="63"/>
      <c r="H43" s="63"/>
      <c r="I43" s="64"/>
      <c r="J43" s="64"/>
      <c r="K43" s="64"/>
      <c r="L43" s="64"/>
      <c r="M43" s="64"/>
      <c r="N43" s="64"/>
      <c r="O43" s="64"/>
      <c r="P43" s="64"/>
    </row>
    <row r="44" spans="1:20" ht="15.75" x14ac:dyDescent="0.25">
      <c r="A44" s="66" t="s">
        <v>25</v>
      </c>
      <c r="B44" s="62"/>
      <c r="C44" s="6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20" ht="15.75" x14ac:dyDescent="0.25">
      <c r="A45" s="44" t="s">
        <v>26</v>
      </c>
      <c r="B45" s="59"/>
      <c r="C45" s="67"/>
      <c r="D45" s="37"/>
      <c r="E45" s="37"/>
      <c r="F45" s="37"/>
      <c r="G45" s="37"/>
      <c r="H45" s="37"/>
      <c r="I45" s="10"/>
      <c r="J45" s="10"/>
      <c r="K45" s="10"/>
      <c r="L45" s="10"/>
      <c r="M45" s="10"/>
      <c r="N45" s="10"/>
      <c r="O45" s="10"/>
      <c r="P45" s="10"/>
    </row>
    <row r="46" spans="1:20" x14ac:dyDescent="0.25">
      <c r="A46" s="6"/>
      <c r="B46" s="4"/>
      <c r="C46" s="2"/>
      <c r="D46" s="5"/>
      <c r="E46" s="5"/>
      <c r="F46" s="5"/>
      <c r="G46" s="5"/>
      <c r="H46" s="5"/>
    </row>
    <row r="48" spans="1:20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</sheetData>
  <mergeCells count="5">
    <mergeCell ref="I4:J4"/>
    <mergeCell ref="F4:G4"/>
    <mergeCell ref="L4:M4"/>
    <mergeCell ref="O4:P4"/>
    <mergeCell ref="A23:P23"/>
  </mergeCells>
  <pageMargins left="0.7" right="0.7" top="1" bottom="0.75" header="0.7" footer="0.3"/>
  <pageSetup scale="68" orientation="landscape" r:id="rId1"/>
  <headerFooter scaleWithDoc="0">
    <oddHeader>&amp;R&amp;"Times New Roman,Bold"&amp;8Nucor Exhibit KCH-5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2935F3-51EF-4E6C-B852-BFF43FB930E8}"/>
</file>

<file path=customXml/itemProps2.xml><?xml version="1.0" encoding="utf-8"?>
<ds:datastoreItem xmlns:ds="http://schemas.openxmlformats.org/officeDocument/2006/customXml" ds:itemID="{403A54B4-AD67-492F-A903-2C0D7A740248}"/>
</file>

<file path=customXml/itemProps3.xml><?xml version="1.0" encoding="utf-8"?>
<ds:datastoreItem xmlns:ds="http://schemas.openxmlformats.org/officeDocument/2006/customXml" ds:itemID="{4239AE72-4CD8-4C74-9BEA-4F8154BD26AF}"/>
</file>

<file path=customXml/itemProps4.xml><?xml version="1.0" encoding="utf-8"?>
<ds:datastoreItem xmlns:ds="http://schemas.openxmlformats.org/officeDocument/2006/customXml" ds:itemID="{B39101E1-EEC6-4EB9-9363-A6508A846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KCH-5, p.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laura.wynn</cp:lastModifiedBy>
  <cp:lastPrinted>2022-07-28T04:28:24Z</cp:lastPrinted>
  <dcterms:created xsi:type="dcterms:W3CDTF">2022-07-25T18:11:18Z</dcterms:created>
  <dcterms:modified xsi:type="dcterms:W3CDTF">2022-07-28T16:50:33Z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