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445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<sst xmlns="http://schemas.openxmlformats.org/spreadsheetml/2006/main" count="33" uniqueCount="30">
  <si>
    <t>Core O&amp;M</t>
  </si>
  <si>
    <t>Other O&amp;M</t>
  </si>
  <si>
    <t>JP Storage</t>
  </si>
  <si>
    <t>PSE Supplemental</t>
  </si>
  <si>
    <t>ICNU Proposal</t>
  </si>
  <si>
    <t>Colstrip Budget Update</t>
  </si>
  <si>
    <t>Update JP Storage to Current Contract</t>
  </si>
  <si>
    <t>Normalization of Non-Contract MM</t>
  </si>
  <si>
    <t>PSE Proposal</t>
  </si>
  <si>
    <t>PSE Rebuttal</t>
  </si>
  <si>
    <t>Staff Proposal</t>
  </si>
  <si>
    <t>5 year normalization of non-contract MM</t>
  </si>
  <si>
    <t>2012 budget for undistributed</t>
  </si>
  <si>
    <t>Staff Response Proposal</t>
  </si>
  <si>
    <t>Pro form contract MM to the rate year</t>
  </si>
  <si>
    <t>ICNU Response Proposal</t>
  </si>
  <si>
    <t>PSE Adjustments (*)</t>
  </si>
  <si>
    <t>ICNU Adjustments (*)</t>
  </si>
  <si>
    <t>Staff Adjustments (*)</t>
  </si>
  <si>
    <t>Discretionary Benefits</t>
  </si>
  <si>
    <t>Correction for errors &amp; omissions in adjustment calculation (see WRG-05)</t>
  </si>
  <si>
    <t>ICNU Proposal corrected for errors &amp; omissions:</t>
  </si>
  <si>
    <t>correction to average calculation (see WRG-07)</t>
  </si>
  <si>
    <t>(*)  Other adjustments to production O&amp;M such as production adjustment and wage and incentive increases are not presented.</t>
  </si>
  <si>
    <t>Total Production O&amp;M</t>
  </si>
  <si>
    <t>Contract Major Maintenance</t>
  </si>
  <si>
    <t>Non-Contract Major Maintenance</t>
  </si>
  <si>
    <t>Four year normalization of all production O&amp;M for Frederickson, Fredonia, Sumas, Mint Farm &amp; Undistributed O&amp;M expense.</t>
  </si>
  <si>
    <t xml:space="preserve">Other </t>
  </si>
  <si>
    <t>Ln.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</si>
</sst>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00_);_(* \(#,##0.00000\);_(* &quot;-&quot;???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;;"/>
    <numFmt numFmtId="174" formatCode="#,##0;\-#,##0;#,##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/>
    </xf>
    <xf numFmtId="43" fontId="1" fillId="0" borderId="0" xfId="42" applyFont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7" fontId="1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2" applyFont="1" applyAlignment="1">
      <alignment horizontal="right"/>
    </xf>
    <xf numFmtId="165" fontId="1" fillId="0" borderId="0" xfId="42" applyNumberFormat="1" applyFont="1" applyAlignment="1">
      <alignment horizontal="right"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right"/>
    </xf>
    <xf numFmtId="5" fontId="1" fillId="0" borderId="0" xfId="42" applyNumberFormat="1" applyFont="1" applyAlignment="1">
      <alignment horizontal="right"/>
    </xf>
    <xf numFmtId="167" fontId="1" fillId="0" borderId="0" xfId="42" applyNumberFormat="1" applyFont="1" applyAlignment="1">
      <alignment horizontal="right"/>
    </xf>
    <xf numFmtId="167" fontId="1" fillId="0" borderId="0" xfId="44" applyNumberFormat="1" applyFont="1" applyBorder="1" applyAlignment="1">
      <alignment/>
    </xf>
    <xf numFmtId="167" fontId="1" fillId="0" borderId="11" xfId="44" applyNumberFormat="1" applyFont="1" applyBorder="1" applyAlignment="1">
      <alignment/>
    </xf>
    <xf numFmtId="167" fontId="1" fillId="0" borderId="0" xfId="44" applyNumberFormat="1" applyFont="1" applyBorder="1" applyAlignment="1">
      <alignment vertical="center"/>
    </xf>
    <xf numFmtId="165" fontId="1" fillId="0" borderId="0" xfId="42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inden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Alignment="1">
      <alignment horizontal="right"/>
    </xf>
    <xf numFmtId="165" fontId="1" fillId="0" borderId="0" xfId="42" applyNumberFormat="1" applyFont="1" applyFill="1" applyAlignment="1">
      <alignment/>
    </xf>
    <xf numFmtId="43" fontId="1" fillId="0" borderId="0" xfId="42" applyFont="1" applyFill="1" applyAlignment="1">
      <alignment horizontal="right"/>
    </xf>
    <xf numFmtId="167" fontId="1" fillId="0" borderId="0" xfId="42" applyNumberFormat="1" applyFont="1" applyAlignment="1">
      <alignment horizontal="right" vertical="center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enne\Local%20Settings\Temporary%20Internet%20Files\OLK1C\DEM-WP(C)%20Production%20OM%202011GRC%20Rebut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enne\Local%20Settings\Temporary%20Internet%20Files\OLK1C\Undistr%20Production%20O&amp;M%20Expense\Copy%20of%20Attach%20A_PSE%20Resp%20ICNU%20DR%205%2010_Other%20Production%20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enne\Local%20Settings\Temporary%20Internet%20Files\OLK1C\Attachment_B%20_Corrections%20to%20Intervenor%20Calculations_Rvn%2003J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enne\Local%20Settings\Temporary%20Internet%20Files\OLK1C\WRG_07%20Correction%20of%20Staff%205%20yr%20Average%20NC%20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Summary11GRC"/>
      <sheetName val="Production O&amp;M"/>
      <sheetName val="CY2010 O&amp;M"/>
      <sheetName val="Major Maint Summary 2011GRC"/>
      <sheetName val="JP Storage"/>
      <sheetName val="Colstrip RY Prod O&amp;M (C)"/>
      <sheetName val="Colstrip Outage Schedule (C)"/>
      <sheetName val="Colstrip Settlement Credit"/>
      <sheetName val="Baker Snoq Licensing  Rate Yr"/>
      <sheetName val="Baker Snoq Licensing Test Yr"/>
      <sheetName val="Baker Snoq RY Lic Esc Adj (C)"/>
      <sheetName val="Baker Snoq License Cost by RE"/>
      <sheetName val="CPO Freddy 1 Budget (C)"/>
      <sheetName val="Operator fees &amp; Incentives (C)"/>
      <sheetName val="CPI"/>
      <sheetName val="Wind Prod'n O&amp;M Summary (C)"/>
      <sheetName val="Wind Assumptions (C)"/>
      <sheetName val="HR Vestas (C)"/>
      <sheetName val="WH Vestas (C)"/>
      <sheetName val="WHE Vestas  (C)"/>
      <sheetName val="Wind Royalties  (C)"/>
      <sheetName val="Wind Generation"/>
      <sheetName val="Escalation Factor GDP"/>
    </sheetNames>
    <sheetDataSet>
      <sheetData sheetId="1">
        <row r="4">
          <cell r="J4">
            <v>-3051966.108116735</v>
          </cell>
        </row>
        <row r="5">
          <cell r="J5">
            <v>425320.8188964687</v>
          </cell>
        </row>
        <row r="23">
          <cell r="I23">
            <v>4502815.64</v>
          </cell>
        </row>
        <row r="31">
          <cell r="I31">
            <v>137606374.48031145</v>
          </cell>
        </row>
      </sheetData>
      <sheetData sheetId="4">
        <row r="27">
          <cell r="C27">
            <v>8159198.17</v>
          </cell>
        </row>
        <row r="56">
          <cell r="C56">
            <v>1132621.5699999998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RC Trend Analysis"/>
      <sheetName val="Electric Other Gen Opr"/>
      <sheetName val="Attach A PSE Resp ICNU 5.10"/>
      <sheetName val="Summary11GRC"/>
      <sheetName val="2008 Actuals"/>
      <sheetName val="2008 Actuals (2)"/>
      <sheetName val="Other Prod Exp by wbs"/>
    </sheetNames>
    <sheetDataSet>
      <sheetData sheetId="3">
        <row r="3">
          <cell r="D3">
            <v>770483.76</v>
          </cell>
        </row>
        <row r="24">
          <cell r="D24">
            <v>1130625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oenbeck Calc worksheet"/>
      <sheetName val="Ave Non_Contract Major Maint"/>
      <sheetName val="4 Yr Avg"/>
      <sheetName val="2011 GRC_DR26"/>
      <sheetName val="Comparison"/>
    </sheetNames>
    <sheetDataSet>
      <sheetData sheetId="0">
        <row r="6">
          <cell r="I6">
            <v>-1265487.5949999997</v>
          </cell>
        </row>
        <row r="49">
          <cell r="D49">
            <v>-5179961.588099999</v>
          </cell>
          <cell r="E49">
            <v>-3187242.3018999966</v>
          </cell>
        </row>
        <row r="57">
          <cell r="D57">
            <v>2628194.3503723405</v>
          </cell>
          <cell r="E57">
            <v>-1087016.17937234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alc of Staff Average NC MM"/>
    </sheetNames>
    <sheetDataSet>
      <sheetData sheetId="0">
        <row r="25">
          <cell r="H25">
            <v>534983.3245000001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workbookViewId="0" topLeftCell="A1">
      <selection activeCell="C7" sqref="C7"/>
    </sheetView>
  </sheetViews>
  <sheetFormatPr defaultColWidth="9.140625" defaultRowHeight="15"/>
  <cols>
    <col min="1" max="1" width="5.8515625" style="32" customWidth="1"/>
    <col min="2" max="2" width="40.7109375" style="0" customWidth="1"/>
    <col min="3" max="9" width="13.7109375" style="0" customWidth="1"/>
    <col min="11" max="11" width="11.57421875" style="0" bestFit="1" customWidth="1"/>
    <col min="12" max="12" width="11.28125" style="0" bestFit="1" customWidth="1"/>
  </cols>
  <sheetData>
    <row r="2" spans="3:9" ht="18" customHeight="1">
      <c r="C2" s="33" t="s">
        <v>0</v>
      </c>
      <c r="D2" s="39" t="s">
        <v>25</v>
      </c>
      <c r="E2" s="39" t="s">
        <v>26</v>
      </c>
      <c r="F2" s="36" t="s">
        <v>1</v>
      </c>
      <c r="G2" s="37"/>
      <c r="H2" s="38"/>
      <c r="I2" s="34" t="s">
        <v>24</v>
      </c>
    </row>
    <row r="3" spans="1:9" ht="26.25" customHeight="1">
      <c r="A3" s="32" t="s">
        <v>29</v>
      </c>
      <c r="C3" s="33"/>
      <c r="D3" s="39"/>
      <c r="E3" s="39"/>
      <c r="F3" s="30" t="s">
        <v>19</v>
      </c>
      <c r="G3" s="31" t="s">
        <v>2</v>
      </c>
      <c r="H3" s="31" t="s">
        <v>28</v>
      </c>
      <c r="I3" s="35"/>
    </row>
    <row r="4" spans="3:9" ht="15">
      <c r="C4" s="6"/>
      <c r="D4" s="6"/>
      <c r="E4" s="6"/>
      <c r="F4" s="6"/>
      <c r="G4" s="6"/>
      <c r="H4" s="6"/>
      <c r="I4" s="2"/>
    </row>
    <row r="5" spans="1:9" ht="15">
      <c r="A5" s="32">
        <v>1</v>
      </c>
      <c r="B5" s="9" t="s">
        <v>8</v>
      </c>
      <c r="C5" s="6"/>
      <c r="D5" s="6"/>
      <c r="E5" s="6"/>
      <c r="F5" s="6"/>
      <c r="G5" s="6"/>
      <c r="H5" s="6"/>
      <c r="I5" s="2"/>
    </row>
    <row r="6" spans="1:9" ht="15">
      <c r="A6" s="32">
        <v>2</v>
      </c>
      <c r="B6" s="7" t="s">
        <v>3</v>
      </c>
      <c r="C6" s="16">
        <f>I6-SUM(D6:H6)</f>
        <v>123811739.10031146</v>
      </c>
      <c r="D6" s="5">
        <f>'[1]Major Maint Summary 2011GRC'!$C$56</f>
        <v>1132621.5699999998</v>
      </c>
      <c r="E6" s="15">
        <f>'[1]Major Maint Summary 2011GRC'!$C$27</f>
        <v>8159198.17</v>
      </c>
      <c r="F6" s="15">
        <f>'[2]Attach A PSE Resp ICNU 5.10'!$D$3</f>
        <v>770483.76</v>
      </c>
      <c r="G6" s="11">
        <f>'[2]Attach A PSE Resp ICNU 5.10'!$D$24</f>
        <v>1130625</v>
      </c>
      <c r="H6" s="11">
        <f>'[1]Summary11GRC'!$I$23-F6-G6</f>
        <v>2601706.88</v>
      </c>
      <c r="I6" s="5">
        <f>'[1]Summary11GRC'!$I$31</f>
        <v>137606374.48031145</v>
      </c>
    </row>
    <row r="7" spans="1:9" ht="15">
      <c r="A7" s="32">
        <v>3</v>
      </c>
      <c r="B7" s="7" t="s">
        <v>16</v>
      </c>
      <c r="C7" s="3"/>
      <c r="D7" s="3"/>
      <c r="E7" s="3"/>
      <c r="F7" s="3"/>
      <c r="G7" s="3"/>
      <c r="H7" s="3"/>
      <c r="I7" s="3"/>
    </row>
    <row r="8" spans="1:9" ht="15">
      <c r="A8" s="32">
        <v>4</v>
      </c>
      <c r="B8" s="1" t="s">
        <v>5</v>
      </c>
      <c r="C8" s="4">
        <f>'[1]Summary11GRC'!$J$4+'[1]Summary11GRC'!$J$5</f>
        <v>-2626645.289220266</v>
      </c>
      <c r="D8" s="11"/>
      <c r="E8" s="11"/>
      <c r="F8" s="11"/>
      <c r="G8" s="11"/>
      <c r="H8" s="11"/>
      <c r="I8" s="4">
        <f>SUM(C8:H8)</f>
        <v>-2626645.289220266</v>
      </c>
    </row>
    <row r="9" spans="1:9" ht="15">
      <c r="A9" s="32">
        <v>5</v>
      </c>
      <c r="B9" s="1" t="s">
        <v>7</v>
      </c>
      <c r="C9" s="11"/>
      <c r="D9" s="11"/>
      <c r="E9" s="11"/>
      <c r="F9" s="11"/>
      <c r="G9" s="11"/>
      <c r="H9" s="11"/>
      <c r="I9" s="4">
        <f>SUM(C9:H9)</f>
        <v>0</v>
      </c>
    </row>
    <row r="10" spans="1:9" ht="15">
      <c r="A10" s="32">
        <v>6</v>
      </c>
      <c r="B10" s="1" t="s">
        <v>6</v>
      </c>
      <c r="C10" s="11"/>
      <c r="D10" s="11"/>
      <c r="E10" s="11"/>
      <c r="F10" s="11"/>
      <c r="G10" s="12">
        <v>-303825</v>
      </c>
      <c r="H10" s="11"/>
      <c r="I10" s="4">
        <f>SUM(C10:H10)</f>
        <v>-303825</v>
      </c>
    </row>
    <row r="11" spans="1:9" ht="15.75" thickBot="1">
      <c r="A11" s="32">
        <v>7</v>
      </c>
      <c r="B11" s="7" t="s">
        <v>9</v>
      </c>
      <c r="C11" s="8">
        <f aca="true" t="shared" si="0" ref="C11:I11">SUM(C6:C10)</f>
        <v>121185093.81109118</v>
      </c>
      <c r="D11" s="8">
        <f t="shared" si="0"/>
        <v>1132621.5699999998</v>
      </c>
      <c r="E11" s="8">
        <f t="shared" si="0"/>
        <v>8159198.17</v>
      </c>
      <c r="F11" s="8">
        <f t="shared" si="0"/>
        <v>770483.76</v>
      </c>
      <c r="G11" s="8">
        <f t="shared" si="0"/>
        <v>826800</v>
      </c>
      <c r="H11" s="8">
        <f t="shared" si="0"/>
        <v>2601706.88</v>
      </c>
      <c r="I11" s="8">
        <f t="shared" si="0"/>
        <v>134675904.19109118</v>
      </c>
    </row>
    <row r="12" spans="1:9" ht="15.75" thickTop="1">
      <c r="A12" s="32">
        <v>8</v>
      </c>
      <c r="C12" s="3"/>
      <c r="D12" s="3"/>
      <c r="E12" s="3"/>
      <c r="F12" s="3"/>
      <c r="G12" s="3"/>
      <c r="H12" s="3"/>
      <c r="I12" s="3"/>
    </row>
    <row r="13" spans="1:9" ht="15">
      <c r="A13" s="32">
        <v>9</v>
      </c>
      <c r="B13" s="10" t="s">
        <v>4</v>
      </c>
      <c r="C13" s="3"/>
      <c r="D13" s="3"/>
      <c r="E13" s="3"/>
      <c r="F13" s="3"/>
      <c r="G13" s="3"/>
      <c r="H13" s="3"/>
      <c r="I13" s="3"/>
    </row>
    <row r="14" spans="1:9" ht="15">
      <c r="A14" s="32">
        <v>10</v>
      </c>
      <c r="B14" s="7" t="s">
        <v>3</v>
      </c>
      <c r="C14" s="16">
        <f aca="true" t="shared" si="1" ref="C14:H14">C6</f>
        <v>123811739.10031146</v>
      </c>
      <c r="D14" s="16">
        <f t="shared" si="1"/>
        <v>1132621.5699999998</v>
      </c>
      <c r="E14" s="16">
        <f t="shared" si="1"/>
        <v>8159198.17</v>
      </c>
      <c r="F14" s="16">
        <f t="shared" si="1"/>
        <v>770483.76</v>
      </c>
      <c r="G14" s="16">
        <f t="shared" si="1"/>
        <v>1130625</v>
      </c>
      <c r="H14" s="16">
        <f t="shared" si="1"/>
        <v>2601706.88</v>
      </c>
      <c r="I14" s="4">
        <f>SUM(C14:H14)</f>
        <v>137606374.48031145</v>
      </c>
    </row>
    <row r="15" spans="1:9" ht="15">
      <c r="A15" s="32">
        <v>11</v>
      </c>
      <c r="B15" s="7" t="s">
        <v>17</v>
      </c>
      <c r="C15" s="3"/>
      <c r="D15" s="3"/>
      <c r="E15" s="3"/>
      <c r="F15" s="3"/>
      <c r="G15" s="3"/>
      <c r="H15" s="3"/>
      <c r="I15" s="5"/>
    </row>
    <row r="16" spans="1:9" ht="36.75">
      <c r="A16" s="32">
        <v>12</v>
      </c>
      <c r="B16" s="22" t="s">
        <v>27</v>
      </c>
      <c r="C16" s="29">
        <f>'[3]Scheoenbeck Calc worksheet'!$E$49-H16-D16</f>
        <v>-1359627.3168999967</v>
      </c>
      <c r="D16" s="29">
        <v>-562127.39</v>
      </c>
      <c r="E16" s="29">
        <f>'[3]Scheoenbeck Calc worksheet'!$D$49</f>
        <v>-5179961.588099999</v>
      </c>
      <c r="F16" s="29"/>
      <c r="G16" s="29"/>
      <c r="H16" s="29">
        <f>'[3]Scheoenbeck Calc worksheet'!$I$6</f>
        <v>-1265487.5949999997</v>
      </c>
      <c r="I16" s="29">
        <f>SUM(C16:H16)</f>
        <v>-8367203.889999996</v>
      </c>
    </row>
    <row r="17" spans="1:9" ht="15">
      <c r="A17" s="32">
        <v>13</v>
      </c>
      <c r="B17" s="7" t="s">
        <v>15</v>
      </c>
      <c r="C17" s="18">
        <f aca="true" t="shared" si="2" ref="C17:H17">SUM(C14:C16)</f>
        <v>122452111.78341146</v>
      </c>
      <c r="D17" s="18">
        <f t="shared" si="2"/>
        <v>570494.1799999998</v>
      </c>
      <c r="E17" s="18">
        <f t="shared" si="2"/>
        <v>2979236.5819000006</v>
      </c>
      <c r="F17" s="18">
        <f t="shared" si="2"/>
        <v>770483.76</v>
      </c>
      <c r="G17" s="18">
        <f t="shared" si="2"/>
        <v>1130625</v>
      </c>
      <c r="H17" s="18">
        <f t="shared" si="2"/>
        <v>1336219.2850000001</v>
      </c>
      <c r="I17" s="18">
        <f>SUM(I14:I16)</f>
        <v>129239170.59031145</v>
      </c>
    </row>
    <row r="18" spans="1:9" ht="24.75">
      <c r="A18" s="32">
        <v>14</v>
      </c>
      <c r="B18" s="22" t="s">
        <v>20</v>
      </c>
      <c r="C18" s="19">
        <f>'[3]Scheoenbeck Calc worksheet'!$E$57</f>
        <v>-1087016.17937234</v>
      </c>
      <c r="D18" s="19"/>
      <c r="E18" s="19">
        <f>'[3]Scheoenbeck Calc worksheet'!$D$57</f>
        <v>2628194.3503723405</v>
      </c>
      <c r="F18" s="19"/>
      <c r="G18" s="19"/>
      <c r="H18" s="19"/>
      <c r="I18" s="20">
        <f>SUM(C18:H18)</f>
        <v>1541178.1710000006</v>
      </c>
    </row>
    <row r="19" spans="1:9" ht="15.75" thickBot="1">
      <c r="A19" s="32">
        <v>15</v>
      </c>
      <c r="B19" s="21" t="s">
        <v>21</v>
      </c>
      <c r="C19" s="8">
        <f>C17+C18</f>
        <v>121365095.60403912</v>
      </c>
      <c r="D19" s="8">
        <f aca="true" t="shared" si="3" ref="D19:I19">D17+D18</f>
        <v>570494.1799999998</v>
      </c>
      <c r="E19" s="8">
        <f t="shared" si="3"/>
        <v>5607430.932272341</v>
      </c>
      <c r="F19" s="8">
        <f t="shared" si="3"/>
        <v>770483.76</v>
      </c>
      <c r="G19" s="8">
        <f t="shared" si="3"/>
        <v>1130625</v>
      </c>
      <c r="H19" s="8">
        <f t="shared" si="3"/>
        <v>1336219.2850000001</v>
      </c>
      <c r="I19" s="8">
        <f t="shared" si="3"/>
        <v>130780348.76131146</v>
      </c>
    </row>
    <row r="20" spans="1:9" ht="15.75" thickTop="1">
      <c r="A20" s="32">
        <v>16</v>
      </c>
      <c r="B20" s="7"/>
      <c r="D20" s="17"/>
      <c r="E20" s="17"/>
      <c r="F20" s="17"/>
      <c r="G20" s="17"/>
      <c r="H20" s="17"/>
      <c r="I20" s="17"/>
    </row>
    <row r="21" spans="1:9" ht="15">
      <c r="A21" s="32">
        <v>17</v>
      </c>
      <c r="B21" s="1"/>
      <c r="C21" s="3"/>
      <c r="D21" s="3"/>
      <c r="E21" s="3"/>
      <c r="F21" s="3"/>
      <c r="G21" s="3"/>
      <c r="H21" s="3"/>
      <c r="I21" s="3"/>
    </row>
    <row r="22" spans="1:9" ht="15">
      <c r="A22" s="32">
        <v>18</v>
      </c>
      <c r="B22" s="10" t="s">
        <v>10</v>
      </c>
      <c r="C22" s="11"/>
      <c r="D22" s="11"/>
      <c r="E22" s="11"/>
      <c r="F22" s="11"/>
      <c r="G22" s="11"/>
      <c r="H22" s="11"/>
      <c r="I22" s="3"/>
    </row>
    <row r="23" spans="1:9" ht="15">
      <c r="A23" s="32">
        <v>19</v>
      </c>
      <c r="B23" s="7" t="s">
        <v>3</v>
      </c>
      <c r="C23" s="16">
        <f aca="true" t="shared" si="4" ref="C23:I23">C6</f>
        <v>123811739.10031146</v>
      </c>
      <c r="D23" s="16">
        <f t="shared" si="4"/>
        <v>1132621.5699999998</v>
      </c>
      <c r="E23" s="16">
        <f t="shared" si="4"/>
        <v>8159198.17</v>
      </c>
      <c r="F23" s="16">
        <f t="shared" si="4"/>
        <v>770483.76</v>
      </c>
      <c r="G23" s="16">
        <f t="shared" si="4"/>
        <v>1130625</v>
      </c>
      <c r="H23" s="16">
        <f t="shared" si="4"/>
        <v>2601706.88</v>
      </c>
      <c r="I23" s="5">
        <f t="shared" si="4"/>
        <v>137606374.48031145</v>
      </c>
    </row>
    <row r="24" spans="1:11" ht="15">
      <c r="A24" s="32">
        <v>20</v>
      </c>
      <c r="B24" s="7" t="s">
        <v>18</v>
      </c>
      <c r="C24" s="11"/>
      <c r="D24" s="11"/>
      <c r="E24" s="11"/>
      <c r="F24" s="11"/>
      <c r="G24" s="11"/>
      <c r="H24" s="11"/>
      <c r="I24" s="4"/>
      <c r="K24" s="24"/>
    </row>
    <row r="25" spans="1:11" ht="15">
      <c r="A25" s="32">
        <v>21</v>
      </c>
      <c r="B25" s="1" t="s">
        <v>11</v>
      </c>
      <c r="C25" s="11"/>
      <c r="D25" s="11"/>
      <c r="E25" s="12">
        <v>-3540000</v>
      </c>
      <c r="F25" s="11"/>
      <c r="G25" s="11"/>
      <c r="H25" s="11"/>
      <c r="I25" s="4">
        <v>-3540000.333333333</v>
      </c>
      <c r="K25" s="24"/>
    </row>
    <row r="26" spans="1:12" ht="15">
      <c r="A26" s="32">
        <v>22</v>
      </c>
      <c r="B26" s="1" t="s">
        <v>12</v>
      </c>
      <c r="C26" s="11"/>
      <c r="D26" s="11"/>
      <c r="E26" s="12"/>
      <c r="F26" s="26">
        <f>-F23</f>
        <v>-770483.76</v>
      </c>
      <c r="G26" s="26"/>
      <c r="H26" s="26">
        <f>161609-80749</f>
        <v>80860</v>
      </c>
      <c r="I26" s="27">
        <f>SUM(C26:H26)</f>
        <v>-689623.76</v>
      </c>
      <c r="K26" s="24"/>
      <c r="L26" s="25"/>
    </row>
    <row r="27" spans="1:9" ht="15">
      <c r="A27" s="32">
        <v>23</v>
      </c>
      <c r="B27" s="1" t="s">
        <v>6</v>
      </c>
      <c r="C27" s="11"/>
      <c r="D27" s="11"/>
      <c r="E27" s="11"/>
      <c r="F27" s="28"/>
      <c r="G27" s="26">
        <f>G10</f>
        <v>-303825</v>
      </c>
      <c r="H27" s="26"/>
      <c r="I27" s="27">
        <f>SUM(C27:H27)</f>
        <v>-303825</v>
      </c>
    </row>
    <row r="28" spans="1:9" ht="15">
      <c r="A28" s="32">
        <v>24</v>
      </c>
      <c r="B28" s="1" t="s">
        <v>14</v>
      </c>
      <c r="C28" s="14"/>
      <c r="D28" s="12">
        <v>-1062522</v>
      </c>
      <c r="E28" s="14"/>
      <c r="F28" s="14"/>
      <c r="G28" s="14"/>
      <c r="H28" s="14"/>
      <c r="I28" s="4">
        <f>SUM(C28:H28)</f>
        <v>-1062522</v>
      </c>
    </row>
    <row r="29" spans="1:9" ht="15">
      <c r="A29" s="32">
        <v>25</v>
      </c>
      <c r="B29" s="7" t="s">
        <v>13</v>
      </c>
      <c r="C29" s="18">
        <f aca="true" t="shared" si="5" ref="C29:I29">SUM(C23:C28)</f>
        <v>123811739.10031146</v>
      </c>
      <c r="D29" s="18">
        <f t="shared" si="5"/>
        <v>70099.56999999983</v>
      </c>
      <c r="E29" s="18">
        <f t="shared" si="5"/>
        <v>4619198.17</v>
      </c>
      <c r="F29" s="18">
        <f t="shared" si="5"/>
        <v>0</v>
      </c>
      <c r="G29" s="18">
        <f t="shared" si="5"/>
        <v>826800</v>
      </c>
      <c r="H29" s="18">
        <f t="shared" si="5"/>
        <v>2682566.88</v>
      </c>
      <c r="I29" s="18">
        <f t="shared" si="5"/>
        <v>132010403.38697812</v>
      </c>
    </row>
    <row r="30" spans="1:9" ht="15">
      <c r="A30" s="32">
        <v>26</v>
      </c>
      <c r="B30" s="23" t="s">
        <v>22</v>
      </c>
      <c r="C30" s="3"/>
      <c r="D30" s="12"/>
      <c r="E30" s="12">
        <f>'[4]Recalc of Staff Average NC MM'!$H$25</f>
        <v>534983.3245000001</v>
      </c>
      <c r="F30" s="3"/>
      <c r="G30" s="3"/>
      <c r="H30" s="3"/>
      <c r="I30" s="4">
        <f>SUM(C30:H30)</f>
        <v>534983.3245000001</v>
      </c>
    </row>
    <row r="31" spans="1:9" ht="15.75" thickBot="1">
      <c r="A31" s="32">
        <v>27</v>
      </c>
      <c r="C31" s="8">
        <f>SUM(C29:C30)</f>
        <v>123811739.10031146</v>
      </c>
      <c r="D31" s="8">
        <f aca="true" t="shared" si="6" ref="D31:I31">SUM(D29:D30)</f>
        <v>70099.56999999983</v>
      </c>
      <c r="E31" s="8">
        <f t="shared" si="6"/>
        <v>5154181.4945</v>
      </c>
      <c r="F31" s="8">
        <f t="shared" si="6"/>
        <v>0</v>
      </c>
      <c r="G31" s="8">
        <f t="shared" si="6"/>
        <v>826800</v>
      </c>
      <c r="H31" s="8">
        <f t="shared" si="6"/>
        <v>2682566.88</v>
      </c>
      <c r="I31" s="8">
        <f t="shared" si="6"/>
        <v>132545386.71147811</v>
      </c>
    </row>
    <row r="32" spans="3:9" ht="15.75" thickTop="1">
      <c r="C32" s="3"/>
      <c r="D32" s="3"/>
      <c r="E32" s="3"/>
      <c r="F32" s="3"/>
      <c r="G32" s="3"/>
      <c r="H32" s="3"/>
      <c r="I32" s="4"/>
    </row>
    <row r="33" spans="2:9" ht="15">
      <c r="B33" s="13" t="s">
        <v>23</v>
      </c>
      <c r="C33" s="3"/>
      <c r="D33" s="3"/>
      <c r="E33" s="3"/>
      <c r="F33" s="3"/>
      <c r="G33" s="3"/>
      <c r="H33" s="3"/>
      <c r="I33" s="4"/>
    </row>
    <row r="34" spans="3:9" ht="15">
      <c r="C34" s="3"/>
      <c r="D34" s="3"/>
      <c r="E34" s="3"/>
      <c r="F34" s="3"/>
      <c r="G34" s="3"/>
      <c r="H34" s="3"/>
      <c r="I34" s="4"/>
    </row>
    <row r="35" spans="3:9" ht="15">
      <c r="C35" s="3"/>
      <c r="D35" s="3"/>
      <c r="E35" s="3"/>
      <c r="F35" s="3"/>
      <c r="G35" s="3"/>
      <c r="H35" s="3"/>
      <c r="I35" s="4"/>
    </row>
    <row r="36" spans="3:9" ht="15">
      <c r="C36" s="3"/>
      <c r="D36" s="3"/>
      <c r="E36" s="3"/>
      <c r="F36" s="3"/>
      <c r="G36" s="3"/>
      <c r="H36" s="3"/>
      <c r="I36" s="4"/>
    </row>
    <row r="37" ht="15">
      <c r="I37" s="4"/>
    </row>
    <row r="38" ht="15">
      <c r="I38" s="4"/>
    </row>
    <row r="39" ht="15">
      <c r="I39" s="4"/>
    </row>
    <row r="40" ht="15">
      <c r="I40" s="4"/>
    </row>
    <row r="41" ht="15">
      <c r="I41" s="4"/>
    </row>
  </sheetData>
  <sheetProtection/>
  <mergeCells count="5">
    <mergeCell ref="C2:C3"/>
    <mergeCell ref="I2:I3"/>
    <mergeCell ref="F2:H2"/>
    <mergeCell ref="D2:D3"/>
    <mergeCell ref="E2:E3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No Name</cp:lastModifiedBy>
  <cp:lastPrinted>2012-01-14T04:58:01Z</cp:lastPrinted>
  <dcterms:created xsi:type="dcterms:W3CDTF">2011-12-31T22:48:53Z</dcterms:created>
  <dcterms:modified xsi:type="dcterms:W3CDTF">2012-01-14T04:58:32Z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