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01m107\c01m107\2016\2016_WA_Elec_and_Gas_GRC\Bench Request\REVISED BENCH REQUEST 10.3 and 10.4\Liz - will move once complete\"/>
    </mc:Choice>
  </mc:AlternateContent>
  <bookViews>
    <workbookView xWindow="0" yWindow="0" windowWidth="28800" windowHeight="12120"/>
  </bookViews>
  <sheets>
    <sheet name="PS Update - 2017 Test Prd Loads" sheetId="1" r:id="rId1"/>
    <sheet name="PS Update - 2017 PF Loads" sheetId="2" r:id="rId2"/>
    <sheet name="PS Update - 2018 - Test Pd" sheetId="3" r:id="rId3"/>
    <sheet name="Ps Update-2018 - PF Loads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ctuals_Mo">[1]Tables!$B$19</definedName>
    <definedName name="Base1_Billing2" localSheetId="2">#REF!</definedName>
    <definedName name="Base1_Billing2">#REF!</definedName>
    <definedName name="BaseRev60_EntryLookup">INDEX('[2]Rev Summary'!$F$1176:$F$1177,2):'[2]Rev Summary'!$F$1221</definedName>
    <definedName name="Basic">'[2]Rev Summary'!$I$1279:$I$1322</definedName>
    <definedName name="BilledRev60_EntryLookup">INDEX('[2]Rev Summary'!$F$70:$F$71,2):'[2]Rev Summary'!$F$115</definedName>
    <definedName name="CalRev60_EntryLookup">INDEX('[2]Rev Summary'!$F$373:$F$374,2):'[2]Rev Summary'!$F$418</definedName>
    <definedName name="ClassEntry">'[2]Rev Summary'!$D$2</definedName>
    <definedName name="ClassEntryNo">'[2]Rev Summary'!$D$3</definedName>
    <definedName name="CopyClasses">'[2]Rev Summary'!$F$1279:INDEX('[2]Rev Summary'!$F$1279:$F$1323,COUNTA('[2]Rev Summary'!$F$1279:$F$1323))</definedName>
    <definedName name="CustMos">'[1]Cust Load'!$D$3</definedName>
    <definedName name="DSMFlag">'[2]Exp Summary'!$E$30</definedName>
    <definedName name="EndMo">[1]Tables!$B$16</definedName>
    <definedName name="ERM">'[3]Rate Design'!$D$45</definedName>
    <definedName name="GRCRev60_EntryLookup">INDEX('[2]Rev Summary'!$F$1075:$F$1076,2):'[2]Rev Summary'!$F$1120</definedName>
    <definedName name="GrossUnbillAccrRev60_EntryLookup">INDEX('[2]Rev Summary'!$F$873:$F$874,2):'[2]Rev Summary'!$F$918</definedName>
    <definedName name="GrossUnbillRevRev60_EntryLookup">INDEX('[2]Rev Summary'!$F$974:$F$975,2):'[2]Rev Summary'!$F$1019</definedName>
    <definedName name="ID" localSheetId="2">#REF!</definedName>
    <definedName name="ID">#REF!</definedName>
    <definedName name="ID_001b" localSheetId="2">#REF!</definedName>
    <definedName name="ID_001b">#REF!</definedName>
    <definedName name="ID_011b" localSheetId="2">#REF!</definedName>
    <definedName name="ID_011b">#REF!</definedName>
    <definedName name="ID_012b" localSheetId="2">#REF!</definedName>
    <definedName name="ID_012b">#REF!</definedName>
    <definedName name="ID_021b" localSheetId="2">#REF!</definedName>
    <definedName name="ID_021b">#REF!</definedName>
    <definedName name="ID_Gas" localSheetId="2">'[4]DEBT CALC'!#REF!</definedName>
    <definedName name="ID_Gas">'[4]DEBT CALC'!#REF!</definedName>
    <definedName name="ID04X">[2]Rates!$O$121:$V$121</definedName>
    <definedName name="IDPPRider">[2]Rates!$O$124:$V$124</definedName>
    <definedName name="IDResEx">[2]Rates!$O$125:$V$125</definedName>
    <definedName name="IDSurch">[2]Rates!$O$122:$V$122</definedName>
    <definedName name="ManualSched">'[2]Rev Summary'!$B$36</definedName>
    <definedName name="Month1">[2]Setup!$B$3</definedName>
    <definedName name="NetUnbillRev60_EntryLookup">INDEX('[2]Rev Summary'!$F$272:$F$273,2):'[2]Rev Summary'!$F$317</definedName>
    <definedName name="PPRev60_EntryLookup">INDEX('[2]Rev Summary'!$F$671:$F$672,2):'[2]Rev Summary'!$F$716</definedName>
    <definedName name="_xlnm.Print_Area" localSheetId="1">'PS Update - 2017 PF Loads'!$A$1:$F$109</definedName>
    <definedName name="_xlnm.Print_Area" localSheetId="0">'PS Update - 2017 Test Prd Loads'!$A$1:$F$109</definedName>
    <definedName name="_xlnm.Print_Area" localSheetId="2">'PS Update - 2018 - Test Pd'!$A$1:$F$109</definedName>
    <definedName name="_xlnm.Print_Area" localSheetId="3">'Ps Update-2018 - PF Loads'!$A$1:$F$109</definedName>
    <definedName name="Print_for_Checking" localSheetId="2">'[4]ADJ SUMMARY'!#REF!:'[4]ADJ SUMMARY'!#REF!</definedName>
    <definedName name="Print_for_Checking">'[4]ADJ SUMMARY'!#REF!:'[4]ADJ SUMMARY'!#REF!</definedName>
    <definedName name="_xlnm.Print_Titles" localSheetId="1">'PS Update - 2017 PF Loads'!$1:$7</definedName>
    <definedName name="_xlnm.Print_Titles" localSheetId="0">'PS Update - 2017 Test Prd Loads'!$1:$7</definedName>
    <definedName name="_xlnm.Print_Titles" localSheetId="2">'PS Update - 2018 - Test Pd'!$1:$7</definedName>
    <definedName name="_xlnm.Print_Titles" localSheetId="3">'Ps Update-2018 - PF Loads'!$1:$7</definedName>
    <definedName name="RateDesc">CHOOSE([1]Rev!$B$5, [1]!Rates_WA[RateDesc], [1]!Rates_ID[RateDesc])</definedName>
    <definedName name="RateDesc2">CHOOSE('[1]Manual Rev'!$C1, [1]!Rates_WA[RateDesc], [1]!Rates_ID[RateDesc])</definedName>
    <definedName name="RateID">CHOOSE([1]Rev!$B$5, [1]!Rates_WA[ID], [1]!Rates_ID[ID])</definedName>
    <definedName name="RateID2">CHOOSE('[1]Manual Rev'!$C1, [1]!Rates_WA[ID], [1]!Rates_ID[ID])</definedName>
    <definedName name="RData">CHOOSE([1]Rev!$B$5, [1]!Rates_WA[#Data], [1]!Rates_ID[#Data])</definedName>
    <definedName name="RData2">CHOOSE('[1]Manual Rev'!$C1, [1]!Rates_WA[#Data], [1]!Rates_ID[#Data])</definedName>
    <definedName name="Recover">[5]Macro1!$A$92</definedName>
    <definedName name="ResExchRev60_EntryLookup">INDEX('[2]Rev Summary'!$F$772:$F$773,2):'[2]Rev Summary'!$F$817</definedName>
    <definedName name="RevMos">[1]Rev!$C$2</definedName>
    <definedName name="RH">CHOOSE([1]Rev!$B$5, [1]!Rates_WA[#Headers], [1]!Rates_ID[#Headers])</definedName>
    <definedName name="RH_2">CHOOSE('[1]Manual Rev'!$C1, [1]!Rates_WA[#Headers], [1]!Rates_ID[#Headers])</definedName>
    <definedName name="Sch">CHOOSE([1]Rev!$B$5, [1]!Rates_WA[St-Sch], [1]!Rates_ID[St-Sch])</definedName>
    <definedName name="Sch_2">CHOOSE('[1]Manual Rev'!$C1, [1]!Rates_WA[St-Sch], [1]!Rates_ID[St-Sch])</definedName>
    <definedName name="Sched">'[2]Rev Summary'!$E$2</definedName>
    <definedName name="SL_RateIncr">'[3]St Lts'!$AD$1</definedName>
    <definedName name="StartMo">[1]Tables!$B$13</definedName>
    <definedName name="Summary" localSheetId="2">#REF!</definedName>
    <definedName name="Summary">#REF!</definedName>
    <definedName name="SurchRev60_EntryLookup">INDEX('[2]Rev Summary'!$F$474:$F$475,2):'[2]Rev Summary'!$F$519</definedName>
    <definedName name="TableName">"Dummy"</definedName>
    <definedName name="TaxCreditRev60_EntryLookup">INDEX('[2]Rev Summary'!$F$572:$F$621,2):'[2]Rev Summary'!$F$617</definedName>
    <definedName name="TaxRev60_EntryLookup">INDEX('[2]Rev Summary'!$F$171:$F$216,2):'[2]Rev Summary'!$F$216</definedName>
    <definedName name="Utility">[2]Setup!$B$1</definedName>
    <definedName name="vl_tbl_SchedClass">[1]!tbl_SchedAll[StClSch]</definedName>
    <definedName name="WA_001b" localSheetId="2">#REF!</definedName>
    <definedName name="WA_001b">#REF!</definedName>
    <definedName name="WA_011b" localSheetId="2">#REF!</definedName>
    <definedName name="WA_011b">#REF!</definedName>
    <definedName name="WA_012b" localSheetId="2">#REF!</definedName>
    <definedName name="WA_012b">#REF!</definedName>
    <definedName name="WA_021b" localSheetId="2">#REF!</definedName>
    <definedName name="WA_021b">#REF!</definedName>
    <definedName name="WA_Gas" localSheetId="2">'[4]DEBT CALC'!#REF!</definedName>
    <definedName name="WA_Gas">'[4]DEBT CALC'!#REF!</definedName>
    <definedName name="WA04X">[2]Rates!$D$121:$K$121</definedName>
    <definedName name="WAPPRider">[2]Rates!$D$124:$K$124</definedName>
    <definedName name="WAResEx">[2]Rates!$D$125:$K$125</definedName>
    <definedName name="WASurch">[2]Rates!$D$122:$K$122</definedName>
    <definedName name="Year1">[2]Setup!$B$2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3" i="4" l="1"/>
  <c r="O113" i="4"/>
  <c r="L113" i="4"/>
  <c r="K113" i="4"/>
  <c r="P111" i="4"/>
  <c r="O111" i="4"/>
  <c r="N111" i="4"/>
  <c r="N113" i="4" s="1"/>
  <c r="M111" i="4"/>
  <c r="M113" i="4" s="1"/>
  <c r="L111" i="4"/>
  <c r="K111" i="4"/>
  <c r="F111" i="4"/>
  <c r="V100" i="4"/>
  <c r="U100" i="4"/>
  <c r="T100" i="4"/>
  <c r="S100" i="4"/>
  <c r="R100" i="4"/>
  <c r="Q100" i="4"/>
  <c r="J100" i="4" s="1"/>
  <c r="E100" i="4"/>
  <c r="F97" i="4"/>
  <c r="E97" i="4" s="1"/>
  <c r="D97" i="4"/>
  <c r="E96" i="4"/>
  <c r="E95" i="4"/>
  <c r="E94" i="4"/>
  <c r="T91" i="4"/>
  <c r="D91" i="4"/>
  <c r="D103" i="4" s="1"/>
  <c r="J90" i="4"/>
  <c r="F90" i="4"/>
  <c r="E90" i="4"/>
  <c r="J89" i="4"/>
  <c r="F89" i="4"/>
  <c r="E89" i="4"/>
  <c r="V88" i="4"/>
  <c r="U88" i="4"/>
  <c r="T88" i="4"/>
  <c r="S88" i="4"/>
  <c r="J88" i="4" s="1"/>
  <c r="F88" i="4" s="1"/>
  <c r="E88" i="4" s="1"/>
  <c r="R88" i="4"/>
  <c r="Q88" i="4"/>
  <c r="J87" i="4"/>
  <c r="F87" i="4"/>
  <c r="E87" i="4" s="1"/>
  <c r="J86" i="4"/>
  <c r="F86" i="4" s="1"/>
  <c r="E86" i="4" s="1"/>
  <c r="V85" i="4"/>
  <c r="V91" i="4" s="1"/>
  <c r="U85" i="4"/>
  <c r="T85" i="4"/>
  <c r="S85" i="4"/>
  <c r="R85" i="4"/>
  <c r="R91" i="4" s="1"/>
  <c r="Q85" i="4"/>
  <c r="J85" i="4" s="1"/>
  <c r="F85" i="4" s="1"/>
  <c r="E85" i="4" s="1"/>
  <c r="J84" i="4"/>
  <c r="F84" i="4"/>
  <c r="E84" i="4"/>
  <c r="J83" i="4"/>
  <c r="F83" i="4"/>
  <c r="E83" i="4"/>
  <c r="J82" i="4"/>
  <c r="F82" i="4"/>
  <c r="E82" i="4"/>
  <c r="V81" i="4"/>
  <c r="U81" i="4"/>
  <c r="U91" i="4" s="1"/>
  <c r="T81" i="4"/>
  <c r="S81" i="4"/>
  <c r="S91" i="4" s="1"/>
  <c r="R81" i="4"/>
  <c r="Q81" i="4"/>
  <c r="V76" i="4"/>
  <c r="U76" i="4"/>
  <c r="T76" i="4"/>
  <c r="S76" i="4"/>
  <c r="R76" i="4"/>
  <c r="Q76" i="4"/>
  <c r="E76" i="4"/>
  <c r="V73" i="4"/>
  <c r="T73" i="4"/>
  <c r="J72" i="4"/>
  <c r="F72" i="4" s="1"/>
  <c r="E72" i="4" s="1"/>
  <c r="V71" i="4"/>
  <c r="U71" i="4"/>
  <c r="U73" i="4" s="1"/>
  <c r="T71" i="4"/>
  <c r="S71" i="4"/>
  <c r="S73" i="4" s="1"/>
  <c r="R71" i="4"/>
  <c r="R73" i="4" s="1"/>
  <c r="Q71" i="4"/>
  <c r="J70" i="4"/>
  <c r="F70" i="4"/>
  <c r="E70" i="4"/>
  <c r="J69" i="4"/>
  <c r="F69" i="4"/>
  <c r="E69" i="4"/>
  <c r="J68" i="4"/>
  <c r="F68" i="4"/>
  <c r="E68" i="4"/>
  <c r="J67" i="4"/>
  <c r="F67" i="4"/>
  <c r="E67" i="4"/>
  <c r="J66" i="4"/>
  <c r="F66" i="4"/>
  <c r="E66" i="4"/>
  <c r="J65" i="4"/>
  <c r="F65" i="4"/>
  <c r="D65" i="4"/>
  <c r="D73" i="4" s="1"/>
  <c r="J64" i="4"/>
  <c r="F64" i="4" s="1"/>
  <c r="D58" i="4"/>
  <c r="V57" i="4"/>
  <c r="U57" i="4"/>
  <c r="T57" i="4"/>
  <c r="S57" i="4"/>
  <c r="J57" i="4" s="1"/>
  <c r="F57" i="4" s="1"/>
  <c r="E57" i="4" s="1"/>
  <c r="R57" i="4"/>
  <c r="Q57" i="4"/>
  <c r="V56" i="4"/>
  <c r="U56" i="4"/>
  <c r="T56" i="4"/>
  <c r="S56" i="4"/>
  <c r="R56" i="4"/>
  <c r="Q56" i="4"/>
  <c r="V55" i="4"/>
  <c r="U55" i="4"/>
  <c r="T55" i="4"/>
  <c r="S55" i="4"/>
  <c r="R55" i="4"/>
  <c r="Q55" i="4"/>
  <c r="J55" i="4"/>
  <c r="F55" i="4" s="1"/>
  <c r="E55" i="4" s="1"/>
  <c r="V54" i="4"/>
  <c r="U54" i="4"/>
  <c r="U58" i="4" s="1"/>
  <c r="T54" i="4"/>
  <c r="S54" i="4"/>
  <c r="R54" i="4"/>
  <c r="Q54" i="4"/>
  <c r="J54" i="4" s="1"/>
  <c r="F54" i="4" s="1"/>
  <c r="E54" i="4" s="1"/>
  <c r="V53" i="4"/>
  <c r="U53" i="4"/>
  <c r="T53" i="4"/>
  <c r="S53" i="4"/>
  <c r="J53" i="4" s="1"/>
  <c r="F53" i="4" s="1"/>
  <c r="E53" i="4" s="1"/>
  <c r="R53" i="4"/>
  <c r="Q53" i="4"/>
  <c r="J52" i="4"/>
  <c r="F52" i="4"/>
  <c r="E52" i="4" s="1"/>
  <c r="V51" i="4"/>
  <c r="V58" i="4" s="1"/>
  <c r="U51" i="4"/>
  <c r="T51" i="4"/>
  <c r="S51" i="4"/>
  <c r="R51" i="4"/>
  <c r="Q51" i="4"/>
  <c r="J50" i="4"/>
  <c r="F50" i="4"/>
  <c r="E50" i="4"/>
  <c r="V49" i="4"/>
  <c r="U49" i="4"/>
  <c r="T49" i="4"/>
  <c r="T58" i="4" s="1"/>
  <c r="S49" i="4"/>
  <c r="J49" i="4" s="1"/>
  <c r="F49" i="4" s="1"/>
  <c r="E49" i="4" s="1"/>
  <c r="R49" i="4"/>
  <c r="Q49" i="4"/>
  <c r="J48" i="4"/>
  <c r="F48" i="4"/>
  <c r="E48" i="4" s="1"/>
  <c r="V47" i="4"/>
  <c r="U47" i="4"/>
  <c r="T47" i="4"/>
  <c r="S47" i="4"/>
  <c r="S58" i="4" s="1"/>
  <c r="R47" i="4"/>
  <c r="R58" i="4" s="1"/>
  <c r="Q47" i="4"/>
  <c r="D44" i="4"/>
  <c r="J43" i="4"/>
  <c r="F43" i="4" s="1"/>
  <c r="E43" i="4"/>
  <c r="V42" i="4"/>
  <c r="U42" i="4"/>
  <c r="T42" i="4"/>
  <c r="S42" i="4"/>
  <c r="J42" i="4" s="1"/>
  <c r="F42" i="4" s="1"/>
  <c r="E42" i="4" s="1"/>
  <c r="R42" i="4"/>
  <c r="Q42" i="4"/>
  <c r="J41" i="4"/>
  <c r="F41" i="4"/>
  <c r="E41" i="4"/>
  <c r="V40" i="4"/>
  <c r="V44" i="4" s="1"/>
  <c r="U40" i="4"/>
  <c r="U44" i="4" s="1"/>
  <c r="T40" i="4"/>
  <c r="T44" i="4" s="1"/>
  <c r="S40" i="4"/>
  <c r="R40" i="4"/>
  <c r="R44" i="4" s="1"/>
  <c r="Q40" i="4"/>
  <c r="Q44" i="4" s="1"/>
  <c r="J40" i="4"/>
  <c r="F40" i="4" s="1"/>
  <c r="F44" i="4" s="1"/>
  <c r="E44" i="4" s="1"/>
  <c r="E40" i="4"/>
  <c r="T37" i="4"/>
  <c r="S37" i="4"/>
  <c r="F37" i="4"/>
  <c r="E37" i="4"/>
  <c r="D37" i="4"/>
  <c r="J36" i="4"/>
  <c r="E36" i="4"/>
  <c r="E35" i="4"/>
  <c r="E34" i="4"/>
  <c r="E33" i="4"/>
  <c r="E32" i="4"/>
  <c r="V31" i="4"/>
  <c r="V37" i="4" s="1"/>
  <c r="U31" i="4"/>
  <c r="U37" i="4" s="1"/>
  <c r="T31" i="4"/>
  <c r="S31" i="4"/>
  <c r="R31" i="4"/>
  <c r="R37" i="4" s="1"/>
  <c r="Q31" i="4"/>
  <c r="Q37" i="4" s="1"/>
  <c r="E31" i="4"/>
  <c r="V28" i="4"/>
  <c r="V111" i="4" s="1"/>
  <c r="V113" i="4" s="1"/>
  <c r="J27" i="4"/>
  <c r="F27" i="4" s="1"/>
  <c r="E27" i="4" s="1"/>
  <c r="J26" i="4"/>
  <c r="F26" i="4"/>
  <c r="E26" i="4" s="1"/>
  <c r="J25" i="4"/>
  <c r="F25" i="4"/>
  <c r="E25" i="4"/>
  <c r="J24" i="4"/>
  <c r="F24" i="4" s="1"/>
  <c r="E24" i="4" s="1"/>
  <c r="J23" i="4"/>
  <c r="F23" i="4" s="1"/>
  <c r="E23" i="4" s="1"/>
  <c r="J22" i="4"/>
  <c r="F22" i="4"/>
  <c r="E22" i="4" s="1"/>
  <c r="J21" i="4"/>
  <c r="F21" i="4"/>
  <c r="E21" i="4"/>
  <c r="J20" i="4"/>
  <c r="F20" i="4" s="1"/>
  <c r="E20" i="4" s="1"/>
  <c r="J19" i="4"/>
  <c r="F19" i="4" s="1"/>
  <c r="E19" i="4" s="1"/>
  <c r="V18" i="4"/>
  <c r="U18" i="4"/>
  <c r="T18" i="4"/>
  <c r="S18" i="4"/>
  <c r="R18" i="4"/>
  <c r="R28" i="4" s="1"/>
  <c r="R111" i="4" s="1"/>
  <c r="R113" i="4" s="1"/>
  <c r="Q18" i="4"/>
  <c r="J18" i="4" s="1"/>
  <c r="F18" i="4" s="1"/>
  <c r="E18" i="4" s="1"/>
  <c r="J17" i="4"/>
  <c r="F17" i="4" s="1"/>
  <c r="E17" i="4" s="1"/>
  <c r="J16" i="4"/>
  <c r="F16" i="4" s="1"/>
  <c r="E16" i="4"/>
  <c r="V15" i="4"/>
  <c r="U15" i="4"/>
  <c r="T15" i="4"/>
  <c r="S15" i="4"/>
  <c r="R15" i="4"/>
  <c r="Q15" i="4"/>
  <c r="J15" i="4"/>
  <c r="F15" i="4" s="1"/>
  <c r="E15" i="4" s="1"/>
  <c r="J14" i="4"/>
  <c r="F14" i="4"/>
  <c r="E14" i="4" s="1"/>
  <c r="V13" i="4"/>
  <c r="U13" i="4"/>
  <c r="T13" i="4"/>
  <c r="S13" i="4"/>
  <c r="R13" i="4"/>
  <c r="Q13" i="4"/>
  <c r="J13" i="4"/>
  <c r="F13" i="4" s="1"/>
  <c r="E13" i="4" s="1"/>
  <c r="J12" i="4"/>
  <c r="F12" i="4" s="1"/>
  <c r="E12" i="4"/>
  <c r="J11" i="4"/>
  <c r="F11" i="4" s="1"/>
  <c r="E11" i="4"/>
  <c r="J10" i="4"/>
  <c r="F10" i="4" s="1"/>
  <c r="E10" i="4" s="1"/>
  <c r="D10" i="4"/>
  <c r="D28" i="4" s="1"/>
  <c r="D78" i="4" s="1"/>
  <c r="D105" i="4" s="1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31" i="4" s="1"/>
  <c r="A32" i="4" s="1"/>
  <c r="A33" i="4" s="1"/>
  <c r="A34" i="4" s="1"/>
  <c r="A35" i="4" s="1"/>
  <c r="A36" i="4" s="1"/>
  <c r="A37" i="4" s="1"/>
  <c r="A40" i="4" s="1"/>
  <c r="A41" i="4" s="1"/>
  <c r="A42" i="4" s="1"/>
  <c r="A43" i="4" s="1"/>
  <c r="A44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6" i="4" s="1"/>
  <c r="A78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4" i="4" s="1"/>
  <c r="A95" i="4" s="1"/>
  <c r="A96" i="4" s="1"/>
  <c r="A97" i="4" s="1"/>
  <c r="A100" i="4" s="1"/>
  <c r="A103" i="4" s="1"/>
  <c r="A105" i="4" s="1"/>
  <c r="V9" i="4"/>
  <c r="U9" i="4"/>
  <c r="U28" i="4" s="1"/>
  <c r="T9" i="4"/>
  <c r="S9" i="4"/>
  <c r="S28" i="4" s="1"/>
  <c r="R9" i="4"/>
  <c r="Q9" i="4"/>
  <c r="A9" i="4"/>
  <c r="J37" i="4" l="1"/>
  <c r="E64" i="4"/>
  <c r="S111" i="4"/>
  <c r="S113" i="4" s="1"/>
  <c r="U111" i="4"/>
  <c r="U113" i="4" s="1"/>
  <c r="Q28" i="4"/>
  <c r="J9" i="4"/>
  <c r="F9" i="4" s="1"/>
  <c r="J47" i="4"/>
  <c r="J56" i="4"/>
  <c r="F56" i="4" s="1"/>
  <c r="E56" i="4" s="1"/>
  <c r="E65" i="4"/>
  <c r="J81" i="4"/>
  <c r="F81" i="4" s="1"/>
  <c r="S44" i="4"/>
  <c r="J44" i="4" s="1"/>
  <c r="Q73" i="4"/>
  <c r="J73" i="4" s="1"/>
  <c r="J71" i="4"/>
  <c r="F71" i="4" s="1"/>
  <c r="E71" i="4" s="1"/>
  <c r="Q91" i="4"/>
  <c r="J91" i="4" s="1"/>
  <c r="T28" i="4"/>
  <c r="T111" i="4" s="1"/>
  <c r="T113" i="4" s="1"/>
  <c r="Q58" i="4"/>
  <c r="J31" i="4"/>
  <c r="J51" i="4"/>
  <c r="F51" i="4" s="1"/>
  <c r="E51" i="4" s="1"/>
  <c r="J76" i="4"/>
  <c r="F91" i="4" l="1"/>
  <c r="E81" i="4"/>
  <c r="E9" i="4"/>
  <c r="F28" i="4"/>
  <c r="J28" i="4"/>
  <c r="Q111" i="4"/>
  <c r="F73" i="4"/>
  <c r="E73" i="4" s="1"/>
  <c r="J58" i="4"/>
  <c r="F47" i="4"/>
  <c r="Q113" i="4" l="1"/>
  <c r="J113" i="4" s="1"/>
  <c r="J111" i="4"/>
  <c r="F78" i="4"/>
  <c r="E28" i="4"/>
  <c r="F58" i="4"/>
  <c r="E58" i="4" s="1"/>
  <c r="E47" i="4"/>
  <c r="E91" i="4"/>
  <c r="F103" i="4"/>
  <c r="E103" i="4" s="1"/>
  <c r="E78" i="4" l="1"/>
  <c r="F105" i="4"/>
  <c r="F108" i="4" l="1"/>
  <c r="F113" i="4" s="1"/>
  <c r="E107" i="4"/>
  <c r="E105" i="4"/>
  <c r="O113" i="3" l="1"/>
  <c r="M113" i="3"/>
  <c r="K113" i="3"/>
  <c r="P111" i="3"/>
  <c r="P113" i="3" s="1"/>
  <c r="O111" i="3"/>
  <c r="N111" i="3"/>
  <c r="N113" i="3" s="1"/>
  <c r="M111" i="3"/>
  <c r="L111" i="3"/>
  <c r="L113" i="3" s="1"/>
  <c r="K111" i="3"/>
  <c r="V100" i="3"/>
  <c r="U100" i="3"/>
  <c r="T100" i="3"/>
  <c r="S100" i="3"/>
  <c r="R100" i="3"/>
  <c r="Q100" i="3"/>
  <c r="J100" i="3" s="1"/>
  <c r="E100" i="3"/>
  <c r="F97" i="3"/>
  <c r="E97" i="3" s="1"/>
  <c r="D97" i="3"/>
  <c r="E96" i="3"/>
  <c r="E95" i="3"/>
  <c r="E94" i="3"/>
  <c r="V91" i="3"/>
  <c r="T91" i="3"/>
  <c r="R91" i="3"/>
  <c r="D91" i="3"/>
  <c r="D103" i="3" s="1"/>
  <c r="J90" i="3"/>
  <c r="F90" i="3"/>
  <c r="E90" i="3" s="1"/>
  <c r="J89" i="3"/>
  <c r="F89" i="3"/>
  <c r="E89" i="3" s="1"/>
  <c r="V88" i="3"/>
  <c r="U88" i="3"/>
  <c r="T88" i="3"/>
  <c r="S88" i="3"/>
  <c r="R88" i="3"/>
  <c r="Q88" i="3"/>
  <c r="J87" i="3"/>
  <c r="F87" i="3"/>
  <c r="E87" i="3" s="1"/>
  <c r="J86" i="3"/>
  <c r="F86" i="3"/>
  <c r="E86" i="3" s="1"/>
  <c r="V85" i="3"/>
  <c r="U85" i="3"/>
  <c r="T85" i="3"/>
  <c r="S85" i="3"/>
  <c r="R85" i="3"/>
  <c r="Q85" i="3"/>
  <c r="J85" i="3" s="1"/>
  <c r="F85" i="3" s="1"/>
  <c r="E85" i="3" s="1"/>
  <c r="J84" i="3"/>
  <c r="F84" i="3"/>
  <c r="E84" i="3" s="1"/>
  <c r="J83" i="3"/>
  <c r="F83" i="3"/>
  <c r="E83" i="3" s="1"/>
  <c r="J82" i="3"/>
  <c r="F82" i="3"/>
  <c r="E82" i="3" s="1"/>
  <c r="V81" i="3"/>
  <c r="U81" i="3"/>
  <c r="T81" i="3"/>
  <c r="S81" i="3"/>
  <c r="R81" i="3"/>
  <c r="Q81" i="3"/>
  <c r="V76" i="3"/>
  <c r="U76" i="3"/>
  <c r="T76" i="3"/>
  <c r="S76" i="3"/>
  <c r="R76" i="3"/>
  <c r="Q76" i="3"/>
  <c r="J76" i="3" s="1"/>
  <c r="E76" i="3"/>
  <c r="V73" i="3"/>
  <c r="T73" i="3"/>
  <c r="R73" i="3"/>
  <c r="J72" i="3"/>
  <c r="F72" i="3"/>
  <c r="E72" i="3" s="1"/>
  <c r="V71" i="3"/>
  <c r="U71" i="3"/>
  <c r="U73" i="3" s="1"/>
  <c r="T71" i="3"/>
  <c r="S71" i="3"/>
  <c r="S73" i="3" s="1"/>
  <c r="R71" i="3"/>
  <c r="Q71" i="3"/>
  <c r="J70" i="3"/>
  <c r="F70" i="3"/>
  <c r="E70" i="3" s="1"/>
  <c r="J69" i="3"/>
  <c r="F69" i="3"/>
  <c r="E69" i="3" s="1"/>
  <c r="J68" i="3"/>
  <c r="F68" i="3"/>
  <c r="E68" i="3" s="1"/>
  <c r="J67" i="3"/>
  <c r="F67" i="3"/>
  <c r="E67" i="3" s="1"/>
  <c r="J66" i="3"/>
  <c r="F66" i="3"/>
  <c r="E66" i="3" s="1"/>
  <c r="J65" i="3"/>
  <c r="F65" i="3"/>
  <c r="D65" i="3"/>
  <c r="D73" i="3" s="1"/>
  <c r="J64" i="3"/>
  <c r="F64" i="3" s="1"/>
  <c r="V58" i="3"/>
  <c r="T58" i="3"/>
  <c r="R58" i="3"/>
  <c r="D58" i="3"/>
  <c r="V57" i="3"/>
  <c r="U57" i="3"/>
  <c r="T57" i="3"/>
  <c r="S57" i="3"/>
  <c r="R57" i="3"/>
  <c r="Q57" i="3"/>
  <c r="V56" i="3"/>
  <c r="U56" i="3"/>
  <c r="T56" i="3"/>
  <c r="S56" i="3"/>
  <c r="R56" i="3"/>
  <c r="Q56" i="3"/>
  <c r="V55" i="3"/>
  <c r="U55" i="3"/>
  <c r="T55" i="3"/>
  <c r="S55" i="3"/>
  <c r="R55" i="3"/>
  <c r="Q55" i="3"/>
  <c r="V54" i="3"/>
  <c r="U54" i="3"/>
  <c r="T54" i="3"/>
  <c r="S54" i="3"/>
  <c r="R54" i="3"/>
  <c r="Q54" i="3"/>
  <c r="V53" i="3"/>
  <c r="U53" i="3"/>
  <c r="T53" i="3"/>
  <c r="S53" i="3"/>
  <c r="R53" i="3"/>
  <c r="Q53" i="3"/>
  <c r="J52" i="3"/>
  <c r="F52" i="3"/>
  <c r="E52" i="3" s="1"/>
  <c r="V51" i="3"/>
  <c r="U51" i="3"/>
  <c r="T51" i="3"/>
  <c r="S51" i="3"/>
  <c r="R51" i="3"/>
  <c r="Q51" i="3"/>
  <c r="J50" i="3"/>
  <c r="F50" i="3"/>
  <c r="E50" i="3" s="1"/>
  <c r="V49" i="3"/>
  <c r="U49" i="3"/>
  <c r="T49" i="3"/>
  <c r="S49" i="3"/>
  <c r="R49" i="3"/>
  <c r="Q49" i="3"/>
  <c r="J49" i="3" s="1"/>
  <c r="F49" i="3" s="1"/>
  <c r="E49" i="3" s="1"/>
  <c r="J48" i="3"/>
  <c r="F48" i="3"/>
  <c r="E48" i="3" s="1"/>
  <c r="V47" i="3"/>
  <c r="U47" i="3"/>
  <c r="T47" i="3"/>
  <c r="S47" i="3"/>
  <c r="R47" i="3"/>
  <c r="Q47" i="3"/>
  <c r="U44" i="3"/>
  <c r="S44" i="3"/>
  <c r="Q44" i="3"/>
  <c r="D44" i="3"/>
  <c r="J43" i="3"/>
  <c r="F43" i="3" s="1"/>
  <c r="E43" i="3"/>
  <c r="V42" i="3"/>
  <c r="U42" i="3"/>
  <c r="T42" i="3"/>
  <c r="S42" i="3"/>
  <c r="R42" i="3"/>
  <c r="Q42" i="3"/>
  <c r="J42" i="3"/>
  <c r="F42" i="3" s="1"/>
  <c r="E42" i="3"/>
  <c r="J41" i="3"/>
  <c r="F41" i="3" s="1"/>
  <c r="E41" i="3"/>
  <c r="V40" i="3"/>
  <c r="V44" i="3" s="1"/>
  <c r="U40" i="3"/>
  <c r="T40" i="3"/>
  <c r="S40" i="3"/>
  <c r="R40" i="3"/>
  <c r="R44" i="3" s="1"/>
  <c r="Q40" i="3"/>
  <c r="V37" i="3"/>
  <c r="T37" i="3"/>
  <c r="F37" i="3"/>
  <c r="E37" i="3"/>
  <c r="D37" i="3"/>
  <c r="J36" i="3"/>
  <c r="E36" i="3"/>
  <c r="E35" i="3"/>
  <c r="E34" i="3"/>
  <c r="E33" i="3"/>
  <c r="E32" i="3"/>
  <c r="V31" i="3"/>
  <c r="U31" i="3"/>
  <c r="U37" i="3" s="1"/>
  <c r="T31" i="3"/>
  <c r="S31" i="3"/>
  <c r="S37" i="3" s="1"/>
  <c r="R31" i="3"/>
  <c r="R37" i="3" s="1"/>
  <c r="Q31" i="3"/>
  <c r="Q37" i="3" s="1"/>
  <c r="J37" i="3" s="1"/>
  <c r="J31" i="3"/>
  <c r="E31" i="3"/>
  <c r="S28" i="3"/>
  <c r="D28" i="3"/>
  <c r="J27" i="3"/>
  <c r="F27" i="3" s="1"/>
  <c r="E27" i="3"/>
  <c r="J26" i="3"/>
  <c r="F26" i="3" s="1"/>
  <c r="E26" i="3"/>
  <c r="J25" i="3"/>
  <c r="F25" i="3" s="1"/>
  <c r="E25" i="3"/>
  <c r="J24" i="3"/>
  <c r="F24" i="3" s="1"/>
  <c r="E24" i="3"/>
  <c r="J23" i="3"/>
  <c r="F23" i="3" s="1"/>
  <c r="E23" i="3"/>
  <c r="J22" i="3"/>
  <c r="F22" i="3" s="1"/>
  <c r="E22" i="3"/>
  <c r="J21" i="3"/>
  <c r="F21" i="3" s="1"/>
  <c r="E21" i="3"/>
  <c r="J20" i="3"/>
  <c r="F20" i="3" s="1"/>
  <c r="E20" i="3"/>
  <c r="J19" i="3"/>
  <c r="F19" i="3" s="1"/>
  <c r="E19" i="3"/>
  <c r="V18" i="3"/>
  <c r="U18" i="3"/>
  <c r="T18" i="3"/>
  <c r="S18" i="3"/>
  <c r="R18" i="3"/>
  <c r="Q18" i="3"/>
  <c r="J18" i="3"/>
  <c r="F18" i="3" s="1"/>
  <c r="E18" i="3"/>
  <c r="J17" i="3"/>
  <c r="F17" i="3" s="1"/>
  <c r="E17" i="3"/>
  <c r="J16" i="3"/>
  <c r="F16" i="3" s="1"/>
  <c r="E16" i="3"/>
  <c r="V15" i="3"/>
  <c r="U15" i="3"/>
  <c r="T15" i="3"/>
  <c r="S15" i="3"/>
  <c r="R15" i="3"/>
  <c r="Q15" i="3"/>
  <c r="J15" i="3"/>
  <c r="F15" i="3" s="1"/>
  <c r="E15" i="3"/>
  <c r="J14" i="3"/>
  <c r="F14" i="3" s="1"/>
  <c r="E14" i="3"/>
  <c r="V13" i="3"/>
  <c r="U13" i="3"/>
  <c r="T13" i="3"/>
  <c r="S13" i="3"/>
  <c r="R13" i="3"/>
  <c r="J13" i="3" s="1"/>
  <c r="F13" i="3" s="1"/>
  <c r="E13" i="3" s="1"/>
  <c r="Q13" i="3"/>
  <c r="J12" i="3"/>
  <c r="F12" i="3" s="1"/>
  <c r="E12" i="3"/>
  <c r="J11" i="3"/>
  <c r="F11" i="3" s="1"/>
  <c r="E11" i="3"/>
  <c r="J10" i="3"/>
  <c r="F10" i="3" s="1"/>
  <c r="E10" i="3"/>
  <c r="D10" i="3"/>
  <c r="V9" i="3"/>
  <c r="V28" i="3" s="1"/>
  <c r="V111" i="3" s="1"/>
  <c r="V113" i="3" s="1"/>
  <c r="V117" i="3" s="1"/>
  <c r="U9" i="3"/>
  <c r="U28" i="3" s="1"/>
  <c r="T9" i="3"/>
  <c r="S9" i="3"/>
  <c r="R9" i="3"/>
  <c r="R28" i="3" s="1"/>
  <c r="Q9" i="3"/>
  <c r="J9" i="3" s="1"/>
  <c r="F9" i="3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31" i="3" s="1"/>
  <c r="A32" i="3" s="1"/>
  <c r="A33" i="3" s="1"/>
  <c r="A34" i="3" s="1"/>
  <c r="A35" i="3" s="1"/>
  <c r="A36" i="3" s="1"/>
  <c r="A37" i="3" s="1"/>
  <c r="A40" i="3" s="1"/>
  <c r="A41" i="3" s="1"/>
  <c r="A42" i="3" s="1"/>
  <c r="A43" i="3" s="1"/>
  <c r="A44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6" i="3" s="1"/>
  <c r="A78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4" i="3" s="1"/>
  <c r="A95" i="3" s="1"/>
  <c r="A96" i="3" s="1"/>
  <c r="A97" i="3" s="1"/>
  <c r="A100" i="3" s="1"/>
  <c r="A103" i="3" s="1"/>
  <c r="A105" i="3" s="1"/>
  <c r="E9" i="3" l="1"/>
  <c r="F28" i="3"/>
  <c r="Q28" i="3"/>
  <c r="U58" i="3"/>
  <c r="U111" i="3" s="1"/>
  <c r="U113" i="3" s="1"/>
  <c r="U117" i="3" s="1"/>
  <c r="S91" i="3"/>
  <c r="D78" i="3"/>
  <c r="D105" i="3" s="1"/>
  <c r="J53" i="3"/>
  <c r="F53" i="3" s="1"/>
  <c r="E53" i="3" s="1"/>
  <c r="J54" i="3"/>
  <c r="F54" i="3" s="1"/>
  <c r="E54" i="3" s="1"/>
  <c r="J55" i="3"/>
  <c r="F55" i="3" s="1"/>
  <c r="E55" i="3" s="1"/>
  <c r="J56" i="3"/>
  <c r="F56" i="3" s="1"/>
  <c r="E56" i="3" s="1"/>
  <c r="J57" i="3"/>
  <c r="F57" i="3" s="1"/>
  <c r="E57" i="3" s="1"/>
  <c r="E65" i="3"/>
  <c r="J88" i="3"/>
  <c r="F88" i="3" s="1"/>
  <c r="E88" i="3" s="1"/>
  <c r="R111" i="3"/>
  <c r="R113" i="3" s="1"/>
  <c r="R117" i="3" s="1"/>
  <c r="S111" i="3"/>
  <c r="S113" i="3" s="1"/>
  <c r="S117" i="3" s="1"/>
  <c r="J47" i="3"/>
  <c r="Q58" i="3"/>
  <c r="Q73" i="3"/>
  <c r="J73" i="3" s="1"/>
  <c r="J71" i="3"/>
  <c r="F71" i="3" s="1"/>
  <c r="E71" i="3" s="1"/>
  <c r="T28" i="3"/>
  <c r="J40" i="3"/>
  <c r="F40" i="3" s="1"/>
  <c r="T44" i="3"/>
  <c r="J44" i="3" s="1"/>
  <c r="S58" i="3"/>
  <c r="J51" i="3"/>
  <c r="F51" i="3" s="1"/>
  <c r="E51" i="3" s="1"/>
  <c r="E64" i="3"/>
  <c r="Q91" i="3"/>
  <c r="J91" i="3" s="1"/>
  <c r="J81" i="3"/>
  <c r="F81" i="3" s="1"/>
  <c r="U91" i="3"/>
  <c r="T111" i="3" l="1"/>
  <c r="T113" i="3" s="1"/>
  <c r="T117" i="3" s="1"/>
  <c r="Q111" i="3"/>
  <c r="J28" i="3"/>
  <c r="F91" i="3"/>
  <c r="E81" i="3"/>
  <c r="J58" i="3"/>
  <c r="F47" i="3"/>
  <c r="E28" i="3"/>
  <c r="F44" i="3"/>
  <c r="E44" i="3" s="1"/>
  <c r="E40" i="3"/>
  <c r="F73" i="3"/>
  <c r="E73" i="3" s="1"/>
  <c r="F103" i="3" l="1"/>
  <c r="E103" i="3" s="1"/>
  <c r="E91" i="3"/>
  <c r="Q113" i="3"/>
  <c r="J111" i="3"/>
  <c r="F58" i="3"/>
  <c r="E47" i="3"/>
  <c r="Q117" i="3" l="1"/>
  <c r="J113" i="3"/>
  <c r="E58" i="3"/>
  <c r="F78" i="3"/>
  <c r="F105" i="3" l="1"/>
  <c r="E78" i="3"/>
  <c r="F111" i="3" l="1"/>
  <c r="E107" i="3"/>
  <c r="E105" i="3"/>
  <c r="F111" i="2" l="1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E100" i="2"/>
  <c r="F97" i="2"/>
  <c r="E97" i="2"/>
  <c r="D97" i="2"/>
  <c r="E96" i="2"/>
  <c r="E95" i="2"/>
  <c r="E94" i="2"/>
  <c r="S91" i="2"/>
  <c r="O91" i="2"/>
  <c r="K91" i="2"/>
  <c r="D91" i="2"/>
  <c r="D103" i="2" s="1"/>
  <c r="J90" i="2"/>
  <c r="E90" i="2"/>
  <c r="J89" i="2"/>
  <c r="E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F88" i="2"/>
  <c r="E88" i="2" s="1"/>
  <c r="V87" i="2"/>
  <c r="U87" i="2"/>
  <c r="T87" i="2"/>
  <c r="S87" i="2"/>
  <c r="R87" i="2"/>
  <c r="Q87" i="2"/>
  <c r="P87" i="2"/>
  <c r="O87" i="2"/>
  <c r="N87" i="2"/>
  <c r="J87" i="2" s="1"/>
  <c r="M87" i="2"/>
  <c r="L87" i="2"/>
  <c r="K87" i="2"/>
  <c r="E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 s="1"/>
  <c r="E86" i="2"/>
  <c r="V85" i="2"/>
  <c r="U85" i="2"/>
  <c r="T85" i="2"/>
  <c r="S85" i="2"/>
  <c r="R85" i="2"/>
  <c r="Q85" i="2"/>
  <c r="P85" i="2"/>
  <c r="O85" i="2"/>
  <c r="N85" i="2"/>
  <c r="M85" i="2"/>
  <c r="L85" i="2"/>
  <c r="J85" i="2" s="1"/>
  <c r="K85" i="2"/>
  <c r="F85" i="2"/>
  <c r="E85" i="2"/>
  <c r="J84" i="2"/>
  <c r="E84" i="2"/>
  <c r="J83" i="2"/>
  <c r="F83" i="2"/>
  <c r="E83" i="2" s="1"/>
  <c r="J82" i="2"/>
  <c r="E82" i="2"/>
  <c r="V81" i="2"/>
  <c r="V91" i="2" s="1"/>
  <c r="U81" i="2"/>
  <c r="U91" i="2" s="1"/>
  <c r="T81" i="2"/>
  <c r="T91" i="2" s="1"/>
  <c r="S81" i="2"/>
  <c r="R81" i="2"/>
  <c r="R91" i="2" s="1"/>
  <c r="Q81" i="2"/>
  <c r="Q91" i="2" s="1"/>
  <c r="P81" i="2"/>
  <c r="P91" i="2" s="1"/>
  <c r="O81" i="2"/>
  <c r="N81" i="2"/>
  <c r="J81" i="2" s="1"/>
  <c r="M81" i="2"/>
  <c r="M91" i="2" s="1"/>
  <c r="L81" i="2"/>
  <c r="L91" i="2" s="1"/>
  <c r="K81" i="2"/>
  <c r="F81" i="2"/>
  <c r="F91" i="2" s="1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E76" i="2"/>
  <c r="F73" i="2"/>
  <c r="J72" i="2"/>
  <c r="E72" i="2"/>
  <c r="V71" i="2"/>
  <c r="U71" i="2"/>
  <c r="U73" i="2" s="1"/>
  <c r="T71" i="2"/>
  <c r="S71" i="2"/>
  <c r="R71" i="2"/>
  <c r="Q71" i="2"/>
  <c r="Q73" i="2" s="1"/>
  <c r="P71" i="2"/>
  <c r="O71" i="2"/>
  <c r="N71" i="2"/>
  <c r="M71" i="2"/>
  <c r="M73" i="2" s="1"/>
  <c r="L71" i="2"/>
  <c r="K71" i="2"/>
  <c r="J71" i="2" s="1"/>
  <c r="E71" i="2"/>
  <c r="V70" i="2"/>
  <c r="U70" i="2"/>
  <c r="T70" i="2"/>
  <c r="S70" i="2"/>
  <c r="R70" i="2"/>
  <c r="Q70" i="2"/>
  <c r="P70" i="2"/>
  <c r="O70" i="2"/>
  <c r="N70" i="2"/>
  <c r="M70" i="2"/>
  <c r="L70" i="2"/>
  <c r="J70" i="2" s="1"/>
  <c r="K70" i="2"/>
  <c r="E70" i="2"/>
  <c r="J69" i="2"/>
  <c r="E69" i="2"/>
  <c r="J68" i="2"/>
  <c r="E68" i="2"/>
  <c r="J67" i="2"/>
  <c r="E67" i="2"/>
  <c r="J66" i="2"/>
  <c r="E66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 s="1"/>
  <c r="E65" i="2"/>
  <c r="D65" i="2"/>
  <c r="D73" i="2" s="1"/>
  <c r="V64" i="2"/>
  <c r="V73" i="2" s="1"/>
  <c r="U64" i="2"/>
  <c r="T64" i="2"/>
  <c r="T73" i="2" s="1"/>
  <c r="S64" i="2"/>
  <c r="S73" i="2" s="1"/>
  <c r="R64" i="2"/>
  <c r="R73" i="2" s="1"/>
  <c r="Q64" i="2"/>
  <c r="P64" i="2"/>
  <c r="P73" i="2" s="1"/>
  <c r="O64" i="2"/>
  <c r="O73" i="2" s="1"/>
  <c r="N64" i="2"/>
  <c r="N73" i="2" s="1"/>
  <c r="M64" i="2"/>
  <c r="L64" i="2"/>
  <c r="L73" i="2" s="1"/>
  <c r="K64" i="2"/>
  <c r="K73" i="2" s="1"/>
  <c r="J73" i="2" s="1"/>
  <c r="E64" i="2"/>
  <c r="D58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 s="1"/>
  <c r="F57" i="2"/>
  <c r="E57" i="2" s="1"/>
  <c r="V56" i="2"/>
  <c r="U56" i="2"/>
  <c r="T56" i="2"/>
  <c r="S56" i="2"/>
  <c r="R56" i="2"/>
  <c r="Q56" i="2"/>
  <c r="P56" i="2"/>
  <c r="O56" i="2"/>
  <c r="N56" i="2"/>
  <c r="M56" i="2"/>
  <c r="L56" i="2"/>
  <c r="K56" i="2"/>
  <c r="J56" i="2" s="1"/>
  <c r="F56" i="2"/>
  <c r="E56" i="2" s="1"/>
  <c r="V55" i="2"/>
  <c r="U55" i="2"/>
  <c r="T55" i="2"/>
  <c r="S55" i="2"/>
  <c r="R55" i="2"/>
  <c r="Q55" i="2"/>
  <c r="P55" i="2"/>
  <c r="O55" i="2"/>
  <c r="N55" i="2"/>
  <c r="M55" i="2"/>
  <c r="L55" i="2"/>
  <c r="K55" i="2"/>
  <c r="J55" i="2" s="1"/>
  <c r="F55" i="2"/>
  <c r="E55" i="2" s="1"/>
  <c r="V54" i="2"/>
  <c r="U54" i="2"/>
  <c r="T54" i="2"/>
  <c r="S54" i="2"/>
  <c r="R54" i="2"/>
  <c r="Q54" i="2"/>
  <c r="P54" i="2"/>
  <c r="O54" i="2"/>
  <c r="N54" i="2"/>
  <c r="M54" i="2"/>
  <c r="L54" i="2"/>
  <c r="K54" i="2"/>
  <c r="J54" i="2" s="1"/>
  <c r="F54" i="2"/>
  <c r="E54" i="2" s="1"/>
  <c r="V53" i="2"/>
  <c r="U53" i="2"/>
  <c r="T53" i="2"/>
  <c r="S53" i="2"/>
  <c r="R53" i="2"/>
  <c r="Q53" i="2"/>
  <c r="P53" i="2"/>
  <c r="O53" i="2"/>
  <c r="N53" i="2"/>
  <c r="M53" i="2"/>
  <c r="L53" i="2"/>
  <c r="K53" i="2"/>
  <c r="J53" i="2" s="1"/>
  <c r="E53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E52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 s="1"/>
  <c r="E51" i="2"/>
  <c r="V50" i="2"/>
  <c r="U50" i="2"/>
  <c r="T50" i="2"/>
  <c r="S50" i="2"/>
  <c r="R50" i="2"/>
  <c r="Q50" i="2"/>
  <c r="P50" i="2"/>
  <c r="O50" i="2"/>
  <c r="N50" i="2"/>
  <c r="M50" i="2"/>
  <c r="L50" i="2"/>
  <c r="J50" i="2" s="1"/>
  <c r="K50" i="2"/>
  <c r="E50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 s="1"/>
  <c r="F49" i="2"/>
  <c r="E49" i="2" s="1"/>
  <c r="V48" i="2"/>
  <c r="U48" i="2"/>
  <c r="T48" i="2"/>
  <c r="S48" i="2"/>
  <c r="R48" i="2"/>
  <c r="Q48" i="2"/>
  <c r="P48" i="2"/>
  <c r="O48" i="2"/>
  <c r="N48" i="2"/>
  <c r="M48" i="2"/>
  <c r="L48" i="2"/>
  <c r="K48" i="2"/>
  <c r="J48" i="2" s="1"/>
  <c r="E48" i="2"/>
  <c r="V47" i="2"/>
  <c r="V58" i="2" s="1"/>
  <c r="U47" i="2"/>
  <c r="U58" i="2" s="1"/>
  <c r="T47" i="2"/>
  <c r="T58" i="2" s="1"/>
  <c r="S47" i="2"/>
  <c r="S58" i="2" s="1"/>
  <c r="R47" i="2"/>
  <c r="R58" i="2" s="1"/>
  <c r="Q47" i="2"/>
  <c r="Q58" i="2" s="1"/>
  <c r="P47" i="2"/>
  <c r="P58" i="2" s="1"/>
  <c r="O47" i="2"/>
  <c r="O58" i="2" s="1"/>
  <c r="N47" i="2"/>
  <c r="N58" i="2" s="1"/>
  <c r="M47" i="2"/>
  <c r="M58" i="2" s="1"/>
  <c r="L47" i="2"/>
  <c r="L58" i="2" s="1"/>
  <c r="K47" i="2"/>
  <c r="K58" i="2" s="1"/>
  <c r="J47" i="2"/>
  <c r="F47" i="2"/>
  <c r="F58" i="2" s="1"/>
  <c r="E58" i="2" s="1"/>
  <c r="E47" i="2"/>
  <c r="D44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 s="1"/>
  <c r="E43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F42" i="2"/>
  <c r="E42" i="2"/>
  <c r="V41" i="2"/>
  <c r="V44" i="2" s="1"/>
  <c r="U41" i="2"/>
  <c r="T41" i="2"/>
  <c r="S41" i="2"/>
  <c r="R41" i="2"/>
  <c r="R44" i="2" s="1"/>
  <c r="Q41" i="2"/>
  <c r="P41" i="2"/>
  <c r="O41" i="2"/>
  <c r="N41" i="2"/>
  <c r="N44" i="2" s="1"/>
  <c r="M41" i="2"/>
  <c r="L41" i="2"/>
  <c r="K41" i="2"/>
  <c r="E41" i="2"/>
  <c r="V40" i="2"/>
  <c r="U40" i="2"/>
  <c r="U44" i="2" s="1"/>
  <c r="T40" i="2"/>
  <c r="T44" i="2" s="1"/>
  <c r="S40" i="2"/>
  <c r="S44" i="2" s="1"/>
  <c r="R40" i="2"/>
  <c r="Q40" i="2"/>
  <c r="Q44" i="2" s="1"/>
  <c r="P40" i="2"/>
  <c r="P44" i="2" s="1"/>
  <c r="O40" i="2"/>
  <c r="O44" i="2" s="1"/>
  <c r="N40" i="2"/>
  <c r="M40" i="2"/>
  <c r="M44" i="2" s="1"/>
  <c r="L40" i="2"/>
  <c r="L44" i="2" s="1"/>
  <c r="K40" i="2"/>
  <c r="K44" i="2" s="1"/>
  <c r="F40" i="2"/>
  <c r="F44" i="2" s="1"/>
  <c r="E44" i="2" s="1"/>
  <c r="F37" i="2"/>
  <c r="E37" i="2" s="1"/>
  <c r="D37" i="2"/>
  <c r="J36" i="2"/>
  <c r="E36" i="2"/>
  <c r="E35" i="2"/>
  <c r="E34" i="2"/>
  <c r="E33" i="2"/>
  <c r="E32" i="2"/>
  <c r="V31" i="2"/>
  <c r="V37" i="2" s="1"/>
  <c r="U31" i="2"/>
  <c r="U37" i="2" s="1"/>
  <c r="T31" i="2"/>
  <c r="T37" i="2" s="1"/>
  <c r="S31" i="2"/>
  <c r="S37" i="2" s="1"/>
  <c r="R31" i="2"/>
  <c r="R37" i="2" s="1"/>
  <c r="Q31" i="2"/>
  <c r="Q37" i="2" s="1"/>
  <c r="P31" i="2"/>
  <c r="P37" i="2" s="1"/>
  <c r="O31" i="2"/>
  <c r="O37" i="2" s="1"/>
  <c r="N31" i="2"/>
  <c r="N37" i="2" s="1"/>
  <c r="M31" i="2"/>
  <c r="M37" i="2" s="1"/>
  <c r="L31" i="2"/>
  <c r="L37" i="2" s="1"/>
  <c r="K31" i="2"/>
  <c r="K37" i="2" s="1"/>
  <c r="E31" i="2"/>
  <c r="J27" i="2"/>
  <c r="E27" i="2"/>
  <c r="J26" i="2"/>
  <c r="E26" i="2"/>
  <c r="J25" i="2"/>
  <c r="E25" i="2"/>
  <c r="J24" i="2"/>
  <c r="E24" i="2"/>
  <c r="J23" i="2"/>
  <c r="E23" i="2"/>
  <c r="J22" i="2"/>
  <c r="E22" i="2"/>
  <c r="J21" i="2"/>
  <c r="E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E20" i="2"/>
  <c r="J19" i="2"/>
  <c r="E19" i="2"/>
  <c r="V18" i="2"/>
  <c r="U18" i="2"/>
  <c r="T18" i="2"/>
  <c r="T28" i="2" s="1"/>
  <c r="S18" i="2"/>
  <c r="R18" i="2"/>
  <c r="Q18" i="2"/>
  <c r="P18" i="2"/>
  <c r="P28" i="2" s="1"/>
  <c r="O18" i="2"/>
  <c r="N18" i="2"/>
  <c r="M18" i="2"/>
  <c r="L18" i="2"/>
  <c r="K18" i="2"/>
  <c r="J17" i="2"/>
  <c r="E17" i="2"/>
  <c r="J16" i="2"/>
  <c r="E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F15" i="2"/>
  <c r="E15" i="2"/>
  <c r="J14" i="2"/>
  <c r="E14" i="2"/>
  <c r="V13" i="2"/>
  <c r="U13" i="2"/>
  <c r="T13" i="2"/>
  <c r="S13" i="2"/>
  <c r="R13" i="2"/>
  <c r="Q13" i="2"/>
  <c r="P13" i="2"/>
  <c r="O13" i="2"/>
  <c r="N13" i="2"/>
  <c r="M13" i="2"/>
  <c r="L13" i="2"/>
  <c r="K13" i="2"/>
  <c r="E13" i="2"/>
  <c r="J12" i="2"/>
  <c r="E12" i="2"/>
  <c r="J11" i="2"/>
  <c r="F11" i="2"/>
  <c r="E11" i="2" s="1"/>
  <c r="J10" i="2"/>
  <c r="E10" i="2"/>
  <c r="D10" i="2"/>
  <c r="D28" i="2" s="1"/>
  <c r="V9" i="2"/>
  <c r="V28" i="2" s="1"/>
  <c r="V111" i="2" s="1"/>
  <c r="U9" i="2"/>
  <c r="U28" i="2" s="1"/>
  <c r="U111" i="2" s="1"/>
  <c r="U113" i="2" s="1"/>
  <c r="T9" i="2"/>
  <c r="S9" i="2"/>
  <c r="S28" i="2" s="1"/>
  <c r="S111" i="2" s="1"/>
  <c r="R9" i="2"/>
  <c r="R28" i="2" s="1"/>
  <c r="R111" i="2" s="1"/>
  <c r="Q9" i="2"/>
  <c r="Q28" i="2" s="1"/>
  <c r="Q111" i="2" s="1"/>
  <c r="Q113" i="2" s="1"/>
  <c r="P9" i="2"/>
  <c r="O9" i="2"/>
  <c r="O28" i="2" s="1"/>
  <c r="O111" i="2" s="1"/>
  <c r="N9" i="2"/>
  <c r="N28" i="2" s="1"/>
  <c r="M9" i="2"/>
  <c r="M28" i="2" s="1"/>
  <c r="M111" i="2" s="1"/>
  <c r="M113" i="2" s="1"/>
  <c r="L9" i="2"/>
  <c r="K9" i="2"/>
  <c r="F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31" i="2" s="1"/>
  <c r="A32" i="2" s="1"/>
  <c r="A33" i="2" s="1"/>
  <c r="A34" i="2" s="1"/>
  <c r="A35" i="2" s="1"/>
  <c r="A36" i="2" s="1"/>
  <c r="A37" i="2" s="1"/>
  <c r="A40" i="2" s="1"/>
  <c r="A41" i="2" s="1"/>
  <c r="A42" i="2" s="1"/>
  <c r="A43" i="2" s="1"/>
  <c r="A44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6" i="2" s="1"/>
  <c r="A78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4" i="2" s="1"/>
  <c r="A95" i="2" s="1"/>
  <c r="A96" i="2" s="1"/>
  <c r="A97" i="2" s="1"/>
  <c r="A100" i="2" s="1"/>
  <c r="A103" i="2" s="1"/>
  <c r="A105" i="2" s="1"/>
  <c r="O113" i="2" l="1"/>
  <c r="D78" i="2"/>
  <c r="D105" i="2" s="1"/>
  <c r="J91" i="2"/>
  <c r="R113" i="2"/>
  <c r="V113" i="2"/>
  <c r="J13" i="2"/>
  <c r="J18" i="2"/>
  <c r="F18" i="2" s="1"/>
  <c r="E18" i="2" s="1"/>
  <c r="L28" i="2"/>
  <c r="L111" i="2" s="1"/>
  <c r="L113" i="2" s="1"/>
  <c r="P111" i="2"/>
  <c r="P113" i="2" s="1"/>
  <c r="T111" i="2"/>
  <c r="T113" i="2" s="1"/>
  <c r="J37" i="2"/>
  <c r="E91" i="2"/>
  <c r="F103" i="2"/>
  <c r="E103" i="2" s="1"/>
  <c r="K28" i="2"/>
  <c r="J9" i="2"/>
  <c r="S113" i="2"/>
  <c r="J44" i="2"/>
  <c r="J58" i="2"/>
  <c r="E73" i="2"/>
  <c r="E40" i="2"/>
  <c r="J64" i="2"/>
  <c r="N91" i="2"/>
  <c r="N111" i="2" s="1"/>
  <c r="N113" i="2" s="1"/>
  <c r="J41" i="2"/>
  <c r="E9" i="2"/>
  <c r="J31" i="2"/>
  <c r="J40" i="2"/>
  <c r="E81" i="2"/>
  <c r="J28" i="2" l="1"/>
  <c r="K111" i="2"/>
  <c r="F28" i="2"/>
  <c r="F78" i="2" l="1"/>
  <c r="E28" i="2"/>
  <c r="K113" i="2"/>
  <c r="J113" i="2" s="1"/>
  <c r="J111" i="2"/>
  <c r="F105" i="2" l="1"/>
  <c r="E78" i="2"/>
  <c r="F108" i="2" l="1"/>
  <c r="F113" i="2" s="1"/>
  <c r="E107" i="2"/>
  <c r="E105" i="2"/>
  <c r="D103" i="1" l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 s="1"/>
  <c r="E100" i="1"/>
  <c r="F97" i="1"/>
  <c r="E97" i="1" s="1"/>
  <c r="D97" i="1"/>
  <c r="E96" i="1"/>
  <c r="E95" i="1"/>
  <c r="E94" i="1"/>
  <c r="D91" i="1"/>
  <c r="J90" i="1"/>
  <c r="E90" i="1"/>
  <c r="J89" i="1"/>
  <c r="E89" i="1"/>
  <c r="V88" i="1"/>
  <c r="U88" i="1"/>
  <c r="T88" i="1"/>
  <c r="S88" i="1"/>
  <c r="R88" i="1"/>
  <c r="Q88" i="1"/>
  <c r="P88" i="1"/>
  <c r="O88" i="1"/>
  <c r="N88" i="1"/>
  <c r="M88" i="1"/>
  <c r="L88" i="1"/>
  <c r="K88" i="1"/>
  <c r="F88" i="1"/>
  <c r="E88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 s="1"/>
  <c r="E87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 s="1"/>
  <c r="E86" i="1"/>
  <c r="V85" i="1"/>
  <c r="U85" i="1"/>
  <c r="U91" i="1" s="1"/>
  <c r="T85" i="1"/>
  <c r="S85" i="1"/>
  <c r="R85" i="1"/>
  <c r="Q85" i="1"/>
  <c r="Q91" i="1" s="1"/>
  <c r="P85" i="1"/>
  <c r="O85" i="1"/>
  <c r="N85" i="1"/>
  <c r="M85" i="1"/>
  <c r="L85" i="1"/>
  <c r="K85" i="1"/>
  <c r="F85" i="1"/>
  <c r="E85" i="1" s="1"/>
  <c r="J84" i="1"/>
  <c r="E84" i="1"/>
  <c r="J83" i="1"/>
  <c r="E83" i="1"/>
  <c r="J82" i="1"/>
  <c r="E82" i="1"/>
  <c r="V81" i="1"/>
  <c r="V91" i="1" s="1"/>
  <c r="U81" i="1"/>
  <c r="T81" i="1"/>
  <c r="S81" i="1"/>
  <c r="S91" i="1" s="1"/>
  <c r="R81" i="1"/>
  <c r="R91" i="1" s="1"/>
  <c r="Q81" i="1"/>
  <c r="P81" i="1"/>
  <c r="O81" i="1"/>
  <c r="O91" i="1" s="1"/>
  <c r="N81" i="1"/>
  <c r="N91" i="1" s="1"/>
  <c r="M81" i="1"/>
  <c r="L81" i="1"/>
  <c r="K81" i="1"/>
  <c r="K91" i="1" s="1"/>
  <c r="F81" i="1"/>
  <c r="E81" i="1" s="1"/>
  <c r="V76" i="1"/>
  <c r="U76" i="1"/>
  <c r="T76" i="1"/>
  <c r="S76" i="1"/>
  <c r="R76" i="1"/>
  <c r="Q76" i="1"/>
  <c r="P76" i="1"/>
  <c r="O76" i="1"/>
  <c r="N76" i="1"/>
  <c r="M76" i="1"/>
  <c r="L76" i="1"/>
  <c r="K76" i="1"/>
  <c r="J76" i="1" s="1"/>
  <c r="E76" i="1"/>
  <c r="F73" i="1"/>
  <c r="J72" i="1"/>
  <c r="E72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 s="1"/>
  <c r="E71" i="1"/>
  <c r="V70" i="1"/>
  <c r="V73" i="1" s="1"/>
  <c r="U70" i="1"/>
  <c r="T70" i="1"/>
  <c r="S70" i="1"/>
  <c r="R70" i="1"/>
  <c r="R73" i="1" s="1"/>
  <c r="Q70" i="1"/>
  <c r="P70" i="1"/>
  <c r="O70" i="1"/>
  <c r="N70" i="1"/>
  <c r="N73" i="1" s="1"/>
  <c r="M70" i="1"/>
  <c r="L70" i="1"/>
  <c r="J70" i="1" s="1"/>
  <c r="K70" i="1"/>
  <c r="E70" i="1"/>
  <c r="J69" i="1"/>
  <c r="E69" i="1"/>
  <c r="J68" i="1"/>
  <c r="E68" i="1"/>
  <c r="J67" i="1"/>
  <c r="E67" i="1"/>
  <c r="J66" i="1"/>
  <c r="E66" i="1"/>
  <c r="V65" i="1"/>
  <c r="U65" i="1"/>
  <c r="U73" i="1" s="1"/>
  <c r="T65" i="1"/>
  <c r="S65" i="1"/>
  <c r="R65" i="1"/>
  <c r="Q65" i="1"/>
  <c r="Q73" i="1" s="1"/>
  <c r="P65" i="1"/>
  <c r="O65" i="1"/>
  <c r="N65" i="1"/>
  <c r="M65" i="1"/>
  <c r="M73" i="1" s="1"/>
  <c r="L65" i="1"/>
  <c r="K65" i="1"/>
  <c r="J65" i="1" s="1"/>
  <c r="D65" i="1"/>
  <c r="D73" i="1" s="1"/>
  <c r="V64" i="1"/>
  <c r="U64" i="1"/>
  <c r="T64" i="1"/>
  <c r="T73" i="1" s="1"/>
  <c r="S64" i="1"/>
  <c r="R64" i="1"/>
  <c r="Q64" i="1"/>
  <c r="P64" i="1"/>
  <c r="P73" i="1" s="1"/>
  <c r="O64" i="1"/>
  <c r="N64" i="1"/>
  <c r="M64" i="1"/>
  <c r="L64" i="1"/>
  <c r="L73" i="1" s="1"/>
  <c r="K64" i="1"/>
  <c r="E64" i="1"/>
  <c r="D58" i="1"/>
  <c r="V57" i="1"/>
  <c r="U57" i="1"/>
  <c r="T57" i="1"/>
  <c r="S57" i="1"/>
  <c r="R57" i="1"/>
  <c r="Q57" i="1"/>
  <c r="P57" i="1"/>
  <c r="O57" i="1"/>
  <c r="N57" i="1"/>
  <c r="M57" i="1"/>
  <c r="L57" i="1"/>
  <c r="K57" i="1"/>
  <c r="F57" i="1"/>
  <c r="E57" i="1" s="1"/>
  <c r="V56" i="1"/>
  <c r="U56" i="1"/>
  <c r="T56" i="1"/>
  <c r="S56" i="1"/>
  <c r="R56" i="1"/>
  <c r="Q56" i="1"/>
  <c r="P56" i="1"/>
  <c r="O56" i="1"/>
  <c r="N56" i="1"/>
  <c r="M56" i="1"/>
  <c r="L56" i="1"/>
  <c r="K56" i="1"/>
  <c r="F56" i="1"/>
  <c r="E56" i="1" s="1"/>
  <c r="V55" i="1"/>
  <c r="U55" i="1"/>
  <c r="T55" i="1"/>
  <c r="S55" i="1"/>
  <c r="R55" i="1"/>
  <c r="Q55" i="1"/>
  <c r="P55" i="1"/>
  <c r="O55" i="1"/>
  <c r="N55" i="1"/>
  <c r="M55" i="1"/>
  <c r="L55" i="1"/>
  <c r="K55" i="1"/>
  <c r="F55" i="1"/>
  <c r="E55" i="1"/>
  <c r="V54" i="1"/>
  <c r="U54" i="1"/>
  <c r="T54" i="1"/>
  <c r="S54" i="1"/>
  <c r="R54" i="1"/>
  <c r="Q54" i="1"/>
  <c r="P54" i="1"/>
  <c r="O54" i="1"/>
  <c r="N54" i="1"/>
  <c r="M54" i="1"/>
  <c r="L54" i="1"/>
  <c r="K54" i="1"/>
  <c r="F54" i="1"/>
  <c r="E54" i="1" s="1"/>
  <c r="V53" i="1"/>
  <c r="U53" i="1"/>
  <c r="T53" i="1"/>
  <c r="S53" i="1"/>
  <c r="R53" i="1"/>
  <c r="Q53" i="1"/>
  <c r="P53" i="1"/>
  <c r="O53" i="1"/>
  <c r="N53" i="1"/>
  <c r="M53" i="1"/>
  <c r="L53" i="1"/>
  <c r="K53" i="1"/>
  <c r="E53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 s="1"/>
  <c r="E52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E51" i="1"/>
  <c r="V50" i="1"/>
  <c r="U50" i="1"/>
  <c r="T50" i="1"/>
  <c r="S50" i="1"/>
  <c r="R50" i="1"/>
  <c r="Q50" i="1"/>
  <c r="P50" i="1"/>
  <c r="O50" i="1"/>
  <c r="N50" i="1"/>
  <c r="M50" i="1"/>
  <c r="L50" i="1"/>
  <c r="J50" i="1" s="1"/>
  <c r="K50" i="1"/>
  <c r="E50" i="1"/>
  <c r="V49" i="1"/>
  <c r="U49" i="1"/>
  <c r="T49" i="1"/>
  <c r="S49" i="1"/>
  <c r="R49" i="1"/>
  <c r="Q49" i="1"/>
  <c r="P49" i="1"/>
  <c r="O49" i="1"/>
  <c r="N49" i="1"/>
  <c r="M49" i="1"/>
  <c r="L49" i="1"/>
  <c r="K49" i="1"/>
  <c r="F49" i="1"/>
  <c r="E49" i="1"/>
  <c r="V48" i="1"/>
  <c r="U48" i="1"/>
  <c r="T48" i="1"/>
  <c r="S48" i="1"/>
  <c r="R48" i="1"/>
  <c r="Q48" i="1"/>
  <c r="P48" i="1"/>
  <c r="O48" i="1"/>
  <c r="N48" i="1"/>
  <c r="M48" i="1"/>
  <c r="L48" i="1"/>
  <c r="K48" i="1"/>
  <c r="E48" i="1"/>
  <c r="V47" i="1"/>
  <c r="U47" i="1"/>
  <c r="T47" i="1"/>
  <c r="T58" i="1" s="1"/>
  <c r="S47" i="1"/>
  <c r="R47" i="1"/>
  <c r="Q47" i="1"/>
  <c r="P47" i="1"/>
  <c r="P58" i="1" s="1"/>
  <c r="O47" i="1"/>
  <c r="N47" i="1"/>
  <c r="M47" i="1"/>
  <c r="L47" i="1"/>
  <c r="L58" i="1" s="1"/>
  <c r="K47" i="1"/>
  <c r="F47" i="1"/>
  <c r="E47" i="1"/>
  <c r="D44" i="1"/>
  <c r="V43" i="1"/>
  <c r="U43" i="1"/>
  <c r="T43" i="1"/>
  <c r="S43" i="1"/>
  <c r="R43" i="1"/>
  <c r="Q43" i="1"/>
  <c r="P43" i="1"/>
  <c r="O43" i="1"/>
  <c r="N43" i="1"/>
  <c r="M43" i="1"/>
  <c r="L43" i="1"/>
  <c r="K43" i="1"/>
  <c r="E43" i="1"/>
  <c r="V42" i="1"/>
  <c r="U42" i="1"/>
  <c r="T42" i="1"/>
  <c r="S42" i="1"/>
  <c r="R42" i="1"/>
  <c r="Q42" i="1"/>
  <c r="P42" i="1"/>
  <c r="O42" i="1"/>
  <c r="N42" i="1"/>
  <c r="M42" i="1"/>
  <c r="L42" i="1"/>
  <c r="K42" i="1"/>
  <c r="F42" i="1"/>
  <c r="E42" i="1"/>
  <c r="V41" i="1"/>
  <c r="U41" i="1"/>
  <c r="T41" i="1"/>
  <c r="S41" i="1"/>
  <c r="S44" i="1" s="1"/>
  <c r="R41" i="1"/>
  <c r="Q41" i="1"/>
  <c r="P41" i="1"/>
  <c r="O41" i="1"/>
  <c r="N41" i="1"/>
  <c r="M41" i="1"/>
  <c r="L41" i="1"/>
  <c r="K41" i="1"/>
  <c r="J41" i="1" s="1"/>
  <c r="E41" i="1"/>
  <c r="V40" i="1"/>
  <c r="U40" i="1"/>
  <c r="T40" i="1"/>
  <c r="S40" i="1"/>
  <c r="R40" i="1"/>
  <c r="Q40" i="1"/>
  <c r="P40" i="1"/>
  <c r="P44" i="1" s="1"/>
  <c r="O40" i="1"/>
  <c r="O44" i="1" s="1"/>
  <c r="N40" i="1"/>
  <c r="M40" i="1"/>
  <c r="L40" i="1"/>
  <c r="J40" i="1" s="1"/>
  <c r="K40" i="1"/>
  <c r="F40" i="1"/>
  <c r="R37" i="1"/>
  <c r="O37" i="1"/>
  <c r="F37" i="1"/>
  <c r="D37" i="1"/>
  <c r="J36" i="1"/>
  <c r="E36" i="1"/>
  <c r="E35" i="1"/>
  <c r="E34" i="1"/>
  <c r="E33" i="1"/>
  <c r="E32" i="1"/>
  <c r="V31" i="1"/>
  <c r="V37" i="1" s="1"/>
  <c r="U31" i="1"/>
  <c r="U37" i="1" s="1"/>
  <c r="T31" i="1"/>
  <c r="T37" i="1" s="1"/>
  <c r="S31" i="1"/>
  <c r="S37" i="1" s="1"/>
  <c r="R31" i="1"/>
  <c r="Q31" i="1"/>
  <c r="Q37" i="1" s="1"/>
  <c r="P31" i="1"/>
  <c r="P37" i="1" s="1"/>
  <c r="O31" i="1"/>
  <c r="N31" i="1"/>
  <c r="N37" i="1" s="1"/>
  <c r="M31" i="1"/>
  <c r="M37" i="1" s="1"/>
  <c r="L31" i="1"/>
  <c r="L37" i="1" s="1"/>
  <c r="K31" i="1"/>
  <c r="K37" i="1" s="1"/>
  <c r="J37" i="1" s="1"/>
  <c r="E31" i="1"/>
  <c r="M28" i="1"/>
  <c r="J27" i="1"/>
  <c r="E27" i="1"/>
  <c r="J26" i="1"/>
  <c r="E26" i="1"/>
  <c r="J25" i="1"/>
  <c r="E25" i="1"/>
  <c r="J24" i="1"/>
  <c r="E24" i="1"/>
  <c r="J23" i="1"/>
  <c r="E23" i="1"/>
  <c r="J22" i="1"/>
  <c r="E22" i="1"/>
  <c r="J21" i="1"/>
  <c r="E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 s="1"/>
  <c r="E20" i="1"/>
  <c r="J19" i="1"/>
  <c r="E19" i="1"/>
  <c r="V18" i="1"/>
  <c r="U18" i="1"/>
  <c r="T18" i="1"/>
  <c r="S18" i="1"/>
  <c r="R18" i="1"/>
  <c r="Q18" i="1"/>
  <c r="P18" i="1"/>
  <c r="O18" i="1"/>
  <c r="N18" i="1"/>
  <c r="M18" i="1"/>
  <c r="L18" i="1"/>
  <c r="J18" i="1" s="1"/>
  <c r="F18" i="1" s="1"/>
  <c r="K18" i="1"/>
  <c r="J17" i="1"/>
  <c r="E17" i="1"/>
  <c r="J16" i="1"/>
  <c r="E16" i="1"/>
  <c r="V15" i="1"/>
  <c r="U15" i="1"/>
  <c r="T15" i="1"/>
  <c r="S15" i="1"/>
  <c r="R15" i="1"/>
  <c r="Q15" i="1"/>
  <c r="P15" i="1"/>
  <c r="O15" i="1"/>
  <c r="N15" i="1"/>
  <c r="M15" i="1"/>
  <c r="L15" i="1"/>
  <c r="K15" i="1"/>
  <c r="F15" i="1"/>
  <c r="E15" i="1"/>
  <c r="J14" i="1"/>
  <c r="E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E13" i="1"/>
  <c r="J12" i="1"/>
  <c r="E12" i="1"/>
  <c r="J11" i="1"/>
  <c r="E11" i="1"/>
  <c r="J10" i="1"/>
  <c r="D10" i="1"/>
  <c r="V9" i="1"/>
  <c r="V28" i="1" s="1"/>
  <c r="U9" i="1"/>
  <c r="U28" i="1" s="1"/>
  <c r="T9" i="1"/>
  <c r="T28" i="1" s="1"/>
  <c r="S9" i="1"/>
  <c r="S28" i="1" s="1"/>
  <c r="R9" i="1"/>
  <c r="Q9" i="1"/>
  <c r="P9" i="1"/>
  <c r="O9" i="1"/>
  <c r="O28" i="1" s="1"/>
  <c r="N9" i="1"/>
  <c r="N28" i="1" s="1"/>
  <c r="M9" i="1"/>
  <c r="L9" i="1"/>
  <c r="L28" i="1" s="1"/>
  <c r="K9" i="1"/>
  <c r="K28" i="1" s="1"/>
  <c r="F9" i="1"/>
  <c r="E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1" i="1" s="1"/>
  <c r="A32" i="1" s="1"/>
  <c r="A33" i="1" s="1"/>
  <c r="A34" i="1" s="1"/>
  <c r="A35" i="1" s="1"/>
  <c r="A36" i="1" s="1"/>
  <c r="A37" i="1" s="1"/>
  <c r="A40" i="1" s="1"/>
  <c r="A41" i="1" s="1"/>
  <c r="A42" i="1" s="1"/>
  <c r="A43" i="1" s="1"/>
  <c r="A44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6" i="1" s="1"/>
  <c r="A78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4" i="1" s="1"/>
  <c r="A95" i="1" s="1"/>
  <c r="A96" i="1" s="1"/>
  <c r="A97" i="1" s="1"/>
  <c r="A100" i="1" s="1"/>
  <c r="A103" i="1" s="1"/>
  <c r="A105" i="1" s="1"/>
  <c r="Q28" i="1" l="1"/>
  <c r="T44" i="1"/>
  <c r="J85" i="1"/>
  <c r="J28" i="1"/>
  <c r="J15" i="1"/>
  <c r="O58" i="1"/>
  <c r="O111" i="1" s="1"/>
  <c r="P28" i="1"/>
  <c r="L44" i="1"/>
  <c r="L111" i="1" s="1"/>
  <c r="L113" i="1" s="1"/>
  <c r="R28" i="1"/>
  <c r="R111" i="1" s="1"/>
  <c r="R113" i="1" s="1"/>
  <c r="N44" i="1"/>
  <c r="N111" i="1" s="1"/>
  <c r="N113" i="1" s="1"/>
  <c r="R44" i="1"/>
  <c r="V44" i="1"/>
  <c r="V111" i="1" s="1"/>
  <c r="V113" i="1" s="1"/>
  <c r="J42" i="1"/>
  <c r="N58" i="1"/>
  <c r="R58" i="1"/>
  <c r="V58" i="1"/>
  <c r="J49" i="1"/>
  <c r="S58" i="1"/>
  <c r="J55" i="1"/>
  <c r="L91" i="1"/>
  <c r="P91" i="1"/>
  <c r="T91" i="1"/>
  <c r="T111" i="1" s="1"/>
  <c r="T113" i="1" s="1"/>
  <c r="F28" i="1"/>
  <c r="E18" i="1"/>
  <c r="J43" i="1"/>
  <c r="K44" i="1"/>
  <c r="J47" i="1"/>
  <c r="J53" i="1"/>
  <c r="J57" i="1"/>
  <c r="K58" i="1"/>
  <c r="M91" i="1"/>
  <c r="J91" i="1" s="1"/>
  <c r="J9" i="1"/>
  <c r="E37" i="1"/>
  <c r="F44" i="1"/>
  <c r="E44" i="1" s="1"/>
  <c r="E40" i="1"/>
  <c r="M44" i="1"/>
  <c r="Q44" i="1"/>
  <c r="U44" i="1"/>
  <c r="J56" i="1"/>
  <c r="E65" i="1"/>
  <c r="J81" i="1"/>
  <c r="K111" i="1"/>
  <c r="S111" i="1"/>
  <c r="E73" i="1"/>
  <c r="F91" i="1"/>
  <c r="D28" i="1"/>
  <c r="D78" i="1" s="1"/>
  <c r="D105" i="1" s="1"/>
  <c r="E10" i="1"/>
  <c r="J31" i="1"/>
  <c r="F58" i="1"/>
  <c r="E58" i="1" s="1"/>
  <c r="M58" i="1"/>
  <c r="Q58" i="1"/>
  <c r="U58" i="1"/>
  <c r="J48" i="1"/>
  <c r="J54" i="1"/>
  <c r="J64" i="1"/>
  <c r="K73" i="1"/>
  <c r="O73" i="1"/>
  <c r="S73" i="1"/>
  <c r="J88" i="1"/>
  <c r="U111" i="1" l="1"/>
  <c r="U113" i="1" s="1"/>
  <c r="P111" i="1"/>
  <c r="P113" i="1" s="1"/>
  <c r="Q111" i="1"/>
  <c r="Q113" i="1" s="1"/>
  <c r="M111" i="1"/>
  <c r="M113" i="1" s="1"/>
  <c r="O113" i="1"/>
  <c r="S113" i="1"/>
  <c r="J58" i="1"/>
  <c r="E28" i="1"/>
  <c r="F78" i="1"/>
  <c r="F103" i="1"/>
  <c r="E103" i="1" s="1"/>
  <c r="E91" i="1"/>
  <c r="J111" i="1"/>
  <c r="K113" i="1"/>
  <c r="J44" i="1"/>
  <c r="J73" i="1"/>
  <c r="J113" i="1" l="1"/>
  <c r="F105" i="1"/>
  <c r="E78" i="1"/>
  <c r="E105" i="1" l="1"/>
  <c r="F111" i="1"/>
  <c r="E107" i="1"/>
</calcChain>
</file>

<file path=xl/sharedStrings.xml><?xml version="1.0" encoding="utf-8"?>
<sst xmlns="http://schemas.openxmlformats.org/spreadsheetml/2006/main" count="514" uniqueCount="114">
  <si>
    <t>Avista Corp.</t>
  </si>
  <si>
    <t>Power Supply Pro forma - Washington Jurisdiction</t>
  </si>
  <si>
    <t>System Numbers - Oct 2014 - Sep 2015 Actual and 2017 Pro Forma</t>
  </si>
  <si>
    <t>Test Year Load, Nov 1 Update (Revised: No Noxon Spill)</t>
  </si>
  <si>
    <t>Authorized</t>
  </si>
  <si>
    <t>Line</t>
  </si>
  <si>
    <t>Oct 14 - Sep 15</t>
  </si>
  <si>
    <t>Jan 06 - Dec 06</t>
  </si>
  <si>
    <t>No.</t>
  </si>
  <si>
    <t>Actuals</t>
  </si>
  <si>
    <t>Adjustment</t>
  </si>
  <si>
    <t>Pro Forma</t>
  </si>
  <si>
    <t>Pro forma</t>
  </si>
  <si>
    <t>Comment</t>
  </si>
  <si>
    <t>Total</t>
  </si>
  <si>
    <t>555 PURCHASED POWER</t>
  </si>
  <si>
    <t>Modeled ST Market Purchases</t>
  </si>
  <si>
    <t>model</t>
  </si>
  <si>
    <t>Actual ST Market Purchases</t>
  </si>
  <si>
    <t>Actual ST Purchases - Financial M-to-M</t>
  </si>
  <si>
    <t>Rocky Reach/Rock Island Purchase</t>
  </si>
  <si>
    <t>Wells - Avista Share</t>
  </si>
  <si>
    <t>Wells - Colville Tribe's Share</t>
  </si>
  <si>
    <t>Priest Rapids Project</t>
  </si>
  <si>
    <t>includes Mean Pri &amp; Reas Port</t>
  </si>
  <si>
    <t>Douglas Settlement</t>
  </si>
  <si>
    <t>check energy</t>
  </si>
  <si>
    <t>Lancaster Capacity Payment</t>
  </si>
  <si>
    <t>Lancaster Variable O&amp;M Payments</t>
  </si>
  <si>
    <t>WNP-3</t>
  </si>
  <si>
    <t>modeled MWh x Actual</t>
  </si>
  <si>
    <t>Deer Lake-IP&amp;L</t>
  </si>
  <si>
    <t>Small Power</t>
  </si>
  <si>
    <t>Stimson</t>
  </si>
  <si>
    <t>modeled MWh x new contract rate</t>
  </si>
  <si>
    <t>Spokane-Upriver</t>
  </si>
  <si>
    <t>Spokane Waste-to-Energy</t>
  </si>
  <si>
    <t xml:space="preserve">Non-Monetary </t>
  </si>
  <si>
    <t>normal $0</t>
  </si>
  <si>
    <t>Ancillary Services</t>
  </si>
  <si>
    <t>Palouse Wind</t>
  </si>
  <si>
    <t>Total Account 555</t>
  </si>
  <si>
    <t>557 OTHER EXPENSES</t>
  </si>
  <si>
    <t>Broker Commission Fees</t>
  </si>
  <si>
    <t>WA EIA REC Purchase - 100% WA Allocation</t>
  </si>
  <si>
    <t>REC Expenses (offset to REC Revenue)</t>
  </si>
  <si>
    <t>Spokane Energy Capacity Payment Adjustment</t>
  </si>
  <si>
    <t>Rathdrum Solar, Buck-a-Block</t>
  </si>
  <si>
    <t>Natural Gas Fuel Purchases</t>
  </si>
  <si>
    <t>only gas burned modeled</t>
  </si>
  <si>
    <t>Total Account 557</t>
  </si>
  <si>
    <t>501 THERMAL FUEL EXPENSE</t>
  </si>
  <si>
    <t>Kettle Falls - Wood Fuel</t>
  </si>
  <si>
    <t>Kettle Falls - Start-up Gas</t>
  </si>
  <si>
    <t>Colstrip - Coal</t>
  </si>
  <si>
    <t>Colstrip - Oil</t>
  </si>
  <si>
    <t>Total Account 501</t>
  </si>
  <si>
    <t>547 OTHER FUEL EXPENSE</t>
  </si>
  <si>
    <t>Coyote Springs Gas</t>
  </si>
  <si>
    <t>Coyote Springs 2 Gas Transportation</t>
  </si>
  <si>
    <t>Lancaster Gas</t>
  </si>
  <si>
    <t>Lancaster Gas Transportation</t>
  </si>
  <si>
    <t>Actual Financial Gas Transactions M-to-M</t>
  </si>
  <si>
    <t>Gas Transpot Optimization</t>
  </si>
  <si>
    <t>Gas Transportation for BP, NE and KFCT</t>
  </si>
  <si>
    <t>Rathdrum  Gas</t>
  </si>
  <si>
    <t>Northeast CT Gas</t>
  </si>
  <si>
    <t>Boulder Park Gas</t>
  </si>
  <si>
    <t>Kettle Falls CT Gas</t>
  </si>
  <si>
    <t>Total Account 547</t>
  </si>
  <si>
    <t>565 TRANSMISSION OF ELECTRICITY BY OTHERS</t>
  </si>
  <si>
    <t xml:space="preserve"> </t>
  </si>
  <si>
    <t>Short-term Transmission Purchases</t>
  </si>
  <si>
    <t>BPA PTP for Colstrip, Coyote &amp; Lancaster</t>
  </si>
  <si>
    <t>BPA Townsend-Garrison Wheeling</t>
  </si>
  <si>
    <t>new rate</t>
  </si>
  <si>
    <t>Avista on BPA - Borderline</t>
  </si>
  <si>
    <t>Kootenai for Worley</t>
  </si>
  <si>
    <t>Sagle-Northern Lights</t>
  </si>
  <si>
    <t>Northwestern for Colstrip</t>
  </si>
  <si>
    <t>PGE Firm Wheeling</t>
  </si>
  <si>
    <t>Total Account 565</t>
  </si>
  <si>
    <t>536 WATER FOR POWER</t>
  </si>
  <si>
    <t>Headwater Benefits Payments</t>
  </si>
  <si>
    <t>TOTAL EXPENSE</t>
  </si>
  <si>
    <t>447 SALES FOR RESALE</t>
  </si>
  <si>
    <t>Modeled Short-Term Market Sales</t>
  </si>
  <si>
    <t>Actual ST Market Sales - Physical</t>
  </si>
  <si>
    <t>Actual ST Market Sales - Financial M-to-M</t>
  </si>
  <si>
    <t>Peaker (PGE) Capacity Sale</t>
  </si>
  <si>
    <t>Nichols Pumping Sale</t>
  </si>
  <si>
    <t>index</t>
  </si>
  <si>
    <t>Sovereign/Kaiser DES</t>
  </si>
  <si>
    <t>Pend Oreille DES &amp; Spinning</t>
  </si>
  <si>
    <t>SMUD/Energy America</t>
  </si>
  <si>
    <t>COB Optimization</t>
  </si>
  <si>
    <t>Intracompany Generation</t>
  </si>
  <si>
    <t>Total Account 447</t>
  </si>
  <si>
    <t>456 OTHER ELECTRIC REVENUE</t>
  </si>
  <si>
    <t>Non-WA EIA REC Sales</t>
  </si>
  <si>
    <t>WA EIA REC Sales</t>
  </si>
  <si>
    <t>Gas Not Consumed Sales Revenue</t>
  </si>
  <si>
    <t>Total Account 456</t>
  </si>
  <si>
    <t>453 SALES OF WATER AND WATER POWER</t>
  </si>
  <si>
    <t>Upstream Storage Revenue</t>
  </si>
  <si>
    <t>TOTAL REVENUE</t>
  </si>
  <si>
    <t>TOTAL NET EXPENSE</t>
  </si>
  <si>
    <t>ERM Accounts</t>
  </si>
  <si>
    <t>All Accounts</t>
  </si>
  <si>
    <t>Forecasted Load, Nov 1 Update, No Noxon Spill</t>
  </si>
  <si>
    <t>System Numbers - Oct 2014 - Sep 2015 Actual and Jul 17 - Jun 18 Pro Forma</t>
  </si>
  <si>
    <t>Test Year Load, Nov 1 Update (Revised -No Noxon Spill)</t>
  </si>
  <si>
    <t>Jul 17 - Jun 18</t>
  </si>
  <si>
    <t>Forecasted Load, Nov 1 Update (Revised - No Noxon Spill)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</si>
</sst>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#,##0_);\(&quot;$&quot;#,##0\)"/>
    <numFmt numFmtId="164" formatCode="&quot;$&quot;#,##0"/>
    <numFmt numFmtId="165" formatCode="#,##0.0"/>
  </numFmts>
  <fonts count="10">
    <font>
      <sz val="10"/>
      <name val="Geneva"/>
    </font>
    <font>
      <sz val="10"/>
      <name val="Geneva"/>
    </font>
    <font>
      <b/>
      <sz val="11"/>
      <name val="Geneva"/>
    </font>
    <font>
      <b/>
      <sz val="12"/>
      <color theme="1"/>
      <name val="Geneva"/>
    </font>
    <font>
      <b/>
      <sz val="10"/>
      <color rgb="FFFF0000"/>
      <name val="Geneva"/>
    </font>
    <font>
      <sz val="9"/>
      <name val="Geneva"/>
    </font>
    <font>
      <u/>
      <sz val="10"/>
      <name val="Geneva"/>
    </font>
    <font>
      <b/>
      <sz val="10"/>
      <name val="Geneva"/>
    </font>
    <font>
      <b/>
      <u/>
      <sz val="10"/>
      <name val="Geneva"/>
    </font>
    <font>
      <b/>
      <sz val="12"/>
      <name val="Geneva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7" fontId="0" fillId="0" borderId="1" xfId="0" applyNumberFormat="1" applyBorder="1"/>
    <xf numFmtId="0" fontId="6" fillId="0" borderId="0" xfId="0" applyFont="1"/>
    <xf numFmtId="3" fontId="0" fillId="0" borderId="0" xfId="0" applyNumberFormat="1" applyBorder="1"/>
    <xf numFmtId="0" fontId="0" fillId="0" borderId="0" xfId="0" applyBorder="1"/>
    <xf numFmtId="3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left"/>
    </xf>
    <xf numFmtId="3" fontId="0" fillId="0" borderId="0" xfId="0" applyNumberFormat="1"/>
    <xf numFmtId="1" fontId="0" fillId="0" borderId="0" xfId="0" applyNumberFormat="1"/>
    <xf numFmtId="3" fontId="0" fillId="0" borderId="0" xfId="0" applyNumberForma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0" fillId="0" borderId="0" xfId="0" applyNumberFormat="1" applyBorder="1" applyAlignment="1">
      <alignment horizontal="left"/>
    </xf>
    <xf numFmtId="3" fontId="1" fillId="2" borderId="0" xfId="0" applyNumberFormat="1" applyFont="1" applyFill="1" applyBorder="1" applyAlignment="1">
      <alignment horizontal="right"/>
    </xf>
    <xf numFmtId="165" fontId="0" fillId="0" borderId="0" xfId="0" applyNumberFormat="1" applyBorder="1" applyAlignment="1">
      <alignment horizontal="left"/>
    </xf>
    <xf numFmtId="0" fontId="0" fillId="0" borderId="1" xfId="0" applyBorder="1"/>
    <xf numFmtId="3" fontId="0" fillId="0" borderId="1" xfId="0" applyNumberForma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164" fontId="0" fillId="0" borderId="0" xfId="0" applyNumberFormat="1"/>
    <xf numFmtId="3" fontId="0" fillId="0" borderId="0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0" fillId="0" borderId="0" xfId="0" applyNumberFormat="1" applyAlignment="1">
      <alignment horizontal="center"/>
    </xf>
    <xf numFmtId="5" fontId="0" fillId="0" borderId="0" xfId="0" applyNumberFormat="1"/>
    <xf numFmtId="0" fontId="0" fillId="0" borderId="1" xfId="0" applyNumberFormat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0" borderId="0" xfId="0" applyFont="1"/>
    <xf numFmtId="164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0" fontId="1" fillId="0" borderId="1" xfId="0" applyFont="1" applyBorder="1"/>
    <xf numFmtId="3" fontId="0" fillId="0" borderId="1" xfId="0" applyNumberFormat="1" applyBorder="1"/>
    <xf numFmtId="164" fontId="0" fillId="0" borderId="1" xfId="0" applyNumberFormat="1" applyBorder="1"/>
    <xf numFmtId="3" fontId="0" fillId="0" borderId="0" xfId="0" applyNumberFormat="1" applyFill="1" applyBorder="1" applyAlignment="1">
      <alignment horizontal="left"/>
    </xf>
    <xf numFmtId="1" fontId="0" fillId="0" borderId="1" xfId="0" applyNumberFormat="1" applyBorder="1"/>
    <xf numFmtId="0" fontId="7" fillId="0" borderId="3" xfId="0" applyFont="1" applyBorder="1"/>
    <xf numFmtId="0" fontId="0" fillId="0" borderId="4" xfId="0" applyBorder="1"/>
    <xf numFmtId="3" fontId="0" fillId="0" borderId="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7" fillId="0" borderId="0" xfId="0" applyFont="1"/>
    <xf numFmtId="164" fontId="0" fillId="0" borderId="0" xfId="0" applyNumberFormat="1" applyBorder="1" applyProtection="1">
      <protection locked="0"/>
    </xf>
    <xf numFmtId="3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0" fontId="6" fillId="0" borderId="0" xfId="0" applyFont="1" applyBorder="1"/>
    <xf numFmtId="10" fontId="0" fillId="0" borderId="0" xfId="1" applyNumberFormat="1" applyFont="1"/>
    <xf numFmtId="0" fontId="8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0" fillId="3" borderId="0" xfId="0" applyNumberFormat="1" applyFont="1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right"/>
    </xf>
    <xf numFmtId="3" fontId="0" fillId="3" borderId="1" xfId="0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304801</xdr:colOff>
      <xdr:row>4</xdr:row>
      <xdr:rowOff>28575</xdr:rowOff>
    </xdr:from>
    <xdr:ext cx="1924050" cy="436786"/>
    <xdr:sp macro="" textlink="">
      <xdr:nvSpPr>
        <xdr:cNvPr id="2" name="TextBox 1"/>
        <xdr:cNvSpPr txBox="1"/>
      </xdr:nvSpPr>
      <xdr:spPr>
        <a:xfrm>
          <a:off x="714376" y="800100"/>
          <a:ext cx="1924050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1990725" cy="436786"/>
    <xdr:sp macro="" textlink="">
      <xdr:nvSpPr>
        <xdr:cNvPr id="2" name="TextBox 1"/>
        <xdr:cNvSpPr txBox="1"/>
      </xdr:nvSpPr>
      <xdr:spPr>
        <a:xfrm>
          <a:off x="409575" y="685800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1990725" cy="436786"/>
    <xdr:sp macro="" textlink="">
      <xdr:nvSpPr>
        <xdr:cNvPr id="2" name="TextBox 1"/>
        <xdr:cNvSpPr txBox="1"/>
      </xdr:nvSpPr>
      <xdr:spPr>
        <a:xfrm>
          <a:off x="409575" y="685800"/>
          <a:ext cx="1990725" cy="4367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100" b="1"/>
            <a:t>Including November</a:t>
          </a:r>
          <a:r>
            <a:rPr lang="en-US" sz="1100" b="1" baseline="0"/>
            <a:t> Power Supply Update</a:t>
          </a:r>
          <a:endParaRPr lang="en-US" sz="1100" b="1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TARA\2013%20Misc\2014%20WA%20GRC%20prelim\EREV%20v1%2007%2003%20July%20Load%20Update%20(unadjusted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v16%20Electric%20Revenue%202012-2016%20-%20Res%20Exchang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WA%20Elec%20Revenue%20-%20wo%20schedule%20shif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Documents%20and%20Settings/Diana%20Crapp/Local%20Settings/Temporary%20Internet%20Files/OLK47/From%20Avista/2012%20WA%20Electric%20CBR%20Model%20%20(revised%20FI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sites/ue-150204/Staff%20Work%20Papers/Attrition%20Adj%20Workpapers/Transmission%20Wheeling%20Revenue%2012ME%2009.201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WPs/Revised%20BR%2010%20-%20Proforma%202017%20Test%20Year%20Load%20Final%20Nov%201%20No%20Spil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WPs/Revised%20BR%2010%20-%20Proforma%202017%20Forecast%20Load%20Final%20Nov%201%20No%20Spil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%20Power%20Update\Thumb%20Drive-%20Ps%20update\Revised%20Bench%2010\Files%20for%20BR%2010.4\Revised%20BR%2010%20-%20Proforma%20Jul%2017%20-%20Jun%2018%20Test%20Year%20Load%20Nov%201%20No%20Spil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%20Power%20Update\Thumb%20Drive-%20Ps%20update\Revised%20Bench%2010\Files%20for%20BR%2010.4\Revised%20BR%2010%20-%20Proforma%20Jul%2017%20-%20Jun%2018%20Forecast%20Load%20%20Nov%201%20No%20Spi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Tables"/>
      <sheetName val="Cust Load"/>
      <sheetName val="Unbilled"/>
      <sheetName val="Cal Load"/>
      <sheetName val="Rate Entry"/>
      <sheetName val="Rate Tables"/>
      <sheetName val="Manual Rev"/>
      <sheetName val="GRC"/>
      <sheetName val="Rev"/>
      <sheetName val="V2V"/>
      <sheetName val="EREV v1 07 03 July Load Update "/>
    </sheetNames>
    <sheetDataSet>
      <sheetData sheetId="0" refreshError="1"/>
      <sheetData sheetId="1">
        <row r="13">
          <cell r="B13">
            <v>41426</v>
          </cell>
        </row>
        <row r="16">
          <cell r="B16">
            <v>43435</v>
          </cell>
        </row>
        <row r="19">
          <cell r="B19">
            <v>41395</v>
          </cell>
        </row>
      </sheetData>
      <sheetData sheetId="2">
        <row r="3">
          <cell r="D3">
            <v>41426</v>
          </cell>
        </row>
      </sheetData>
      <sheetData sheetId="3"/>
      <sheetData sheetId="4" refreshError="1"/>
      <sheetData sheetId="5" refreshError="1"/>
      <sheetData sheetId="6"/>
      <sheetData sheetId="7"/>
      <sheetData sheetId="8" refreshError="1"/>
      <sheetData sheetId="9">
        <row r="2">
          <cell r="C2">
            <v>41426</v>
          </cell>
        </row>
        <row r="5">
          <cell r="B5">
            <v>1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etup"/>
      <sheetName val="Load Forecast"/>
      <sheetName val="Unbilled"/>
      <sheetName val="2013 Calendar Loads"/>
      <sheetName val="Manual Rev"/>
      <sheetName val="Rates"/>
      <sheetName val="Rev Summary"/>
      <sheetName val="GRC"/>
      <sheetName val="Exp Summary"/>
      <sheetName val="Version compare"/>
    </sheetNames>
    <sheetDataSet>
      <sheetData sheetId="0"/>
      <sheetData sheetId="1">
        <row r="1">
          <cell r="B1" t="str">
            <v>ELECTRIC</v>
          </cell>
        </row>
        <row r="2">
          <cell r="B2">
            <v>2012</v>
          </cell>
        </row>
        <row r="3">
          <cell r="B3">
            <v>1</v>
          </cell>
        </row>
      </sheetData>
      <sheetData sheetId="2"/>
      <sheetData sheetId="3"/>
      <sheetData sheetId="4"/>
      <sheetData sheetId="5"/>
      <sheetData sheetId="6">
        <row r="121">
          <cell r="D121">
            <v>40664</v>
          </cell>
          <cell r="E121">
            <v>40848</v>
          </cell>
          <cell r="F121">
            <v>40909</v>
          </cell>
          <cell r="O121">
            <v>40664</v>
          </cell>
          <cell r="P121">
            <v>40817</v>
          </cell>
          <cell r="Q121">
            <v>41183</v>
          </cell>
        </row>
        <row r="122">
          <cell r="D122">
            <v>0</v>
          </cell>
          <cell r="E122">
            <v>0</v>
          </cell>
          <cell r="F122">
            <v>0</v>
          </cell>
          <cell r="O122">
            <v>0.53200000000000003</v>
          </cell>
          <cell r="P122">
            <v>7.1999999999999995E-2</v>
          </cell>
          <cell r="Q122">
            <v>7.1999999999999995E-2</v>
          </cell>
        </row>
        <row r="124">
          <cell r="D124">
            <v>5.4800000000000001E-2</v>
          </cell>
          <cell r="E124">
            <v>5.4800000000000001E-2</v>
          </cell>
          <cell r="F124">
            <v>5.4800000000000001E-2</v>
          </cell>
          <cell r="O124">
            <v>3.6400000000000002E-2</v>
          </cell>
          <cell r="P124">
            <v>3.6400000000000002E-2</v>
          </cell>
          <cell r="Q124">
            <v>3.6400000000000002E-2</v>
          </cell>
        </row>
        <row r="125">
          <cell r="D125">
            <v>-0.29799999999999999</v>
          </cell>
          <cell r="E125">
            <v>-0.29799999999999999</v>
          </cell>
          <cell r="F125">
            <v>-0.158</v>
          </cell>
          <cell r="O125">
            <v>-0.14699999999999999</v>
          </cell>
          <cell r="P125">
            <v>-0.33200000000000002</v>
          </cell>
          <cell r="Q125">
            <v>-0.33200000000000002</v>
          </cell>
        </row>
      </sheetData>
      <sheetData sheetId="7">
        <row r="2">
          <cell r="D2" t="str">
            <v>WARes001</v>
          </cell>
          <cell r="E2" t="str">
            <v>WA_001</v>
          </cell>
        </row>
        <row r="3">
          <cell r="D3">
            <v>1</v>
          </cell>
        </row>
        <row r="36">
          <cell r="B36">
            <v>0</v>
          </cell>
        </row>
        <row r="71">
          <cell r="F71" t="str">
            <v>WARes001</v>
          </cell>
        </row>
        <row r="172">
          <cell r="F172" t="str">
            <v>WARes001</v>
          </cell>
        </row>
        <row r="173">
          <cell r="F173" t="str">
            <v>WARes012</v>
          </cell>
        </row>
        <row r="174">
          <cell r="F174" t="str">
            <v>WARes022</v>
          </cell>
        </row>
        <row r="175">
          <cell r="F175" t="str">
            <v>WARes032</v>
          </cell>
        </row>
        <row r="176">
          <cell r="F176" t="str">
            <v>WARes04X</v>
          </cell>
        </row>
        <row r="177">
          <cell r="F177" t="str">
            <v>WARes095</v>
          </cell>
        </row>
        <row r="178">
          <cell r="F178" t="str">
            <v>WACom011</v>
          </cell>
        </row>
        <row r="179">
          <cell r="F179" t="str">
            <v>WACom021</v>
          </cell>
        </row>
        <row r="180">
          <cell r="F180" t="str">
            <v>WACom025</v>
          </cell>
        </row>
        <row r="181">
          <cell r="F181" t="str">
            <v>WACom031</v>
          </cell>
        </row>
        <row r="182">
          <cell r="F182" t="str">
            <v>WACom04X</v>
          </cell>
        </row>
        <row r="183">
          <cell r="F183" t="str">
            <v>WACom095</v>
          </cell>
        </row>
        <row r="184">
          <cell r="F184" t="str">
            <v>WAInd011</v>
          </cell>
        </row>
        <row r="185">
          <cell r="F185" t="str">
            <v>WAInd021</v>
          </cell>
        </row>
        <row r="186">
          <cell r="F186" t="str">
            <v>WAInd025</v>
          </cell>
        </row>
        <row r="187">
          <cell r="F187" t="str">
            <v>WAInd028</v>
          </cell>
        </row>
        <row r="188">
          <cell r="F188" t="str">
            <v>WAInd031</v>
          </cell>
        </row>
        <row r="189">
          <cell r="F189" t="str">
            <v>WAInd032</v>
          </cell>
        </row>
        <row r="190">
          <cell r="F190" t="str">
            <v>WAInd04X</v>
          </cell>
        </row>
        <row r="191">
          <cell r="F191" t="str">
            <v>WASL04X</v>
          </cell>
        </row>
        <row r="192">
          <cell r="F192" t="str">
            <v>WAIntdpt011</v>
          </cell>
        </row>
        <row r="193">
          <cell r="F193" t="str">
            <v>WAIntdpt021</v>
          </cell>
        </row>
        <row r="194">
          <cell r="F194" t="str">
            <v>IDRes001</v>
          </cell>
        </row>
        <row r="195">
          <cell r="F195" t="str">
            <v>IDRes012</v>
          </cell>
        </row>
        <row r="196">
          <cell r="F196" t="str">
            <v>IDRes022</v>
          </cell>
        </row>
        <row r="197">
          <cell r="F197" t="str">
            <v>IDRes032</v>
          </cell>
        </row>
        <row r="198">
          <cell r="F198" t="str">
            <v>IDRes04X</v>
          </cell>
        </row>
        <row r="199">
          <cell r="F199" t="str">
            <v>IDRes095</v>
          </cell>
        </row>
        <row r="200">
          <cell r="F200" t="str">
            <v>IDCom011</v>
          </cell>
        </row>
        <row r="201">
          <cell r="F201" t="str">
            <v>IDCom021</v>
          </cell>
        </row>
        <row r="202">
          <cell r="F202" t="str">
            <v>IDCom025</v>
          </cell>
        </row>
        <row r="203">
          <cell r="F203" t="str">
            <v>IDCom031</v>
          </cell>
        </row>
        <row r="204">
          <cell r="F204" t="str">
            <v>IDCom04X</v>
          </cell>
        </row>
        <row r="205">
          <cell r="F205" t="str">
            <v>IDCom095</v>
          </cell>
        </row>
        <row r="206">
          <cell r="F206" t="str">
            <v>IDInd011</v>
          </cell>
        </row>
        <row r="207">
          <cell r="F207" t="str">
            <v>IDInd021</v>
          </cell>
        </row>
        <row r="208">
          <cell r="F208" t="str">
            <v>IDInd025</v>
          </cell>
        </row>
        <row r="209">
          <cell r="F209" t="str">
            <v>IDInd025P</v>
          </cell>
        </row>
        <row r="210">
          <cell r="F210" t="str">
            <v>IDInd031</v>
          </cell>
        </row>
        <row r="211">
          <cell r="F211" t="str">
            <v>IDInd032</v>
          </cell>
        </row>
        <row r="212">
          <cell r="F212" t="str">
            <v>IDInd04X</v>
          </cell>
        </row>
        <row r="213">
          <cell r="F213" t="str">
            <v>IDSL04X</v>
          </cell>
        </row>
        <row r="214">
          <cell r="F214" t="str">
            <v>IDIntdpt011</v>
          </cell>
        </row>
        <row r="215">
          <cell r="F215" t="str">
            <v>IDIntdpt021</v>
          </cell>
        </row>
        <row r="273">
          <cell r="F273" t="str">
            <v>WARes001</v>
          </cell>
        </row>
        <row r="374">
          <cell r="F374" t="str">
            <v>WARes001</v>
          </cell>
        </row>
        <row r="475">
          <cell r="F475" t="str">
            <v>WARes001</v>
          </cell>
        </row>
        <row r="573">
          <cell r="F573" t="str">
            <v>WARes001</v>
          </cell>
        </row>
        <row r="574">
          <cell r="F574" t="str">
            <v>WARes012</v>
          </cell>
        </row>
        <row r="575">
          <cell r="F575" t="str">
            <v>WARes022</v>
          </cell>
        </row>
        <row r="576">
          <cell r="F576" t="str">
            <v>WARes032</v>
          </cell>
        </row>
        <row r="577">
          <cell r="F577" t="str">
            <v>WARes04X</v>
          </cell>
        </row>
        <row r="578">
          <cell r="F578" t="str">
            <v>WARes095</v>
          </cell>
        </row>
        <row r="579">
          <cell r="F579" t="str">
            <v>WACom011</v>
          </cell>
        </row>
        <row r="580">
          <cell r="F580" t="str">
            <v>WACom021</v>
          </cell>
        </row>
        <row r="581">
          <cell r="F581" t="str">
            <v>WACom025</v>
          </cell>
        </row>
        <row r="582">
          <cell r="F582" t="str">
            <v>WACom031</v>
          </cell>
        </row>
        <row r="583">
          <cell r="F583" t="str">
            <v>WACom04X</v>
          </cell>
        </row>
        <row r="584">
          <cell r="F584" t="str">
            <v>WACom095</v>
          </cell>
        </row>
        <row r="585">
          <cell r="F585" t="str">
            <v>WAInd011</v>
          </cell>
        </row>
        <row r="586">
          <cell r="F586" t="str">
            <v>WAInd021</v>
          </cell>
        </row>
        <row r="587">
          <cell r="F587" t="str">
            <v>WAInd025</v>
          </cell>
        </row>
        <row r="588">
          <cell r="F588" t="str">
            <v>WAInd028</v>
          </cell>
        </row>
        <row r="589">
          <cell r="F589" t="str">
            <v>WAInd031</v>
          </cell>
        </row>
        <row r="590">
          <cell r="F590" t="str">
            <v>WAInd032</v>
          </cell>
        </row>
        <row r="591">
          <cell r="F591" t="str">
            <v>WAInd04X</v>
          </cell>
        </row>
        <row r="592">
          <cell r="F592" t="str">
            <v>WASL04X</v>
          </cell>
        </row>
        <row r="593">
          <cell r="F593" t="str">
            <v>WAIntdpt011</v>
          </cell>
        </row>
        <row r="594">
          <cell r="F594" t="str">
            <v>WAIntdpt021</v>
          </cell>
        </row>
        <row r="595">
          <cell r="F595" t="str">
            <v>IDRes001</v>
          </cell>
        </row>
        <row r="596">
          <cell r="F596" t="str">
            <v>IDRes012</v>
          </cell>
        </row>
        <row r="597">
          <cell r="F597" t="str">
            <v>IDRes022</v>
          </cell>
        </row>
        <row r="598">
          <cell r="F598" t="str">
            <v>IDRes032</v>
          </cell>
        </row>
        <row r="599">
          <cell r="F599" t="str">
            <v>IDRes04X</v>
          </cell>
        </row>
        <row r="600">
          <cell r="F600" t="str">
            <v>IDRes095</v>
          </cell>
        </row>
        <row r="601">
          <cell r="F601" t="str">
            <v>IDCom011</v>
          </cell>
        </row>
        <row r="602">
          <cell r="F602" t="str">
            <v>IDCom021</v>
          </cell>
        </row>
        <row r="603">
          <cell r="F603" t="str">
            <v>IDCom025</v>
          </cell>
        </row>
        <row r="604">
          <cell r="F604" t="str">
            <v>IDCom031</v>
          </cell>
        </row>
        <row r="605">
          <cell r="F605" t="str">
            <v>IDCom04X</v>
          </cell>
        </row>
        <row r="606">
          <cell r="F606" t="str">
            <v>IDCom095</v>
          </cell>
        </row>
        <row r="607">
          <cell r="F607" t="str">
            <v>IDInd011</v>
          </cell>
        </row>
        <row r="608">
          <cell r="F608" t="str">
            <v>IDInd021</v>
          </cell>
        </row>
        <row r="609">
          <cell r="F609" t="str">
            <v>IDInd025</v>
          </cell>
        </row>
        <row r="610">
          <cell r="F610" t="str">
            <v>IDInd025P</v>
          </cell>
        </row>
        <row r="611">
          <cell r="F611" t="str">
            <v>IDInd031</v>
          </cell>
        </row>
        <row r="612">
          <cell r="F612" t="str">
            <v>IDInd032</v>
          </cell>
        </row>
        <row r="613">
          <cell r="F613" t="str">
            <v>IDInd04X</v>
          </cell>
        </row>
        <row r="614">
          <cell r="F614" t="str">
            <v>IDSL04X</v>
          </cell>
        </row>
        <row r="615">
          <cell r="F615" t="str">
            <v>IDIntdpt011</v>
          </cell>
        </row>
        <row r="616">
          <cell r="F616" t="str">
            <v>IDIntdpt021</v>
          </cell>
        </row>
        <row r="672">
          <cell r="F672" t="str">
            <v>WARes001</v>
          </cell>
        </row>
        <row r="773">
          <cell r="F773" t="str">
            <v>WARes001</v>
          </cell>
        </row>
        <row r="874">
          <cell r="F874" t="str">
            <v>WARes001</v>
          </cell>
        </row>
        <row r="975">
          <cell r="F975" t="str">
            <v>WARes001</v>
          </cell>
        </row>
        <row r="1076">
          <cell r="F1076" t="str">
            <v>WARes001</v>
          </cell>
        </row>
        <row r="1177">
          <cell r="F1177" t="str">
            <v>WARes001</v>
          </cell>
        </row>
        <row r="1279">
          <cell r="F1279" t="str">
            <v>WARes001</v>
          </cell>
          <cell r="I1279" t="str">
            <v>x</v>
          </cell>
        </row>
        <row r="1280">
          <cell r="F1280" t="str">
            <v>WARes012</v>
          </cell>
          <cell r="I1280" t="str">
            <v>x</v>
          </cell>
        </row>
        <row r="1281">
          <cell r="F1281" t="str">
            <v>WARes022</v>
          </cell>
          <cell r="I1281" t="str">
            <v>x</v>
          </cell>
        </row>
        <row r="1282">
          <cell r="F1282" t="str">
            <v>WARes032</v>
          </cell>
          <cell r="I1282" t="str">
            <v>x</v>
          </cell>
        </row>
        <row r="1283">
          <cell r="F1283" t="str">
            <v>WARes04X</v>
          </cell>
        </row>
        <row r="1284">
          <cell r="F1284" t="str">
            <v>WARes095</v>
          </cell>
        </row>
        <row r="1285">
          <cell r="F1285" t="str">
            <v>WACom011</v>
          </cell>
          <cell r="I1285" t="str">
            <v>x</v>
          </cell>
        </row>
        <row r="1286">
          <cell r="F1286" t="str">
            <v>WACom021</v>
          </cell>
          <cell r="I1286" t="str">
            <v>x</v>
          </cell>
        </row>
        <row r="1287">
          <cell r="F1287" t="str">
            <v>WACom025</v>
          </cell>
        </row>
        <row r="1288">
          <cell r="F1288" t="str">
            <v>WACom031</v>
          </cell>
          <cell r="I1288" t="str">
            <v>x</v>
          </cell>
        </row>
        <row r="1289">
          <cell r="F1289" t="str">
            <v>WACom04X</v>
          </cell>
        </row>
        <row r="1290">
          <cell r="F1290" t="str">
            <v>WACom095</v>
          </cell>
        </row>
        <row r="1291">
          <cell r="F1291" t="str">
            <v>WAInd011</v>
          </cell>
          <cell r="I1291" t="str">
            <v>x</v>
          </cell>
        </row>
        <row r="1292">
          <cell r="F1292" t="str">
            <v>WAInd021</v>
          </cell>
          <cell r="I1292" t="str">
            <v>x</v>
          </cell>
        </row>
        <row r="1293">
          <cell r="F1293" t="str">
            <v>WAInd025</v>
          </cell>
        </row>
        <row r="1294">
          <cell r="F1294" t="str">
            <v>WAInd028</v>
          </cell>
        </row>
        <row r="1295">
          <cell r="F1295" t="str">
            <v>WAInd031</v>
          </cell>
          <cell r="I1295" t="str">
            <v>x</v>
          </cell>
        </row>
        <row r="1296">
          <cell r="F1296" t="str">
            <v>WAInd032</v>
          </cell>
          <cell r="I1296" t="str">
            <v>x</v>
          </cell>
        </row>
        <row r="1297">
          <cell r="F1297" t="str">
            <v>WAInd04X</v>
          </cell>
        </row>
        <row r="1298">
          <cell r="F1298" t="str">
            <v>WASL04X</v>
          </cell>
        </row>
        <row r="1299">
          <cell r="F1299" t="str">
            <v>WAIntdpt011</v>
          </cell>
          <cell r="I1299" t="str">
            <v>x</v>
          </cell>
        </row>
        <row r="1300">
          <cell r="F1300" t="str">
            <v>WAIntdpt021</v>
          </cell>
          <cell r="I1300" t="str">
            <v>x</v>
          </cell>
        </row>
        <row r="1301">
          <cell r="F1301" t="str">
            <v>IDRes001</v>
          </cell>
          <cell r="I1301" t="str">
            <v>x</v>
          </cell>
        </row>
        <row r="1302">
          <cell r="F1302" t="str">
            <v>IDRes012</v>
          </cell>
          <cell r="I1302" t="str">
            <v>x</v>
          </cell>
        </row>
        <row r="1303">
          <cell r="F1303" t="str">
            <v>IDRes022</v>
          </cell>
          <cell r="I1303" t="str">
            <v>x</v>
          </cell>
        </row>
        <row r="1304">
          <cell r="F1304" t="str">
            <v>IDRes032</v>
          </cell>
          <cell r="I1304" t="str">
            <v>x</v>
          </cell>
        </row>
        <row r="1305">
          <cell r="F1305" t="str">
            <v>IDRes04X</v>
          </cell>
        </row>
        <row r="1306">
          <cell r="F1306" t="str">
            <v>IDRes095</v>
          </cell>
        </row>
        <row r="1307">
          <cell r="F1307" t="str">
            <v>IDCom011</v>
          </cell>
          <cell r="I1307" t="str">
            <v>x</v>
          </cell>
        </row>
        <row r="1308">
          <cell r="F1308" t="str">
            <v>IDCom021</v>
          </cell>
          <cell r="I1308" t="str">
            <v>x</v>
          </cell>
        </row>
        <row r="1309">
          <cell r="F1309" t="str">
            <v>IDCom025</v>
          </cell>
        </row>
        <row r="1310">
          <cell r="F1310" t="str">
            <v>IDCom031</v>
          </cell>
          <cell r="I1310" t="str">
            <v>x</v>
          </cell>
        </row>
        <row r="1311">
          <cell r="F1311" t="str">
            <v>IDCom04X</v>
          </cell>
        </row>
        <row r="1312">
          <cell r="F1312" t="str">
            <v>IDCom095</v>
          </cell>
        </row>
        <row r="1313">
          <cell r="F1313" t="str">
            <v>IDInd011</v>
          </cell>
          <cell r="I1313" t="str">
            <v>x</v>
          </cell>
        </row>
        <row r="1314">
          <cell r="F1314" t="str">
            <v>IDInd021</v>
          </cell>
          <cell r="I1314" t="str">
            <v>x</v>
          </cell>
        </row>
        <row r="1315">
          <cell r="F1315" t="str">
            <v>IDInd025</v>
          </cell>
        </row>
        <row r="1316">
          <cell r="F1316" t="str">
            <v>IDInd025P</v>
          </cell>
        </row>
        <row r="1317">
          <cell r="F1317" t="str">
            <v>IDInd031</v>
          </cell>
          <cell r="I1317" t="str">
            <v>x</v>
          </cell>
        </row>
        <row r="1318">
          <cell r="F1318" t="str">
            <v>IDInd032</v>
          </cell>
          <cell r="I1318" t="str">
            <v>x</v>
          </cell>
        </row>
        <row r="1319">
          <cell r="F1319" t="str">
            <v>IDInd04X</v>
          </cell>
        </row>
        <row r="1320">
          <cell r="F1320" t="str">
            <v>IDSL04X</v>
          </cell>
        </row>
        <row r="1321">
          <cell r="F1321" t="str">
            <v>IDIntdpt011</v>
          </cell>
          <cell r="I1321" t="str">
            <v>x</v>
          </cell>
        </row>
        <row r="1322">
          <cell r="F1322" t="str">
            <v>IDIntdpt021</v>
          </cell>
          <cell r="I1322" t="str">
            <v>x</v>
          </cell>
        </row>
      </sheetData>
      <sheetData sheetId="8"/>
      <sheetData sheetId="9">
        <row r="30">
          <cell r="E30">
            <v>1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Exh 1"/>
      <sheetName val="Exh 2"/>
      <sheetName val="Exh 3"/>
      <sheetName val="ROR"/>
      <sheetName val="Bill Determ"/>
      <sheetName val="WA Sch 25"/>
      <sheetName val="Lighting summary"/>
      <sheetName val="St Lts"/>
      <sheetName val="Area Lts"/>
      <sheetName val="Rev Runs CY"/>
      <sheetName val="Rev Runs LY"/>
    </sheetNames>
    <sheetDataSet>
      <sheetData sheetId="0">
        <row r="45">
          <cell r="D45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SUMMARY"/>
      <sheetName val="2011 CBR FIT fix"/>
      <sheetName val="LEAD SHEETS-DO NOT ENTER"/>
      <sheetName val="CF "/>
      <sheetName val="ROO INPUT"/>
      <sheetName val="DEBT CALC"/>
      <sheetName val="not used PROPOSED RATES"/>
      <sheetName val="not used RR SUMMARY"/>
      <sheetName val="not used RETAIL REVENUE CREDIT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6 Revenue"/>
      <sheetName val="Macro1"/>
    </sheetNames>
    <sheetDataSet>
      <sheetData sheetId="0" refreshError="1"/>
      <sheetData sheetId="1">
        <row r="92">
          <cell r="A92" t="str">
            <v>Recover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A-pg 1"/>
      <sheetName val="Attachment C-pg1"/>
      <sheetName val="WGJ-2"/>
      <sheetName val="WGJ-4"/>
      <sheetName val="Aurora"/>
      <sheetName val="Index"/>
    </sheetNames>
    <sheetDataSet>
      <sheetData sheetId="0"/>
      <sheetData sheetId="1"/>
      <sheetData sheetId="2"/>
      <sheetData sheetId="3">
        <row r="9">
          <cell r="C9">
            <v>-39196888.219356485</v>
          </cell>
          <cell r="D9">
            <v>-5499769.2359924307</v>
          </cell>
          <cell r="E9">
            <v>-4218494.2638397198</v>
          </cell>
          <cell r="F9">
            <v>-3061282.4044466</v>
          </cell>
          <cell r="G9">
            <v>-3980088.5189056396</v>
          </cell>
          <cell r="H9">
            <v>-3564788.2324218699</v>
          </cell>
          <cell r="I9">
            <v>-2118823.8465309101</v>
          </cell>
          <cell r="J9">
            <v>-2902832.9067230201</v>
          </cell>
          <cell r="K9">
            <v>-1683986.1204862499</v>
          </cell>
          <cell r="L9">
            <v>-2774162.59365081</v>
          </cell>
          <cell r="M9">
            <v>-1985896.6045379599</v>
          </cell>
          <cell r="N9">
            <v>-3071891.3314819303</v>
          </cell>
          <cell r="O9">
            <v>-4334872.1603393499</v>
          </cell>
        </row>
        <row r="13">
          <cell r="C13">
            <v>7960198.8482642835</v>
          </cell>
          <cell r="D13">
            <v>167934.41889882</v>
          </cell>
          <cell r="E13">
            <v>188731.06430657199</v>
          </cell>
          <cell r="F13">
            <v>392049.73805993702</v>
          </cell>
          <cell r="G13">
            <v>142095.60467768399</v>
          </cell>
          <cell r="H13">
            <v>33688.551658950702</v>
          </cell>
          <cell r="I13">
            <v>464929.586929082</v>
          </cell>
          <cell r="J13">
            <v>981843.26982498099</v>
          </cell>
          <cell r="K13">
            <v>2193961.8845939599</v>
          </cell>
          <cell r="L13">
            <v>962952.95530855609</v>
          </cell>
          <cell r="M13">
            <v>961944.68093141902</v>
          </cell>
          <cell r="N13">
            <v>852777.45614051796</v>
          </cell>
          <cell r="O13">
            <v>617289.63693380298</v>
          </cell>
        </row>
        <row r="23">
          <cell r="C23">
            <v>23408098.695250954</v>
          </cell>
          <cell r="D23">
            <v>2074554.6453373795</v>
          </cell>
          <cell r="E23">
            <v>1936070.1352970968</v>
          </cell>
          <cell r="F23">
            <v>2037429.205502786</v>
          </cell>
          <cell r="G23">
            <v>1846636.4332096947</v>
          </cell>
          <cell r="H23">
            <v>1664940.3280156024</v>
          </cell>
          <cell r="I23">
            <v>1568726.7080204857</v>
          </cell>
          <cell r="J23">
            <v>1991387.2697728048</v>
          </cell>
          <cell r="K23">
            <v>2055256.5877812277</v>
          </cell>
          <cell r="L23">
            <v>2042040.5721562279</v>
          </cell>
          <cell r="M23">
            <v>2078649.5244877716</v>
          </cell>
          <cell r="N23">
            <v>2035449.3047612086</v>
          </cell>
          <cell r="O23">
            <v>2076957.98090867</v>
          </cell>
        </row>
        <row r="27">
          <cell r="C27">
            <v>5554040.3875589315</v>
          </cell>
          <cell r="D27">
            <v>586004.02832031203</v>
          </cell>
          <cell r="E27">
            <v>516118.36376190104</v>
          </cell>
          <cell r="F27">
            <v>480083.71887207002</v>
          </cell>
          <cell r="G27">
            <v>392711.961174011</v>
          </cell>
          <cell r="H27">
            <v>279660.377502441</v>
          </cell>
          <cell r="I27">
            <v>15755.797410011199</v>
          </cell>
          <cell r="J27">
            <v>426574.851226806</v>
          </cell>
          <cell r="K27">
            <v>553215.20957946696</v>
          </cell>
          <cell r="L27">
            <v>575209.57717895496</v>
          </cell>
          <cell r="M27">
            <v>573593.51043701102</v>
          </cell>
          <cell r="N27">
            <v>559051.44271850493</v>
          </cell>
          <cell r="O27">
            <v>596061.54937744094</v>
          </cell>
        </row>
        <row r="31">
          <cell r="C31">
            <v>35545734.613518447</v>
          </cell>
          <cell r="D31">
            <v>4491066.9251077129</v>
          </cell>
          <cell r="E31">
            <v>3725838.4623090131</v>
          </cell>
          <cell r="F31">
            <v>3251066.6882563452</v>
          </cell>
          <cell r="G31">
            <v>1906421.7042615465</v>
          </cell>
          <cell r="H31">
            <v>1111694.1765510056</v>
          </cell>
          <cell r="I31">
            <v>750928.99719841091</v>
          </cell>
          <cell r="J31">
            <v>2318067.1134662149</v>
          </cell>
          <cell r="K31">
            <v>3198827.0262169447</v>
          </cell>
          <cell r="L31">
            <v>3415097.6226423047</v>
          </cell>
          <cell r="M31">
            <v>3429156.088425546</v>
          </cell>
          <cell r="N31">
            <v>3611324.333617588</v>
          </cell>
          <cell r="O31">
            <v>4336245.475465809</v>
          </cell>
        </row>
        <row r="33">
          <cell r="D33">
            <v>176272.51873779201</v>
          </cell>
          <cell r="E33">
            <v>146142.18280029201</v>
          </cell>
          <cell r="F33">
            <v>141319.623280334</v>
          </cell>
          <cell r="G33">
            <v>93134.044188308704</v>
          </cell>
          <cell r="H33">
            <v>50818.279859924311</v>
          </cell>
          <cell r="I33">
            <v>39489.414750671298</v>
          </cell>
          <cell r="J33">
            <v>97201.648223876895</v>
          </cell>
          <cell r="K33">
            <v>132605.604345703</v>
          </cell>
          <cell r="L33">
            <v>143842.96129150299</v>
          </cell>
          <cell r="M33">
            <v>155636.83535156201</v>
          </cell>
          <cell r="N33">
            <v>153764.94599609301</v>
          </cell>
          <cell r="O33">
            <v>174527.97558593701</v>
          </cell>
        </row>
        <row r="35">
          <cell r="C35">
            <v>32874063.111169789</v>
          </cell>
          <cell r="D35">
            <v>4154740.4292994123</v>
          </cell>
          <cell r="E35">
            <v>3428577.7478851331</v>
          </cell>
          <cell r="F35">
            <v>3123966.1340376297</v>
          </cell>
          <cell r="G35">
            <v>1872106.6039205212</v>
          </cell>
          <cell r="H35">
            <v>1025053.7157611581</v>
          </cell>
          <cell r="I35">
            <v>810862.71125112579</v>
          </cell>
          <cell r="J35">
            <v>2038051.9781352938</v>
          </cell>
          <cell r="K35">
            <v>2790268.6088195974</v>
          </cell>
          <cell r="L35">
            <v>2992812.1370290974</v>
          </cell>
          <cell r="M35">
            <v>3229766.6798667721</v>
          </cell>
          <cell r="N35">
            <v>3393627.8834150522</v>
          </cell>
          <cell r="O35">
            <v>4014228.4817489986</v>
          </cell>
        </row>
        <row r="39">
          <cell r="C39">
            <v>814533.08703601058</v>
          </cell>
          <cell r="D39">
            <v>110516.852951049</v>
          </cell>
          <cell r="E39">
            <v>78974.366503953905</v>
          </cell>
          <cell r="F39">
            <v>25142.624826729199</v>
          </cell>
          <cell r="G39">
            <v>14075.6539106369</v>
          </cell>
          <cell r="H39">
            <v>4834.4615310430499</v>
          </cell>
          <cell r="I39">
            <v>16705.550199747002</v>
          </cell>
          <cell r="J39">
            <v>103172.118687629</v>
          </cell>
          <cell r="K39">
            <v>129307.35082626299</v>
          </cell>
          <cell r="L39">
            <v>98339.84050750731</v>
          </cell>
          <cell r="M39">
            <v>46317.122952639998</v>
          </cell>
          <cell r="N39">
            <v>79313.647198677005</v>
          </cell>
          <cell r="O39">
            <v>107833.49694013501</v>
          </cell>
        </row>
        <row r="43">
          <cell r="C43">
            <v>232025.76253116102</v>
          </cell>
          <cell r="D43">
            <v>24010.544490814202</v>
          </cell>
          <cell r="E43">
            <v>19133.8385097682</v>
          </cell>
          <cell r="F43">
            <v>1019.6940258145299</v>
          </cell>
          <cell r="G43">
            <v>650.10128188878298</v>
          </cell>
          <cell r="H43">
            <v>754.52780295163302</v>
          </cell>
          <cell r="I43">
            <v>6140.7480552792504</v>
          </cell>
          <cell r="J43">
            <v>30361.807879433003</v>
          </cell>
          <cell r="K43">
            <v>49993.379300832697</v>
          </cell>
          <cell r="L43">
            <v>34817.508576810294</v>
          </cell>
          <cell r="M43">
            <v>13867.415405064801</v>
          </cell>
          <cell r="N43">
            <v>20725.084142386902</v>
          </cell>
          <cell r="O43">
            <v>30551.113060116699</v>
          </cell>
        </row>
        <row r="47">
          <cell r="C47">
            <v>1624729.2677759081</v>
          </cell>
          <cell r="D47">
            <v>190919.44356260297</v>
          </cell>
          <cell r="E47">
            <v>152235.94560708996</v>
          </cell>
          <cell r="F47">
            <v>400.51750020980722</v>
          </cell>
          <cell r="G47">
            <v>0</v>
          </cell>
          <cell r="H47">
            <v>129.1018612861632</v>
          </cell>
          <cell r="I47">
            <v>39391.960451048573</v>
          </cell>
          <cell r="J47">
            <v>241970.92505862552</v>
          </cell>
          <cell r="K47">
            <v>448026.50824692193</v>
          </cell>
          <cell r="L47">
            <v>217333.66765103274</v>
          </cell>
          <cell r="M47">
            <v>42975.708289146329</v>
          </cell>
          <cell r="N47">
            <v>104249.39802815902</v>
          </cell>
          <cell r="O47">
            <v>187096.09151978479</v>
          </cell>
        </row>
        <row r="51">
          <cell r="C51">
            <v>76794.116345792834</v>
          </cell>
          <cell r="D51">
            <v>15139.964365959158</v>
          </cell>
          <cell r="E51">
            <v>8806.7804813384992</v>
          </cell>
          <cell r="F51">
            <v>0</v>
          </cell>
          <cell r="G51">
            <v>0</v>
          </cell>
          <cell r="H51">
            <v>0</v>
          </cell>
          <cell r="I51">
            <v>3456.7372798919596</v>
          </cell>
          <cell r="J51">
            <v>11171.971808373921</v>
          </cell>
          <cell r="K51">
            <v>21725.3621935843</v>
          </cell>
          <cell r="L51">
            <v>10227.390287816519</v>
          </cell>
          <cell r="M51">
            <v>668.06013062596196</v>
          </cell>
          <cell r="N51">
            <v>1843.604663014411</v>
          </cell>
          <cell r="O51">
            <v>3754.2451351881</v>
          </cell>
        </row>
      </sheetData>
      <sheetData sheetId="4"/>
      <sheetData sheetId="5">
        <row r="16">
          <cell r="C16">
            <v>1361687.5086217218</v>
          </cell>
          <cell r="D16">
            <v>143437.02752522126</v>
          </cell>
          <cell r="E16">
            <v>122026.78550969328</v>
          </cell>
          <cell r="F16">
            <v>109463.64108081321</v>
          </cell>
          <cell r="G16">
            <v>79898.881817229529</v>
          </cell>
          <cell r="H16">
            <v>68689.213514659103</v>
          </cell>
          <cell r="I16">
            <v>68736.581754534564</v>
          </cell>
          <cell r="J16">
            <v>119200.50734528722</v>
          </cell>
          <cell r="K16">
            <v>133030.26893893562</v>
          </cell>
          <cell r="L16">
            <v>127536.68630654797</v>
          </cell>
          <cell r="M16">
            <v>120985.2051990522</v>
          </cell>
          <cell r="N16">
            <v>126997.21320009958</v>
          </cell>
          <cell r="O16">
            <v>141685.49642964851</v>
          </cell>
        </row>
        <row r="21">
          <cell r="C21">
            <v>12347966.886870854</v>
          </cell>
          <cell r="D21">
            <v>1252460.0774002068</v>
          </cell>
          <cell r="E21">
            <v>1077501.837129592</v>
          </cell>
          <cell r="F21">
            <v>1003952.1432209006</v>
          </cell>
          <cell r="G21">
            <v>774569.52502727404</v>
          </cell>
          <cell r="H21">
            <v>704107.87662505987</v>
          </cell>
          <cell r="I21">
            <v>697827.07039117673</v>
          </cell>
          <cell r="J21">
            <v>1070384.2111301413</v>
          </cell>
          <cell r="K21">
            <v>1180997.7881240835</v>
          </cell>
          <cell r="L21">
            <v>1132078.8937568658</v>
          </cell>
          <cell r="M21">
            <v>1086784.2664432516</v>
          </cell>
          <cell r="N21">
            <v>1128364.968967437</v>
          </cell>
          <cell r="O21">
            <v>1238938.2286548608</v>
          </cell>
        </row>
        <row r="53">
          <cell r="C53">
            <v>8000953.4342380734</v>
          </cell>
          <cell r="D53">
            <v>818531.55722924392</v>
          </cell>
          <cell r="E53">
            <v>673851.60078089265</v>
          </cell>
          <cell r="F53">
            <v>621587.8854423929</v>
          </cell>
          <cell r="G53">
            <v>622627.0019625572</v>
          </cell>
          <cell r="H53">
            <v>719802.53010341292</v>
          </cell>
          <cell r="I53">
            <v>697247.81865886122</v>
          </cell>
          <cell r="J53">
            <v>772659.39570009022</v>
          </cell>
          <cell r="K53">
            <v>682892.87551110913</v>
          </cell>
          <cell r="L53">
            <v>493675.64813743334</v>
          </cell>
          <cell r="M53">
            <v>480227.7530110557</v>
          </cell>
          <cell r="N53">
            <v>649637.77131512295</v>
          </cell>
          <cell r="O53">
            <v>768211.59638590156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J-2"/>
      <sheetName val="WGJ-4"/>
      <sheetName val="WGJ-5-not used"/>
      <sheetName val="Index"/>
      <sheetName val="Aurora"/>
    </sheetNames>
    <sheetDataSet>
      <sheetData sheetId="0"/>
      <sheetData sheetId="1">
        <row r="9">
          <cell r="C9">
            <v>-35163370.826651104</v>
          </cell>
          <cell r="D9">
            <v>-4856031.4201354906</v>
          </cell>
          <cell r="E9">
            <v>-3561674.0214824597</v>
          </cell>
          <cell r="F9">
            <v>-2621290.3280675402</v>
          </cell>
          <cell r="G9">
            <v>-3582095.7406997602</v>
          </cell>
          <cell r="H9">
            <v>-3656412.7037048303</v>
          </cell>
          <cell r="I9">
            <v>-2243759.5886707301</v>
          </cell>
          <cell r="J9">
            <v>-2571274.0577697698</v>
          </cell>
          <cell r="K9">
            <v>-1324724.07005578</v>
          </cell>
          <cell r="L9">
            <v>-2320136.04831695</v>
          </cell>
          <cell r="M9">
            <v>-1577943.1411743101</v>
          </cell>
          <cell r="N9">
            <v>-2994326.6441345201</v>
          </cell>
          <cell r="O9">
            <v>-3853703.0624389597</v>
          </cell>
        </row>
        <row r="13">
          <cell r="C13">
            <v>9286274.7524824142</v>
          </cell>
          <cell r="D13">
            <v>205537.35493216602</v>
          </cell>
          <cell r="E13">
            <v>263064.74577652896</v>
          </cell>
          <cell r="F13">
            <v>520181.48596584797</v>
          </cell>
          <cell r="G13">
            <v>205207.773604616</v>
          </cell>
          <cell r="H13">
            <v>29874.632907984702</v>
          </cell>
          <cell r="I13">
            <v>406606.56009912404</v>
          </cell>
          <cell r="J13">
            <v>1178808.9836597401</v>
          </cell>
          <cell r="K13">
            <v>2586469.8549270602</v>
          </cell>
          <cell r="L13">
            <v>1112387.96600038</v>
          </cell>
          <cell r="M13">
            <v>1152064.7174477498</v>
          </cell>
          <cell r="N13">
            <v>886584.09979343403</v>
          </cell>
          <cell r="O13">
            <v>739486.57736778201</v>
          </cell>
        </row>
        <row r="23">
          <cell r="C23">
            <v>23408098.695250954</v>
          </cell>
          <cell r="D23">
            <v>2074554.6453373795</v>
          </cell>
          <cell r="E23">
            <v>1936070.1352970968</v>
          </cell>
          <cell r="F23">
            <v>2037429.205502786</v>
          </cell>
          <cell r="G23">
            <v>1846636.4332096947</v>
          </cell>
          <cell r="H23">
            <v>1664940.3280156024</v>
          </cell>
          <cell r="I23">
            <v>1568726.7080204857</v>
          </cell>
          <cell r="J23">
            <v>1991387.2697728048</v>
          </cell>
          <cell r="K23">
            <v>2055256.5877812277</v>
          </cell>
          <cell r="L23">
            <v>2042040.5721562279</v>
          </cell>
          <cell r="M23">
            <v>2078649.5244877716</v>
          </cell>
          <cell r="N23">
            <v>2035449.3047612086</v>
          </cell>
          <cell r="O23">
            <v>2076957.98090867</v>
          </cell>
        </row>
        <row r="27">
          <cell r="C27">
            <v>5554040.3875589315</v>
          </cell>
          <cell r="D27">
            <v>586004.02832031203</v>
          </cell>
          <cell r="E27">
            <v>516118.36376190104</v>
          </cell>
          <cell r="F27">
            <v>480083.71887207002</v>
          </cell>
          <cell r="G27">
            <v>392711.961174011</v>
          </cell>
          <cell r="H27">
            <v>279660.377502441</v>
          </cell>
          <cell r="I27">
            <v>15755.797410011199</v>
          </cell>
          <cell r="J27">
            <v>426574.851226806</v>
          </cell>
          <cell r="K27">
            <v>553215.20957946696</v>
          </cell>
          <cell r="L27">
            <v>575209.57717895496</v>
          </cell>
          <cell r="M27">
            <v>573593.51043701102</v>
          </cell>
          <cell r="N27">
            <v>559051.44271850493</v>
          </cell>
          <cell r="O27">
            <v>596061.54937744094</v>
          </cell>
        </row>
        <row r="31">
          <cell r="C31">
            <v>35545734.613518447</v>
          </cell>
          <cell r="D31">
            <v>4491066.9251077129</v>
          </cell>
          <cell r="E31">
            <v>3725838.4623090131</v>
          </cell>
          <cell r="F31">
            <v>3251066.6882563452</v>
          </cell>
          <cell r="G31">
            <v>1906421.7042615465</v>
          </cell>
          <cell r="H31">
            <v>1111694.1765510056</v>
          </cell>
          <cell r="I31">
            <v>750928.99719841091</v>
          </cell>
          <cell r="J31">
            <v>2318067.1134662149</v>
          </cell>
          <cell r="K31">
            <v>3198827.0262169447</v>
          </cell>
          <cell r="L31">
            <v>3415097.6226423047</v>
          </cell>
          <cell r="M31">
            <v>3429156.088425546</v>
          </cell>
          <cell r="N31">
            <v>3611324.333617588</v>
          </cell>
          <cell r="O31">
            <v>4336245.475465809</v>
          </cell>
        </row>
        <row r="33">
          <cell r="D33">
            <v>176272.51873779201</v>
          </cell>
          <cell r="E33">
            <v>146142.18280029201</v>
          </cell>
          <cell r="F33">
            <v>141319.623280334</v>
          </cell>
          <cell r="G33">
            <v>93134.044188308704</v>
          </cell>
          <cell r="H33">
            <v>50818.279859924311</v>
          </cell>
          <cell r="I33">
            <v>39489.414750671298</v>
          </cell>
          <cell r="J33">
            <v>97201.648223876895</v>
          </cell>
          <cell r="K33">
            <v>132605.604345703</v>
          </cell>
          <cell r="L33">
            <v>143842.96129150299</v>
          </cell>
          <cell r="M33">
            <v>155636.83535156201</v>
          </cell>
          <cell r="N33">
            <v>153764.94599609301</v>
          </cell>
          <cell r="O33">
            <v>174527.97558593701</v>
          </cell>
        </row>
        <row r="35">
          <cell r="C35">
            <v>32874063.111169789</v>
          </cell>
          <cell r="D35">
            <v>4154740.4292994123</v>
          </cell>
          <cell r="E35">
            <v>3428577.7478851331</v>
          </cell>
          <cell r="F35">
            <v>3123966.1340376297</v>
          </cell>
          <cell r="G35">
            <v>1872106.6039205212</v>
          </cell>
          <cell r="H35">
            <v>1025053.7157611581</v>
          </cell>
          <cell r="I35">
            <v>810862.71125112579</v>
          </cell>
          <cell r="J35">
            <v>2038051.9781352938</v>
          </cell>
          <cell r="K35">
            <v>2790268.6088195974</v>
          </cell>
          <cell r="L35">
            <v>2992812.1370290974</v>
          </cell>
          <cell r="M35">
            <v>3229766.6798667721</v>
          </cell>
          <cell r="N35">
            <v>3393627.8834150522</v>
          </cell>
          <cell r="O35">
            <v>4014228.4817489986</v>
          </cell>
        </row>
        <row r="39">
          <cell r="C39">
            <v>814533.08703601058</v>
          </cell>
          <cell r="D39">
            <v>110516.852951049</v>
          </cell>
          <cell r="E39">
            <v>78974.366503953905</v>
          </cell>
          <cell r="F39">
            <v>25142.624826729199</v>
          </cell>
          <cell r="G39">
            <v>14075.6539106369</v>
          </cell>
          <cell r="H39">
            <v>4834.4615310430499</v>
          </cell>
          <cell r="I39">
            <v>16705.550199747002</v>
          </cell>
          <cell r="J39">
            <v>103172.118687629</v>
          </cell>
          <cell r="K39">
            <v>129307.35082626299</v>
          </cell>
          <cell r="L39">
            <v>98339.84050750731</v>
          </cell>
          <cell r="M39">
            <v>46317.122952639998</v>
          </cell>
          <cell r="N39">
            <v>79313.647198677005</v>
          </cell>
          <cell r="O39">
            <v>107833.49694013501</v>
          </cell>
        </row>
        <row r="43">
          <cell r="C43">
            <v>232025.76253116102</v>
          </cell>
          <cell r="D43">
            <v>24010.544490814202</v>
          </cell>
          <cell r="E43">
            <v>19133.8385097682</v>
          </cell>
          <cell r="F43">
            <v>1019.6940258145299</v>
          </cell>
          <cell r="G43">
            <v>650.10128188878298</v>
          </cell>
          <cell r="H43">
            <v>754.52780295163302</v>
          </cell>
          <cell r="I43">
            <v>6140.7480552792504</v>
          </cell>
          <cell r="J43">
            <v>30361.807879433003</v>
          </cell>
          <cell r="K43">
            <v>49993.379300832697</v>
          </cell>
          <cell r="L43">
            <v>34817.508576810294</v>
          </cell>
          <cell r="M43">
            <v>13867.415405064801</v>
          </cell>
          <cell r="N43">
            <v>20725.084142386902</v>
          </cell>
          <cell r="O43">
            <v>30551.113060116699</v>
          </cell>
        </row>
        <row r="47">
          <cell r="C47">
            <v>1624729.2677759081</v>
          </cell>
          <cell r="D47">
            <v>190919.44356260297</v>
          </cell>
          <cell r="E47">
            <v>152235.94560708996</v>
          </cell>
          <cell r="F47">
            <v>400.51750020980722</v>
          </cell>
          <cell r="G47">
            <v>0</v>
          </cell>
          <cell r="H47">
            <v>129.1018612861632</v>
          </cell>
          <cell r="I47">
            <v>39391.960451048573</v>
          </cell>
          <cell r="J47">
            <v>241970.92505862552</v>
          </cell>
          <cell r="K47">
            <v>448026.50824692193</v>
          </cell>
          <cell r="L47">
            <v>217333.66765103274</v>
          </cell>
          <cell r="M47">
            <v>42975.708289146329</v>
          </cell>
          <cell r="N47">
            <v>104249.39802815902</v>
          </cell>
          <cell r="O47">
            <v>187096.09151978479</v>
          </cell>
        </row>
        <row r="51">
          <cell r="C51">
            <v>76794.116345792834</v>
          </cell>
          <cell r="D51">
            <v>15139.964365959158</v>
          </cell>
          <cell r="E51">
            <v>8806.7804813384992</v>
          </cell>
          <cell r="F51">
            <v>0</v>
          </cell>
          <cell r="G51">
            <v>0</v>
          </cell>
          <cell r="H51">
            <v>0</v>
          </cell>
          <cell r="I51">
            <v>3456.7372798919596</v>
          </cell>
          <cell r="J51">
            <v>11171.971808373921</v>
          </cell>
          <cell r="K51">
            <v>21725.3621935843</v>
          </cell>
          <cell r="L51">
            <v>10227.390287816519</v>
          </cell>
          <cell r="M51">
            <v>668.06013062596196</v>
          </cell>
          <cell r="N51">
            <v>1843.604663014411</v>
          </cell>
          <cell r="O51">
            <v>3754.2451351881</v>
          </cell>
        </row>
      </sheetData>
      <sheetData sheetId="2" refreshError="1"/>
      <sheetData sheetId="3">
        <row r="16">
          <cell r="C16">
            <v>1361687.5086217218</v>
          </cell>
          <cell r="D16">
            <v>143437.02752522126</v>
          </cell>
          <cell r="E16">
            <v>122026.78550969328</v>
          </cell>
          <cell r="F16">
            <v>109463.64108081321</v>
          </cell>
          <cell r="G16">
            <v>79898.881817229529</v>
          </cell>
          <cell r="H16">
            <v>68689.213514659103</v>
          </cell>
          <cell r="I16">
            <v>68736.581754534564</v>
          </cell>
          <cell r="J16">
            <v>119200.50734528722</v>
          </cell>
          <cell r="K16">
            <v>133030.26893893562</v>
          </cell>
          <cell r="L16">
            <v>127536.68630654797</v>
          </cell>
          <cell r="M16">
            <v>120985.2051990522</v>
          </cell>
          <cell r="N16">
            <v>126997.21320009958</v>
          </cell>
          <cell r="O16">
            <v>141685.49642964851</v>
          </cell>
        </row>
        <row r="21">
          <cell r="C21">
            <v>12347966.886870854</v>
          </cell>
          <cell r="D21">
            <v>1252460.0774002068</v>
          </cell>
          <cell r="E21">
            <v>1077501.837129592</v>
          </cell>
          <cell r="F21">
            <v>1003952.1432209006</v>
          </cell>
          <cell r="G21">
            <v>774569.52502727404</v>
          </cell>
          <cell r="H21">
            <v>704107.87662505987</v>
          </cell>
          <cell r="I21">
            <v>697827.07039117673</v>
          </cell>
          <cell r="J21">
            <v>1070384.2111301413</v>
          </cell>
          <cell r="K21">
            <v>1180997.7881240835</v>
          </cell>
          <cell r="L21">
            <v>1132078.8937568658</v>
          </cell>
          <cell r="M21">
            <v>1086784.2664432516</v>
          </cell>
          <cell r="N21">
            <v>1128364.968967437</v>
          </cell>
          <cell r="O21">
            <v>1238938.2286548608</v>
          </cell>
        </row>
        <row r="53">
          <cell r="C53">
            <v>8000953.4342380734</v>
          </cell>
          <cell r="D53">
            <v>818531.55722924392</v>
          </cell>
          <cell r="E53">
            <v>673851.60078089265</v>
          </cell>
          <cell r="F53">
            <v>621587.8854423929</v>
          </cell>
          <cell r="G53">
            <v>622627.0019625572</v>
          </cell>
          <cell r="H53">
            <v>719802.53010341292</v>
          </cell>
          <cell r="I53">
            <v>697247.81865886122</v>
          </cell>
          <cell r="J53">
            <v>772659.39570009022</v>
          </cell>
          <cell r="K53">
            <v>682892.87551110913</v>
          </cell>
          <cell r="L53">
            <v>493675.64813743334</v>
          </cell>
          <cell r="M53">
            <v>480227.7530110557</v>
          </cell>
          <cell r="N53">
            <v>649637.77131512295</v>
          </cell>
          <cell r="O53">
            <v>768211.59638590156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achment A - Pg 2"/>
      <sheetName val="Attchment C - pg 2"/>
      <sheetName val="WGJ-2"/>
      <sheetName val="Index"/>
      <sheetName val="WGJ-4"/>
      <sheetName val="Aurora"/>
    </sheetNames>
    <sheetDataSet>
      <sheetData sheetId="0"/>
      <sheetData sheetId="1"/>
      <sheetData sheetId="2"/>
      <sheetData sheetId="3">
        <row r="16">
          <cell r="J16">
            <v>119200.50734528722</v>
          </cell>
          <cell r="K16">
            <v>133030.26893893562</v>
          </cell>
          <cell r="L16">
            <v>127536.68630654797</v>
          </cell>
          <cell r="M16">
            <v>120985.2051990522</v>
          </cell>
          <cell r="N16">
            <v>126997.21320009958</v>
          </cell>
          <cell r="O16">
            <v>141685.49642964851</v>
          </cell>
        </row>
        <row r="21">
          <cell r="J21">
            <v>1070384.2111301413</v>
          </cell>
          <cell r="K21">
            <v>1180997.7881240835</v>
          </cell>
          <cell r="L21">
            <v>1132078.8937568658</v>
          </cell>
          <cell r="M21">
            <v>1086784.2664432516</v>
          </cell>
          <cell r="N21">
            <v>1128364.968967437</v>
          </cell>
          <cell r="O21">
            <v>1238938.2286548608</v>
          </cell>
        </row>
        <row r="53">
          <cell r="J53">
            <v>772659.39570009022</v>
          </cell>
          <cell r="K53">
            <v>682892.87551110913</v>
          </cell>
          <cell r="L53">
            <v>493675.64813743334</v>
          </cell>
          <cell r="M53">
            <v>480227.7530110557</v>
          </cell>
          <cell r="N53">
            <v>649637.77131512295</v>
          </cell>
          <cell r="O53">
            <v>768211.59638590156</v>
          </cell>
        </row>
      </sheetData>
      <sheetData sheetId="4">
        <row r="9">
          <cell r="J9">
            <v>-2902832.9067230201</v>
          </cell>
          <cell r="K9">
            <v>-1683986.1204862499</v>
          </cell>
          <cell r="L9">
            <v>-2774162.59365081</v>
          </cell>
          <cell r="M9">
            <v>-1985896.6045379599</v>
          </cell>
          <cell r="N9">
            <v>-3071891.3314819303</v>
          </cell>
          <cell r="O9">
            <v>-4334872.1603393499</v>
          </cell>
        </row>
        <row r="13">
          <cell r="J13">
            <v>981843.26982498099</v>
          </cell>
          <cell r="K13">
            <v>2193961.8845939599</v>
          </cell>
          <cell r="L13">
            <v>962952.95530855609</v>
          </cell>
          <cell r="M13">
            <v>961944.68093141902</v>
          </cell>
          <cell r="N13">
            <v>852777.45614051796</v>
          </cell>
          <cell r="O13">
            <v>617289.63693380298</v>
          </cell>
        </row>
        <row r="23">
          <cell r="J23">
            <v>1991387.2697728048</v>
          </cell>
          <cell r="K23">
            <v>2055256.5877812277</v>
          </cell>
          <cell r="L23">
            <v>2042040.5721562279</v>
          </cell>
          <cell r="M23">
            <v>2078649.5244877716</v>
          </cell>
          <cell r="N23">
            <v>2035449.3047612086</v>
          </cell>
          <cell r="O23">
            <v>2076957.98090867</v>
          </cell>
        </row>
        <row r="27">
          <cell r="J27">
            <v>426574.851226806</v>
          </cell>
          <cell r="K27">
            <v>553215.20957946696</v>
          </cell>
          <cell r="L27">
            <v>575209.57717895496</v>
          </cell>
          <cell r="M27">
            <v>573593.51043701102</v>
          </cell>
          <cell r="N27">
            <v>559051.44271850493</v>
          </cell>
          <cell r="O27">
            <v>596061.54937744094</v>
          </cell>
        </row>
        <row r="31">
          <cell r="J31">
            <v>2318067.1134662149</v>
          </cell>
          <cell r="K31">
            <v>3198827.0262169447</v>
          </cell>
          <cell r="L31">
            <v>3415097.6226423047</v>
          </cell>
          <cell r="M31">
            <v>3429156.088425546</v>
          </cell>
          <cell r="N31">
            <v>3611324.333617588</v>
          </cell>
          <cell r="O31">
            <v>4336245.475465809</v>
          </cell>
        </row>
        <row r="33">
          <cell r="J33">
            <v>97201.648223876895</v>
          </cell>
          <cell r="K33">
            <v>132605.604345703</v>
          </cell>
          <cell r="L33">
            <v>143842.96129150299</v>
          </cell>
          <cell r="M33">
            <v>155636.83535156201</v>
          </cell>
          <cell r="N33">
            <v>153764.94599609301</v>
          </cell>
          <cell r="O33">
            <v>174527.97558593701</v>
          </cell>
        </row>
        <row r="35">
          <cell r="J35">
            <v>2038051.9781352938</v>
          </cell>
          <cell r="K35">
            <v>2790268.6088195974</v>
          </cell>
          <cell r="L35">
            <v>2992812.1370290974</v>
          </cell>
          <cell r="M35">
            <v>3229766.6798667721</v>
          </cell>
          <cell r="N35">
            <v>3393627.8834150522</v>
          </cell>
          <cell r="O35">
            <v>4014228.4817489986</v>
          </cell>
        </row>
        <row r="39">
          <cell r="J39">
            <v>103172.118687629</v>
          </cell>
          <cell r="K39">
            <v>129307.35082626299</v>
          </cell>
          <cell r="L39">
            <v>98339.84050750731</v>
          </cell>
          <cell r="M39">
            <v>46317.122952639998</v>
          </cell>
          <cell r="N39">
            <v>79313.647198677005</v>
          </cell>
          <cell r="O39">
            <v>107833.49694013501</v>
          </cell>
        </row>
        <row r="43">
          <cell r="J43">
            <v>30361.807879433003</v>
          </cell>
          <cell r="K43">
            <v>49993.379300832697</v>
          </cell>
          <cell r="L43">
            <v>34817.508576810294</v>
          </cell>
          <cell r="M43">
            <v>13867.415405064801</v>
          </cell>
          <cell r="N43">
            <v>20725.084142386902</v>
          </cell>
          <cell r="O43">
            <v>30551.113060116699</v>
          </cell>
        </row>
        <row r="47">
          <cell r="J47">
            <v>241970.92505862552</v>
          </cell>
          <cell r="K47">
            <v>448026.50824692193</v>
          </cell>
          <cell r="L47">
            <v>217333.66765103274</v>
          </cell>
          <cell r="M47">
            <v>42975.708289146329</v>
          </cell>
          <cell r="N47">
            <v>104249.39802815902</v>
          </cell>
          <cell r="O47">
            <v>187096.09151978479</v>
          </cell>
        </row>
        <row r="51">
          <cell r="J51">
            <v>11171.971808373921</v>
          </cell>
          <cell r="K51">
            <v>21725.3621935843</v>
          </cell>
          <cell r="L51">
            <v>10227.390287816519</v>
          </cell>
          <cell r="M51">
            <v>668.06013062596196</v>
          </cell>
          <cell r="N51">
            <v>1843.604663014411</v>
          </cell>
          <cell r="O51">
            <v>3754.2451351881</v>
          </cell>
        </row>
      </sheetData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J-2"/>
      <sheetName val="WGJ-4"/>
      <sheetName val="WGJ-5"/>
      <sheetName val="Index"/>
      <sheetName val="Aurora"/>
    </sheetNames>
    <sheetDataSet>
      <sheetData sheetId="0"/>
      <sheetData sheetId="1">
        <row r="9">
          <cell r="J9">
            <v>-2571274.0577697698</v>
          </cell>
          <cell r="K9">
            <v>-1324724.07005578</v>
          </cell>
          <cell r="L9">
            <v>-2320136.04831695</v>
          </cell>
          <cell r="M9">
            <v>-1577943.1411743101</v>
          </cell>
          <cell r="N9">
            <v>-2994326.6441345201</v>
          </cell>
          <cell r="O9">
            <v>-3853703.0624389597</v>
          </cell>
        </row>
        <row r="13">
          <cell r="J13">
            <v>1178808.9836597401</v>
          </cell>
          <cell r="K13">
            <v>2586469.8549270602</v>
          </cell>
          <cell r="L13">
            <v>1112387.96600038</v>
          </cell>
          <cell r="M13">
            <v>1152064.7174477498</v>
          </cell>
          <cell r="N13">
            <v>886584.09979343403</v>
          </cell>
          <cell r="O13">
            <v>739486.57736778201</v>
          </cell>
        </row>
        <row r="23">
          <cell r="J23">
            <v>1991387.2697728048</v>
          </cell>
          <cell r="K23">
            <v>2055256.5877812277</v>
          </cell>
          <cell r="L23">
            <v>2042040.5721562279</v>
          </cell>
          <cell r="M23">
            <v>2078649.5244877716</v>
          </cell>
          <cell r="N23">
            <v>2035449.3047612086</v>
          </cell>
          <cell r="O23">
            <v>2076957.98090867</v>
          </cell>
        </row>
        <row r="27">
          <cell r="J27">
            <v>426574.851226806</v>
          </cell>
          <cell r="K27">
            <v>553215.20957946696</v>
          </cell>
          <cell r="L27">
            <v>575209.57717895496</v>
          </cell>
          <cell r="M27">
            <v>573593.51043701102</v>
          </cell>
          <cell r="N27">
            <v>559051.44271850493</v>
          </cell>
          <cell r="O27">
            <v>596061.54937744094</v>
          </cell>
        </row>
        <row r="31">
          <cell r="J31">
            <v>2318067.1134662149</v>
          </cell>
          <cell r="K31">
            <v>3198827.0262169447</v>
          </cell>
          <cell r="L31">
            <v>3415097.6226423047</v>
          </cell>
          <cell r="M31">
            <v>3429156.088425546</v>
          </cell>
          <cell r="N31">
            <v>3611324.333617588</v>
          </cell>
          <cell r="O31">
            <v>4336245.475465809</v>
          </cell>
        </row>
        <row r="33">
          <cell r="J33">
            <v>97201.648223876895</v>
          </cell>
          <cell r="K33">
            <v>132605.604345703</v>
          </cell>
          <cell r="L33">
            <v>143842.96129150299</v>
          </cell>
          <cell r="M33">
            <v>155636.83535156201</v>
          </cell>
          <cell r="N33">
            <v>153764.94599609301</v>
          </cell>
          <cell r="O33">
            <v>174527.97558593701</v>
          </cell>
        </row>
        <row r="35">
          <cell r="J35">
            <v>2038051.9781352938</v>
          </cell>
          <cell r="K35">
            <v>2790268.6088195974</v>
          </cell>
          <cell r="L35">
            <v>2992812.1370290974</v>
          </cell>
          <cell r="M35">
            <v>3229766.6798667721</v>
          </cell>
          <cell r="N35">
            <v>3393627.8834150522</v>
          </cell>
          <cell r="O35">
            <v>4014228.4817489986</v>
          </cell>
        </row>
        <row r="39">
          <cell r="J39">
            <v>103172.118687629</v>
          </cell>
          <cell r="K39">
            <v>129307.35082626299</v>
          </cell>
          <cell r="L39">
            <v>98339.84050750731</v>
          </cell>
          <cell r="M39">
            <v>46317.122952639998</v>
          </cell>
          <cell r="N39">
            <v>79313.647198677005</v>
          </cell>
          <cell r="O39">
            <v>107833.49694013501</v>
          </cell>
        </row>
        <row r="43">
          <cell r="J43">
            <v>30361.807879433003</v>
          </cell>
          <cell r="K43">
            <v>49993.379300832697</v>
          </cell>
          <cell r="L43">
            <v>34817.508576810294</v>
          </cell>
          <cell r="M43">
            <v>13867.415405064801</v>
          </cell>
          <cell r="N43">
            <v>20725.084142386902</v>
          </cell>
          <cell r="O43">
            <v>30551.113060116699</v>
          </cell>
        </row>
        <row r="47">
          <cell r="J47">
            <v>241970.92505862552</v>
          </cell>
          <cell r="K47">
            <v>448026.50824692193</v>
          </cell>
          <cell r="L47">
            <v>217333.66765103274</v>
          </cell>
          <cell r="M47">
            <v>42975.708289146329</v>
          </cell>
          <cell r="N47">
            <v>104249.39802815902</v>
          </cell>
          <cell r="O47">
            <v>187096.09151978479</v>
          </cell>
        </row>
        <row r="51">
          <cell r="J51">
            <v>11171.971808373921</v>
          </cell>
          <cell r="K51">
            <v>21725.3621935843</v>
          </cell>
          <cell r="L51">
            <v>10227.390287816519</v>
          </cell>
          <cell r="M51">
            <v>668.06013062596196</v>
          </cell>
          <cell r="N51">
            <v>1843.604663014411</v>
          </cell>
          <cell r="O51">
            <v>3754.2451351881</v>
          </cell>
        </row>
      </sheetData>
      <sheetData sheetId="2"/>
      <sheetData sheetId="3">
        <row r="16">
          <cell r="J16">
            <v>119200.50734528722</v>
          </cell>
          <cell r="K16">
            <v>133030.26893893562</v>
          </cell>
          <cell r="L16">
            <v>127536.68630654797</v>
          </cell>
          <cell r="M16">
            <v>120985.2051990522</v>
          </cell>
          <cell r="N16">
            <v>126997.21320009958</v>
          </cell>
          <cell r="O16">
            <v>141685.49642964851</v>
          </cell>
        </row>
        <row r="21">
          <cell r="J21">
            <v>1070384.2111301413</v>
          </cell>
          <cell r="K21">
            <v>1180997.7881240835</v>
          </cell>
          <cell r="L21">
            <v>1132078.8937568658</v>
          </cell>
          <cell r="M21">
            <v>1086784.2664432516</v>
          </cell>
          <cell r="N21">
            <v>1128364.968967437</v>
          </cell>
          <cell r="O21">
            <v>1238938.2286548608</v>
          </cell>
        </row>
        <row r="53">
          <cell r="J53">
            <v>772659.39570009022</v>
          </cell>
          <cell r="K53">
            <v>682892.87551110913</v>
          </cell>
          <cell r="L53">
            <v>493675.64813743334</v>
          </cell>
          <cell r="M53">
            <v>480227.7530110557</v>
          </cell>
          <cell r="N53">
            <v>649637.77131512295</v>
          </cell>
          <cell r="O53">
            <v>768211.59638590156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4"/>
  <sheetViews>
    <sheetView tabSelected="1" zoomScaleNormal="100" workbookViewId="0">
      <selection activeCell="B41" sqref="B41"/>
    </sheetView>
  </sheetViews>
  <sheetFormatPr defaultColWidth="11.42578125" defaultRowHeight="12.75"/>
  <cols>
    <col min="1" max="1" width="6.140625" style="69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14.28515625" style="24" customWidth="1"/>
    <col min="7" max="7" width="13.140625" style="24" customWidth="1"/>
    <col min="8" max="8" width="14.7109375" style="24" hidden="1" customWidth="1"/>
    <col min="9" max="9" width="18.7109375" style="64" customWidth="1"/>
    <col min="10" max="10" width="15.85546875" customWidth="1"/>
    <col min="11" max="11" width="12" customWidth="1"/>
  </cols>
  <sheetData>
    <row r="1" spans="1:22" ht="15">
      <c r="A1" s="1"/>
      <c r="B1" s="1"/>
      <c r="C1" s="2" t="s">
        <v>0</v>
      </c>
      <c r="F1"/>
      <c r="G1"/>
      <c r="H1"/>
      <c r="I1"/>
    </row>
    <row r="2" spans="1:22" ht="15">
      <c r="A2" s="1"/>
      <c r="B2" s="1"/>
      <c r="C2" s="2" t="s">
        <v>1</v>
      </c>
      <c r="F2"/>
      <c r="G2"/>
      <c r="H2"/>
      <c r="I2"/>
    </row>
    <row r="3" spans="1:22" ht="15">
      <c r="A3" s="3"/>
      <c r="B3" s="1"/>
      <c r="C3" s="2" t="s">
        <v>2</v>
      </c>
      <c r="F3"/>
      <c r="G3"/>
      <c r="H3"/>
      <c r="I3" s="4"/>
      <c r="K3">
        <v>-367.53597876424851</v>
      </c>
      <c r="L3">
        <v>-217.67107178047257</v>
      </c>
      <c r="M3">
        <v>94.815341597865313</v>
      </c>
      <c r="N3">
        <v>21.221777349337898</v>
      </c>
      <c r="O3">
        <v>153.42070467621073</v>
      </c>
      <c r="P3">
        <v>168.79316371232267</v>
      </c>
      <c r="Q3">
        <v>14.674569481704307</v>
      </c>
      <c r="R3">
        <v>-67.388277517724589</v>
      </c>
      <c r="S3">
        <v>-73.599572983011527</v>
      </c>
      <c r="T3">
        <v>-65.027232488989696</v>
      </c>
      <c r="U3">
        <v>-68.074092290550297</v>
      </c>
      <c r="V3">
        <v>-105.2879093998111</v>
      </c>
    </row>
    <row r="4" spans="1:22" ht="15.75">
      <c r="A4" s="3"/>
      <c r="B4" s="1"/>
      <c r="C4" s="5" t="s">
        <v>3</v>
      </c>
      <c r="F4"/>
      <c r="G4"/>
      <c r="H4"/>
      <c r="I4" s="4"/>
    </row>
    <row r="5" spans="1:22" ht="12.75" customHeight="1">
      <c r="A5" s="6"/>
      <c r="C5" s="7"/>
      <c r="D5" s="8"/>
      <c r="E5" s="8"/>
      <c r="F5" s="8"/>
      <c r="G5" s="8"/>
      <c r="H5" s="8" t="s">
        <v>4</v>
      </c>
      <c r="I5" s="9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6" t="s">
        <v>5</v>
      </c>
      <c r="D6" s="8" t="s">
        <v>6</v>
      </c>
      <c r="E6" s="8"/>
      <c r="F6" s="8">
        <v>2017</v>
      </c>
      <c r="G6" s="10"/>
      <c r="H6" s="10" t="s">
        <v>7</v>
      </c>
      <c r="I6" s="11"/>
    </row>
    <row r="7" spans="1:22">
      <c r="A7" s="12" t="s">
        <v>8</v>
      </c>
      <c r="D7" s="13" t="s">
        <v>9</v>
      </c>
      <c r="E7" s="14" t="s">
        <v>10</v>
      </c>
      <c r="F7" s="13" t="s">
        <v>11</v>
      </c>
      <c r="G7" s="13"/>
      <c r="H7" s="13" t="s">
        <v>12</v>
      </c>
      <c r="I7" s="15" t="s">
        <v>13</v>
      </c>
      <c r="J7" s="16" t="s">
        <v>14</v>
      </c>
      <c r="K7" s="17">
        <v>41274</v>
      </c>
      <c r="L7" s="17">
        <v>41305</v>
      </c>
      <c r="M7" s="17">
        <v>41333</v>
      </c>
      <c r="N7" s="17">
        <v>41364</v>
      </c>
      <c r="O7" s="17">
        <v>41394</v>
      </c>
      <c r="P7" s="17">
        <v>41425</v>
      </c>
      <c r="Q7" s="17">
        <v>41455</v>
      </c>
      <c r="R7" s="17">
        <v>41486</v>
      </c>
      <c r="S7" s="17">
        <v>41517</v>
      </c>
      <c r="T7" s="17">
        <v>41547</v>
      </c>
      <c r="U7" s="17">
        <v>41578</v>
      </c>
      <c r="V7" s="17">
        <v>41608</v>
      </c>
    </row>
    <row r="8" spans="1:22">
      <c r="A8" s="6"/>
      <c r="B8" s="18" t="s">
        <v>15</v>
      </c>
      <c r="D8" s="19"/>
      <c r="E8" s="20"/>
      <c r="F8" s="19"/>
      <c r="G8" s="19"/>
      <c r="H8" s="19"/>
      <c r="I8" s="21"/>
    </row>
    <row r="9" spans="1:22">
      <c r="A9" s="6">
        <f t="shared" ref="A9:A27" si="0">A8+1</f>
        <v>1</v>
      </c>
      <c r="B9" t="s">
        <v>16</v>
      </c>
      <c r="D9" s="22">
        <v>0</v>
      </c>
      <c r="E9" s="22">
        <f t="shared" ref="E9:E28" si="1">F9-D9</f>
        <v>7960.1988482642837</v>
      </c>
      <c r="F9" s="22">
        <f>'[6]WGJ-4'!C13/1000</f>
        <v>7960.1988482642837</v>
      </c>
      <c r="G9" s="22"/>
      <c r="H9" s="22">
        <v>20917.018981429192</v>
      </c>
      <c r="I9" s="23" t="s">
        <v>17</v>
      </c>
      <c r="J9" s="24">
        <f t="shared" ref="J9:J14" si="2">SUM(K9:V9)/1000</f>
        <v>7960.1988482642837</v>
      </c>
      <c r="K9" s="25">
        <f>'[6]WGJ-4'!D13</f>
        <v>167934.41889882</v>
      </c>
      <c r="L9" s="25">
        <f>'[6]WGJ-4'!E13</f>
        <v>188731.06430657199</v>
      </c>
      <c r="M9" s="25">
        <f>'[6]WGJ-4'!F13</f>
        <v>392049.73805993702</v>
      </c>
      <c r="N9" s="25">
        <f>'[6]WGJ-4'!G13</f>
        <v>142095.60467768399</v>
      </c>
      <c r="O9" s="25">
        <f>'[6]WGJ-4'!H13</f>
        <v>33688.551658950702</v>
      </c>
      <c r="P9" s="25">
        <f>'[6]WGJ-4'!I13</f>
        <v>464929.586929082</v>
      </c>
      <c r="Q9" s="25">
        <f>'[6]WGJ-4'!J13</f>
        <v>981843.26982498099</v>
      </c>
      <c r="R9" s="25">
        <f>'[6]WGJ-4'!K13</f>
        <v>2193961.8845939599</v>
      </c>
      <c r="S9" s="25">
        <f>'[6]WGJ-4'!L13</f>
        <v>962952.95530855609</v>
      </c>
      <c r="T9" s="25">
        <f>'[6]WGJ-4'!M13</f>
        <v>961944.68093141902</v>
      </c>
      <c r="U9" s="25">
        <f>'[6]WGJ-4'!N13</f>
        <v>852777.45614051796</v>
      </c>
      <c r="V9" s="25">
        <f>'[6]WGJ-4'!O13</f>
        <v>617289.63693380298</v>
      </c>
    </row>
    <row r="10" spans="1:22">
      <c r="A10" s="6">
        <f t="shared" si="0"/>
        <v>2</v>
      </c>
      <c r="B10" t="s">
        <v>18</v>
      </c>
      <c r="D10" s="26">
        <f>84386+1</f>
        <v>84387</v>
      </c>
      <c r="E10" s="21">
        <f t="shared" si="1"/>
        <v>-81010</v>
      </c>
      <c r="F10" s="27">
        <v>3377</v>
      </c>
      <c r="G10" s="22"/>
      <c r="H10" s="22"/>
      <c r="I10" s="23"/>
      <c r="J10" s="24">
        <f t="shared" si="2"/>
        <v>3377.1600036621085</v>
      </c>
      <c r="K10" s="25">
        <v>1603679.962158202</v>
      </c>
      <c r="L10" s="25">
        <v>1139520.01953125</v>
      </c>
      <c r="M10" s="25">
        <v>633960.02197265602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</row>
    <row r="11" spans="1:22">
      <c r="A11" s="6">
        <f t="shared" si="0"/>
        <v>3</v>
      </c>
      <c r="B11" t="s">
        <v>19</v>
      </c>
      <c r="D11" s="26">
        <v>0</v>
      </c>
      <c r="E11" s="21">
        <f t="shared" si="1"/>
        <v>-512</v>
      </c>
      <c r="F11" s="27">
        <v>-512</v>
      </c>
      <c r="G11" s="22"/>
      <c r="H11" s="22"/>
      <c r="I11" s="23"/>
      <c r="J11" s="24">
        <f t="shared" si="2"/>
        <v>-511.65857840736749</v>
      </c>
      <c r="K11" s="25">
        <v>-367535.97876424849</v>
      </c>
      <c r="L11" s="25">
        <v>-217671.07178047259</v>
      </c>
      <c r="M11" s="25">
        <v>94815.341597865307</v>
      </c>
      <c r="N11" s="25">
        <v>21221.777349337899</v>
      </c>
      <c r="O11" s="25">
        <v>153420.70467621073</v>
      </c>
      <c r="P11" s="25">
        <v>168793.16371232265</v>
      </c>
      <c r="Q11" s="25">
        <v>14674.569481704306</v>
      </c>
      <c r="R11" s="25">
        <v>-67388.277517724593</v>
      </c>
      <c r="S11" s="25">
        <v>-73599.572983011531</v>
      </c>
      <c r="T11" s="25">
        <v>-65027.232488989699</v>
      </c>
      <c r="U11" s="25">
        <v>-68074.092290550296</v>
      </c>
      <c r="V11" s="25">
        <v>-105287.90939981111</v>
      </c>
    </row>
    <row r="12" spans="1:22">
      <c r="A12" s="6">
        <f t="shared" si="0"/>
        <v>4</v>
      </c>
      <c r="B12" t="s">
        <v>20</v>
      </c>
      <c r="D12" s="26">
        <v>13315</v>
      </c>
      <c r="E12" s="21">
        <f t="shared" si="1"/>
        <v>558</v>
      </c>
      <c r="F12" s="26">
        <v>13873</v>
      </c>
      <c r="G12" s="28"/>
      <c r="H12" s="28"/>
      <c r="I12" s="21"/>
      <c r="J12" s="24">
        <f t="shared" si="2"/>
        <v>13873.093199999998</v>
      </c>
      <c r="K12" s="29">
        <v>1156091.0999999999</v>
      </c>
      <c r="L12" s="29">
        <v>1156091.0999999999</v>
      </c>
      <c r="M12" s="29">
        <v>1156091.0999999999</v>
      </c>
      <c r="N12" s="29">
        <v>1156091.0999999999</v>
      </c>
      <c r="O12" s="29">
        <v>1156091.0999999999</v>
      </c>
      <c r="P12" s="29">
        <v>1156091.0999999999</v>
      </c>
      <c r="Q12" s="29">
        <v>1156091.0999999999</v>
      </c>
      <c r="R12" s="29">
        <v>1156091.0999999999</v>
      </c>
      <c r="S12" s="29">
        <v>1156091.0999999999</v>
      </c>
      <c r="T12" s="29">
        <v>1156091.0999999999</v>
      </c>
      <c r="U12" s="29">
        <v>1156091.0999999999</v>
      </c>
      <c r="V12" s="29">
        <v>1156091.0999999999</v>
      </c>
    </row>
    <row r="13" spans="1:22">
      <c r="A13" s="6">
        <f t="shared" si="0"/>
        <v>5</v>
      </c>
      <c r="B13" t="s">
        <v>21</v>
      </c>
      <c r="D13" s="26">
        <v>1703</v>
      </c>
      <c r="E13" s="21">
        <f t="shared" si="1"/>
        <v>185</v>
      </c>
      <c r="F13" s="30">
        <v>1888</v>
      </c>
      <c r="G13" s="28"/>
      <c r="H13" s="28">
        <v>1177</v>
      </c>
      <c r="I13" s="21"/>
      <c r="J13" s="24">
        <f t="shared" si="2"/>
        <v>1888.1049999999998</v>
      </c>
      <c r="K13" s="29">
        <f>1888105/12</f>
        <v>157342.08333333334</v>
      </c>
      <c r="L13" s="29">
        <f t="shared" ref="L13:V13" si="3">1888105/12</f>
        <v>157342.08333333334</v>
      </c>
      <c r="M13" s="29">
        <f t="shared" si="3"/>
        <v>157342.08333333334</v>
      </c>
      <c r="N13" s="29">
        <f t="shared" si="3"/>
        <v>157342.08333333334</v>
      </c>
      <c r="O13" s="29">
        <f t="shared" si="3"/>
        <v>157342.08333333334</v>
      </c>
      <c r="P13" s="29">
        <f t="shared" si="3"/>
        <v>157342.08333333334</v>
      </c>
      <c r="Q13" s="29">
        <f t="shared" si="3"/>
        <v>157342.08333333334</v>
      </c>
      <c r="R13" s="29">
        <f t="shared" si="3"/>
        <v>157342.08333333334</v>
      </c>
      <c r="S13" s="29">
        <f t="shared" si="3"/>
        <v>157342.08333333334</v>
      </c>
      <c r="T13" s="29">
        <f t="shared" si="3"/>
        <v>157342.08333333334</v>
      </c>
      <c r="U13" s="29">
        <f t="shared" si="3"/>
        <v>157342.08333333334</v>
      </c>
      <c r="V13" s="29">
        <f t="shared" si="3"/>
        <v>157342.08333333334</v>
      </c>
    </row>
    <row r="14" spans="1:22">
      <c r="A14" s="6">
        <f t="shared" si="0"/>
        <v>6</v>
      </c>
      <c r="B14" t="s">
        <v>22</v>
      </c>
      <c r="D14" s="26">
        <v>2482</v>
      </c>
      <c r="E14" s="21">
        <f t="shared" si="1"/>
        <v>-2482</v>
      </c>
      <c r="F14" s="31">
        <v>0</v>
      </c>
      <c r="G14" s="28"/>
      <c r="H14" s="28"/>
      <c r="I14" s="21"/>
      <c r="J14" s="24">
        <f t="shared" si="2"/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</row>
    <row r="15" spans="1:22">
      <c r="A15" s="6">
        <f t="shared" si="0"/>
        <v>7</v>
      </c>
      <c r="B15" t="s">
        <v>23</v>
      </c>
      <c r="D15" s="26">
        <v>7118</v>
      </c>
      <c r="E15" s="21">
        <f t="shared" si="1"/>
        <v>882.95343423807299</v>
      </c>
      <c r="F15" s="30">
        <f>[6]Index!C53/1000</f>
        <v>8000.953434238073</v>
      </c>
      <c r="G15" s="32"/>
      <c r="H15" s="21">
        <v>0</v>
      </c>
      <c r="I15" s="32" t="s">
        <v>24</v>
      </c>
      <c r="J15" s="24">
        <f t="shared" ref="J15:J28" si="4">SUM(K15:V15)/1000</f>
        <v>8000.953434238073</v>
      </c>
      <c r="K15" s="29">
        <f>[6]Index!D53</f>
        <v>818531.55722924392</v>
      </c>
      <c r="L15" s="29">
        <f>[6]Index!E53</f>
        <v>673851.60078089265</v>
      </c>
      <c r="M15" s="29">
        <f>[6]Index!F53</f>
        <v>621587.8854423929</v>
      </c>
      <c r="N15" s="29">
        <f>[6]Index!G53</f>
        <v>622627.0019625572</v>
      </c>
      <c r="O15" s="29">
        <f>[6]Index!H53</f>
        <v>719802.53010341292</v>
      </c>
      <c r="P15" s="29">
        <f>[6]Index!I53</f>
        <v>697247.81865886122</v>
      </c>
      <c r="Q15" s="29">
        <f>[6]Index!J53</f>
        <v>772659.39570009022</v>
      </c>
      <c r="R15" s="29">
        <f>[6]Index!K53</f>
        <v>682892.87551110913</v>
      </c>
      <c r="S15" s="29">
        <f>[6]Index!L53</f>
        <v>493675.64813743334</v>
      </c>
      <c r="T15" s="29">
        <f>[6]Index!M53</f>
        <v>480227.7530110557</v>
      </c>
      <c r="U15" s="29">
        <f>[6]Index!N53</f>
        <v>649637.77131512295</v>
      </c>
      <c r="V15" s="29">
        <f>[6]Index!O53</f>
        <v>768211.59638590156</v>
      </c>
    </row>
    <row r="16" spans="1:22">
      <c r="A16" s="6">
        <f t="shared" si="0"/>
        <v>8</v>
      </c>
      <c r="B16" t="s">
        <v>25</v>
      </c>
      <c r="D16" s="26">
        <v>1211</v>
      </c>
      <c r="E16" s="26">
        <f t="shared" si="1"/>
        <v>120</v>
      </c>
      <c r="F16" s="30">
        <v>1331</v>
      </c>
      <c r="G16" s="26" t="s">
        <v>26</v>
      </c>
      <c r="H16" s="31">
        <v>5512</v>
      </c>
      <c r="I16" s="21"/>
      <c r="J16" s="24">
        <f t="shared" si="4"/>
        <v>1331.4131140720376</v>
      </c>
      <c r="K16" s="29">
        <v>53014.371016286459</v>
      </c>
      <c r="L16" s="29">
        <v>40118.444150656811</v>
      </c>
      <c r="M16" s="29">
        <v>94456.393511434289</v>
      </c>
      <c r="N16" s="29">
        <v>168474.50040786478</v>
      </c>
      <c r="O16" s="29">
        <v>209505.18704959075</v>
      </c>
      <c r="P16" s="29">
        <v>226512.68200613206</v>
      </c>
      <c r="Q16" s="29">
        <v>192940.87648729995</v>
      </c>
      <c r="R16" s="29">
        <v>137423.8842732975</v>
      </c>
      <c r="S16" s="29">
        <v>56311.915220387622</v>
      </c>
      <c r="T16" s="29">
        <v>61593.304430255128</v>
      </c>
      <c r="U16" s="29">
        <v>43005.025598436056</v>
      </c>
      <c r="V16" s="29">
        <v>48056.529920396053</v>
      </c>
    </row>
    <row r="17" spans="1:22">
      <c r="A17" s="6">
        <f t="shared" si="0"/>
        <v>9</v>
      </c>
      <c r="B17" t="s">
        <v>27</v>
      </c>
      <c r="D17" s="26">
        <v>22737</v>
      </c>
      <c r="E17" s="26">
        <f t="shared" si="1"/>
        <v>533</v>
      </c>
      <c r="F17" s="33">
        <v>23270</v>
      </c>
      <c r="G17" s="31"/>
      <c r="H17" s="31"/>
      <c r="I17" s="21"/>
      <c r="J17" s="24">
        <f t="shared" si="4"/>
        <v>23269.887947623996</v>
      </c>
      <c r="K17" s="29">
        <v>1939157.3289686665</v>
      </c>
      <c r="L17" s="29">
        <v>1939157.3289686665</v>
      </c>
      <c r="M17" s="29">
        <v>1939157.3289686665</v>
      </c>
      <c r="N17" s="29">
        <v>1939157.3289686665</v>
      </c>
      <c r="O17" s="29">
        <v>1939157.3289686665</v>
      </c>
      <c r="P17" s="29">
        <v>1939157.3289686665</v>
      </c>
      <c r="Q17" s="29">
        <v>1939157.3289686665</v>
      </c>
      <c r="R17" s="29">
        <v>1939157.3289686665</v>
      </c>
      <c r="S17" s="29">
        <v>1939157.3289686665</v>
      </c>
      <c r="T17" s="29">
        <v>1939157.3289686665</v>
      </c>
      <c r="U17" s="29">
        <v>1939157.3289686665</v>
      </c>
      <c r="V17" s="29">
        <v>1939157.3289686665</v>
      </c>
    </row>
    <row r="18" spans="1:22">
      <c r="A18" s="6">
        <f t="shared" si="0"/>
        <v>10</v>
      </c>
      <c r="B18" t="s">
        <v>28</v>
      </c>
      <c r="D18" s="26">
        <v>2745</v>
      </c>
      <c r="E18" s="26">
        <f t="shared" si="1"/>
        <v>390.47218695255333</v>
      </c>
      <c r="F18" s="33">
        <f>J18</f>
        <v>3135.4721869525533</v>
      </c>
      <c r="G18" s="31"/>
      <c r="H18" s="31"/>
      <c r="I18" s="21"/>
      <c r="J18" s="24">
        <f t="shared" si="4"/>
        <v>3135.4721869525533</v>
      </c>
      <c r="K18" s="29">
        <f>'[6]WGJ-4'!D33*(2.059*1.012)</f>
        <v>367300.45747408713</v>
      </c>
      <c r="L18" s="29">
        <f>'[6]WGJ-4'!E33*(2.059*1.012)</f>
        <v>304517.63543843088</v>
      </c>
      <c r="M18" s="29">
        <f>'[6]WGJ-4'!F33*(2.059*1.012)</f>
        <v>294468.82958621823</v>
      </c>
      <c r="N18" s="29">
        <f>'[6]WGJ-4'!G33*(2.059*1.012)</f>
        <v>194064.15294753236</v>
      </c>
      <c r="O18" s="29">
        <f>'[6]WGJ-4'!H33*(2.059*1.012)</f>
        <v>105890.45629036317</v>
      </c>
      <c r="P18" s="29">
        <f>'[6]WGJ-4'!I33*(2.059*1.012)</f>
        <v>82284.409431291788</v>
      </c>
      <c r="Q18" s="29">
        <f>'[6]WGJ-4'!J33*(2.059*1.012)</f>
        <v>202539.85201727808</v>
      </c>
      <c r="R18" s="29">
        <f>'[6]WGJ-4'!K33*(2.059*1.012)</f>
        <v>276311.35861997615</v>
      </c>
      <c r="S18" s="29">
        <f>'[6]WGJ-4'!L33*(2.059*1.012)</f>
        <v>299726.72918679513</v>
      </c>
      <c r="T18" s="29">
        <f>'[6]WGJ-4'!M33*(2.059*1.012)</f>
        <v>324301.71891673259</v>
      </c>
      <c r="U18" s="29">
        <f>'[6]WGJ-4'!N33*(2.059*1.012)</f>
        <v>320401.24809162697</v>
      </c>
      <c r="V18" s="29">
        <f>'[6]WGJ-4'!O33*(2.059*1.012)</f>
        <v>363665.33895222162</v>
      </c>
    </row>
    <row r="19" spans="1:22">
      <c r="A19" s="6">
        <f t="shared" si="0"/>
        <v>11</v>
      </c>
      <c r="B19" t="s">
        <v>29</v>
      </c>
      <c r="D19" s="26">
        <v>13302</v>
      </c>
      <c r="E19" s="21">
        <f t="shared" si="1"/>
        <v>4458</v>
      </c>
      <c r="F19" s="30">
        <v>17760</v>
      </c>
      <c r="G19" s="21" t="s">
        <v>26</v>
      </c>
      <c r="H19" s="21">
        <v>-2690</v>
      </c>
      <c r="I19" s="34" t="s">
        <v>30</v>
      </c>
      <c r="J19" s="24">
        <f t="shared" si="4"/>
        <v>17759.539066500001</v>
      </c>
      <c r="K19" s="25">
        <v>3636467.3250000002</v>
      </c>
      <c r="L19" s="25">
        <v>3244590</v>
      </c>
      <c r="M19" s="25">
        <v>1797334.425</v>
      </c>
      <c r="N19" s="25">
        <v>1767237.75</v>
      </c>
      <c r="O19" s="25"/>
      <c r="P19" s="25"/>
      <c r="Q19" s="25"/>
      <c r="R19" s="25"/>
      <c r="S19" s="25"/>
      <c r="T19" s="25"/>
      <c r="U19" s="25">
        <v>3598202.4390000002</v>
      </c>
      <c r="V19" s="25">
        <v>3715707.1274999999</v>
      </c>
    </row>
    <row r="20" spans="1:22">
      <c r="A20" s="6">
        <f t="shared" si="0"/>
        <v>12</v>
      </c>
      <c r="B20" t="s">
        <v>31</v>
      </c>
      <c r="D20" s="26">
        <v>7</v>
      </c>
      <c r="E20" s="21">
        <f t="shared" si="1"/>
        <v>0</v>
      </c>
      <c r="F20" s="21">
        <v>7</v>
      </c>
      <c r="G20" s="21"/>
      <c r="H20" s="21">
        <v>6679.5</v>
      </c>
      <c r="I20" s="21"/>
      <c r="J20" s="24">
        <f t="shared" si="4"/>
        <v>6.9999999999999991</v>
      </c>
      <c r="K20" s="29">
        <f t="shared" ref="K20:V20" si="5">$F20/12*1000</f>
        <v>583.33333333333337</v>
      </c>
      <c r="L20" s="29">
        <f t="shared" si="5"/>
        <v>583.33333333333337</v>
      </c>
      <c r="M20" s="29">
        <f t="shared" si="5"/>
        <v>583.33333333333337</v>
      </c>
      <c r="N20" s="29">
        <f t="shared" si="5"/>
        <v>583.33333333333337</v>
      </c>
      <c r="O20" s="29">
        <f t="shared" si="5"/>
        <v>583.33333333333337</v>
      </c>
      <c r="P20" s="29">
        <f t="shared" si="5"/>
        <v>583.33333333333337</v>
      </c>
      <c r="Q20" s="29">
        <f t="shared" si="5"/>
        <v>583.33333333333337</v>
      </c>
      <c r="R20" s="29">
        <f t="shared" si="5"/>
        <v>583.33333333333337</v>
      </c>
      <c r="S20" s="29">
        <f t="shared" si="5"/>
        <v>583.33333333333337</v>
      </c>
      <c r="T20" s="29">
        <f t="shared" si="5"/>
        <v>583.33333333333337</v>
      </c>
      <c r="U20" s="29">
        <f t="shared" si="5"/>
        <v>583.33333333333337</v>
      </c>
      <c r="V20" s="29">
        <f t="shared" si="5"/>
        <v>583.33333333333337</v>
      </c>
    </row>
    <row r="21" spans="1:22">
      <c r="A21" s="6">
        <f t="shared" si="0"/>
        <v>13</v>
      </c>
      <c r="B21" t="s">
        <v>32</v>
      </c>
      <c r="D21" s="26">
        <v>1290</v>
      </c>
      <c r="E21" s="21">
        <f t="shared" si="1"/>
        <v>68</v>
      </c>
      <c r="F21" s="31">
        <v>1358</v>
      </c>
      <c r="G21" s="21" t="s">
        <v>26</v>
      </c>
      <c r="H21" s="31">
        <v>6132</v>
      </c>
      <c r="I21" s="21"/>
      <c r="J21" s="24">
        <f t="shared" si="4"/>
        <v>1358.4641244904462</v>
      </c>
      <c r="K21" s="29">
        <v>101777.21716415261</v>
      </c>
      <c r="L21" s="29">
        <v>122124.18402414545</v>
      </c>
      <c r="M21" s="29">
        <v>156259.97529834532</v>
      </c>
      <c r="N21" s="29">
        <v>174470.60051249905</v>
      </c>
      <c r="O21" s="29">
        <v>168952.86594441361</v>
      </c>
      <c r="P21" s="29">
        <v>147730.86448487977</v>
      </c>
      <c r="Q21" s="29">
        <v>128692.68468434841</v>
      </c>
      <c r="R21" s="29">
        <v>78476.746595809935</v>
      </c>
      <c r="S21" s="29">
        <v>53427.096850076006</v>
      </c>
      <c r="T21" s="29">
        <v>57263.917042848785</v>
      </c>
      <c r="U21" s="29">
        <v>75352.367671043787</v>
      </c>
      <c r="V21" s="29">
        <v>93935.604217883098</v>
      </c>
    </row>
    <row r="22" spans="1:22">
      <c r="A22" s="6">
        <f t="shared" si="0"/>
        <v>14</v>
      </c>
      <c r="B22" t="s">
        <v>33</v>
      </c>
      <c r="D22" s="26">
        <v>1346</v>
      </c>
      <c r="E22" s="21">
        <f t="shared" si="1"/>
        <v>388</v>
      </c>
      <c r="F22" s="27">
        <v>1734</v>
      </c>
      <c r="G22" s="21" t="s">
        <v>26</v>
      </c>
      <c r="H22" s="26">
        <v>6132</v>
      </c>
      <c r="I22" s="34" t="s">
        <v>34</v>
      </c>
      <c r="J22" s="24">
        <f t="shared" si="4"/>
        <v>1733.5599861421867</v>
      </c>
      <c r="K22" s="29">
        <v>157035.12496787083</v>
      </c>
      <c r="L22" s="29">
        <v>137359.07725429689</v>
      </c>
      <c r="M22" s="29">
        <v>107031.83786777344</v>
      </c>
      <c r="N22" s="29">
        <v>95491.928261132809</v>
      </c>
      <c r="O22" s="29">
        <v>118924.26546943338</v>
      </c>
      <c r="P22" s="29">
        <v>91137.255738867185</v>
      </c>
      <c r="Q22" s="29">
        <v>170259.1400592771</v>
      </c>
      <c r="R22" s="29">
        <v>185136.1570371094</v>
      </c>
      <c r="S22" s="29">
        <v>155568.75823212863</v>
      </c>
      <c r="T22" s="29">
        <v>175218.1457185547</v>
      </c>
      <c r="U22" s="29">
        <v>164766.90273574222</v>
      </c>
      <c r="V22" s="29">
        <v>175631.3928</v>
      </c>
    </row>
    <row r="23" spans="1:22">
      <c r="A23" s="6">
        <f t="shared" si="0"/>
        <v>15</v>
      </c>
      <c r="B23" t="s">
        <v>35</v>
      </c>
      <c r="D23" s="26">
        <v>2330</v>
      </c>
      <c r="E23" s="21">
        <f t="shared" si="1"/>
        <v>540</v>
      </c>
      <c r="F23" s="26">
        <v>2870</v>
      </c>
      <c r="G23" s="21" t="s">
        <v>26</v>
      </c>
      <c r="H23" s="21">
        <v>6953.25</v>
      </c>
      <c r="I23" s="21"/>
      <c r="J23" s="24">
        <f t="shared" si="4"/>
        <v>2870.0777956958027</v>
      </c>
      <c r="K23" s="29">
        <v>351340.85650390631</v>
      </c>
      <c r="L23" s="29">
        <v>351203.12511474651</v>
      </c>
      <c r="M23" s="29">
        <v>473037.6889111331</v>
      </c>
      <c r="N23" s="29">
        <v>369796.11731404619</v>
      </c>
      <c r="O23" s="29">
        <v>342852.57934366894</v>
      </c>
      <c r="P23" s="29">
        <v>264551.06925374374</v>
      </c>
      <c r="Q23" s="29">
        <v>94880.820286458329</v>
      </c>
      <c r="R23" s="29">
        <v>-33904.298968098956</v>
      </c>
      <c r="S23" s="29">
        <v>8925.8123209635414</v>
      </c>
      <c r="T23" s="29">
        <v>107947.21971354166</v>
      </c>
      <c r="U23" s="29">
        <v>205954.81366699244</v>
      </c>
      <c r="V23" s="29">
        <v>333491.99223470083</v>
      </c>
    </row>
    <row r="24" spans="1:22">
      <c r="A24" s="6">
        <f t="shared" si="0"/>
        <v>16</v>
      </c>
      <c r="B24" t="s">
        <v>36</v>
      </c>
      <c r="D24" s="26">
        <v>5562</v>
      </c>
      <c r="E24" s="21">
        <f t="shared" si="1"/>
        <v>755</v>
      </c>
      <c r="F24" s="26">
        <v>6317</v>
      </c>
      <c r="G24" s="21" t="s">
        <v>26</v>
      </c>
      <c r="H24" s="21"/>
      <c r="I24" s="21"/>
      <c r="J24" s="24">
        <f t="shared" si="4"/>
        <v>6317.0099181225441</v>
      </c>
      <c r="K24" s="29">
        <v>507486.46364587406</v>
      </c>
      <c r="L24" s="29">
        <v>504989.29648803675</v>
      </c>
      <c r="M24" s="29">
        <v>461586.11395788298</v>
      </c>
      <c r="N24" s="29">
        <v>472591.65381969843</v>
      </c>
      <c r="O24" s="29">
        <v>488344.6847548809</v>
      </c>
      <c r="P24" s="29">
        <v>427274.59018847457</v>
      </c>
      <c r="Q24" s="29">
        <v>533290.85440172988</v>
      </c>
      <c r="R24" s="29">
        <v>619305.51740234368</v>
      </c>
      <c r="S24" s="29">
        <v>574355.96270507807</v>
      </c>
      <c r="T24" s="29">
        <v>636508.46778320312</v>
      </c>
      <c r="U24" s="29">
        <v>549383.94918945315</v>
      </c>
      <c r="V24" s="29">
        <v>541892.36378588679</v>
      </c>
    </row>
    <row r="25" spans="1:22">
      <c r="A25" s="6">
        <f t="shared" si="0"/>
        <v>17</v>
      </c>
      <c r="B25" t="s">
        <v>37</v>
      </c>
      <c r="D25" s="26">
        <v>34</v>
      </c>
      <c r="E25" s="21">
        <f t="shared" si="1"/>
        <v>-34</v>
      </c>
      <c r="F25" s="21">
        <v>0</v>
      </c>
      <c r="G25" s="21"/>
      <c r="H25" s="21">
        <v>921</v>
      </c>
      <c r="I25" s="32" t="s">
        <v>38</v>
      </c>
      <c r="J25" s="24">
        <f t="shared" si="4"/>
        <v>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>
      <c r="A26" s="6">
        <f t="shared" si="0"/>
        <v>18</v>
      </c>
      <c r="B26" t="s">
        <v>39</v>
      </c>
      <c r="D26" s="26">
        <v>1654</v>
      </c>
      <c r="E26" s="21">
        <f t="shared" si="1"/>
        <v>-1654</v>
      </c>
      <c r="F26" s="21">
        <v>0</v>
      </c>
      <c r="G26" s="21"/>
      <c r="H26" s="21"/>
      <c r="I26" s="21"/>
      <c r="J26" s="24">
        <f t="shared" si="4"/>
        <v>0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>
      <c r="A27" s="6">
        <f t="shared" si="0"/>
        <v>19</v>
      </c>
      <c r="B27" s="35" t="s">
        <v>40</v>
      </c>
      <c r="C27" s="35"/>
      <c r="D27" s="36">
        <v>16541</v>
      </c>
      <c r="E27" s="37">
        <f t="shared" si="1"/>
        <v>4181</v>
      </c>
      <c r="F27" s="36">
        <v>20722</v>
      </c>
      <c r="G27" s="21" t="s">
        <v>26</v>
      </c>
      <c r="H27" s="21"/>
      <c r="I27" s="21"/>
      <c r="J27" s="24">
        <f t="shared" si="4"/>
        <v>20721.590181093754</v>
      </c>
      <c r="K27" s="29">
        <v>2321260.3050000002</v>
      </c>
      <c r="L27" s="29">
        <v>1812340.69453125</v>
      </c>
      <c r="M27" s="29">
        <v>2126185.3396875001</v>
      </c>
      <c r="N27" s="29">
        <v>1817524.2210937501</v>
      </c>
      <c r="O27" s="29">
        <v>1599399.1771874998</v>
      </c>
      <c r="P27" s="29">
        <v>1282675.1681250001</v>
      </c>
      <c r="Q27" s="29">
        <v>1098639.9450000001</v>
      </c>
      <c r="R27" s="29">
        <v>1155240.9984375001</v>
      </c>
      <c r="S27" s="29">
        <v>1332899.80078125</v>
      </c>
      <c r="T27" s="29">
        <v>1638197.4740625003</v>
      </c>
      <c r="U27" s="29">
        <v>2113291.4765625</v>
      </c>
      <c r="V27" s="29">
        <v>2423935.5806249999</v>
      </c>
    </row>
    <row r="28" spans="1:22">
      <c r="A28" s="6">
        <f>A27+1</f>
        <v>20</v>
      </c>
      <c r="B28" t="s">
        <v>41</v>
      </c>
      <c r="D28" s="26">
        <f>SUM(D9:D27)</f>
        <v>177764</v>
      </c>
      <c r="E28" s="21">
        <f t="shared" si="1"/>
        <v>-64672.37553054509</v>
      </c>
      <c r="F28" s="21">
        <f>SUM(F9:F27)</f>
        <v>113091.62446945491</v>
      </c>
      <c r="G28" s="21"/>
      <c r="H28" s="21">
        <v>0</v>
      </c>
      <c r="I28" s="21"/>
      <c r="J28" s="24">
        <f t="shared" si="4"/>
        <v>113091.86622845042</v>
      </c>
      <c r="K28" s="38">
        <f t="shared" ref="K28:V28" si="6">SUM(K9:K27)</f>
        <v>12971465.92592953</v>
      </c>
      <c r="L28" s="38">
        <f t="shared" si="6"/>
        <v>11554847.915475141</v>
      </c>
      <c r="M28" s="38">
        <f t="shared" si="6"/>
        <v>10505947.43652847</v>
      </c>
      <c r="N28" s="38">
        <f t="shared" si="6"/>
        <v>9098769.153981436</v>
      </c>
      <c r="O28" s="38">
        <f t="shared" si="6"/>
        <v>7193954.8481137585</v>
      </c>
      <c r="P28" s="38">
        <f t="shared" si="6"/>
        <v>7106310.4541639881</v>
      </c>
      <c r="Q28" s="38">
        <f t="shared" si="6"/>
        <v>7443595.2535785008</v>
      </c>
      <c r="R28" s="38">
        <f t="shared" si="6"/>
        <v>8480630.6916206144</v>
      </c>
      <c r="S28" s="38">
        <f t="shared" si="6"/>
        <v>7117418.9513949901</v>
      </c>
      <c r="T28" s="38">
        <f t="shared" si="6"/>
        <v>7631349.2947564553</v>
      </c>
      <c r="U28" s="38">
        <f t="shared" si="6"/>
        <v>11757873.203316219</v>
      </c>
      <c r="V28" s="38">
        <f t="shared" si="6"/>
        <v>12229703.099591317</v>
      </c>
    </row>
    <row r="29" spans="1:22">
      <c r="A29" s="6"/>
      <c r="D29" s="26"/>
      <c r="E29" s="21"/>
      <c r="F29" s="21"/>
      <c r="G29" s="21"/>
      <c r="H29" s="37">
        <v>3186</v>
      </c>
      <c r="I29" s="21"/>
      <c r="J29" s="24"/>
    </row>
    <row r="30" spans="1:22">
      <c r="A30" s="6"/>
      <c r="B30" s="18" t="s">
        <v>42</v>
      </c>
      <c r="D30" s="21"/>
      <c r="E30" s="21"/>
      <c r="F30" s="21"/>
      <c r="G30" s="21"/>
      <c r="H30" s="21">
        <v>0</v>
      </c>
      <c r="I30" s="21"/>
      <c r="J30" s="24"/>
    </row>
    <row r="31" spans="1:22">
      <c r="A31" s="6">
        <f>A28+1</f>
        <v>21</v>
      </c>
      <c r="B31" t="s">
        <v>43</v>
      </c>
      <c r="D31" s="26">
        <v>407</v>
      </c>
      <c r="E31" s="26">
        <f>F31-D31</f>
        <v>0</v>
      </c>
      <c r="F31" s="39">
        <v>407</v>
      </c>
      <c r="G31" s="32"/>
      <c r="H31" s="36">
        <v>150</v>
      </c>
      <c r="I31" s="32"/>
      <c r="J31" s="24">
        <f>SUM(K31:V31)/1000</f>
        <v>407.00000000000006</v>
      </c>
      <c r="K31" s="29">
        <f>407000/12</f>
        <v>33916.666666666664</v>
      </c>
      <c r="L31" s="29">
        <f t="shared" ref="L31:V31" si="7">407000/12</f>
        <v>33916.666666666664</v>
      </c>
      <c r="M31" s="29">
        <f t="shared" si="7"/>
        <v>33916.666666666664</v>
      </c>
      <c r="N31" s="29">
        <f t="shared" si="7"/>
        <v>33916.666666666664</v>
      </c>
      <c r="O31" s="29">
        <f t="shared" si="7"/>
        <v>33916.666666666664</v>
      </c>
      <c r="P31" s="29">
        <f t="shared" si="7"/>
        <v>33916.666666666664</v>
      </c>
      <c r="Q31" s="29">
        <f t="shared" si="7"/>
        <v>33916.666666666664</v>
      </c>
      <c r="R31" s="29">
        <f t="shared" si="7"/>
        <v>33916.666666666664</v>
      </c>
      <c r="S31" s="29">
        <f t="shared" si="7"/>
        <v>33916.666666666664</v>
      </c>
      <c r="T31" s="29">
        <f t="shared" si="7"/>
        <v>33916.666666666664</v>
      </c>
      <c r="U31" s="29">
        <f t="shared" si="7"/>
        <v>33916.666666666664</v>
      </c>
      <c r="V31" s="29">
        <f t="shared" si="7"/>
        <v>33916.666666666664</v>
      </c>
    </row>
    <row r="32" spans="1:22">
      <c r="A32" s="6">
        <f>A31+1</f>
        <v>22</v>
      </c>
      <c r="B32" t="s">
        <v>44</v>
      </c>
      <c r="D32" s="26">
        <v>645</v>
      </c>
      <c r="E32" s="26">
        <f t="shared" ref="E32:E35" si="8">F32-D32</f>
        <v>-645</v>
      </c>
      <c r="F32" s="26">
        <v>0</v>
      </c>
      <c r="G32" s="26"/>
      <c r="H32" s="26"/>
      <c r="I32" s="21"/>
      <c r="J32" s="24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>
      <c r="A33" s="6">
        <f>A32+1</f>
        <v>23</v>
      </c>
      <c r="B33" t="s">
        <v>45</v>
      </c>
      <c r="D33" s="26">
        <v>109</v>
      </c>
      <c r="E33" s="26">
        <f t="shared" si="8"/>
        <v>-109</v>
      </c>
      <c r="F33" s="26">
        <v>0</v>
      </c>
      <c r="G33" s="26"/>
      <c r="H33" s="26"/>
      <c r="I33" s="21"/>
      <c r="J33" s="24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>
      <c r="A34" s="6">
        <f t="shared" ref="A34:A36" si="9">A33+1</f>
        <v>24</v>
      </c>
      <c r="B34" t="s">
        <v>46</v>
      </c>
      <c r="D34" s="26">
        <v>-5310</v>
      </c>
      <c r="E34" s="26">
        <f t="shared" si="8"/>
        <v>5310</v>
      </c>
      <c r="F34" s="26">
        <v>0</v>
      </c>
      <c r="G34" s="26"/>
      <c r="H34" s="26"/>
      <c r="I34" s="21"/>
      <c r="J34" s="24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>
      <c r="A35" s="6">
        <f t="shared" si="9"/>
        <v>25</v>
      </c>
      <c r="B35" t="s">
        <v>47</v>
      </c>
      <c r="D35" s="26">
        <v>1</v>
      </c>
      <c r="E35" s="26">
        <f t="shared" si="8"/>
        <v>-1</v>
      </c>
      <c r="F35" s="26">
        <v>0</v>
      </c>
      <c r="G35" s="26"/>
      <c r="H35" s="26"/>
      <c r="I35" s="21"/>
      <c r="J35" s="24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>
      <c r="A36" s="6">
        <f t="shared" si="9"/>
        <v>26</v>
      </c>
      <c r="B36" s="35" t="s">
        <v>48</v>
      </c>
      <c r="C36" s="35"/>
      <c r="D36" s="26">
        <v>86543</v>
      </c>
      <c r="E36" s="37">
        <f>F36-D36</f>
        <v>-86543</v>
      </c>
      <c r="F36" s="21">
        <v>0</v>
      </c>
      <c r="G36" s="21"/>
      <c r="H36" s="21">
        <v>152</v>
      </c>
      <c r="I36" s="32" t="s">
        <v>49</v>
      </c>
      <c r="J36" s="24">
        <f>SUM(K36:V36)/1000</f>
        <v>0</v>
      </c>
    </row>
    <row r="37" spans="1:22">
      <c r="A37" s="6">
        <f>A36+1</f>
        <v>27</v>
      </c>
      <c r="B37" t="s">
        <v>50</v>
      </c>
      <c r="D37" s="40">
        <f>SUM(D31:D36)</f>
        <v>82395</v>
      </c>
      <c r="E37" s="21">
        <f>F37-D37</f>
        <v>-81988</v>
      </c>
      <c r="F37" s="41">
        <f>SUM(F31:F36)</f>
        <v>407</v>
      </c>
      <c r="G37" s="21"/>
      <c r="H37" s="21"/>
      <c r="I37" s="21"/>
      <c r="J37" s="24">
        <f>SUM(K37:V37)/1000</f>
        <v>407.00000000000006</v>
      </c>
      <c r="K37" s="25">
        <f>SUM(K31:K36)</f>
        <v>33916.666666666664</v>
      </c>
      <c r="L37" s="25">
        <f t="shared" ref="L37:V37" si="10">SUM(L31:L36)</f>
        <v>33916.666666666664</v>
      </c>
      <c r="M37" s="25">
        <f t="shared" si="10"/>
        <v>33916.666666666664</v>
      </c>
      <c r="N37" s="25">
        <f t="shared" si="10"/>
        <v>33916.666666666664</v>
      </c>
      <c r="O37" s="25">
        <f t="shared" si="10"/>
        <v>33916.666666666664</v>
      </c>
      <c r="P37" s="25">
        <f t="shared" si="10"/>
        <v>33916.666666666664</v>
      </c>
      <c r="Q37" s="25">
        <f t="shared" si="10"/>
        <v>33916.666666666664</v>
      </c>
      <c r="R37" s="25">
        <f t="shared" si="10"/>
        <v>33916.666666666664</v>
      </c>
      <c r="S37" s="25">
        <f t="shared" si="10"/>
        <v>33916.666666666664</v>
      </c>
      <c r="T37" s="25">
        <f t="shared" si="10"/>
        <v>33916.666666666664</v>
      </c>
      <c r="U37" s="25">
        <f t="shared" si="10"/>
        <v>33916.666666666664</v>
      </c>
      <c r="V37" s="25">
        <f t="shared" si="10"/>
        <v>33916.666666666664</v>
      </c>
    </row>
    <row r="38" spans="1:22">
      <c r="A38" s="6"/>
      <c r="D38" s="21"/>
      <c r="E38" s="21"/>
      <c r="F38" s="21"/>
      <c r="G38" s="21"/>
      <c r="H38" s="21"/>
      <c r="I38" s="21"/>
      <c r="J38" s="24"/>
    </row>
    <row r="39" spans="1:22">
      <c r="A39" s="6"/>
      <c r="B39" s="18" t="s">
        <v>51</v>
      </c>
      <c r="D39" s="21"/>
      <c r="E39" s="21"/>
      <c r="F39" s="21"/>
      <c r="G39" s="21"/>
      <c r="H39" s="21">
        <v>78</v>
      </c>
      <c r="I39" s="21"/>
      <c r="J39" s="24"/>
    </row>
    <row r="40" spans="1:22">
      <c r="A40" s="6">
        <f>A37+1</f>
        <v>28</v>
      </c>
      <c r="B40" t="s">
        <v>52</v>
      </c>
      <c r="C40" s="42"/>
      <c r="D40" s="26">
        <v>6231</v>
      </c>
      <c r="E40" s="21">
        <f>F40-D40</f>
        <v>-676.9596124410682</v>
      </c>
      <c r="F40" s="26">
        <f>'[6]WGJ-4'!C27/1000</f>
        <v>5554.0403875589318</v>
      </c>
      <c r="G40" s="26"/>
      <c r="H40" s="36">
        <v>0</v>
      </c>
      <c r="I40" s="32" t="s">
        <v>17</v>
      </c>
      <c r="J40" s="24">
        <f>SUM(K40:V40)/1000</f>
        <v>5554.0403875589318</v>
      </c>
      <c r="K40" s="38">
        <f>'[6]WGJ-4'!D27</f>
        <v>586004.02832031203</v>
      </c>
      <c r="L40" s="38">
        <f>'[6]WGJ-4'!E27</f>
        <v>516118.36376190104</v>
      </c>
      <c r="M40" s="38">
        <f>'[6]WGJ-4'!F27</f>
        <v>480083.71887207002</v>
      </c>
      <c r="N40" s="38">
        <f>'[6]WGJ-4'!G27</f>
        <v>392711.961174011</v>
      </c>
      <c r="O40" s="38">
        <f>'[6]WGJ-4'!H27</f>
        <v>279660.377502441</v>
      </c>
      <c r="P40" s="38">
        <f>'[6]WGJ-4'!I27</f>
        <v>15755.797410011199</v>
      </c>
      <c r="Q40" s="38">
        <f>'[6]WGJ-4'!J27</f>
        <v>426574.851226806</v>
      </c>
      <c r="R40" s="38">
        <f>'[6]WGJ-4'!K27</f>
        <v>553215.20957946696</v>
      </c>
      <c r="S40" s="38">
        <f>'[6]WGJ-4'!L27</f>
        <v>575209.57717895496</v>
      </c>
      <c r="T40" s="38">
        <f>'[6]WGJ-4'!M27</f>
        <v>573593.51043701102</v>
      </c>
      <c r="U40" s="38">
        <f>'[6]WGJ-4'!N27</f>
        <v>559051.44271850493</v>
      </c>
      <c r="V40" s="38">
        <f>'[6]WGJ-4'!O27</f>
        <v>596061.54937744094</v>
      </c>
    </row>
    <row r="41" spans="1:22">
      <c r="A41" s="6">
        <f>A40+1</f>
        <v>29</v>
      </c>
      <c r="B41" t="s">
        <v>53</v>
      </c>
      <c r="C41" s="42"/>
      <c r="D41" s="31">
        <v>14</v>
      </c>
      <c r="E41" s="21">
        <f>F41-D41</f>
        <v>0</v>
      </c>
      <c r="F41" s="21">
        <v>14</v>
      </c>
      <c r="G41" s="21"/>
      <c r="H41" s="21">
        <v>78</v>
      </c>
      <c r="I41" s="21"/>
      <c r="J41" s="24">
        <f>SUM(K41:V41)/1000</f>
        <v>13.999999999999998</v>
      </c>
      <c r="K41" s="22">
        <f>$F41/12*1000</f>
        <v>1166.6666666666667</v>
      </c>
      <c r="L41" s="22">
        <f t="shared" ref="L41:V41" si="11">$F41/12*1000</f>
        <v>1166.6666666666667</v>
      </c>
      <c r="M41" s="22">
        <f t="shared" si="11"/>
        <v>1166.6666666666667</v>
      </c>
      <c r="N41" s="22">
        <f t="shared" si="11"/>
        <v>1166.6666666666667</v>
      </c>
      <c r="O41" s="22">
        <f t="shared" si="11"/>
        <v>1166.6666666666667</v>
      </c>
      <c r="P41" s="22">
        <f t="shared" si="11"/>
        <v>1166.6666666666667</v>
      </c>
      <c r="Q41" s="22">
        <f t="shared" si="11"/>
        <v>1166.6666666666667</v>
      </c>
      <c r="R41" s="22">
        <f t="shared" si="11"/>
        <v>1166.6666666666667</v>
      </c>
      <c r="S41" s="22">
        <f t="shared" si="11"/>
        <v>1166.6666666666667</v>
      </c>
      <c r="T41" s="22">
        <f t="shared" si="11"/>
        <v>1166.6666666666667</v>
      </c>
      <c r="U41" s="22">
        <f t="shared" si="11"/>
        <v>1166.6666666666667</v>
      </c>
      <c r="V41" s="22">
        <f t="shared" si="11"/>
        <v>1166.6666666666667</v>
      </c>
    </row>
    <row r="42" spans="1:22">
      <c r="A42" s="6">
        <f>A41+1</f>
        <v>30</v>
      </c>
      <c r="B42" s="20" t="s">
        <v>54</v>
      </c>
      <c r="C42" s="8"/>
      <c r="D42" s="26">
        <v>22168</v>
      </c>
      <c r="E42" s="21">
        <f>F42-D42</f>
        <v>1240.0986952509556</v>
      </c>
      <c r="F42" s="26">
        <f>'[6]WGJ-4'!C23/1000</f>
        <v>23408.098695250956</v>
      </c>
      <c r="G42" s="26"/>
      <c r="H42" s="26"/>
      <c r="I42" s="32" t="s">
        <v>17</v>
      </c>
      <c r="J42" s="24">
        <f>SUM(K42:V42)/1000</f>
        <v>23408.098695250956</v>
      </c>
      <c r="K42" s="43">
        <f>'[6]WGJ-4'!D23</f>
        <v>2074554.6453373795</v>
      </c>
      <c r="L42" s="43">
        <f>'[6]WGJ-4'!E23</f>
        <v>1936070.1352970968</v>
      </c>
      <c r="M42" s="43">
        <f>'[6]WGJ-4'!F23</f>
        <v>2037429.205502786</v>
      </c>
      <c r="N42" s="43">
        <f>'[6]WGJ-4'!G23</f>
        <v>1846636.4332096947</v>
      </c>
      <c r="O42" s="43">
        <f>'[6]WGJ-4'!H23</f>
        <v>1664940.3280156024</v>
      </c>
      <c r="P42" s="43">
        <f>'[6]WGJ-4'!I23</f>
        <v>1568726.7080204857</v>
      </c>
      <c r="Q42" s="43">
        <f>'[6]WGJ-4'!J23</f>
        <v>1991387.2697728048</v>
      </c>
      <c r="R42" s="43">
        <f>'[6]WGJ-4'!K23</f>
        <v>2055256.5877812277</v>
      </c>
      <c r="S42" s="43">
        <f>'[6]WGJ-4'!L23</f>
        <v>2042040.5721562279</v>
      </c>
      <c r="T42" s="43">
        <f>'[6]WGJ-4'!M23</f>
        <v>2078649.5244877716</v>
      </c>
      <c r="U42" s="43">
        <f>'[6]WGJ-4'!N23</f>
        <v>2035449.3047612086</v>
      </c>
      <c r="V42" s="43">
        <f>'[6]WGJ-4'!O23</f>
        <v>2076957.98090867</v>
      </c>
    </row>
    <row r="43" spans="1:22">
      <c r="A43" s="6">
        <f>A42+1</f>
        <v>31</v>
      </c>
      <c r="B43" s="35" t="s">
        <v>55</v>
      </c>
      <c r="C43" s="44"/>
      <c r="D43" s="45">
        <v>229</v>
      </c>
      <c r="E43" s="37">
        <f>F43-D43</f>
        <v>0</v>
      </c>
      <c r="F43" s="36">
        <v>229</v>
      </c>
      <c r="G43" s="21"/>
      <c r="H43" s="21"/>
      <c r="I43" s="21"/>
      <c r="J43" s="24">
        <f>SUM(K43:V43)/1000</f>
        <v>229.00000000000003</v>
      </c>
      <c r="K43" s="46">
        <f>$F43/12*1000</f>
        <v>19083.333333333332</v>
      </c>
      <c r="L43" s="46">
        <f t="shared" ref="L43:V43" si="12">$F43/12*1000</f>
        <v>19083.333333333332</v>
      </c>
      <c r="M43" s="46">
        <f t="shared" si="12"/>
        <v>19083.333333333332</v>
      </c>
      <c r="N43" s="46">
        <f t="shared" si="12"/>
        <v>19083.333333333332</v>
      </c>
      <c r="O43" s="46">
        <f t="shared" si="12"/>
        <v>19083.333333333332</v>
      </c>
      <c r="P43" s="46">
        <f t="shared" si="12"/>
        <v>19083.333333333332</v>
      </c>
      <c r="Q43" s="46">
        <f t="shared" si="12"/>
        <v>19083.333333333332</v>
      </c>
      <c r="R43" s="46">
        <f t="shared" si="12"/>
        <v>19083.333333333332</v>
      </c>
      <c r="S43" s="46">
        <f t="shared" si="12"/>
        <v>19083.333333333332</v>
      </c>
      <c r="T43" s="46">
        <f t="shared" si="12"/>
        <v>19083.333333333332</v>
      </c>
      <c r="U43" s="46">
        <f t="shared" si="12"/>
        <v>19083.333333333332</v>
      </c>
      <c r="V43" s="46">
        <f t="shared" si="12"/>
        <v>19083.333333333332</v>
      </c>
    </row>
    <row r="44" spans="1:22">
      <c r="A44" s="8">
        <f>A43+1</f>
        <v>32</v>
      </c>
      <c r="B44" t="s">
        <v>56</v>
      </c>
      <c r="D44" s="26">
        <f>SUM(D40:D43)</f>
        <v>28642</v>
      </c>
      <c r="E44" s="21">
        <f>F44-D44</f>
        <v>563.13908280988835</v>
      </c>
      <c r="F44" s="21">
        <f>SUM(F40:F43)</f>
        <v>29205.139082809888</v>
      </c>
      <c r="G44" s="21"/>
      <c r="H44" s="21">
        <v>8095.4688974966612</v>
      </c>
      <c r="I44" s="21"/>
      <c r="J44" s="24">
        <f>SUM(K44:V44)/1000</f>
        <v>29205.139082809892</v>
      </c>
      <c r="K44" s="38">
        <f>SUM(K40:K43)</f>
        <v>2680808.6736576916</v>
      </c>
      <c r="L44" s="38">
        <f t="shared" ref="L44:V44" si="13">SUM(L40:L43)</f>
        <v>2472438.4990589982</v>
      </c>
      <c r="M44" s="38">
        <f t="shared" si="13"/>
        <v>2537762.9243748561</v>
      </c>
      <c r="N44" s="38">
        <f t="shared" si="13"/>
        <v>2259598.3943837057</v>
      </c>
      <c r="O44" s="38">
        <f t="shared" si="13"/>
        <v>1964850.7055180434</v>
      </c>
      <c r="P44" s="38">
        <f t="shared" si="13"/>
        <v>1604732.5054304968</v>
      </c>
      <c r="Q44" s="38">
        <f t="shared" si="13"/>
        <v>2438212.120999611</v>
      </c>
      <c r="R44" s="38">
        <f t="shared" si="13"/>
        <v>2628721.7973606945</v>
      </c>
      <c r="S44" s="38">
        <f t="shared" si="13"/>
        <v>2637500.1493351827</v>
      </c>
      <c r="T44" s="38">
        <f t="shared" si="13"/>
        <v>2672493.0349247828</v>
      </c>
      <c r="U44" s="38">
        <f t="shared" si="13"/>
        <v>2614750.7474797135</v>
      </c>
      <c r="V44" s="38">
        <f t="shared" si="13"/>
        <v>2693269.5302861109</v>
      </c>
    </row>
    <row r="45" spans="1:22">
      <c r="A45" s="6"/>
      <c r="D45" s="21"/>
      <c r="E45" s="21"/>
      <c r="F45" s="21"/>
      <c r="G45" s="21"/>
      <c r="H45" s="21">
        <v>0</v>
      </c>
      <c r="I45" s="21"/>
      <c r="J45" s="24"/>
    </row>
    <row r="46" spans="1:22">
      <c r="A46" s="6"/>
      <c r="B46" s="18" t="s">
        <v>57</v>
      </c>
      <c r="D46" s="21"/>
      <c r="E46" s="21"/>
      <c r="F46" s="21"/>
      <c r="G46" s="21"/>
      <c r="H46" s="21">
        <v>10682.990036010742</v>
      </c>
      <c r="I46" s="21"/>
      <c r="J46" s="24"/>
    </row>
    <row r="47" spans="1:22">
      <c r="A47" s="6">
        <f>A44+1</f>
        <v>33</v>
      </c>
      <c r="B47" s="47" t="s">
        <v>58</v>
      </c>
      <c r="D47" s="26">
        <v>42752</v>
      </c>
      <c r="E47" s="21">
        <f t="shared" ref="E47:E57" si="14">F47-D47</f>
        <v>-7206.2653864815511</v>
      </c>
      <c r="F47" s="26">
        <f>'[6]WGJ-4'!C31/1000</f>
        <v>35545.734613518449</v>
      </c>
      <c r="G47" s="26"/>
      <c r="H47" s="36">
        <v>188</v>
      </c>
      <c r="I47" s="32" t="s">
        <v>17</v>
      </c>
      <c r="J47" s="24">
        <f t="shared" ref="J47:J57" si="15">SUM(K47:V47)/1000</f>
        <v>35545.734613518449</v>
      </c>
      <c r="K47" s="38">
        <f>'[6]WGJ-4'!D31</f>
        <v>4491066.9251077129</v>
      </c>
      <c r="L47" s="38">
        <f>'[6]WGJ-4'!E31</f>
        <v>3725838.4623090131</v>
      </c>
      <c r="M47" s="38">
        <f>'[6]WGJ-4'!F31</f>
        <v>3251066.6882563452</v>
      </c>
      <c r="N47" s="38">
        <f>'[6]WGJ-4'!G31</f>
        <v>1906421.7042615465</v>
      </c>
      <c r="O47" s="38">
        <f>'[6]WGJ-4'!H31</f>
        <v>1111694.1765510056</v>
      </c>
      <c r="P47" s="38">
        <f>'[6]WGJ-4'!I31</f>
        <v>750928.99719841091</v>
      </c>
      <c r="Q47" s="38">
        <f>'[6]WGJ-4'!J31</f>
        <v>2318067.1134662149</v>
      </c>
      <c r="R47" s="38">
        <f>'[6]WGJ-4'!K31</f>
        <v>3198827.0262169447</v>
      </c>
      <c r="S47" s="38">
        <f>'[6]WGJ-4'!L31</f>
        <v>3415097.6226423047</v>
      </c>
      <c r="T47" s="38">
        <f>'[6]WGJ-4'!M31</f>
        <v>3429156.088425546</v>
      </c>
      <c r="U47" s="38">
        <f>'[6]WGJ-4'!N31</f>
        <v>3611324.333617588</v>
      </c>
      <c r="V47" s="38">
        <f>'[6]WGJ-4'!O31</f>
        <v>4336245.475465809</v>
      </c>
    </row>
    <row r="48" spans="1:22">
      <c r="A48" s="6">
        <f>A47+1</f>
        <v>34</v>
      </c>
      <c r="B48" s="47" t="s">
        <v>59</v>
      </c>
      <c r="D48" s="26">
        <v>6247</v>
      </c>
      <c r="E48" s="21">
        <f t="shared" si="14"/>
        <v>148</v>
      </c>
      <c r="F48" s="30">
        <v>6395</v>
      </c>
      <c r="G48" s="21"/>
      <c r="H48" s="21">
        <v>18966.458933507405</v>
      </c>
      <c r="I48" s="21"/>
      <c r="J48" s="24">
        <f t="shared" si="15"/>
        <v>6395.0000000000009</v>
      </c>
      <c r="K48" s="48">
        <f>$F48/12*1000</f>
        <v>532916.66666666663</v>
      </c>
      <c r="L48" s="48">
        <f t="shared" ref="L48:V48" si="16">$F48/12*1000</f>
        <v>532916.66666666663</v>
      </c>
      <c r="M48" s="48">
        <f t="shared" si="16"/>
        <v>532916.66666666663</v>
      </c>
      <c r="N48" s="48">
        <f t="shared" si="16"/>
        <v>532916.66666666663</v>
      </c>
      <c r="O48" s="48">
        <f t="shared" si="16"/>
        <v>532916.66666666663</v>
      </c>
      <c r="P48" s="48">
        <f t="shared" si="16"/>
        <v>532916.66666666663</v>
      </c>
      <c r="Q48" s="48">
        <f t="shared" si="16"/>
        <v>532916.66666666663</v>
      </c>
      <c r="R48" s="48">
        <f t="shared" si="16"/>
        <v>532916.66666666663</v>
      </c>
      <c r="S48" s="48">
        <f t="shared" si="16"/>
        <v>532916.66666666663</v>
      </c>
      <c r="T48" s="48">
        <f t="shared" si="16"/>
        <v>532916.66666666663</v>
      </c>
      <c r="U48" s="48">
        <f t="shared" si="16"/>
        <v>532916.66666666663</v>
      </c>
      <c r="V48" s="48">
        <f t="shared" si="16"/>
        <v>532916.66666666663</v>
      </c>
    </row>
    <row r="49" spans="1:22">
      <c r="A49" s="6">
        <f t="shared" ref="A49:A58" si="17">A48+1</f>
        <v>35</v>
      </c>
      <c r="B49" s="47" t="s">
        <v>60</v>
      </c>
      <c r="D49" s="26">
        <v>33676</v>
      </c>
      <c r="E49" s="21">
        <f t="shared" si="14"/>
        <v>-801.93688883021241</v>
      </c>
      <c r="F49" s="26">
        <f>'[6]WGJ-4'!C35/1000</f>
        <v>32874.063111169788</v>
      </c>
      <c r="G49" s="21"/>
      <c r="H49" s="21"/>
      <c r="I49" s="21"/>
      <c r="J49" s="24">
        <f t="shared" si="15"/>
        <v>32874.063111169788</v>
      </c>
      <c r="K49" s="48">
        <f>'[6]WGJ-4'!D35</f>
        <v>4154740.4292994123</v>
      </c>
      <c r="L49" s="48">
        <f>'[6]WGJ-4'!E35</f>
        <v>3428577.7478851331</v>
      </c>
      <c r="M49" s="48">
        <f>'[6]WGJ-4'!F35</f>
        <v>3123966.1340376297</v>
      </c>
      <c r="N49" s="48">
        <f>'[6]WGJ-4'!G35</f>
        <v>1872106.6039205212</v>
      </c>
      <c r="O49" s="48">
        <f>'[6]WGJ-4'!H35</f>
        <v>1025053.7157611581</v>
      </c>
      <c r="P49" s="48">
        <f>'[6]WGJ-4'!I35</f>
        <v>810862.71125112579</v>
      </c>
      <c r="Q49" s="48">
        <f>'[6]WGJ-4'!J35</f>
        <v>2038051.9781352938</v>
      </c>
      <c r="R49" s="48">
        <f>'[6]WGJ-4'!K35</f>
        <v>2790268.6088195974</v>
      </c>
      <c r="S49" s="48">
        <f>'[6]WGJ-4'!L35</f>
        <v>2992812.1370290974</v>
      </c>
      <c r="T49" s="48">
        <f>'[6]WGJ-4'!M35</f>
        <v>3229766.6798667721</v>
      </c>
      <c r="U49" s="48">
        <f>'[6]WGJ-4'!N35</f>
        <v>3393627.8834150522</v>
      </c>
      <c r="V49" s="48">
        <f>'[6]WGJ-4'!O35</f>
        <v>4014228.4817489986</v>
      </c>
    </row>
    <row r="50" spans="1:22">
      <c r="A50" s="6">
        <f t="shared" si="17"/>
        <v>36</v>
      </c>
      <c r="B50" s="47" t="s">
        <v>61</v>
      </c>
      <c r="D50" s="26">
        <v>5409</v>
      </c>
      <c r="E50" s="21">
        <f t="shared" si="14"/>
        <v>20</v>
      </c>
      <c r="F50" s="30">
        <v>5429</v>
      </c>
      <c r="G50" s="21"/>
      <c r="H50" s="21"/>
      <c r="I50" s="21"/>
      <c r="J50" s="24">
        <f t="shared" si="15"/>
        <v>5429</v>
      </c>
      <c r="K50" s="48">
        <f>$F50/12*1000</f>
        <v>452416.66666666669</v>
      </c>
      <c r="L50" s="48">
        <f t="shared" ref="L50:V50" si="18">$F50/12*1000</f>
        <v>452416.66666666669</v>
      </c>
      <c r="M50" s="48">
        <f t="shared" si="18"/>
        <v>452416.66666666669</v>
      </c>
      <c r="N50" s="48">
        <f t="shared" si="18"/>
        <v>452416.66666666669</v>
      </c>
      <c r="O50" s="48">
        <f t="shared" si="18"/>
        <v>452416.66666666669</v>
      </c>
      <c r="P50" s="48">
        <f t="shared" si="18"/>
        <v>452416.66666666669</v>
      </c>
      <c r="Q50" s="48">
        <f t="shared" si="18"/>
        <v>452416.66666666669</v>
      </c>
      <c r="R50" s="48">
        <f t="shared" si="18"/>
        <v>452416.66666666669</v>
      </c>
      <c r="S50" s="48">
        <f t="shared" si="18"/>
        <v>452416.66666666669</v>
      </c>
      <c r="T50" s="48">
        <f t="shared" si="18"/>
        <v>452416.66666666669</v>
      </c>
      <c r="U50" s="48">
        <f t="shared" si="18"/>
        <v>452416.66666666669</v>
      </c>
      <c r="V50" s="48">
        <f t="shared" si="18"/>
        <v>452416.66666666669</v>
      </c>
    </row>
    <row r="51" spans="1:22">
      <c r="A51" s="6">
        <f t="shared" si="17"/>
        <v>37</v>
      </c>
      <c r="B51" t="s">
        <v>62</v>
      </c>
      <c r="D51" s="26">
        <v>0</v>
      </c>
      <c r="E51" s="21">
        <f t="shared" si="14"/>
        <v>-861</v>
      </c>
      <c r="F51" s="27">
        <v>-861</v>
      </c>
      <c r="G51" s="21"/>
      <c r="H51" s="21"/>
      <c r="I51" s="21"/>
      <c r="J51" s="24">
        <f t="shared" si="15"/>
        <v>-860.87299999999993</v>
      </c>
      <c r="K51" s="48">
        <f>-860873/12</f>
        <v>-71739.416666666672</v>
      </c>
      <c r="L51" s="48">
        <f t="shared" ref="L51:V51" si="19">-860873/12</f>
        <v>-71739.416666666672</v>
      </c>
      <c r="M51" s="48">
        <f t="shared" si="19"/>
        <v>-71739.416666666672</v>
      </c>
      <c r="N51" s="48">
        <f t="shared" si="19"/>
        <v>-71739.416666666672</v>
      </c>
      <c r="O51" s="48">
        <f t="shared" si="19"/>
        <v>-71739.416666666672</v>
      </c>
      <c r="P51" s="48">
        <f t="shared" si="19"/>
        <v>-71739.416666666672</v>
      </c>
      <c r="Q51" s="48">
        <f t="shared" si="19"/>
        <v>-71739.416666666672</v>
      </c>
      <c r="R51" s="48">
        <f t="shared" si="19"/>
        <v>-71739.416666666672</v>
      </c>
      <c r="S51" s="48">
        <f t="shared" si="19"/>
        <v>-71739.416666666672</v>
      </c>
      <c r="T51" s="48">
        <f t="shared" si="19"/>
        <v>-71739.416666666672</v>
      </c>
      <c r="U51" s="48">
        <f t="shared" si="19"/>
        <v>-71739.416666666672</v>
      </c>
      <c r="V51" s="48">
        <f t="shared" si="19"/>
        <v>-71739.416666666672</v>
      </c>
    </row>
    <row r="52" spans="1:22">
      <c r="A52" s="6">
        <f t="shared" si="17"/>
        <v>38</v>
      </c>
      <c r="B52" t="s">
        <v>63</v>
      </c>
      <c r="D52" s="26">
        <v>0</v>
      </c>
      <c r="E52" s="21">
        <f t="shared" si="14"/>
        <v>-9000</v>
      </c>
      <c r="F52" s="26">
        <v>-9000</v>
      </c>
      <c r="G52" s="21"/>
      <c r="H52" s="21"/>
      <c r="I52" s="21"/>
      <c r="J52" s="24">
        <f t="shared" si="15"/>
        <v>-9000</v>
      </c>
      <c r="K52" s="48">
        <f>$F52*1000/12</f>
        <v>-750000</v>
      </c>
      <c r="L52" s="48">
        <f t="shared" ref="L52:V52" si="20">$F52*1000/12</f>
        <v>-750000</v>
      </c>
      <c r="M52" s="48">
        <f t="shared" si="20"/>
        <v>-750000</v>
      </c>
      <c r="N52" s="48">
        <f t="shared" si="20"/>
        <v>-750000</v>
      </c>
      <c r="O52" s="48">
        <f t="shared" si="20"/>
        <v>-750000</v>
      </c>
      <c r="P52" s="48">
        <f t="shared" si="20"/>
        <v>-750000</v>
      </c>
      <c r="Q52" s="48">
        <f t="shared" si="20"/>
        <v>-750000</v>
      </c>
      <c r="R52" s="48">
        <f t="shared" si="20"/>
        <v>-750000</v>
      </c>
      <c r="S52" s="48">
        <f t="shared" si="20"/>
        <v>-750000</v>
      </c>
      <c r="T52" s="48">
        <f t="shared" si="20"/>
        <v>-750000</v>
      </c>
      <c r="U52" s="48">
        <f t="shared" si="20"/>
        <v>-750000</v>
      </c>
      <c r="V52" s="48">
        <f t="shared" si="20"/>
        <v>-750000</v>
      </c>
    </row>
    <row r="53" spans="1:22">
      <c r="A53" s="6">
        <f t="shared" si="17"/>
        <v>39</v>
      </c>
      <c r="B53" t="s">
        <v>64</v>
      </c>
      <c r="D53" s="26">
        <v>53</v>
      </c>
      <c r="E53" s="21">
        <f t="shared" si="14"/>
        <v>0</v>
      </c>
      <c r="F53" s="39">
        <v>53</v>
      </c>
      <c r="G53" s="21"/>
      <c r="H53" s="21"/>
      <c r="I53" s="21"/>
      <c r="J53" s="24">
        <f t="shared" si="15"/>
        <v>52.999999999999993</v>
      </c>
      <c r="K53" s="49">
        <f>53000/12</f>
        <v>4416.666666666667</v>
      </c>
      <c r="L53" s="49">
        <f t="shared" ref="L53:V53" si="21">53000/12</f>
        <v>4416.666666666667</v>
      </c>
      <c r="M53" s="49">
        <f t="shared" si="21"/>
        <v>4416.666666666667</v>
      </c>
      <c r="N53" s="49">
        <f t="shared" si="21"/>
        <v>4416.666666666667</v>
      </c>
      <c r="O53" s="49">
        <f t="shared" si="21"/>
        <v>4416.666666666667</v>
      </c>
      <c r="P53" s="49">
        <f t="shared" si="21"/>
        <v>4416.666666666667</v>
      </c>
      <c r="Q53" s="49">
        <f t="shared" si="21"/>
        <v>4416.666666666667</v>
      </c>
      <c r="R53" s="49">
        <f t="shared" si="21"/>
        <v>4416.666666666667</v>
      </c>
      <c r="S53" s="49">
        <f t="shared" si="21"/>
        <v>4416.666666666667</v>
      </c>
      <c r="T53" s="49">
        <f t="shared" si="21"/>
        <v>4416.666666666667</v>
      </c>
      <c r="U53" s="49">
        <f t="shared" si="21"/>
        <v>4416.666666666667</v>
      </c>
      <c r="V53" s="49">
        <f t="shared" si="21"/>
        <v>4416.666666666667</v>
      </c>
    </row>
    <row r="54" spans="1:22">
      <c r="A54" s="6">
        <f t="shared" si="17"/>
        <v>40</v>
      </c>
      <c r="B54" s="20" t="s">
        <v>65</v>
      </c>
      <c r="C54" s="20"/>
      <c r="D54" s="26">
        <v>1832</v>
      </c>
      <c r="E54" s="21">
        <f t="shared" si="14"/>
        <v>-207.27073222409194</v>
      </c>
      <c r="F54" s="26">
        <f>'[6]WGJ-4'!C47/1000</f>
        <v>1624.7292677759081</v>
      </c>
      <c r="G54" s="26"/>
      <c r="H54" s="26"/>
      <c r="I54" s="32" t="s">
        <v>17</v>
      </c>
      <c r="J54" s="24">
        <f t="shared" si="15"/>
        <v>1624.7292677759081</v>
      </c>
      <c r="K54" s="38">
        <f>'[6]WGJ-4'!D47</f>
        <v>190919.44356260297</v>
      </c>
      <c r="L54" s="38">
        <f>'[6]WGJ-4'!E47</f>
        <v>152235.94560708996</v>
      </c>
      <c r="M54" s="38">
        <f>'[6]WGJ-4'!F47</f>
        <v>400.51750020980722</v>
      </c>
      <c r="N54" s="38">
        <f>'[6]WGJ-4'!G47</f>
        <v>0</v>
      </c>
      <c r="O54" s="38">
        <f>'[6]WGJ-4'!H47</f>
        <v>129.1018612861632</v>
      </c>
      <c r="P54" s="38">
        <f>'[6]WGJ-4'!I47</f>
        <v>39391.960451048573</v>
      </c>
      <c r="Q54" s="38">
        <f>'[6]WGJ-4'!J47</f>
        <v>241970.92505862552</v>
      </c>
      <c r="R54" s="38">
        <f>'[6]WGJ-4'!K47</f>
        <v>448026.50824692193</v>
      </c>
      <c r="S54" s="38">
        <f>'[6]WGJ-4'!L47</f>
        <v>217333.66765103274</v>
      </c>
      <c r="T54" s="38">
        <f>'[6]WGJ-4'!M47</f>
        <v>42975.708289146329</v>
      </c>
      <c r="U54" s="38">
        <f>'[6]WGJ-4'!N47</f>
        <v>104249.39802815902</v>
      </c>
      <c r="V54" s="38">
        <f>'[6]WGJ-4'!O47</f>
        <v>187096.09151978479</v>
      </c>
    </row>
    <row r="55" spans="1:22">
      <c r="A55" s="6">
        <f t="shared" si="17"/>
        <v>41</v>
      </c>
      <c r="B55" t="s">
        <v>66</v>
      </c>
      <c r="D55" s="26">
        <v>50</v>
      </c>
      <c r="E55" s="21">
        <f t="shared" si="14"/>
        <v>26.79411634579283</v>
      </c>
      <c r="F55" s="26">
        <f>'[6]WGJ-4'!C51/1000</f>
        <v>76.79411634579283</v>
      </c>
      <c r="G55" s="26"/>
      <c r="H55" s="26"/>
      <c r="I55" s="32" t="s">
        <v>17</v>
      </c>
      <c r="J55" s="24">
        <f t="shared" si="15"/>
        <v>76.79411634579283</v>
      </c>
      <c r="K55" s="38">
        <f>'[6]WGJ-4'!D51</f>
        <v>15139.964365959158</v>
      </c>
      <c r="L55" s="38">
        <f>'[6]WGJ-4'!E51</f>
        <v>8806.7804813384992</v>
      </c>
      <c r="M55" s="38">
        <f>'[6]WGJ-4'!F51</f>
        <v>0</v>
      </c>
      <c r="N55" s="38">
        <f>'[6]WGJ-4'!G51</f>
        <v>0</v>
      </c>
      <c r="O55" s="38">
        <f>'[6]WGJ-4'!H51</f>
        <v>0</v>
      </c>
      <c r="P55" s="38">
        <f>'[6]WGJ-4'!I51</f>
        <v>3456.7372798919596</v>
      </c>
      <c r="Q55" s="38">
        <f>'[6]WGJ-4'!J51</f>
        <v>11171.971808373921</v>
      </c>
      <c r="R55" s="38">
        <f>'[6]WGJ-4'!K51</f>
        <v>21725.3621935843</v>
      </c>
      <c r="S55" s="38">
        <f>'[6]WGJ-4'!L51</f>
        <v>10227.390287816519</v>
      </c>
      <c r="T55" s="38">
        <f>'[6]WGJ-4'!M51</f>
        <v>668.06013062596196</v>
      </c>
      <c r="U55" s="38">
        <f>'[6]WGJ-4'!N51</f>
        <v>1843.604663014411</v>
      </c>
      <c r="V55" s="38">
        <f>'[6]WGJ-4'!O51</f>
        <v>3754.2451351881</v>
      </c>
    </row>
    <row r="56" spans="1:22">
      <c r="A56" s="6">
        <f t="shared" si="17"/>
        <v>42</v>
      </c>
      <c r="B56" t="s">
        <v>67</v>
      </c>
      <c r="D56" s="26">
        <v>613</v>
      </c>
      <c r="E56" s="21">
        <f t="shared" si="14"/>
        <v>201.53308703601056</v>
      </c>
      <c r="F56" s="26">
        <f>'[6]WGJ-4'!C39/1000</f>
        <v>814.53308703601056</v>
      </c>
      <c r="G56" s="26"/>
      <c r="H56" s="26">
        <v>59394.366704579188</v>
      </c>
      <c r="I56" s="32" t="s">
        <v>17</v>
      </c>
      <c r="J56" s="24">
        <f t="shared" si="15"/>
        <v>814.53308703601056</v>
      </c>
      <c r="K56" s="38">
        <f>'[6]WGJ-4'!D39</f>
        <v>110516.852951049</v>
      </c>
      <c r="L56" s="38">
        <f>'[6]WGJ-4'!E39</f>
        <v>78974.366503953905</v>
      </c>
      <c r="M56" s="38">
        <f>'[6]WGJ-4'!F39</f>
        <v>25142.624826729199</v>
      </c>
      <c r="N56" s="38">
        <f>'[6]WGJ-4'!G39</f>
        <v>14075.6539106369</v>
      </c>
      <c r="O56" s="38">
        <f>'[6]WGJ-4'!H39</f>
        <v>4834.4615310430499</v>
      </c>
      <c r="P56" s="38">
        <f>'[6]WGJ-4'!I39</f>
        <v>16705.550199747002</v>
      </c>
      <c r="Q56" s="38">
        <f>'[6]WGJ-4'!J39</f>
        <v>103172.118687629</v>
      </c>
      <c r="R56" s="38">
        <f>'[6]WGJ-4'!K39</f>
        <v>129307.35082626299</v>
      </c>
      <c r="S56" s="38">
        <f>'[6]WGJ-4'!L39</f>
        <v>98339.84050750731</v>
      </c>
      <c r="T56" s="38">
        <f>'[6]WGJ-4'!M39</f>
        <v>46317.122952639998</v>
      </c>
      <c r="U56" s="38">
        <f>'[6]WGJ-4'!N39</f>
        <v>79313.647198677005</v>
      </c>
      <c r="V56" s="38">
        <f>'[6]WGJ-4'!O39</f>
        <v>107833.49694013501</v>
      </c>
    </row>
    <row r="57" spans="1:22">
      <c r="A57" s="6">
        <f t="shared" si="17"/>
        <v>43</v>
      </c>
      <c r="B57" s="50" t="s">
        <v>68</v>
      </c>
      <c r="C57" s="35"/>
      <c r="D57" s="36">
        <v>156</v>
      </c>
      <c r="E57" s="37">
        <f t="shared" si="14"/>
        <v>76.025762531161007</v>
      </c>
      <c r="F57" s="36">
        <f>'[6]WGJ-4'!C43/1000</f>
        <v>232.02576253116101</v>
      </c>
      <c r="G57" s="26"/>
      <c r="H57" s="26">
        <v>6240</v>
      </c>
      <c r="I57" s="32" t="s">
        <v>17</v>
      </c>
      <c r="J57" s="51">
        <f t="shared" si="15"/>
        <v>232.02576253116101</v>
      </c>
      <c r="K57" s="52">
        <f>'[6]WGJ-4'!D43</f>
        <v>24010.544490814202</v>
      </c>
      <c r="L57" s="52">
        <f>'[6]WGJ-4'!E43</f>
        <v>19133.8385097682</v>
      </c>
      <c r="M57" s="52">
        <f>'[6]WGJ-4'!F43</f>
        <v>1019.6940258145299</v>
      </c>
      <c r="N57" s="52">
        <f>'[6]WGJ-4'!G43</f>
        <v>650.10128188878298</v>
      </c>
      <c r="O57" s="52">
        <f>'[6]WGJ-4'!H43</f>
        <v>754.52780295163302</v>
      </c>
      <c r="P57" s="52">
        <f>'[6]WGJ-4'!I43</f>
        <v>6140.7480552792504</v>
      </c>
      <c r="Q57" s="52">
        <f>'[6]WGJ-4'!J43</f>
        <v>30361.807879433003</v>
      </c>
      <c r="R57" s="52">
        <f>'[6]WGJ-4'!K43</f>
        <v>49993.379300832697</v>
      </c>
      <c r="S57" s="52">
        <f>'[6]WGJ-4'!L43</f>
        <v>34817.508576810294</v>
      </c>
      <c r="T57" s="52">
        <f>'[6]WGJ-4'!M43</f>
        <v>13867.415405064801</v>
      </c>
      <c r="U57" s="52">
        <f>'[6]WGJ-4'!N43</f>
        <v>20725.084142386902</v>
      </c>
      <c r="V57" s="52">
        <f>'[6]WGJ-4'!O43</f>
        <v>30551.113060116699</v>
      </c>
    </row>
    <row r="58" spans="1:22">
      <c r="A58" s="6">
        <f t="shared" si="17"/>
        <v>44</v>
      </c>
      <c r="B58" t="s">
        <v>69</v>
      </c>
      <c r="D58" s="26">
        <f>SUM(D47:D57)</f>
        <v>90788</v>
      </c>
      <c r="E58" s="21">
        <f>F58-D58</f>
        <v>-17604.120041622897</v>
      </c>
      <c r="F58" s="21">
        <f>SUM(F47:F57)</f>
        <v>73183.879958377103</v>
      </c>
      <c r="G58" s="21"/>
      <c r="H58" s="21">
        <v>0.11360950271288535</v>
      </c>
      <c r="I58" s="21"/>
      <c r="J58" s="24">
        <f t="shared" ref="J58:V58" si="22">SUM(J47:J57)</f>
        <v>73184.006958377096</v>
      </c>
      <c r="K58" s="38">
        <f t="shared" si="22"/>
        <v>9154404.743110884</v>
      </c>
      <c r="L58" s="38">
        <f t="shared" si="22"/>
        <v>7581577.7246296313</v>
      </c>
      <c r="M58" s="38">
        <f t="shared" si="22"/>
        <v>6569606.2419800619</v>
      </c>
      <c r="N58" s="38">
        <f t="shared" si="22"/>
        <v>3961264.6467079264</v>
      </c>
      <c r="O58" s="38">
        <f t="shared" si="22"/>
        <v>2310476.5668407776</v>
      </c>
      <c r="P58" s="38">
        <f t="shared" si="22"/>
        <v>1795497.2877688371</v>
      </c>
      <c r="Q58" s="38">
        <f t="shared" si="22"/>
        <v>4910806.498368904</v>
      </c>
      <c r="R58" s="38">
        <f t="shared" si="22"/>
        <v>6806158.8189374786</v>
      </c>
      <c r="S58" s="38">
        <f t="shared" si="22"/>
        <v>6936638.7500279034</v>
      </c>
      <c r="T58" s="38">
        <f t="shared" si="22"/>
        <v>6930761.6584031293</v>
      </c>
      <c r="U58" s="38">
        <f t="shared" si="22"/>
        <v>7379094.5343982112</v>
      </c>
      <c r="V58" s="38">
        <f t="shared" si="22"/>
        <v>8847719.4872033633</v>
      </c>
    </row>
    <row r="59" spans="1:22">
      <c r="A59" s="6"/>
      <c r="D59" s="21"/>
      <c r="E59" s="21"/>
      <c r="F59" s="21"/>
      <c r="G59" s="21"/>
      <c r="H59" s="21">
        <v>3237.8010523088278</v>
      </c>
      <c r="I59" s="21"/>
      <c r="J59" s="24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1:22">
      <c r="A60" s="6"/>
      <c r="D60" s="21"/>
      <c r="E60" s="21"/>
      <c r="F60" s="21"/>
      <c r="G60" s="21"/>
      <c r="H60" s="21"/>
      <c r="I60" s="21"/>
      <c r="J60" s="24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2">
      <c r="A61" s="6"/>
      <c r="D61" s="21"/>
      <c r="E61" s="21"/>
      <c r="F61" s="21"/>
      <c r="G61" s="21"/>
      <c r="H61" s="21"/>
      <c r="I61" s="21"/>
      <c r="J61" s="24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1:22">
      <c r="A62" s="6"/>
      <c r="D62" s="21"/>
      <c r="E62" s="21"/>
      <c r="F62" s="21"/>
      <c r="G62" s="21"/>
      <c r="H62" s="21">
        <v>592.63582339628294</v>
      </c>
      <c r="I62" s="21"/>
      <c r="J62" s="24"/>
    </row>
    <row r="63" spans="1:22">
      <c r="A63" s="6"/>
      <c r="B63" s="18" t="s">
        <v>70</v>
      </c>
      <c r="D63" s="21"/>
      <c r="E63" s="21" t="s">
        <v>71</v>
      </c>
      <c r="F63" s="21"/>
      <c r="G63" s="21"/>
      <c r="H63" s="37">
        <v>480</v>
      </c>
      <c r="I63" s="21"/>
      <c r="J63" s="24"/>
    </row>
    <row r="64" spans="1:22">
      <c r="A64" s="6">
        <f>A58+1</f>
        <v>45</v>
      </c>
      <c r="B64" t="s">
        <v>29</v>
      </c>
      <c r="C64" s="20"/>
      <c r="D64" s="26">
        <v>894</v>
      </c>
      <c r="E64" s="21">
        <f t="shared" ref="E64:E72" si="23">F64-D64</f>
        <v>49</v>
      </c>
      <c r="F64" s="26">
        <v>943</v>
      </c>
      <c r="G64" s="21"/>
      <c r="H64" s="21">
        <v>70026.232758276092</v>
      </c>
      <c r="I64" s="21"/>
      <c r="J64" s="24">
        <f t="shared" ref="J64:J73" si="24">SUM(K64:V64)/1000</f>
        <v>943.00000000000011</v>
      </c>
      <c r="K64" s="25">
        <f>$F64*1000/12</f>
        <v>78583.333333333328</v>
      </c>
      <c r="L64" s="25">
        <f t="shared" ref="L64:V65" si="25">$F64*1000/12</f>
        <v>78583.333333333328</v>
      </c>
      <c r="M64" s="25">
        <f t="shared" si="25"/>
        <v>78583.333333333328</v>
      </c>
      <c r="N64" s="25">
        <f t="shared" si="25"/>
        <v>78583.333333333328</v>
      </c>
      <c r="O64" s="25">
        <f t="shared" si="25"/>
        <v>78583.333333333328</v>
      </c>
      <c r="P64" s="25">
        <f t="shared" si="25"/>
        <v>78583.333333333328</v>
      </c>
      <c r="Q64" s="25">
        <f t="shared" si="25"/>
        <v>78583.333333333328</v>
      </c>
      <c r="R64" s="25">
        <f t="shared" si="25"/>
        <v>78583.333333333328</v>
      </c>
      <c r="S64" s="25">
        <f t="shared" si="25"/>
        <v>78583.333333333328</v>
      </c>
      <c r="T64" s="25">
        <f t="shared" si="25"/>
        <v>78583.333333333328</v>
      </c>
      <c r="U64" s="25">
        <f t="shared" si="25"/>
        <v>78583.333333333328</v>
      </c>
      <c r="V64" s="25">
        <f t="shared" si="25"/>
        <v>78583.333333333328</v>
      </c>
    </row>
    <row r="65" spans="1:22">
      <c r="A65" s="6">
        <f>A64+1</f>
        <v>46</v>
      </c>
      <c r="B65" t="s">
        <v>72</v>
      </c>
      <c r="D65" s="26">
        <f>136+2</f>
        <v>138</v>
      </c>
      <c r="E65" s="21">
        <f t="shared" si="23"/>
        <v>0</v>
      </c>
      <c r="F65" s="26">
        <v>138</v>
      </c>
      <c r="G65" s="21"/>
      <c r="H65" s="21"/>
      <c r="I65" s="21"/>
      <c r="J65" s="24">
        <f t="shared" si="24"/>
        <v>138</v>
      </c>
      <c r="K65" s="25">
        <f>$F65*1000/12</f>
        <v>11500</v>
      </c>
      <c r="L65" s="25">
        <f t="shared" si="25"/>
        <v>11500</v>
      </c>
      <c r="M65" s="25">
        <f t="shared" si="25"/>
        <v>11500</v>
      </c>
      <c r="N65" s="25">
        <f t="shared" si="25"/>
        <v>11500</v>
      </c>
      <c r="O65" s="25">
        <f t="shared" si="25"/>
        <v>11500</v>
      </c>
      <c r="P65" s="25">
        <f t="shared" si="25"/>
        <v>11500</v>
      </c>
      <c r="Q65" s="25">
        <f t="shared" si="25"/>
        <v>11500</v>
      </c>
      <c r="R65" s="25">
        <f t="shared" si="25"/>
        <v>11500</v>
      </c>
      <c r="S65" s="25">
        <f t="shared" si="25"/>
        <v>11500</v>
      </c>
      <c r="T65" s="25">
        <f t="shared" si="25"/>
        <v>11500</v>
      </c>
      <c r="U65" s="25">
        <f t="shared" si="25"/>
        <v>11500</v>
      </c>
      <c r="V65" s="25">
        <f t="shared" si="25"/>
        <v>11500</v>
      </c>
    </row>
    <row r="66" spans="1:22">
      <c r="A66" s="6">
        <f t="shared" ref="A66:A73" si="26">A65+1</f>
        <v>47</v>
      </c>
      <c r="B66" t="s">
        <v>73</v>
      </c>
      <c r="D66" s="26">
        <v>12067</v>
      </c>
      <c r="E66" s="21">
        <f t="shared" si="23"/>
        <v>151</v>
      </c>
      <c r="F66" s="30">
        <v>12218</v>
      </c>
      <c r="G66" s="26"/>
      <c r="H66" s="26">
        <v>772</v>
      </c>
      <c r="I66" s="53"/>
      <c r="J66" s="24">
        <f t="shared" si="24"/>
        <v>12217.68</v>
      </c>
      <c r="K66" s="25">
        <v>1016720</v>
      </c>
      <c r="L66" s="25">
        <v>1016720</v>
      </c>
      <c r="M66" s="25">
        <v>1016720</v>
      </c>
      <c r="N66" s="25">
        <v>1016720</v>
      </c>
      <c r="O66" s="25">
        <v>1016720</v>
      </c>
      <c r="P66" s="25">
        <v>1016720</v>
      </c>
      <c r="Q66" s="25">
        <v>1016720</v>
      </c>
      <c r="R66" s="25">
        <v>1016720</v>
      </c>
      <c r="S66" s="25">
        <v>1016720</v>
      </c>
      <c r="T66" s="25">
        <v>1022400</v>
      </c>
      <c r="U66" s="25">
        <v>1022400</v>
      </c>
      <c r="V66" s="25">
        <v>1022400</v>
      </c>
    </row>
    <row r="67" spans="1:22">
      <c r="A67" s="6">
        <f t="shared" si="26"/>
        <v>48</v>
      </c>
      <c r="B67" t="s">
        <v>74</v>
      </c>
      <c r="D67" s="26">
        <v>1501</v>
      </c>
      <c r="E67" s="21">
        <f t="shared" si="23"/>
        <v>7</v>
      </c>
      <c r="F67" s="30">
        <v>1508</v>
      </c>
      <c r="G67" s="21" t="s">
        <v>75</v>
      </c>
      <c r="H67" s="21">
        <v>49</v>
      </c>
      <c r="I67" s="21"/>
      <c r="J67" s="24">
        <f t="shared" si="24"/>
        <v>1507.7159999999999</v>
      </c>
      <c r="K67" s="25">
        <v>125643</v>
      </c>
      <c r="L67" s="25">
        <v>125643</v>
      </c>
      <c r="M67" s="25">
        <v>125643</v>
      </c>
      <c r="N67" s="25">
        <v>125643</v>
      </c>
      <c r="O67" s="25">
        <v>125643</v>
      </c>
      <c r="P67" s="25">
        <v>125643</v>
      </c>
      <c r="Q67" s="25">
        <v>125643</v>
      </c>
      <c r="R67" s="25">
        <v>125643</v>
      </c>
      <c r="S67" s="25">
        <v>125643</v>
      </c>
      <c r="T67" s="25">
        <v>125643</v>
      </c>
      <c r="U67" s="25">
        <v>125643</v>
      </c>
      <c r="V67" s="25">
        <v>125643</v>
      </c>
    </row>
    <row r="68" spans="1:22">
      <c r="A68" s="6">
        <f t="shared" si="26"/>
        <v>49</v>
      </c>
      <c r="B68" t="s">
        <v>76</v>
      </c>
      <c r="D68" s="26">
        <v>1373</v>
      </c>
      <c r="E68" s="21">
        <f t="shared" si="23"/>
        <v>30</v>
      </c>
      <c r="F68" s="30">
        <v>1403</v>
      </c>
      <c r="G68" s="32"/>
      <c r="H68" s="21">
        <v>348</v>
      </c>
      <c r="I68" s="21"/>
      <c r="J68" s="24">
        <f t="shared" si="24"/>
        <v>1402.9346752000001</v>
      </c>
      <c r="K68" s="25">
        <v>152421.69840000002</v>
      </c>
      <c r="L68" s="25">
        <v>133564.00443200002</v>
      </c>
      <c r="M68" s="25">
        <v>121321.00700800002</v>
      </c>
      <c r="N68" s="25">
        <v>127511.46372000001</v>
      </c>
      <c r="O68" s="25">
        <v>111882.20964</v>
      </c>
      <c r="P68" s="25">
        <v>83672.462360000005</v>
      </c>
      <c r="Q68" s="25">
        <v>132712.63364000001</v>
      </c>
      <c r="R68" s="25">
        <v>127312.81360000001</v>
      </c>
      <c r="S68" s="25">
        <v>108514.70956000002</v>
      </c>
      <c r="T68" s="25">
        <v>79664.010439999998</v>
      </c>
      <c r="U68" s="25">
        <v>86352.80363200001</v>
      </c>
      <c r="V68" s="25">
        <v>138004.85876799998</v>
      </c>
    </row>
    <row r="69" spans="1:22">
      <c r="A69" s="6">
        <f t="shared" si="26"/>
        <v>50</v>
      </c>
      <c r="B69" t="s">
        <v>77</v>
      </c>
      <c r="D69" s="26">
        <v>45</v>
      </c>
      <c r="E69" s="21">
        <f t="shared" si="23"/>
        <v>0</v>
      </c>
      <c r="F69" s="26">
        <v>45</v>
      </c>
      <c r="G69" s="21"/>
      <c r="H69" s="21">
        <v>8315</v>
      </c>
      <c r="I69" s="21"/>
      <c r="J69" s="24">
        <f t="shared" si="24"/>
        <v>45.222000000000001</v>
      </c>
      <c r="K69" s="25">
        <v>3768.5</v>
      </c>
      <c r="L69" s="25">
        <v>3768.5</v>
      </c>
      <c r="M69" s="25">
        <v>3768.5</v>
      </c>
      <c r="N69" s="25">
        <v>3768.5</v>
      </c>
      <c r="O69" s="25">
        <v>3768.5</v>
      </c>
      <c r="P69" s="25">
        <v>3768.5</v>
      </c>
      <c r="Q69" s="25">
        <v>3768.5</v>
      </c>
      <c r="R69" s="25">
        <v>3768.5</v>
      </c>
      <c r="S69" s="25">
        <v>3768.5</v>
      </c>
      <c r="T69" s="25">
        <v>3768.5</v>
      </c>
      <c r="U69" s="25">
        <v>3768.5</v>
      </c>
      <c r="V69" s="25">
        <v>3768.5</v>
      </c>
    </row>
    <row r="70" spans="1:22">
      <c r="A70" s="6">
        <f t="shared" si="26"/>
        <v>51</v>
      </c>
      <c r="B70" t="s">
        <v>78</v>
      </c>
      <c r="D70" s="26">
        <v>135</v>
      </c>
      <c r="E70" s="21">
        <f t="shared" si="23"/>
        <v>5</v>
      </c>
      <c r="F70" s="26">
        <v>140</v>
      </c>
      <c r="G70" s="21"/>
      <c r="H70" s="21">
        <v>1245</v>
      </c>
      <c r="I70" s="21"/>
      <c r="J70" s="24">
        <f t="shared" si="24"/>
        <v>140.00000000000003</v>
      </c>
      <c r="K70" s="25">
        <f>$F70*1000/12</f>
        <v>11666.666666666666</v>
      </c>
      <c r="L70" s="25">
        <f t="shared" ref="L70:V70" si="27">$F70*1000/12</f>
        <v>11666.666666666666</v>
      </c>
      <c r="M70" s="25">
        <f t="shared" si="27"/>
        <v>11666.666666666666</v>
      </c>
      <c r="N70" s="25">
        <f t="shared" si="27"/>
        <v>11666.666666666666</v>
      </c>
      <c r="O70" s="25">
        <f t="shared" si="27"/>
        <v>11666.666666666666</v>
      </c>
      <c r="P70" s="25">
        <f t="shared" si="27"/>
        <v>11666.666666666666</v>
      </c>
      <c r="Q70" s="25">
        <f t="shared" si="27"/>
        <v>11666.666666666666</v>
      </c>
      <c r="R70" s="25">
        <f t="shared" si="27"/>
        <v>11666.666666666666</v>
      </c>
      <c r="S70" s="25">
        <f t="shared" si="27"/>
        <v>11666.666666666666</v>
      </c>
      <c r="T70" s="25">
        <f t="shared" si="27"/>
        <v>11666.666666666666</v>
      </c>
      <c r="U70" s="25">
        <f t="shared" si="27"/>
        <v>11666.666666666666</v>
      </c>
      <c r="V70" s="25">
        <f t="shared" si="27"/>
        <v>11666.666666666666</v>
      </c>
    </row>
    <row r="71" spans="1:22">
      <c r="A71" s="6">
        <f t="shared" si="26"/>
        <v>52</v>
      </c>
      <c r="B71" t="s">
        <v>79</v>
      </c>
      <c r="C71" s="20"/>
      <c r="D71" s="26">
        <v>558</v>
      </c>
      <c r="E71" s="21">
        <f t="shared" si="23"/>
        <v>0</v>
      </c>
      <c r="F71" s="26">
        <v>558</v>
      </c>
      <c r="G71" s="32"/>
      <c r="H71" s="21">
        <v>1689</v>
      </c>
      <c r="I71" s="21"/>
      <c r="J71" s="24">
        <f t="shared" si="24"/>
        <v>558</v>
      </c>
      <c r="K71" s="25">
        <f>558000/12</f>
        <v>46500</v>
      </c>
      <c r="L71" s="25">
        <f t="shared" ref="L71:V71" si="28">558000/12</f>
        <v>46500</v>
      </c>
      <c r="M71" s="25">
        <f t="shared" si="28"/>
        <v>46500</v>
      </c>
      <c r="N71" s="25">
        <f t="shared" si="28"/>
        <v>46500</v>
      </c>
      <c r="O71" s="25">
        <f t="shared" si="28"/>
        <v>46500</v>
      </c>
      <c r="P71" s="25">
        <f t="shared" si="28"/>
        <v>46500</v>
      </c>
      <c r="Q71" s="25">
        <f t="shared" si="28"/>
        <v>46500</v>
      </c>
      <c r="R71" s="25">
        <f t="shared" si="28"/>
        <v>46500</v>
      </c>
      <c r="S71" s="25">
        <f t="shared" si="28"/>
        <v>46500</v>
      </c>
      <c r="T71" s="25">
        <f t="shared" si="28"/>
        <v>46500</v>
      </c>
      <c r="U71" s="25">
        <f t="shared" si="28"/>
        <v>46500</v>
      </c>
      <c r="V71" s="25">
        <f t="shared" si="28"/>
        <v>46500</v>
      </c>
    </row>
    <row r="72" spans="1:22">
      <c r="A72" s="6">
        <f t="shared" si="26"/>
        <v>53</v>
      </c>
      <c r="B72" s="35" t="s">
        <v>80</v>
      </c>
      <c r="C72" s="35"/>
      <c r="D72" s="36">
        <v>643</v>
      </c>
      <c r="E72" s="37">
        <f t="shared" si="23"/>
        <v>0</v>
      </c>
      <c r="F72" s="36">
        <v>643</v>
      </c>
      <c r="G72" s="21"/>
      <c r="H72" s="21">
        <v>32.112000000000002</v>
      </c>
      <c r="I72" s="21"/>
      <c r="J72" s="51">
        <f t="shared" si="24"/>
        <v>642.58799999999997</v>
      </c>
      <c r="K72" s="54">
        <v>53549</v>
      </c>
      <c r="L72" s="54">
        <v>53549</v>
      </c>
      <c r="M72" s="54">
        <v>53549</v>
      </c>
      <c r="N72" s="54">
        <v>53549</v>
      </c>
      <c r="O72" s="54">
        <v>53549</v>
      </c>
      <c r="P72" s="54">
        <v>53549</v>
      </c>
      <c r="Q72" s="54">
        <v>53549</v>
      </c>
      <c r="R72" s="54">
        <v>53549</v>
      </c>
      <c r="S72" s="54">
        <v>53549</v>
      </c>
      <c r="T72" s="54">
        <v>53549</v>
      </c>
      <c r="U72" s="54">
        <v>53549</v>
      </c>
      <c r="V72" s="54">
        <v>53549</v>
      </c>
    </row>
    <row r="73" spans="1:22">
      <c r="A73" s="6">
        <f t="shared" si="26"/>
        <v>54</v>
      </c>
      <c r="B73" t="s">
        <v>81</v>
      </c>
      <c r="D73" s="26">
        <f>SUM(D64:D72)</f>
        <v>17354</v>
      </c>
      <c r="E73" s="21">
        <f>F73-D73</f>
        <v>242</v>
      </c>
      <c r="F73" s="21">
        <f>SUM(F64:F72)</f>
        <v>17596</v>
      </c>
      <c r="G73" s="21"/>
      <c r="H73" s="21">
        <v>214</v>
      </c>
      <c r="I73" s="21"/>
      <c r="J73" s="24">
        <f t="shared" si="24"/>
        <v>17595.1406752</v>
      </c>
      <c r="K73" s="38">
        <f t="shared" ref="K73:V73" si="29">SUM(K64:K72)</f>
        <v>1500352.1984000001</v>
      </c>
      <c r="L73" s="38">
        <f t="shared" si="29"/>
        <v>1481494.504432</v>
      </c>
      <c r="M73" s="38">
        <f t="shared" si="29"/>
        <v>1469251.507008</v>
      </c>
      <c r="N73" s="38">
        <f t="shared" si="29"/>
        <v>1475441.9637200001</v>
      </c>
      <c r="O73" s="38">
        <f t="shared" si="29"/>
        <v>1459812.70964</v>
      </c>
      <c r="P73" s="38">
        <f t="shared" si="29"/>
        <v>1431602.96236</v>
      </c>
      <c r="Q73" s="38">
        <f t="shared" si="29"/>
        <v>1480643.1336399999</v>
      </c>
      <c r="R73" s="38">
        <f t="shared" si="29"/>
        <v>1475243.3136</v>
      </c>
      <c r="S73" s="38">
        <f t="shared" si="29"/>
        <v>1456445.2095600001</v>
      </c>
      <c r="T73" s="38">
        <f t="shared" si="29"/>
        <v>1433274.5104400001</v>
      </c>
      <c r="U73" s="38">
        <f t="shared" si="29"/>
        <v>1439963.303632</v>
      </c>
      <c r="V73" s="38">
        <f t="shared" si="29"/>
        <v>1491615.358768</v>
      </c>
    </row>
    <row r="74" spans="1:22" ht="12.95" customHeight="1">
      <c r="A74" s="6"/>
      <c r="D74" s="21"/>
      <c r="E74" s="21"/>
      <c r="F74" s="21"/>
      <c r="G74" s="21"/>
      <c r="H74" s="37">
        <v>643</v>
      </c>
      <c r="I74" s="21"/>
      <c r="J74" s="24"/>
    </row>
    <row r="75" spans="1:22" ht="12" customHeight="1">
      <c r="A75" s="6"/>
      <c r="B75" s="18" t="s">
        <v>82</v>
      </c>
      <c r="D75" s="21"/>
      <c r="E75" s="21"/>
      <c r="F75" s="21"/>
      <c r="G75" s="21"/>
      <c r="H75" s="21">
        <v>13307.111999999999</v>
      </c>
      <c r="I75" s="21"/>
      <c r="J75" s="24"/>
    </row>
    <row r="76" spans="1:22" ht="12" customHeight="1">
      <c r="A76" s="6">
        <f>A73+1</f>
        <v>55</v>
      </c>
      <c r="B76" t="s">
        <v>83</v>
      </c>
      <c r="D76" s="26">
        <v>997</v>
      </c>
      <c r="E76" s="26">
        <f>F76-D76</f>
        <v>32</v>
      </c>
      <c r="F76" s="26">
        <v>1029</v>
      </c>
      <c r="G76" s="26"/>
      <c r="H76" s="26"/>
      <c r="I76" s="21"/>
      <c r="J76" s="24">
        <f t="shared" ref="J76" si="30">SUM(K76:V76)/1000</f>
        <v>1029</v>
      </c>
      <c r="K76" s="25">
        <f>$F76*1000/12</f>
        <v>85750</v>
      </c>
      <c r="L76" s="25">
        <f t="shared" ref="L76:V76" si="31">$F76*1000/12</f>
        <v>85750</v>
      </c>
      <c r="M76" s="25">
        <f t="shared" si="31"/>
        <v>85750</v>
      </c>
      <c r="N76" s="25">
        <f t="shared" si="31"/>
        <v>85750</v>
      </c>
      <c r="O76" s="25">
        <f t="shared" si="31"/>
        <v>85750</v>
      </c>
      <c r="P76" s="25">
        <f t="shared" si="31"/>
        <v>85750</v>
      </c>
      <c r="Q76" s="25">
        <f t="shared" si="31"/>
        <v>85750</v>
      </c>
      <c r="R76" s="25">
        <f t="shared" si="31"/>
        <v>85750</v>
      </c>
      <c r="S76" s="25">
        <f t="shared" si="31"/>
        <v>85750</v>
      </c>
      <c r="T76" s="25">
        <f t="shared" si="31"/>
        <v>85750</v>
      </c>
      <c r="U76" s="25">
        <f t="shared" si="31"/>
        <v>85750</v>
      </c>
      <c r="V76" s="25">
        <f t="shared" si="31"/>
        <v>85750</v>
      </c>
    </row>
    <row r="77" spans="1:22" ht="12" customHeight="1">
      <c r="A77" s="6"/>
      <c r="D77" s="21"/>
      <c r="E77" s="21"/>
      <c r="F77" s="21"/>
      <c r="G77" s="21"/>
      <c r="H77" s="21"/>
      <c r="I77" s="21"/>
      <c r="J77" s="24"/>
    </row>
    <row r="78" spans="1:22" ht="12" customHeight="1">
      <c r="A78" s="6">
        <f>A76+1</f>
        <v>56</v>
      </c>
      <c r="B78" s="55" t="s">
        <v>84</v>
      </c>
      <c r="C78" s="56"/>
      <c r="D78" s="57">
        <f>D28+D37+D44+D58+D73+D76</f>
        <v>397940</v>
      </c>
      <c r="E78" s="57">
        <f>F78-D78</f>
        <v>-163427.35648935809</v>
      </c>
      <c r="F78" s="58">
        <f>F28+F37+F44+F58+F73+F76</f>
        <v>234512.64351064191</v>
      </c>
      <c r="G78" s="21"/>
      <c r="H78" s="21">
        <v>133</v>
      </c>
      <c r="I78" s="21"/>
      <c r="J78" s="24"/>
      <c r="K78">
        <v>492.99893098308178</v>
      </c>
      <c r="L78">
        <v>229.82418784685396</v>
      </c>
      <c r="M78">
        <v>-600.88389138900038</v>
      </c>
      <c r="N78">
        <v>-674.75659951753698</v>
      </c>
      <c r="O78">
        <v>-893.19353458215176</v>
      </c>
      <c r="P78">
        <v>-851.46597622446586</v>
      </c>
      <c r="Q78">
        <v>-227.98069261759503</v>
      </c>
      <c r="R78">
        <v>68.9039770717267</v>
      </c>
      <c r="S78">
        <v>21.476539355935689</v>
      </c>
      <c r="T78">
        <v>-116.85636708810921</v>
      </c>
      <c r="U78">
        <v>14.26154527589668</v>
      </c>
      <c r="V78">
        <v>151.63525660429138</v>
      </c>
    </row>
    <row r="79" spans="1:22" ht="12" customHeight="1">
      <c r="A79" s="6"/>
      <c r="B79" s="59"/>
      <c r="D79" s="21"/>
      <c r="E79" s="21"/>
      <c r="F79" s="21"/>
      <c r="G79" s="21"/>
      <c r="H79" s="37"/>
      <c r="I79" s="21"/>
      <c r="J79" s="24"/>
    </row>
    <row r="80" spans="1:22" ht="12" customHeight="1">
      <c r="A80" s="6"/>
      <c r="B80" s="18" t="s">
        <v>85</v>
      </c>
      <c r="D80" s="21"/>
      <c r="E80" s="21"/>
      <c r="F80" s="21"/>
      <c r="G80" s="21"/>
      <c r="H80" s="57">
        <v>188457.26014905036</v>
      </c>
      <c r="I80" s="21"/>
      <c r="J80" s="24"/>
      <c r="K80" s="17">
        <v>41274</v>
      </c>
      <c r="L80" s="17">
        <v>41305</v>
      </c>
      <c r="M80" s="17">
        <v>41333</v>
      </c>
      <c r="N80" s="17">
        <v>41364</v>
      </c>
      <c r="O80" s="17">
        <v>41394</v>
      </c>
      <c r="P80" s="17">
        <v>41425</v>
      </c>
      <c r="Q80" s="17">
        <v>41455</v>
      </c>
      <c r="R80" s="17">
        <v>41486</v>
      </c>
      <c r="S80" s="17">
        <v>41517</v>
      </c>
      <c r="T80" s="17">
        <v>41547</v>
      </c>
      <c r="U80" s="17">
        <v>41578</v>
      </c>
      <c r="V80" s="17">
        <v>41608</v>
      </c>
    </row>
    <row r="81" spans="1:22" ht="12.95" customHeight="1">
      <c r="A81" s="6">
        <f>A78+1</f>
        <v>57</v>
      </c>
      <c r="B81" t="s">
        <v>86</v>
      </c>
      <c r="D81" s="26">
        <v>0</v>
      </c>
      <c r="E81" s="21">
        <f t="shared" ref="E81:E90" si="32">F81-D81</f>
        <v>39196.888219356486</v>
      </c>
      <c r="F81" s="21">
        <f>-'[6]WGJ-4'!C9/1000</f>
        <v>39196.888219356486</v>
      </c>
      <c r="G81" s="21"/>
      <c r="H81" s="21"/>
      <c r="I81" s="22"/>
      <c r="J81" s="24">
        <f>SUM(K81:V81)/1000</f>
        <v>39196.888219356486</v>
      </c>
      <c r="K81" s="38">
        <f>-'[6]WGJ-4'!D9</f>
        <v>5499769.2359924307</v>
      </c>
      <c r="L81" s="38">
        <f>-'[6]WGJ-4'!E9</f>
        <v>4218494.2638397198</v>
      </c>
      <c r="M81" s="38">
        <f>-'[6]WGJ-4'!F9</f>
        <v>3061282.4044466</v>
      </c>
      <c r="N81" s="38">
        <f>-'[6]WGJ-4'!G9</f>
        <v>3980088.5189056396</v>
      </c>
      <c r="O81" s="38">
        <f>-'[6]WGJ-4'!H9</f>
        <v>3564788.2324218699</v>
      </c>
      <c r="P81" s="38">
        <f>-'[6]WGJ-4'!I9</f>
        <v>2118823.8465309101</v>
      </c>
      <c r="Q81" s="38">
        <f>-'[6]WGJ-4'!J9</f>
        <v>2902832.9067230201</v>
      </c>
      <c r="R81" s="38">
        <f>-'[6]WGJ-4'!K9</f>
        <v>1683986.1204862499</v>
      </c>
      <c r="S81" s="38">
        <f>-'[6]WGJ-4'!L9</f>
        <v>2774162.59365081</v>
      </c>
      <c r="T81" s="38">
        <f>-'[6]WGJ-4'!M9</f>
        <v>1985896.6045379599</v>
      </c>
      <c r="U81" s="38">
        <f>-'[6]WGJ-4'!N9</f>
        <v>3071891.3314819303</v>
      </c>
      <c r="V81" s="38">
        <f>-'[6]WGJ-4'!O9</f>
        <v>4334872.1603393499</v>
      </c>
    </row>
    <row r="82" spans="1:22" ht="12.95" customHeight="1">
      <c r="A82" s="6">
        <f t="shared" ref="A82:A90" si="33">A81+1</f>
        <v>58</v>
      </c>
      <c r="B82" t="s">
        <v>87</v>
      </c>
      <c r="D82" s="26">
        <v>105602</v>
      </c>
      <c r="E82" s="21">
        <f t="shared" si="32"/>
        <v>-105602</v>
      </c>
      <c r="F82" s="39">
        <v>0</v>
      </c>
      <c r="G82" s="21"/>
      <c r="H82" s="21"/>
      <c r="I82" s="22"/>
      <c r="J82" s="24">
        <f>SUM(K82:V82)/1000</f>
        <v>0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ht="12.95" customHeight="1">
      <c r="A83" s="6">
        <f t="shared" si="33"/>
        <v>59</v>
      </c>
      <c r="B83" t="s">
        <v>88</v>
      </c>
      <c r="D83" s="26">
        <v>0</v>
      </c>
      <c r="E83" s="21">
        <f t="shared" si="32"/>
        <v>2386</v>
      </c>
      <c r="F83" s="27">
        <v>2386</v>
      </c>
      <c r="G83" s="21"/>
      <c r="H83" s="21"/>
      <c r="I83" s="22"/>
      <c r="J83" s="24">
        <f>SUM(K83:V83)/1000</f>
        <v>2386.0366242810728</v>
      </c>
      <c r="K83" s="38">
        <v>-492998.93098308175</v>
      </c>
      <c r="L83" s="38">
        <v>-229824.18784685395</v>
      </c>
      <c r="M83" s="38">
        <v>600883.89138900035</v>
      </c>
      <c r="N83" s="38">
        <v>674756.59951753693</v>
      </c>
      <c r="O83" s="38">
        <v>893193.5345821518</v>
      </c>
      <c r="P83" s="38">
        <v>851465.97622446588</v>
      </c>
      <c r="Q83" s="38">
        <v>227980.69261759502</v>
      </c>
      <c r="R83" s="38">
        <v>-68903.977071726695</v>
      </c>
      <c r="S83" s="38">
        <v>-21476.539355935689</v>
      </c>
      <c r="T83" s="38">
        <v>116856.36708810921</v>
      </c>
      <c r="U83" s="38">
        <v>-14261.54527589668</v>
      </c>
      <c r="V83" s="38">
        <v>-151635.25660429138</v>
      </c>
    </row>
    <row r="84" spans="1:22">
      <c r="A84" s="6">
        <f t="shared" si="33"/>
        <v>60</v>
      </c>
      <c r="B84" s="47" t="s">
        <v>89</v>
      </c>
      <c r="D84" s="26">
        <v>9501</v>
      </c>
      <c r="E84" s="21">
        <f t="shared" si="32"/>
        <v>-9501</v>
      </c>
      <c r="F84" s="26">
        <v>0</v>
      </c>
      <c r="G84" s="21"/>
      <c r="H84" s="21"/>
      <c r="I84" s="21"/>
      <c r="J84" s="24">
        <f t="shared" ref="J84:J91" si="34">SUM(K84:V84)/1000</f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  <c r="T84" s="60">
        <v>0</v>
      </c>
      <c r="U84" s="60">
        <v>0</v>
      </c>
      <c r="V84" s="60">
        <v>0</v>
      </c>
    </row>
    <row r="85" spans="1:22">
      <c r="A85" s="6">
        <f t="shared" si="33"/>
        <v>61</v>
      </c>
      <c r="B85" t="s">
        <v>90</v>
      </c>
      <c r="D85" s="61">
        <v>1256</v>
      </c>
      <c r="E85" s="21">
        <f t="shared" si="32"/>
        <v>105.68750862172169</v>
      </c>
      <c r="F85" s="26">
        <f>[6]Index!C16/1000</f>
        <v>1361.6875086217217</v>
      </c>
      <c r="G85" s="62" t="s">
        <v>91</v>
      </c>
      <c r="H85" s="61">
        <v>1800</v>
      </c>
      <c r="I85" s="63" t="s">
        <v>91</v>
      </c>
      <c r="J85" s="24">
        <f t="shared" si="34"/>
        <v>1361.6875086217217</v>
      </c>
      <c r="K85" s="38">
        <f>[6]Index!D16</f>
        <v>143437.02752522126</v>
      </c>
      <c r="L85" s="38">
        <f>[6]Index!E16</f>
        <v>122026.78550969328</v>
      </c>
      <c r="M85" s="38">
        <f>[6]Index!F16</f>
        <v>109463.64108081321</v>
      </c>
      <c r="N85" s="38">
        <f>[6]Index!G16</f>
        <v>79898.881817229529</v>
      </c>
      <c r="O85" s="38">
        <f>[6]Index!H16</f>
        <v>68689.213514659103</v>
      </c>
      <c r="P85" s="38">
        <f>[6]Index!I16</f>
        <v>68736.581754534564</v>
      </c>
      <c r="Q85" s="38">
        <f>[6]Index!J16</f>
        <v>119200.50734528722</v>
      </c>
      <c r="R85" s="38">
        <f>[6]Index!K16</f>
        <v>133030.26893893562</v>
      </c>
      <c r="S85" s="38">
        <f>[6]Index!L16</f>
        <v>127536.68630654797</v>
      </c>
      <c r="T85" s="38">
        <f>[6]Index!M16</f>
        <v>120985.2051990522</v>
      </c>
      <c r="U85" s="38">
        <f>[6]Index!N16</f>
        <v>126997.21320009958</v>
      </c>
      <c r="V85" s="38">
        <f>[6]Index!O16</f>
        <v>141685.49642964851</v>
      </c>
    </row>
    <row r="86" spans="1:22">
      <c r="A86" s="6">
        <f t="shared" si="33"/>
        <v>62</v>
      </c>
      <c r="B86" t="s">
        <v>92</v>
      </c>
      <c r="D86" s="61">
        <v>150</v>
      </c>
      <c r="E86" s="21">
        <f t="shared" si="32"/>
        <v>6</v>
      </c>
      <c r="F86" s="26">
        <v>156</v>
      </c>
      <c r="G86" s="64"/>
      <c r="H86" s="64">
        <v>-63</v>
      </c>
      <c r="J86" s="24">
        <f t="shared" si="34"/>
        <v>156</v>
      </c>
      <c r="K86" s="38">
        <f t="shared" ref="K86:V87" si="35">$F86/12*1000</f>
        <v>13000</v>
      </c>
      <c r="L86" s="38">
        <f t="shared" si="35"/>
        <v>13000</v>
      </c>
      <c r="M86" s="38">
        <f t="shared" si="35"/>
        <v>13000</v>
      </c>
      <c r="N86" s="38">
        <f t="shared" si="35"/>
        <v>13000</v>
      </c>
      <c r="O86" s="38">
        <f t="shared" si="35"/>
        <v>13000</v>
      </c>
      <c r="P86" s="38">
        <f t="shared" si="35"/>
        <v>13000</v>
      </c>
      <c r="Q86" s="38">
        <f t="shared" si="35"/>
        <v>13000</v>
      </c>
      <c r="R86" s="38">
        <f t="shared" si="35"/>
        <v>13000</v>
      </c>
      <c r="S86" s="38">
        <f t="shared" si="35"/>
        <v>13000</v>
      </c>
      <c r="T86" s="38">
        <f t="shared" si="35"/>
        <v>13000</v>
      </c>
      <c r="U86" s="38">
        <f t="shared" si="35"/>
        <v>13000</v>
      </c>
      <c r="V86" s="38">
        <f t="shared" si="35"/>
        <v>13000</v>
      </c>
    </row>
    <row r="87" spans="1:22">
      <c r="A87" s="6">
        <f t="shared" si="33"/>
        <v>63</v>
      </c>
      <c r="B87" t="s">
        <v>93</v>
      </c>
      <c r="D87" s="61">
        <v>525</v>
      </c>
      <c r="E87" s="21">
        <f t="shared" si="32"/>
        <v>45</v>
      </c>
      <c r="F87" s="26">
        <v>570</v>
      </c>
      <c r="G87" s="65"/>
      <c r="H87" s="65">
        <v>272</v>
      </c>
      <c r="J87" s="24">
        <f t="shared" si="34"/>
        <v>570</v>
      </c>
      <c r="K87" s="38">
        <f t="shared" si="35"/>
        <v>47500</v>
      </c>
      <c r="L87" s="38">
        <f t="shared" si="35"/>
        <v>47500</v>
      </c>
      <c r="M87" s="38">
        <f t="shared" si="35"/>
        <v>47500</v>
      </c>
      <c r="N87" s="38">
        <f t="shared" si="35"/>
        <v>47500</v>
      </c>
      <c r="O87" s="38">
        <f t="shared" si="35"/>
        <v>47500</v>
      </c>
      <c r="P87" s="38">
        <f t="shared" si="35"/>
        <v>47500</v>
      </c>
      <c r="Q87" s="38">
        <f t="shared" si="35"/>
        <v>47500</v>
      </c>
      <c r="R87" s="38">
        <f t="shared" si="35"/>
        <v>47500</v>
      </c>
      <c r="S87" s="38">
        <f t="shared" si="35"/>
        <v>47500</v>
      </c>
      <c r="T87" s="38">
        <f t="shared" si="35"/>
        <v>47500</v>
      </c>
      <c r="U87" s="38">
        <f t="shared" si="35"/>
        <v>47500</v>
      </c>
      <c r="V87" s="38">
        <f t="shared" si="35"/>
        <v>47500</v>
      </c>
    </row>
    <row r="88" spans="1:22">
      <c r="A88" s="6">
        <f t="shared" si="33"/>
        <v>64</v>
      </c>
      <c r="B88" t="s">
        <v>94</v>
      </c>
      <c r="D88" s="61">
        <v>12149</v>
      </c>
      <c r="E88" s="21">
        <f t="shared" si="32"/>
        <v>198.96688687085407</v>
      </c>
      <c r="F88" s="26">
        <f>[6]Index!C21/1000</f>
        <v>12347.966886870854</v>
      </c>
      <c r="G88" s="64"/>
      <c r="H88" s="64"/>
      <c r="J88" s="24">
        <f t="shared" si="34"/>
        <v>12347.966886870854</v>
      </c>
      <c r="K88" s="38">
        <f>[6]Index!D21</f>
        <v>1252460.0774002068</v>
      </c>
      <c r="L88" s="38">
        <f>[6]Index!E21</f>
        <v>1077501.837129592</v>
      </c>
      <c r="M88" s="38">
        <f>[6]Index!F21</f>
        <v>1003952.1432209006</v>
      </c>
      <c r="N88" s="38">
        <f>[6]Index!G21</f>
        <v>774569.52502727404</v>
      </c>
      <c r="O88" s="38">
        <f>[6]Index!H21</f>
        <v>704107.87662505987</v>
      </c>
      <c r="P88" s="38">
        <f>[6]Index!I21</f>
        <v>697827.07039117673</v>
      </c>
      <c r="Q88" s="38">
        <f>[6]Index!J21</f>
        <v>1070384.2111301413</v>
      </c>
      <c r="R88" s="38">
        <f>[6]Index!K21</f>
        <v>1180997.7881240835</v>
      </c>
      <c r="S88" s="38">
        <f>[6]Index!L21</f>
        <v>1132078.8937568658</v>
      </c>
      <c r="T88" s="38">
        <f>[6]Index!M21</f>
        <v>1086784.2664432516</v>
      </c>
      <c r="U88" s="38">
        <f>[6]Index!N21</f>
        <v>1128364.968967437</v>
      </c>
      <c r="V88" s="38">
        <f>[6]Index!O21</f>
        <v>1238938.2286548608</v>
      </c>
    </row>
    <row r="89" spans="1:22">
      <c r="A89" s="6">
        <f t="shared" si="33"/>
        <v>65</v>
      </c>
      <c r="B89" t="s">
        <v>95</v>
      </c>
      <c r="D89" s="61">
        <v>0</v>
      </c>
      <c r="E89" s="21">
        <f t="shared" si="32"/>
        <v>526</v>
      </c>
      <c r="F89" s="26">
        <v>526</v>
      </c>
      <c r="G89" s="64"/>
      <c r="H89" s="64"/>
      <c r="J89" s="24">
        <f t="shared" si="34"/>
        <v>525.64186768531602</v>
      </c>
      <c r="K89" s="38">
        <v>41169.02837753301</v>
      </c>
      <c r="L89" s="38">
        <v>36513.082122801992</v>
      </c>
      <c r="M89" s="38">
        <v>40991.740226746006</v>
      </c>
      <c r="N89" s="38">
        <v>39135.485935210992</v>
      </c>
      <c r="O89" s="38">
        <v>46221.640110015986</v>
      </c>
      <c r="P89" s="38">
        <v>64191.032075882009</v>
      </c>
      <c r="Q89" s="38">
        <v>50951.742553709977</v>
      </c>
      <c r="R89" s="38">
        <v>44806.467247008979</v>
      </c>
      <c r="S89" s="38">
        <v>39912.834739684993</v>
      </c>
      <c r="T89" s="38">
        <v>40562.511157990004</v>
      </c>
      <c r="U89" s="38">
        <v>39637.582778930009</v>
      </c>
      <c r="V89" s="38">
        <v>41548.720359801991</v>
      </c>
    </row>
    <row r="90" spans="1:22">
      <c r="A90" s="6">
        <f t="shared" si="33"/>
        <v>66</v>
      </c>
      <c r="B90" s="35" t="s">
        <v>96</v>
      </c>
      <c r="C90" s="35"/>
      <c r="D90" s="36">
        <v>1654</v>
      </c>
      <c r="E90" s="37">
        <f t="shared" si="32"/>
        <v>-1654</v>
      </c>
      <c r="F90" s="37">
        <v>0</v>
      </c>
      <c r="G90" s="64"/>
      <c r="H90" s="64"/>
      <c r="J90" s="24">
        <f t="shared" si="34"/>
        <v>0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>
      <c r="A91" s="6">
        <f>A90+1</f>
        <v>67</v>
      </c>
      <c r="B91" t="s">
        <v>97</v>
      </c>
      <c r="D91" s="21">
        <f>SUM(D81:D90)</f>
        <v>130837</v>
      </c>
      <c r="E91" s="21">
        <f>F91-D91</f>
        <v>-74292.457385150949</v>
      </c>
      <c r="F91" s="21">
        <f>SUM(F81:F90)</f>
        <v>56544.542614849059</v>
      </c>
      <c r="G91" s="21"/>
      <c r="H91" s="37">
        <v>0</v>
      </c>
      <c r="I91" s="21"/>
      <c r="J91" s="24">
        <f t="shared" si="34"/>
        <v>56544.22110681545</v>
      </c>
      <c r="K91" s="38">
        <f t="shared" ref="K91:V91" si="36">SUM(K81:K90)</f>
        <v>6504336.4383123098</v>
      </c>
      <c r="L91" s="38">
        <f t="shared" si="36"/>
        <v>5285211.7807549527</v>
      </c>
      <c r="M91" s="38">
        <f t="shared" si="36"/>
        <v>4877073.8203640599</v>
      </c>
      <c r="N91" s="38">
        <f t="shared" si="36"/>
        <v>5608949.0112028914</v>
      </c>
      <c r="O91" s="38">
        <f t="shared" si="36"/>
        <v>5337500.497253757</v>
      </c>
      <c r="P91" s="38">
        <f t="shared" si="36"/>
        <v>3861544.5069769691</v>
      </c>
      <c r="Q91" s="38">
        <f t="shared" si="36"/>
        <v>4431850.0603697533</v>
      </c>
      <c r="R91" s="38">
        <f t="shared" si="36"/>
        <v>3034416.6677245512</v>
      </c>
      <c r="S91" s="38">
        <f t="shared" si="36"/>
        <v>4112714.4690979728</v>
      </c>
      <c r="T91" s="38">
        <f t="shared" si="36"/>
        <v>3411584.9544263626</v>
      </c>
      <c r="U91" s="38">
        <f t="shared" si="36"/>
        <v>4413129.5511525003</v>
      </c>
      <c r="V91" s="38">
        <f t="shared" si="36"/>
        <v>5665909.3491793694</v>
      </c>
    </row>
    <row r="92" spans="1:22">
      <c r="A92" s="6"/>
      <c r="D92" s="21">
        <v>130837</v>
      </c>
      <c r="E92" s="21"/>
      <c r="F92" s="21"/>
      <c r="G92" s="21"/>
      <c r="H92" s="21">
        <v>62060.890920372694</v>
      </c>
      <c r="I92" s="21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spans="1:22">
      <c r="A93" s="6"/>
      <c r="B93" s="18" t="s">
        <v>98</v>
      </c>
      <c r="D93" s="21"/>
      <c r="E93" s="21" t="s">
        <v>71</v>
      </c>
      <c r="F93" s="21"/>
      <c r="G93" s="21"/>
      <c r="H93" s="21"/>
      <c r="I93" s="21"/>
      <c r="J93" s="24"/>
    </row>
    <row r="94" spans="1:22">
      <c r="A94" s="6">
        <f>A91+1</f>
        <v>68</v>
      </c>
      <c r="B94" t="s">
        <v>99</v>
      </c>
      <c r="D94" s="26">
        <v>3245</v>
      </c>
      <c r="E94" s="26">
        <f>F94-D94</f>
        <v>-3245</v>
      </c>
      <c r="F94" s="26">
        <v>0</v>
      </c>
      <c r="G94" s="26"/>
      <c r="H94" s="26"/>
      <c r="I94" s="21"/>
      <c r="J94" s="24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>
      <c r="A95" s="6">
        <f>A94+1</f>
        <v>69</v>
      </c>
      <c r="B95" t="s">
        <v>100</v>
      </c>
      <c r="D95" s="26">
        <v>163</v>
      </c>
      <c r="E95" s="26">
        <f>F95-D95</f>
        <v>-163</v>
      </c>
      <c r="F95" s="26">
        <v>0</v>
      </c>
      <c r="G95" s="26"/>
      <c r="H95" s="26"/>
      <c r="I95" s="21"/>
      <c r="J95" s="24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>
      <c r="A96" s="6">
        <f t="shared" ref="A96:A97" si="37">A95+1</f>
        <v>70</v>
      </c>
      <c r="B96" s="35" t="s">
        <v>101</v>
      </c>
      <c r="C96" s="35"/>
      <c r="D96" s="26">
        <v>95212</v>
      </c>
      <c r="E96" s="37">
        <f>F96-D96</f>
        <v>-95212</v>
      </c>
      <c r="F96" s="21">
        <v>0</v>
      </c>
      <c r="G96" s="21"/>
      <c r="H96" s="21">
        <v>48</v>
      </c>
      <c r="I96" s="21"/>
      <c r="J96" s="24"/>
    </row>
    <row r="97" spans="1:22">
      <c r="A97" s="6">
        <f t="shared" si="37"/>
        <v>71</v>
      </c>
      <c r="B97" t="s">
        <v>102</v>
      </c>
      <c r="D97" s="40">
        <f>SUM(D94:D96)</f>
        <v>98620</v>
      </c>
      <c r="E97" s="21">
        <f>F97-D97</f>
        <v>-98620</v>
      </c>
      <c r="F97" s="41">
        <f>SUM(F94:F96)</f>
        <v>0</v>
      </c>
      <c r="G97" s="21"/>
      <c r="H97" s="21">
        <v>0</v>
      </c>
      <c r="I97" s="21"/>
      <c r="J97" s="24"/>
    </row>
    <row r="98" spans="1:22" ht="7.5" customHeight="1">
      <c r="A98" s="6" t="s">
        <v>71</v>
      </c>
      <c r="D98" s="21"/>
      <c r="E98" s="21"/>
      <c r="F98" s="21"/>
      <c r="G98" s="21"/>
      <c r="H98" s="37">
        <v>0</v>
      </c>
      <c r="I98" s="21"/>
      <c r="J98" s="24"/>
    </row>
    <row r="99" spans="1:22">
      <c r="A99" s="6"/>
      <c r="B99" s="66" t="s">
        <v>103</v>
      </c>
      <c r="D99" s="21"/>
      <c r="E99" s="21"/>
      <c r="F99" s="21" t="s">
        <v>71</v>
      </c>
      <c r="G99" s="21"/>
      <c r="H99" s="21">
        <v>48</v>
      </c>
      <c r="I99" s="21"/>
      <c r="J99" s="24"/>
    </row>
    <row r="100" spans="1:22">
      <c r="A100" s="6">
        <f>A97+1</f>
        <v>72</v>
      </c>
      <c r="B100" t="s">
        <v>104</v>
      </c>
      <c r="D100" s="26">
        <v>418</v>
      </c>
      <c r="E100" s="26">
        <f>F100-D100</f>
        <v>48</v>
      </c>
      <c r="F100" s="26">
        <v>466</v>
      </c>
      <c r="G100" s="26"/>
      <c r="H100" s="26"/>
      <c r="I100" s="21"/>
      <c r="J100" s="24">
        <f t="shared" ref="J100" si="38">SUM(K100:V100)/1000</f>
        <v>465.99999999999994</v>
      </c>
      <c r="K100" s="25">
        <f>$F100*1000/12</f>
        <v>38833.333333333336</v>
      </c>
      <c r="L100" s="25">
        <f t="shared" ref="L100:V100" si="39">$F100*1000/12</f>
        <v>38833.333333333336</v>
      </c>
      <c r="M100" s="25">
        <f t="shared" si="39"/>
        <v>38833.333333333336</v>
      </c>
      <c r="N100" s="25">
        <f t="shared" si="39"/>
        <v>38833.333333333336</v>
      </c>
      <c r="O100" s="25">
        <f t="shared" si="39"/>
        <v>38833.333333333336</v>
      </c>
      <c r="P100" s="25">
        <f t="shared" si="39"/>
        <v>38833.333333333336</v>
      </c>
      <c r="Q100" s="25">
        <f t="shared" si="39"/>
        <v>38833.333333333336</v>
      </c>
      <c r="R100" s="25">
        <f t="shared" si="39"/>
        <v>38833.333333333336</v>
      </c>
      <c r="S100" s="25">
        <f t="shared" si="39"/>
        <v>38833.333333333336</v>
      </c>
      <c r="T100" s="25">
        <f t="shared" si="39"/>
        <v>38833.333333333336</v>
      </c>
      <c r="U100" s="25">
        <f t="shared" si="39"/>
        <v>38833.333333333336</v>
      </c>
      <c r="V100" s="25">
        <f t="shared" si="39"/>
        <v>38833.333333333336</v>
      </c>
    </row>
    <row r="101" spans="1:22" ht="6.75" customHeight="1">
      <c r="A101" s="6"/>
      <c r="D101" s="26"/>
      <c r="E101" s="21"/>
      <c r="F101" s="26"/>
      <c r="G101" s="21"/>
      <c r="H101" s="21" t="s">
        <v>71</v>
      </c>
      <c r="I101" s="21"/>
      <c r="J101" s="24"/>
    </row>
    <row r="102" spans="1:22" ht="6" customHeight="1">
      <c r="A102" s="6"/>
      <c r="D102" s="21"/>
      <c r="E102" s="21"/>
      <c r="F102" s="21"/>
      <c r="G102" s="21"/>
      <c r="H102" s="21"/>
      <c r="I102" s="21"/>
      <c r="J102" s="24"/>
    </row>
    <row r="103" spans="1:22">
      <c r="A103" s="6">
        <f>A100+1</f>
        <v>73</v>
      </c>
      <c r="B103" s="55" t="s">
        <v>105</v>
      </c>
      <c r="C103" s="56"/>
      <c r="D103" s="57">
        <f>D91+D97+D100</f>
        <v>229875</v>
      </c>
      <c r="E103" s="57">
        <f>F103-D103</f>
        <v>-172864.45738515095</v>
      </c>
      <c r="F103" s="58">
        <f>F91+F97+F100</f>
        <v>57010.542614849059</v>
      </c>
      <c r="G103" s="21"/>
      <c r="H103" s="21">
        <v>24</v>
      </c>
      <c r="I103" s="21"/>
      <c r="J103" s="24"/>
    </row>
    <row r="104" spans="1:22" ht="7.5" customHeight="1">
      <c r="A104" s="6"/>
      <c r="D104" s="21"/>
      <c r="E104" s="21"/>
      <c r="F104" s="21"/>
      <c r="G104" s="21"/>
      <c r="H104" s="21"/>
      <c r="I104" s="21"/>
      <c r="J104" s="24"/>
    </row>
    <row r="105" spans="1:22">
      <c r="A105" s="6">
        <f>A103+1</f>
        <v>74</v>
      </c>
      <c r="B105" s="55" t="s">
        <v>106</v>
      </c>
      <c r="C105" s="56"/>
      <c r="D105" s="57">
        <f>D78-D103</f>
        <v>168065</v>
      </c>
      <c r="E105" s="57">
        <f>F105-D105</f>
        <v>9437.100895792857</v>
      </c>
      <c r="F105" s="58">
        <f>F78-F103</f>
        <v>177502.10089579286</v>
      </c>
      <c r="G105" s="21"/>
      <c r="H105" s="57">
        <v>62497.890920372694</v>
      </c>
      <c r="I105" s="21"/>
      <c r="J105" s="24"/>
    </row>
    <row r="106" spans="1:22" ht="6" customHeight="1">
      <c r="A106" s="6"/>
      <c r="D106" s="21"/>
      <c r="E106" s="21"/>
      <c r="F106" s="21"/>
      <c r="G106" s="21"/>
      <c r="H106" s="21"/>
      <c r="I106" s="21"/>
      <c r="J106" s="24"/>
    </row>
    <row r="107" spans="1:22" ht="12.75" customHeight="1">
      <c r="A107" s="6"/>
      <c r="B107" s="59"/>
      <c r="D107" s="21"/>
      <c r="E107" s="67">
        <f>F105/D105-1</f>
        <v>5.6151494337267405E-2</v>
      </c>
      <c r="G107" s="21"/>
      <c r="H107" s="21"/>
      <c r="I107" s="21"/>
      <c r="J107" s="24"/>
    </row>
    <row r="108" spans="1:22" ht="9" customHeight="1">
      <c r="A108" s="6"/>
      <c r="B108" s="68"/>
      <c r="D108" s="21"/>
      <c r="F108"/>
      <c r="G108" s="21"/>
      <c r="H108" s="21"/>
      <c r="I108" s="21"/>
      <c r="J108" s="24"/>
    </row>
    <row r="109" spans="1:22" ht="12.75" customHeight="1">
      <c r="A109" s="6"/>
      <c r="B109" s="59"/>
      <c r="D109" s="24"/>
      <c r="F109" s="24">
        <v>9300991</v>
      </c>
      <c r="J109" s="24"/>
    </row>
    <row r="110" spans="1:22">
      <c r="J110" s="24"/>
    </row>
    <row r="111" spans="1:22">
      <c r="F111" s="70">
        <f>F105*1000/F109</f>
        <v>19.084213810742625</v>
      </c>
      <c r="I111" s="64" t="s">
        <v>107</v>
      </c>
      <c r="J111" s="38">
        <f>SUM(K111:V111)</f>
        <v>158936791.16282198</v>
      </c>
      <c r="K111" s="38">
        <f t="shared" ref="K111:V111" si="40">K28+K44+K58-K91</f>
        <v>18302342.904385794</v>
      </c>
      <c r="L111" s="38">
        <f t="shared" si="40"/>
        <v>16323652.358408816</v>
      </c>
      <c r="M111" s="38">
        <f t="shared" si="40"/>
        <v>14736242.782519327</v>
      </c>
      <c r="N111" s="38">
        <f t="shared" si="40"/>
        <v>9710683.1838701777</v>
      </c>
      <c r="O111" s="38">
        <f t="shared" si="40"/>
        <v>6131781.6232188214</v>
      </c>
      <c r="P111" s="38">
        <f t="shared" si="40"/>
        <v>6644995.7403863519</v>
      </c>
      <c r="Q111" s="38">
        <f t="shared" si="40"/>
        <v>10360763.812577263</v>
      </c>
      <c r="R111" s="38">
        <f t="shared" si="40"/>
        <v>14881094.640194235</v>
      </c>
      <c r="S111" s="38">
        <f t="shared" si="40"/>
        <v>12578843.381660104</v>
      </c>
      <c r="T111" s="38">
        <f t="shared" si="40"/>
        <v>13823019.033658005</v>
      </c>
      <c r="U111" s="38">
        <f t="shared" si="40"/>
        <v>17338588.934041645</v>
      </c>
      <c r="V111" s="38">
        <f t="shared" si="40"/>
        <v>18104782.767901424</v>
      </c>
    </row>
    <row r="112" spans="1:22">
      <c r="J112" s="24"/>
    </row>
    <row r="113" spans="9:22">
      <c r="I113" s="64" t="s">
        <v>108</v>
      </c>
      <c r="J113" s="38">
        <f>SUM(K113:V113)</f>
        <v>177501931.83802196</v>
      </c>
      <c r="K113" s="38">
        <f t="shared" ref="K113:V113" si="41">K111+K37+K73+K76-K100</f>
        <v>19883528.436119128</v>
      </c>
      <c r="L113" s="38">
        <f t="shared" si="41"/>
        <v>17885980.196174148</v>
      </c>
      <c r="M113" s="38">
        <f t="shared" si="41"/>
        <v>16286327.622860659</v>
      </c>
      <c r="N113" s="38">
        <f t="shared" si="41"/>
        <v>11266958.480923509</v>
      </c>
      <c r="O113" s="38">
        <f t="shared" si="41"/>
        <v>7672427.6661921553</v>
      </c>
      <c r="P113" s="38">
        <f t="shared" si="41"/>
        <v>8157432.0360796861</v>
      </c>
      <c r="Q113" s="38">
        <f t="shared" si="41"/>
        <v>11922240.279550595</v>
      </c>
      <c r="R113" s="38">
        <f t="shared" si="41"/>
        <v>16437171.287127567</v>
      </c>
      <c r="S113" s="38">
        <f t="shared" si="41"/>
        <v>14116121.924553435</v>
      </c>
      <c r="T113" s="38">
        <f t="shared" si="41"/>
        <v>15337126.877431337</v>
      </c>
      <c r="U113" s="38">
        <f t="shared" si="41"/>
        <v>18859385.57100698</v>
      </c>
      <c r="V113" s="38">
        <f t="shared" si="41"/>
        <v>19677231.460002761</v>
      </c>
    </row>
    <row r="114" spans="9:22">
      <c r="J114" s="24"/>
    </row>
    <row r="115" spans="9:22">
      <c r="J115" s="24"/>
    </row>
    <row r="116" spans="9:22">
      <c r="J116" s="24"/>
    </row>
    <row r="117" spans="9:22">
      <c r="J117" s="24"/>
    </row>
    <row r="118" spans="9:22">
      <c r="J118" s="24"/>
    </row>
    <row r="119" spans="9:22">
      <c r="J119" s="24"/>
    </row>
    <row r="120" spans="9:22">
      <c r="J120" s="24"/>
    </row>
    <row r="121" spans="9:22">
      <c r="J121" s="24"/>
    </row>
    <row r="122" spans="9:22">
      <c r="J122" s="24"/>
    </row>
    <row r="123" spans="9:22">
      <c r="J123" s="24"/>
    </row>
    <row r="124" spans="9:22">
      <c r="J124" s="24"/>
    </row>
    <row r="125" spans="9:22">
      <c r="J125" s="24"/>
    </row>
    <row r="126" spans="9:22">
      <c r="J126" s="24"/>
    </row>
    <row r="127" spans="9:22">
      <c r="J127" s="24"/>
    </row>
    <row r="128" spans="9:22">
      <c r="J128" s="24"/>
    </row>
    <row r="129" spans="10:10">
      <c r="J129" s="24"/>
    </row>
    <row r="130" spans="10:10">
      <c r="J130" s="24"/>
    </row>
    <row r="131" spans="10:10">
      <c r="J131" s="24"/>
    </row>
    <row r="132" spans="10:10">
      <c r="J132" s="24"/>
    </row>
    <row r="133" spans="10:10">
      <c r="J133" s="24"/>
    </row>
    <row r="134" spans="10:10">
      <c r="J134" s="24"/>
    </row>
    <row r="135" spans="10:10">
      <c r="J135" s="24"/>
    </row>
    <row r="136" spans="10:10">
      <c r="J136" s="24"/>
    </row>
    <row r="137" spans="10:10">
      <c r="J137" s="24"/>
    </row>
    <row r="138" spans="10:10">
      <c r="J138" s="24"/>
    </row>
    <row r="139" spans="10:10">
      <c r="J139" s="24"/>
    </row>
    <row r="140" spans="10:10">
      <c r="J140" s="24"/>
    </row>
    <row r="141" spans="10:10">
      <c r="J141" s="24"/>
    </row>
    <row r="142" spans="10:10">
      <c r="J142" s="24"/>
    </row>
    <row r="143" spans="10:10">
      <c r="J143" s="24"/>
    </row>
    <row r="144" spans="10:10">
      <c r="J144" s="24"/>
    </row>
    <row r="145" spans="10:10">
      <c r="J145" s="24"/>
    </row>
    <row r="146" spans="10:10">
      <c r="J146" s="24"/>
    </row>
    <row r="147" spans="10:10">
      <c r="J147" s="24"/>
    </row>
    <row r="148" spans="10:10">
      <c r="J148" s="24"/>
    </row>
    <row r="149" spans="10:10">
      <c r="J149" s="24"/>
    </row>
    <row r="150" spans="10:10">
      <c r="J150" s="24"/>
    </row>
    <row r="151" spans="10:10">
      <c r="J151" s="24"/>
    </row>
    <row r="152" spans="10:10">
      <c r="J152" s="24"/>
    </row>
    <row r="153" spans="10:10">
      <c r="J153" s="24"/>
    </row>
    <row r="154" spans="10:10">
      <c r="J154" s="24"/>
    </row>
    <row r="155" spans="10:10">
      <c r="J155" s="24"/>
    </row>
    <row r="156" spans="10:10">
      <c r="J156" s="24"/>
    </row>
    <row r="157" spans="10:10">
      <c r="J157" s="24"/>
    </row>
    <row r="158" spans="10:10">
      <c r="J158" s="24"/>
    </row>
    <row r="159" spans="10:10">
      <c r="J159" s="24"/>
    </row>
    <row r="160" spans="10:10">
      <c r="J160" s="24"/>
    </row>
    <row r="161" spans="10:10">
      <c r="J161" s="24"/>
    </row>
    <row r="162" spans="10:10">
      <c r="J162" s="24"/>
    </row>
    <row r="163" spans="10:10">
      <c r="J163" s="24"/>
    </row>
    <row r="164" spans="10:10">
      <c r="J164" s="24"/>
    </row>
    <row r="165" spans="10:10">
      <c r="J165" s="24"/>
    </row>
    <row r="166" spans="10:10">
      <c r="J166" s="24"/>
    </row>
    <row r="167" spans="10:10">
      <c r="J167" s="24"/>
    </row>
    <row r="168" spans="10:10">
      <c r="J168" s="24"/>
    </row>
    <row r="169" spans="10:10">
      <c r="J169" s="24"/>
    </row>
    <row r="170" spans="10:10">
      <c r="J170" s="24"/>
    </row>
    <row r="171" spans="10:10">
      <c r="J171" s="24"/>
    </row>
    <row r="172" spans="10:10">
      <c r="J172" s="24"/>
    </row>
    <row r="173" spans="10:10">
      <c r="J173" s="24"/>
    </row>
    <row r="174" spans="10:10">
      <c r="J174" s="24"/>
    </row>
    <row r="175" spans="10:10">
      <c r="J175" s="24"/>
    </row>
    <row r="176" spans="10:10">
      <c r="J176" s="24"/>
    </row>
    <row r="177" spans="10:10">
      <c r="J177" s="24"/>
    </row>
    <row r="178" spans="10:10">
      <c r="J178" s="24"/>
    </row>
    <row r="179" spans="10:10">
      <c r="J179" s="24"/>
    </row>
    <row r="180" spans="10:10">
      <c r="J180" s="24"/>
    </row>
    <row r="181" spans="10:10">
      <c r="J181" s="24"/>
    </row>
    <row r="182" spans="10:10">
      <c r="J182" s="24"/>
    </row>
    <row r="183" spans="10:10">
      <c r="J183" s="24"/>
    </row>
    <row r="184" spans="10:10">
      <c r="J184" s="24"/>
    </row>
    <row r="185" spans="10:10">
      <c r="J185" s="24"/>
    </row>
    <row r="186" spans="10:10">
      <c r="J186" s="24"/>
    </row>
    <row r="187" spans="10:10">
      <c r="J187" s="24"/>
    </row>
    <row r="188" spans="10:10">
      <c r="J188" s="24"/>
    </row>
    <row r="189" spans="10:10">
      <c r="J189" s="24"/>
    </row>
    <row r="190" spans="10:10">
      <c r="J190" s="24"/>
    </row>
    <row r="191" spans="10:10">
      <c r="J191" s="24"/>
    </row>
    <row r="192" spans="10:10">
      <c r="J192" s="24"/>
    </row>
    <row r="193" spans="10:10">
      <c r="J193" s="24"/>
    </row>
    <row r="194" spans="10:10">
      <c r="J194" s="24"/>
    </row>
    <row r="195" spans="10:10">
      <c r="J195" s="24"/>
    </row>
    <row r="196" spans="10:10">
      <c r="J196" s="24"/>
    </row>
    <row r="197" spans="10:10">
      <c r="J197" s="24"/>
    </row>
    <row r="198" spans="10:10">
      <c r="J198" s="24"/>
    </row>
    <row r="199" spans="10:10">
      <c r="J199" s="24"/>
    </row>
    <row r="200" spans="10:10">
      <c r="J200" s="24"/>
    </row>
    <row r="201" spans="10:10">
      <c r="J201" s="24"/>
    </row>
    <row r="202" spans="10:10">
      <c r="J202" s="24"/>
    </row>
    <row r="203" spans="10:10">
      <c r="J203" s="24"/>
    </row>
    <row r="204" spans="10:10">
      <c r="J204" s="24"/>
    </row>
    <row r="205" spans="10:10">
      <c r="J205" s="24"/>
    </row>
    <row r="206" spans="10:10">
      <c r="J206" s="24"/>
    </row>
    <row r="207" spans="10:10">
      <c r="J207" s="24"/>
    </row>
    <row r="208" spans="10:10">
      <c r="J208" s="24"/>
    </row>
    <row r="209" spans="10:10">
      <c r="J209" s="24"/>
    </row>
    <row r="210" spans="10:10">
      <c r="J210" s="24"/>
    </row>
    <row r="211" spans="10:10">
      <c r="J211" s="24"/>
    </row>
    <row r="212" spans="10:10">
      <c r="J212" s="24"/>
    </row>
    <row r="213" spans="10:10">
      <c r="J213" s="24"/>
    </row>
    <row r="214" spans="10:10">
      <c r="J214" s="24"/>
    </row>
    <row r="215" spans="10:10">
      <c r="J215" s="24"/>
    </row>
    <row r="216" spans="10:10">
      <c r="J216" s="24"/>
    </row>
    <row r="217" spans="10:10">
      <c r="J217" s="24"/>
    </row>
    <row r="218" spans="10:10">
      <c r="J218" s="24"/>
    </row>
    <row r="219" spans="10:10">
      <c r="J219" s="24"/>
    </row>
    <row r="220" spans="10:10">
      <c r="J220" s="24"/>
    </row>
    <row r="221" spans="10:10">
      <c r="J221" s="24"/>
    </row>
    <row r="222" spans="10:10">
      <c r="J222" s="24"/>
    </row>
    <row r="223" spans="10:10">
      <c r="J223" s="24"/>
    </row>
    <row r="224" spans="10:10">
      <c r="J224" s="24"/>
    </row>
    <row r="225" spans="10:10">
      <c r="J225" s="24"/>
    </row>
    <row r="226" spans="10:10">
      <c r="J226" s="24"/>
    </row>
    <row r="227" spans="10:10">
      <c r="J227" s="24"/>
    </row>
    <row r="228" spans="10:10">
      <c r="J228" s="24"/>
    </row>
    <row r="229" spans="10:10">
      <c r="J229" s="24"/>
    </row>
    <row r="230" spans="10:10">
      <c r="J230" s="24"/>
    </row>
    <row r="231" spans="10:10">
      <c r="J231" s="24"/>
    </row>
    <row r="232" spans="10:10">
      <c r="J232" s="24"/>
    </row>
    <row r="233" spans="10:10">
      <c r="J233" s="24"/>
    </row>
    <row r="234" spans="10:10">
      <c r="J234" s="24"/>
    </row>
    <row r="235" spans="10:10">
      <c r="J235" s="24"/>
    </row>
    <row r="236" spans="10:10">
      <c r="J236" s="24"/>
    </row>
    <row r="237" spans="10:10">
      <c r="J237" s="24"/>
    </row>
    <row r="238" spans="10:10">
      <c r="J238" s="24"/>
    </row>
    <row r="239" spans="10:10">
      <c r="J239" s="24"/>
    </row>
    <row r="240" spans="10:10">
      <c r="J240" s="24"/>
    </row>
    <row r="241" spans="10:10">
      <c r="J241" s="24"/>
    </row>
    <row r="242" spans="10:10">
      <c r="J242" s="24"/>
    </row>
    <row r="243" spans="10:10">
      <c r="J243" s="24"/>
    </row>
    <row r="244" spans="10:10">
      <c r="J244" s="24"/>
    </row>
    <row r="245" spans="10:10">
      <c r="J245" s="24"/>
    </row>
    <row r="246" spans="10:10">
      <c r="J246" s="24"/>
    </row>
    <row r="247" spans="10:10">
      <c r="J247" s="24"/>
    </row>
    <row r="248" spans="10:10">
      <c r="J248" s="24"/>
    </row>
    <row r="249" spans="10:10">
      <c r="J249" s="24"/>
    </row>
    <row r="250" spans="10:10">
      <c r="J250" s="24"/>
    </row>
    <row r="251" spans="10:10">
      <c r="J251" s="24"/>
    </row>
    <row r="252" spans="10:10">
      <c r="J252" s="24"/>
    </row>
    <row r="253" spans="10:10">
      <c r="J253" s="24"/>
    </row>
    <row r="254" spans="10:10">
      <c r="J254" s="24"/>
    </row>
    <row r="255" spans="10:10">
      <c r="J255" s="24"/>
    </row>
    <row r="256" spans="10:10">
      <c r="J256" s="24"/>
    </row>
    <row r="257" spans="10:10">
      <c r="J257" s="24"/>
    </row>
    <row r="258" spans="10:10">
      <c r="J258" s="24"/>
    </row>
    <row r="259" spans="10:10">
      <c r="J259" s="24"/>
    </row>
    <row r="260" spans="10:10">
      <c r="J260" s="24"/>
    </row>
    <row r="261" spans="10:10">
      <c r="J261" s="24"/>
    </row>
    <row r="262" spans="10:10">
      <c r="J262" s="24"/>
    </row>
    <row r="263" spans="10:10">
      <c r="J263" s="24"/>
    </row>
    <row r="264" spans="10:10">
      <c r="J264" s="24"/>
    </row>
    <row r="265" spans="10:10">
      <c r="J265" s="24"/>
    </row>
    <row r="266" spans="10:10">
      <c r="J266" s="24"/>
    </row>
    <row r="267" spans="10:10">
      <c r="J267" s="24"/>
    </row>
    <row r="268" spans="10:10">
      <c r="J268" s="24"/>
    </row>
    <row r="269" spans="10:10">
      <c r="J269" s="24"/>
    </row>
    <row r="270" spans="10:10">
      <c r="J270" s="24"/>
    </row>
    <row r="271" spans="10:10">
      <c r="J271" s="24"/>
    </row>
    <row r="272" spans="10:10">
      <c r="J272" s="24"/>
    </row>
    <row r="273" spans="10:10">
      <c r="J273" s="24"/>
    </row>
    <row r="274" spans="10:10">
      <c r="J274" s="24"/>
    </row>
    <row r="275" spans="10:10">
      <c r="J275" s="24"/>
    </row>
    <row r="276" spans="10:10">
      <c r="J276" s="24"/>
    </row>
    <row r="277" spans="10:10">
      <c r="J277" s="24"/>
    </row>
    <row r="278" spans="10:10">
      <c r="J278" s="24"/>
    </row>
    <row r="279" spans="10:10">
      <c r="J279" s="24"/>
    </row>
    <row r="280" spans="10:10">
      <c r="J280" s="24"/>
    </row>
    <row r="281" spans="10:10">
      <c r="J281" s="24"/>
    </row>
    <row r="282" spans="10:10">
      <c r="J282" s="24"/>
    </row>
    <row r="283" spans="10:10">
      <c r="J283" s="24"/>
    </row>
    <row r="284" spans="10:10">
      <c r="J284" s="24"/>
    </row>
    <row r="285" spans="10:10">
      <c r="J285" s="24"/>
    </row>
    <row r="286" spans="10:10">
      <c r="J286" s="24"/>
    </row>
    <row r="287" spans="10:10">
      <c r="J287" s="24"/>
    </row>
    <row r="288" spans="10:10">
      <c r="J288" s="24"/>
    </row>
    <row r="289" spans="10:10">
      <c r="J289" s="24"/>
    </row>
    <row r="290" spans="10:10">
      <c r="J290" s="24"/>
    </row>
    <row r="291" spans="10:10">
      <c r="J291" s="24"/>
    </row>
    <row r="292" spans="10:10">
      <c r="J292" s="24"/>
    </row>
    <row r="293" spans="10:10">
      <c r="J293" s="24"/>
    </row>
    <row r="294" spans="10:10">
      <c r="J294" s="24"/>
    </row>
    <row r="295" spans="10:10">
      <c r="J295" s="24"/>
    </row>
    <row r="296" spans="10:10">
      <c r="J296" s="24"/>
    </row>
    <row r="297" spans="10:10">
      <c r="J297" s="24"/>
    </row>
    <row r="298" spans="10:10">
      <c r="J298" s="24"/>
    </row>
    <row r="299" spans="10:10">
      <c r="J299" s="24"/>
    </row>
    <row r="300" spans="10:10">
      <c r="J300" s="24"/>
    </row>
    <row r="301" spans="10:10">
      <c r="J301" s="24"/>
    </row>
    <row r="302" spans="10:10">
      <c r="J302" s="24"/>
    </row>
    <row r="303" spans="10:10">
      <c r="J303" s="24"/>
    </row>
    <row r="304" spans="10:10">
      <c r="J304" s="24"/>
    </row>
    <row r="305" spans="10:10">
      <c r="J305" s="24"/>
    </row>
    <row r="306" spans="10:10">
      <c r="J306" s="24"/>
    </row>
    <row r="307" spans="10:10">
      <c r="J307" s="24"/>
    </row>
    <row r="308" spans="10:10">
      <c r="J308" s="24"/>
    </row>
    <row r="309" spans="10:10">
      <c r="J309" s="24"/>
    </row>
    <row r="310" spans="10:10">
      <c r="J310" s="24"/>
    </row>
    <row r="311" spans="10:10">
      <c r="J311" s="24"/>
    </row>
    <row r="312" spans="10:10">
      <c r="J312" s="24"/>
    </row>
    <row r="313" spans="10:10">
      <c r="J313" s="24"/>
    </row>
    <row r="314" spans="10:10">
      <c r="J314" s="24"/>
    </row>
    <row r="315" spans="10:10">
      <c r="J315" s="24"/>
    </row>
    <row r="316" spans="10:10">
      <c r="J316" s="24"/>
    </row>
    <row r="317" spans="10:10">
      <c r="J317" s="24"/>
    </row>
    <row r="318" spans="10:10">
      <c r="J318" s="24"/>
    </row>
    <row r="319" spans="10:10">
      <c r="J319" s="24"/>
    </row>
    <row r="320" spans="10:10">
      <c r="J320" s="24"/>
    </row>
    <row r="321" spans="10:10">
      <c r="J321" s="24"/>
    </row>
    <row r="322" spans="10:10">
      <c r="J322" s="24"/>
    </row>
    <row r="323" spans="10:10">
      <c r="J323" s="24"/>
    </row>
    <row r="324" spans="10:10">
      <c r="J324" s="24"/>
    </row>
    <row r="325" spans="10:10">
      <c r="J325" s="24"/>
    </row>
    <row r="326" spans="10:10">
      <c r="J326" s="24"/>
    </row>
    <row r="327" spans="10:10">
      <c r="J327" s="24"/>
    </row>
    <row r="328" spans="10:10">
      <c r="J328" s="24"/>
    </row>
    <row r="329" spans="10:10">
      <c r="J329" s="24"/>
    </row>
    <row r="330" spans="10:10">
      <c r="J330" s="24"/>
    </row>
    <row r="331" spans="10:10">
      <c r="J331" s="24"/>
    </row>
    <row r="332" spans="10:10">
      <c r="J332" s="24"/>
    </row>
    <row r="333" spans="10:10">
      <c r="J333" s="24"/>
    </row>
    <row r="334" spans="10:10">
      <c r="J334" s="24"/>
    </row>
    <row r="335" spans="10:10">
      <c r="J335" s="24"/>
    </row>
    <row r="336" spans="10:10">
      <c r="J336" s="24"/>
    </row>
    <row r="337" spans="10:10">
      <c r="J337" s="24"/>
    </row>
    <row r="338" spans="10:10">
      <c r="J338" s="24"/>
    </row>
    <row r="339" spans="10:10">
      <c r="J339" s="24"/>
    </row>
    <row r="340" spans="10:10">
      <c r="J340" s="24"/>
    </row>
    <row r="341" spans="10:10">
      <c r="J341" s="24"/>
    </row>
    <row r="342" spans="10:10">
      <c r="J342" s="24"/>
    </row>
    <row r="343" spans="10:10">
      <c r="J343" s="24"/>
    </row>
    <row r="344" spans="10:10">
      <c r="J344" s="24"/>
    </row>
    <row r="345" spans="10:10">
      <c r="J345" s="24"/>
    </row>
    <row r="346" spans="10:10">
      <c r="J346" s="24"/>
    </row>
    <row r="347" spans="10:10">
      <c r="J347" s="24"/>
    </row>
    <row r="348" spans="10:10">
      <c r="J348" s="24"/>
    </row>
    <row r="349" spans="10:10">
      <c r="J349" s="24"/>
    </row>
    <row r="350" spans="10:10">
      <c r="J350" s="24"/>
    </row>
    <row r="351" spans="10:10">
      <c r="J351" s="24"/>
    </row>
    <row r="352" spans="10:10">
      <c r="J352" s="24"/>
    </row>
    <row r="353" spans="10:10">
      <c r="J353" s="24"/>
    </row>
    <row r="354" spans="10:10">
      <c r="J354" s="24"/>
    </row>
    <row r="355" spans="10:10">
      <c r="J355" s="24"/>
    </row>
    <row r="356" spans="10:10">
      <c r="J356" s="24"/>
    </row>
    <row r="357" spans="10:10">
      <c r="J357" s="24"/>
    </row>
    <row r="358" spans="10:10">
      <c r="J358" s="24"/>
    </row>
    <row r="359" spans="10:10">
      <c r="J359" s="24"/>
    </row>
    <row r="360" spans="10:10">
      <c r="J360" s="24"/>
    </row>
    <row r="361" spans="10:10">
      <c r="J361" s="24"/>
    </row>
    <row r="362" spans="10:10">
      <c r="J362" s="24"/>
    </row>
    <row r="363" spans="10:10">
      <c r="J363" s="24"/>
    </row>
    <row r="364" spans="10:10">
      <c r="J364" s="24"/>
    </row>
    <row r="365" spans="10:10">
      <c r="J365" s="24"/>
    </row>
    <row r="366" spans="10:10">
      <c r="J366" s="24"/>
    </row>
    <row r="367" spans="10:10">
      <c r="J367" s="24"/>
    </row>
    <row r="368" spans="10:10">
      <c r="J368" s="24"/>
    </row>
    <row r="369" spans="10:10">
      <c r="J369" s="24"/>
    </row>
    <row r="370" spans="10:10">
      <c r="J370" s="24"/>
    </row>
    <row r="371" spans="10:10">
      <c r="J371" s="24"/>
    </row>
    <row r="372" spans="10:10">
      <c r="J372" s="24"/>
    </row>
    <row r="373" spans="10:10">
      <c r="J373" s="24"/>
    </row>
    <row r="374" spans="10:10">
      <c r="J374" s="24"/>
    </row>
    <row r="375" spans="10:10">
      <c r="J375" s="24"/>
    </row>
    <row r="376" spans="10:10">
      <c r="J376" s="24"/>
    </row>
    <row r="377" spans="10:10">
      <c r="J377" s="24"/>
    </row>
    <row r="378" spans="10:10">
      <c r="J378" s="24"/>
    </row>
    <row r="379" spans="10:10">
      <c r="J379" s="24"/>
    </row>
    <row r="380" spans="10:10">
      <c r="J380" s="24"/>
    </row>
    <row r="381" spans="10:10">
      <c r="J381" s="24"/>
    </row>
    <row r="382" spans="10:10">
      <c r="J382" s="24"/>
    </row>
    <row r="383" spans="10:10">
      <c r="J383" s="24"/>
    </row>
    <row r="384" spans="10:10">
      <c r="J384" s="24"/>
    </row>
    <row r="385" spans="10:10">
      <c r="J385" s="24"/>
    </row>
    <row r="386" spans="10:10">
      <c r="J386" s="24"/>
    </row>
    <row r="387" spans="10:10">
      <c r="J387" s="24"/>
    </row>
    <row r="388" spans="10:10">
      <c r="J388" s="24"/>
    </row>
    <row r="389" spans="10:10">
      <c r="J389" s="24"/>
    </row>
    <row r="390" spans="10:10">
      <c r="J390" s="24"/>
    </row>
    <row r="391" spans="10:10">
      <c r="J391" s="24"/>
    </row>
    <row r="392" spans="10:10">
      <c r="J392" s="24"/>
    </row>
    <row r="393" spans="10:10">
      <c r="J393" s="24"/>
    </row>
    <row r="394" spans="10:10">
      <c r="J394" s="24"/>
    </row>
    <row r="395" spans="10:10">
      <c r="J395" s="24"/>
    </row>
    <row r="396" spans="10:10">
      <c r="J396" s="24"/>
    </row>
    <row r="397" spans="10:10">
      <c r="J397" s="24"/>
    </row>
    <row r="398" spans="10:10">
      <c r="J398" s="24"/>
    </row>
    <row r="399" spans="10:10">
      <c r="J399" s="24"/>
    </row>
    <row r="400" spans="10:10">
      <c r="J400" s="24"/>
    </row>
    <row r="401" spans="10:10">
      <c r="J401" s="24"/>
    </row>
    <row r="402" spans="10:10">
      <c r="J402" s="24"/>
    </row>
    <row r="403" spans="10:10">
      <c r="J403" s="24"/>
    </row>
    <row r="404" spans="10:10">
      <c r="J404" s="24"/>
    </row>
    <row r="405" spans="10:10">
      <c r="J405" s="24"/>
    </row>
    <row r="406" spans="10:10">
      <c r="J406" s="24"/>
    </row>
    <row r="407" spans="10:10">
      <c r="J407" s="24"/>
    </row>
    <row r="408" spans="10:10">
      <c r="J408" s="24"/>
    </row>
    <row r="409" spans="10:10">
      <c r="J409" s="24"/>
    </row>
    <row r="410" spans="10:10">
      <c r="J410" s="24"/>
    </row>
    <row r="411" spans="10:10">
      <c r="J411" s="24"/>
    </row>
    <row r="412" spans="10:10">
      <c r="J412" s="24"/>
    </row>
    <row r="413" spans="10:10">
      <c r="J413" s="24"/>
    </row>
    <row r="414" spans="10:10">
      <c r="J414" s="24"/>
    </row>
    <row r="415" spans="10:10">
      <c r="J415" s="24"/>
    </row>
    <row r="416" spans="10:10">
      <c r="J416" s="24"/>
    </row>
    <row r="417" spans="10:10">
      <c r="J417" s="24"/>
    </row>
    <row r="418" spans="10:10">
      <c r="J418" s="24"/>
    </row>
    <row r="419" spans="10:10">
      <c r="J419" s="24"/>
    </row>
    <row r="420" spans="10:10">
      <c r="J420" s="24"/>
    </row>
    <row r="421" spans="10:10">
      <c r="J421" s="24"/>
    </row>
    <row r="422" spans="10:10">
      <c r="J422" s="24"/>
    </row>
    <row r="423" spans="10:10">
      <c r="J423" s="24"/>
    </row>
    <row r="424" spans="10:10">
      <c r="J424" s="24"/>
    </row>
    <row r="425" spans="10:10">
      <c r="J425" s="24"/>
    </row>
    <row r="426" spans="10:10">
      <c r="J426" s="24"/>
    </row>
    <row r="427" spans="10:10">
      <c r="J427" s="24"/>
    </row>
    <row r="428" spans="10:10">
      <c r="J428" s="24"/>
    </row>
    <row r="429" spans="10:10">
      <c r="J429" s="24"/>
    </row>
    <row r="430" spans="10:10">
      <c r="J430" s="24"/>
    </row>
    <row r="431" spans="10:10">
      <c r="J431" s="24"/>
    </row>
    <row r="432" spans="10:10">
      <c r="J432" s="24"/>
    </row>
    <row r="433" spans="10:10">
      <c r="J433" s="24"/>
    </row>
    <row r="434" spans="10:10">
      <c r="J434" s="24"/>
    </row>
    <row r="435" spans="10:10">
      <c r="J435" s="24"/>
    </row>
    <row r="436" spans="10:10">
      <c r="J436" s="24"/>
    </row>
    <row r="437" spans="10:10">
      <c r="J437" s="24"/>
    </row>
    <row r="438" spans="10:10">
      <c r="J438" s="24"/>
    </row>
    <row r="439" spans="10:10">
      <c r="J439" s="24"/>
    </row>
    <row r="440" spans="10:10">
      <c r="J440" s="24"/>
    </row>
    <row r="441" spans="10:10">
      <c r="J441" s="24"/>
    </row>
    <row r="442" spans="10:10">
      <c r="J442" s="24"/>
    </row>
    <row r="443" spans="10:10">
      <c r="J443" s="24"/>
    </row>
    <row r="444" spans="10:10">
      <c r="J444" s="24"/>
    </row>
    <row r="445" spans="10:10">
      <c r="J445" s="24"/>
    </row>
    <row r="446" spans="10:10">
      <c r="J446" s="24"/>
    </row>
    <row r="447" spans="10:10">
      <c r="J447" s="24"/>
    </row>
    <row r="448" spans="10:10">
      <c r="J448" s="24"/>
    </row>
    <row r="449" spans="10:10">
      <c r="J449" s="24"/>
    </row>
    <row r="450" spans="10:10">
      <c r="J450" s="24"/>
    </row>
    <row r="451" spans="10:10">
      <c r="J451" s="24"/>
    </row>
    <row r="452" spans="10:10">
      <c r="J452" s="24"/>
    </row>
    <row r="453" spans="10:10">
      <c r="J453" s="24"/>
    </row>
    <row r="454" spans="10:10">
      <c r="J454" s="24"/>
    </row>
    <row r="455" spans="10:10">
      <c r="J455" s="24"/>
    </row>
    <row r="456" spans="10:10">
      <c r="J456" s="24"/>
    </row>
    <row r="457" spans="10:10">
      <c r="J457" s="24"/>
    </row>
    <row r="458" spans="10:10">
      <c r="J458" s="24"/>
    </row>
    <row r="459" spans="10:10">
      <c r="J459" s="24"/>
    </row>
    <row r="460" spans="10:10">
      <c r="J460" s="24"/>
    </row>
    <row r="461" spans="10:10">
      <c r="J461" s="24"/>
    </row>
    <row r="462" spans="10:10">
      <c r="J462" s="24"/>
    </row>
    <row r="463" spans="10:10">
      <c r="J463" s="24"/>
    </row>
    <row r="464" spans="10:10">
      <c r="J464" s="24"/>
    </row>
    <row r="465" spans="10:10">
      <c r="J465" s="24"/>
    </row>
    <row r="466" spans="10:10">
      <c r="J466" s="24"/>
    </row>
    <row r="467" spans="10:10">
      <c r="J467" s="24"/>
    </row>
    <row r="468" spans="10:10">
      <c r="J468" s="24"/>
    </row>
    <row r="469" spans="10:10">
      <c r="J469" s="24"/>
    </row>
    <row r="470" spans="10:10">
      <c r="J470" s="24"/>
    </row>
    <row r="471" spans="10:10">
      <c r="J471" s="24"/>
    </row>
    <row r="472" spans="10:10">
      <c r="J472" s="24"/>
    </row>
    <row r="473" spans="10:10">
      <c r="J473" s="24"/>
    </row>
    <row r="474" spans="10:10">
      <c r="J474" s="24"/>
    </row>
    <row r="475" spans="10:10">
      <c r="J475" s="24"/>
    </row>
    <row r="476" spans="10:10">
      <c r="J476" s="24"/>
    </row>
    <row r="477" spans="10:10">
      <c r="J477" s="24"/>
    </row>
    <row r="478" spans="10:10">
      <c r="J478" s="24"/>
    </row>
    <row r="479" spans="10:10">
      <c r="J479" s="24"/>
    </row>
    <row r="480" spans="10:10">
      <c r="J480" s="24"/>
    </row>
    <row r="481" spans="10:10">
      <c r="J481" s="24"/>
    </row>
    <row r="482" spans="10:10">
      <c r="J482" s="24"/>
    </row>
    <row r="483" spans="10:10">
      <c r="J483" s="24"/>
    </row>
    <row r="484" spans="10:10">
      <c r="J484" s="24"/>
    </row>
    <row r="485" spans="10:10">
      <c r="J485" s="24"/>
    </row>
    <row r="486" spans="10:10">
      <c r="J486" s="24"/>
    </row>
    <row r="487" spans="10:10">
      <c r="J487" s="24"/>
    </row>
    <row r="488" spans="10:10">
      <c r="J488" s="24"/>
    </row>
    <row r="489" spans="10:10">
      <c r="J489" s="24"/>
    </row>
    <row r="490" spans="10:10">
      <c r="J490" s="24"/>
    </row>
    <row r="491" spans="10:10">
      <c r="J491" s="24"/>
    </row>
    <row r="492" spans="10:10">
      <c r="J492" s="24"/>
    </row>
    <row r="493" spans="10:10">
      <c r="J493" s="24"/>
    </row>
    <row r="494" spans="10:10">
      <c r="J494" s="24"/>
    </row>
    <row r="495" spans="10:10">
      <c r="J495" s="24"/>
    </row>
    <row r="496" spans="10:10">
      <c r="J496" s="24"/>
    </row>
    <row r="497" spans="10:10">
      <c r="J497" s="24"/>
    </row>
    <row r="498" spans="10:10">
      <c r="J498" s="24"/>
    </row>
    <row r="499" spans="10:10">
      <c r="J499" s="24"/>
    </row>
    <row r="500" spans="10:10">
      <c r="J500" s="24"/>
    </row>
    <row r="501" spans="10:10">
      <c r="J501" s="24"/>
    </row>
    <row r="502" spans="10:10">
      <c r="J502" s="24"/>
    </row>
    <row r="503" spans="10:10">
      <c r="J503" s="24"/>
    </row>
    <row r="504" spans="10:10">
      <c r="J504" s="24"/>
    </row>
    <row r="505" spans="10:10">
      <c r="J505" s="24"/>
    </row>
    <row r="506" spans="10:10">
      <c r="J506" s="24"/>
    </row>
    <row r="507" spans="10:10">
      <c r="J507" s="24"/>
    </row>
    <row r="508" spans="10:10">
      <c r="J508" s="24"/>
    </row>
    <row r="509" spans="10:10">
      <c r="J509" s="24"/>
    </row>
    <row r="510" spans="10:10">
      <c r="J510" s="24"/>
    </row>
    <row r="511" spans="10:10">
      <c r="J511" s="24"/>
    </row>
    <row r="512" spans="10:10">
      <c r="J512" s="24"/>
    </row>
    <row r="513" spans="10:10">
      <c r="J513" s="24"/>
    </row>
    <row r="514" spans="10:10">
      <c r="J514" s="24"/>
    </row>
    <row r="515" spans="10:10">
      <c r="J515" s="24"/>
    </row>
    <row r="516" spans="10:10">
      <c r="J516" s="24"/>
    </row>
    <row r="517" spans="10:10">
      <c r="J517" s="24"/>
    </row>
    <row r="518" spans="10:10">
      <c r="J518" s="24"/>
    </row>
    <row r="519" spans="10:10">
      <c r="J519" s="24"/>
    </row>
    <row r="520" spans="10:10">
      <c r="J520" s="24"/>
    </row>
    <row r="521" spans="10:10">
      <c r="J521" s="24"/>
    </row>
    <row r="522" spans="10:10">
      <c r="J522" s="24"/>
    </row>
    <row r="523" spans="10:10">
      <c r="J523" s="24"/>
    </row>
    <row r="524" spans="10:10">
      <c r="J524" s="24"/>
    </row>
    <row r="525" spans="10:10">
      <c r="J525" s="24"/>
    </row>
    <row r="526" spans="10:10">
      <c r="J526" s="24"/>
    </row>
    <row r="527" spans="10:10">
      <c r="J527" s="24"/>
    </row>
    <row r="528" spans="10:10">
      <c r="J528" s="24"/>
    </row>
    <row r="529" spans="10:10">
      <c r="J529" s="24"/>
    </row>
    <row r="530" spans="10:10">
      <c r="J530" s="24"/>
    </row>
    <row r="531" spans="10:10">
      <c r="J531" s="24"/>
    </row>
    <row r="532" spans="10:10">
      <c r="J532" s="24"/>
    </row>
    <row r="533" spans="10:10">
      <c r="J533" s="24"/>
    </row>
    <row r="534" spans="10:10">
      <c r="J534" s="24"/>
    </row>
    <row r="535" spans="10:10">
      <c r="J535" s="24"/>
    </row>
    <row r="536" spans="10:10">
      <c r="J536" s="24"/>
    </row>
    <row r="537" spans="10:10">
      <c r="J537" s="24"/>
    </row>
    <row r="538" spans="10:10">
      <c r="J538" s="24"/>
    </row>
    <row r="539" spans="10:10">
      <c r="J539" s="24"/>
    </row>
    <row r="540" spans="10:10">
      <c r="J540" s="24"/>
    </row>
    <row r="541" spans="10:10">
      <c r="J541" s="24"/>
    </row>
    <row r="542" spans="10:10">
      <c r="J542" s="24"/>
    </row>
    <row r="543" spans="10:10">
      <c r="J543" s="24"/>
    </row>
    <row r="544" spans="10:10">
      <c r="J544" s="24"/>
    </row>
    <row r="545" spans="10:10">
      <c r="J545" s="24"/>
    </row>
    <row r="546" spans="10:10">
      <c r="J546" s="24"/>
    </row>
    <row r="547" spans="10:10">
      <c r="J547" s="24"/>
    </row>
    <row r="548" spans="10:10">
      <c r="J548" s="24"/>
    </row>
    <row r="549" spans="10:10">
      <c r="J549" s="24"/>
    </row>
    <row r="550" spans="10:10">
      <c r="J550" s="24"/>
    </row>
    <row r="551" spans="10:10">
      <c r="J551" s="24"/>
    </row>
    <row r="552" spans="10:10">
      <c r="J552" s="24"/>
    </row>
    <row r="553" spans="10:10">
      <c r="J553" s="24"/>
    </row>
    <row r="554" spans="10:10">
      <c r="J554" s="24"/>
    </row>
    <row r="555" spans="10:10">
      <c r="J555" s="24"/>
    </row>
    <row r="556" spans="10:10">
      <c r="J556" s="24"/>
    </row>
    <row r="557" spans="10:10">
      <c r="J557" s="24"/>
    </row>
    <row r="558" spans="10:10">
      <c r="J558" s="24"/>
    </row>
    <row r="559" spans="10:10">
      <c r="J559" s="24"/>
    </row>
    <row r="560" spans="10:10">
      <c r="J560" s="24"/>
    </row>
    <row r="561" spans="10:10">
      <c r="J561" s="24"/>
    </row>
    <row r="562" spans="10:10">
      <c r="J562" s="24"/>
    </row>
    <row r="563" spans="10:10">
      <c r="J563" s="24"/>
    </row>
    <row r="564" spans="10:10">
      <c r="J564" s="24"/>
    </row>
    <row r="565" spans="10:10">
      <c r="J565" s="24"/>
    </row>
    <row r="566" spans="10:10">
      <c r="J566" s="24"/>
    </row>
    <row r="567" spans="10:10">
      <c r="J567" s="24"/>
    </row>
    <row r="568" spans="10:10">
      <c r="J568" s="24"/>
    </row>
    <row r="569" spans="10:10">
      <c r="J569" s="24"/>
    </row>
    <row r="570" spans="10:10">
      <c r="J570" s="24"/>
    </row>
    <row r="571" spans="10:10">
      <c r="J571" s="24"/>
    </row>
    <row r="572" spans="10:10">
      <c r="J572" s="24"/>
    </row>
    <row r="573" spans="10:10">
      <c r="J573" s="24"/>
    </row>
    <row r="574" spans="10:10">
      <c r="J574" s="24"/>
    </row>
    <row r="575" spans="10:10">
      <c r="J575" s="24"/>
    </row>
    <row r="576" spans="10:10">
      <c r="J576" s="24"/>
    </row>
    <row r="577" spans="10:10">
      <c r="J577" s="24"/>
    </row>
    <row r="578" spans="10:10">
      <c r="J578" s="24"/>
    </row>
    <row r="579" spans="10:10">
      <c r="J579" s="24"/>
    </row>
    <row r="580" spans="10:10">
      <c r="J580" s="24"/>
    </row>
    <row r="581" spans="10:10">
      <c r="J581" s="24"/>
    </row>
    <row r="582" spans="10:10">
      <c r="J582" s="24"/>
    </row>
    <row r="583" spans="10:10">
      <c r="J583" s="24"/>
    </row>
    <row r="584" spans="10:10">
      <c r="J584" s="24"/>
    </row>
    <row r="585" spans="10:10">
      <c r="J585" s="24"/>
    </row>
    <row r="586" spans="10:10">
      <c r="J586" s="24"/>
    </row>
    <row r="587" spans="10:10">
      <c r="J587" s="24"/>
    </row>
    <row r="588" spans="10:10">
      <c r="J588" s="24"/>
    </row>
    <row r="589" spans="10:10">
      <c r="J589" s="24"/>
    </row>
    <row r="590" spans="10:10">
      <c r="J590" s="24"/>
    </row>
    <row r="591" spans="10:10">
      <c r="J591" s="24"/>
    </row>
    <row r="592" spans="10:10">
      <c r="J592" s="24"/>
    </row>
    <row r="593" spans="10:10">
      <c r="J593" s="24"/>
    </row>
    <row r="594" spans="10:10">
      <c r="J594" s="24"/>
    </row>
    <row r="595" spans="10:10">
      <c r="J595" s="24"/>
    </row>
    <row r="596" spans="10:10">
      <c r="J596" s="24"/>
    </row>
    <row r="597" spans="10:10">
      <c r="J597" s="24"/>
    </row>
    <row r="598" spans="10:10">
      <c r="J598" s="24"/>
    </row>
    <row r="599" spans="10:10">
      <c r="J599" s="24"/>
    </row>
    <row r="600" spans="10:10">
      <c r="J600" s="24"/>
    </row>
    <row r="601" spans="10:10">
      <c r="J601" s="24"/>
    </row>
    <row r="602" spans="10:10">
      <c r="J602" s="24"/>
    </row>
    <row r="603" spans="10:10">
      <c r="J603" s="24"/>
    </row>
    <row r="604" spans="10:10">
      <c r="J604" s="24"/>
    </row>
    <row r="605" spans="10:10">
      <c r="J605" s="24"/>
    </row>
    <row r="606" spans="10:10">
      <c r="J606" s="24"/>
    </row>
    <row r="607" spans="10:10">
      <c r="J607" s="24"/>
    </row>
    <row r="608" spans="10:10">
      <c r="J608" s="24"/>
    </row>
    <row r="609" spans="10:10">
      <c r="J609" s="24"/>
    </row>
    <row r="610" spans="10:10">
      <c r="J610" s="24"/>
    </row>
    <row r="611" spans="10:10">
      <c r="J611" s="24"/>
    </row>
    <row r="612" spans="10:10">
      <c r="J612" s="24"/>
    </row>
    <row r="613" spans="10:10">
      <c r="J613" s="24"/>
    </row>
    <row r="614" spans="10:10">
      <c r="J614" s="24"/>
    </row>
    <row r="615" spans="10:10">
      <c r="J615" s="24"/>
    </row>
    <row r="616" spans="10:10">
      <c r="J616" s="24"/>
    </row>
    <row r="617" spans="10:10">
      <c r="J617" s="24"/>
    </row>
    <row r="618" spans="10:10">
      <c r="J618" s="24"/>
    </row>
    <row r="619" spans="10:10">
      <c r="J619" s="24"/>
    </row>
    <row r="620" spans="10:10">
      <c r="J620" s="24"/>
    </row>
    <row r="621" spans="10:10">
      <c r="J621" s="24"/>
    </row>
    <row r="622" spans="10:10">
      <c r="J622" s="24"/>
    </row>
    <row r="623" spans="10:10">
      <c r="J623" s="24"/>
    </row>
    <row r="624" spans="10:10">
      <c r="J624" s="24"/>
    </row>
    <row r="625" spans="10:10">
      <c r="J625" s="24"/>
    </row>
    <row r="626" spans="10:10">
      <c r="J626" s="24"/>
    </row>
    <row r="627" spans="10:10">
      <c r="J627" s="24"/>
    </row>
    <row r="628" spans="10:10">
      <c r="J628" s="24"/>
    </row>
    <row r="629" spans="10:10">
      <c r="J629" s="24"/>
    </row>
    <row r="630" spans="10:10">
      <c r="J630" s="24"/>
    </row>
    <row r="631" spans="10:10">
      <c r="J631" s="24"/>
    </row>
    <row r="632" spans="10:10">
      <c r="J632" s="24"/>
    </row>
    <row r="633" spans="10:10">
      <c r="J633" s="24"/>
    </row>
    <row r="634" spans="10:10">
      <c r="J634" s="24"/>
    </row>
    <row r="635" spans="10:10">
      <c r="J635" s="24"/>
    </row>
    <row r="636" spans="10:10">
      <c r="J636" s="24"/>
    </row>
    <row r="637" spans="10:10">
      <c r="J637" s="24"/>
    </row>
    <row r="638" spans="10:10">
      <c r="J638" s="24"/>
    </row>
    <row r="639" spans="10:10">
      <c r="J639" s="24"/>
    </row>
    <row r="640" spans="10:10">
      <c r="J640" s="24"/>
    </row>
    <row r="641" spans="10:10">
      <c r="J641" s="24"/>
    </row>
    <row r="642" spans="10:10">
      <c r="J642" s="24"/>
    </row>
    <row r="643" spans="10:10">
      <c r="J643" s="24"/>
    </row>
    <row r="644" spans="10:10">
      <c r="J644" s="24"/>
    </row>
    <row r="645" spans="10:10">
      <c r="J645" s="24"/>
    </row>
    <row r="646" spans="10:10">
      <c r="J646" s="24"/>
    </row>
    <row r="647" spans="10:10">
      <c r="J647" s="24"/>
    </row>
    <row r="648" spans="10:10">
      <c r="J648" s="24"/>
    </row>
    <row r="649" spans="10:10">
      <c r="J649" s="24"/>
    </row>
    <row r="650" spans="10:10">
      <c r="J650" s="24"/>
    </row>
    <row r="651" spans="10:10">
      <c r="J651" s="24"/>
    </row>
    <row r="652" spans="10:10">
      <c r="J652" s="24"/>
    </row>
    <row r="653" spans="10:10">
      <c r="J653" s="24"/>
    </row>
    <row r="654" spans="10:10">
      <c r="J654" s="24"/>
    </row>
    <row r="655" spans="10:10">
      <c r="J655" s="24"/>
    </row>
    <row r="656" spans="10:10">
      <c r="J656" s="24"/>
    </row>
    <row r="657" spans="10:10">
      <c r="J657" s="24"/>
    </row>
    <row r="658" spans="10:10">
      <c r="J658" s="24"/>
    </row>
    <row r="659" spans="10:10">
      <c r="J659" s="24"/>
    </row>
    <row r="660" spans="10:10">
      <c r="J660" s="24"/>
    </row>
    <row r="661" spans="10:10">
      <c r="J661" s="24"/>
    </row>
    <row r="662" spans="10:10">
      <c r="J662" s="24"/>
    </row>
    <row r="663" spans="10:10">
      <c r="J663" s="24"/>
    </row>
    <row r="664" spans="10:10">
      <c r="J664" s="24"/>
    </row>
    <row r="665" spans="10:10">
      <c r="J665" s="24"/>
    </row>
    <row r="666" spans="10:10">
      <c r="J666" s="24"/>
    </row>
    <row r="667" spans="10:10">
      <c r="J667" s="24"/>
    </row>
    <row r="668" spans="10:10">
      <c r="J668" s="24"/>
    </row>
    <row r="669" spans="10:10">
      <c r="J669" s="24"/>
    </row>
    <row r="670" spans="10:10">
      <c r="J670" s="24"/>
    </row>
    <row r="671" spans="10:10">
      <c r="J671" s="24"/>
    </row>
    <row r="672" spans="10:10">
      <c r="J672" s="24"/>
    </row>
    <row r="673" spans="10:10">
      <c r="J673" s="24"/>
    </row>
    <row r="674" spans="10:10">
      <c r="J674" s="24"/>
    </row>
    <row r="675" spans="10:10">
      <c r="J675" s="24"/>
    </row>
    <row r="676" spans="10:10">
      <c r="J676" s="24"/>
    </row>
    <row r="677" spans="10:10">
      <c r="J677" s="24"/>
    </row>
    <row r="678" spans="10:10">
      <c r="J678" s="24"/>
    </row>
    <row r="679" spans="10:10">
      <c r="J679" s="24"/>
    </row>
    <row r="680" spans="10:10">
      <c r="J680" s="24"/>
    </row>
    <row r="681" spans="10:10">
      <c r="J681" s="24"/>
    </row>
    <row r="682" spans="10:10">
      <c r="J682" s="24"/>
    </row>
    <row r="683" spans="10:10">
      <c r="J683" s="24"/>
    </row>
    <row r="684" spans="10:10">
      <c r="J684" s="24"/>
    </row>
  </sheetData>
  <pageMargins left="0.75" right="0.75" top="1" bottom="1" header="0.5" footer="0.5"/>
  <pageSetup scale="80" orientation="portrait" r:id="rId1"/>
  <headerFooter scaleWithDoc="0" alignWithMargins="0">
    <oddHeader xml:space="preserve">&amp;CBench Request 10.4 - Attachment B&amp;R2017- Test Period Loads
</oddHeader>
    <oddFooter xml:space="preserve">&amp;CNOVEMBER 2016 POWER SUPPLY UPDATE
</oddFooter>
  </headerFooter>
  <rowBreaks count="1" manualBreakCount="1">
    <brk id="60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4"/>
  <sheetViews>
    <sheetView tabSelected="1" topLeftCell="B1" zoomScaleNormal="100" workbookViewId="0">
      <selection activeCell="B41" sqref="B41"/>
    </sheetView>
  </sheetViews>
  <sheetFormatPr defaultColWidth="11.42578125" defaultRowHeight="12.75"/>
  <cols>
    <col min="1" max="1" width="6.140625" style="69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14.28515625" style="24" customWidth="1"/>
    <col min="7" max="7" width="13.140625" style="24" customWidth="1"/>
    <col min="8" max="8" width="14.7109375" style="24" hidden="1" customWidth="1"/>
    <col min="9" max="9" width="18.7109375" style="64" customWidth="1"/>
    <col min="10" max="10" width="15.85546875" customWidth="1"/>
    <col min="11" max="11" width="12" customWidth="1"/>
  </cols>
  <sheetData>
    <row r="1" spans="1:22">
      <c r="A1" s="1"/>
      <c r="B1" s="1"/>
      <c r="C1" s="71" t="s">
        <v>0</v>
      </c>
      <c r="F1"/>
      <c r="G1"/>
      <c r="H1"/>
      <c r="I1"/>
    </row>
    <row r="2" spans="1:22">
      <c r="A2" s="1"/>
      <c r="B2" s="1"/>
      <c r="C2" s="71" t="s">
        <v>1</v>
      </c>
      <c r="F2"/>
      <c r="G2"/>
      <c r="H2"/>
      <c r="I2"/>
    </row>
    <row r="3" spans="1:22">
      <c r="A3" s="3"/>
      <c r="B3" s="1"/>
      <c r="C3" s="71" t="s">
        <v>2</v>
      </c>
      <c r="F3"/>
      <c r="G3"/>
      <c r="H3"/>
      <c r="I3" s="4"/>
      <c r="K3">
        <v>-367.53597876424851</v>
      </c>
      <c r="L3">
        <v>-217.67107178047257</v>
      </c>
      <c r="M3">
        <v>94.815341597865313</v>
      </c>
      <c r="N3">
        <v>21.221777349337898</v>
      </c>
      <c r="O3">
        <v>153.42070467621073</v>
      </c>
      <c r="P3">
        <v>168.79316371232267</v>
      </c>
      <c r="Q3">
        <v>14.674569481704307</v>
      </c>
      <c r="R3">
        <v>-67.388277517724589</v>
      </c>
      <c r="S3">
        <v>-73.599572983011527</v>
      </c>
      <c r="T3">
        <v>-65.027232488989696</v>
      </c>
      <c r="U3">
        <v>-68.074092290550297</v>
      </c>
      <c r="V3">
        <v>-105.2879093998111</v>
      </c>
    </row>
    <row r="4" spans="1:22" ht="15.75">
      <c r="A4" s="3"/>
      <c r="B4" s="1"/>
      <c r="C4" s="72" t="s">
        <v>109</v>
      </c>
      <c r="F4"/>
      <c r="G4"/>
      <c r="H4"/>
      <c r="I4" s="4"/>
    </row>
    <row r="5" spans="1:22" ht="12.75" customHeight="1">
      <c r="A5" s="6"/>
      <c r="C5" s="7"/>
      <c r="D5" s="8"/>
      <c r="E5" s="8"/>
      <c r="F5" s="8"/>
      <c r="G5" s="8"/>
      <c r="H5" s="8" t="s">
        <v>4</v>
      </c>
      <c r="I5" s="9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6" t="s">
        <v>5</v>
      </c>
      <c r="D6" s="8" t="s">
        <v>6</v>
      </c>
      <c r="E6" s="8"/>
      <c r="F6" s="8">
        <v>2017</v>
      </c>
      <c r="G6" s="10"/>
      <c r="H6" s="10" t="s">
        <v>7</v>
      </c>
      <c r="I6" s="11"/>
    </row>
    <row r="7" spans="1:22">
      <c r="A7" s="12" t="s">
        <v>8</v>
      </c>
      <c r="D7" s="13" t="s">
        <v>9</v>
      </c>
      <c r="E7" s="14" t="s">
        <v>10</v>
      </c>
      <c r="F7" s="13" t="s">
        <v>11</v>
      </c>
      <c r="G7" s="13"/>
      <c r="H7" s="13" t="s">
        <v>12</v>
      </c>
      <c r="I7" s="15" t="s">
        <v>13</v>
      </c>
      <c r="J7" s="16" t="s">
        <v>14</v>
      </c>
      <c r="K7" s="17">
        <v>41274</v>
      </c>
      <c r="L7" s="17">
        <v>41305</v>
      </c>
      <c r="M7" s="17">
        <v>41333</v>
      </c>
      <c r="N7" s="17">
        <v>41364</v>
      </c>
      <c r="O7" s="17">
        <v>41394</v>
      </c>
      <c r="P7" s="17">
        <v>41425</v>
      </c>
      <c r="Q7" s="17">
        <v>41455</v>
      </c>
      <c r="R7" s="17">
        <v>41486</v>
      </c>
      <c r="S7" s="17">
        <v>41517</v>
      </c>
      <c r="T7" s="17">
        <v>41547</v>
      </c>
      <c r="U7" s="17">
        <v>41578</v>
      </c>
      <c r="V7" s="17">
        <v>41608</v>
      </c>
    </row>
    <row r="8" spans="1:22">
      <c r="A8" s="6"/>
      <c r="B8" s="18" t="s">
        <v>15</v>
      </c>
      <c r="D8" s="19"/>
      <c r="E8" s="20"/>
      <c r="F8" s="19"/>
      <c r="G8" s="19"/>
      <c r="H8" s="19"/>
      <c r="I8" s="21"/>
    </row>
    <row r="9" spans="1:22">
      <c r="A9" s="6">
        <f t="shared" ref="A9:A27" si="0">A8+1</f>
        <v>1</v>
      </c>
      <c r="B9" t="s">
        <v>16</v>
      </c>
      <c r="D9" s="22">
        <v>0</v>
      </c>
      <c r="E9" s="22">
        <f t="shared" ref="E9:E28" si="1">F9-D9</f>
        <v>9286.2747524824135</v>
      </c>
      <c r="F9" s="22">
        <f>'[7]WGJ-4'!C13/1000</f>
        <v>9286.2747524824135</v>
      </c>
      <c r="G9" s="22"/>
      <c r="H9" s="22">
        <v>20917.018981429192</v>
      </c>
      <c r="I9" s="23" t="s">
        <v>17</v>
      </c>
      <c r="J9" s="24">
        <f t="shared" ref="J9:J14" si="2">SUM(K9:V9)/1000</f>
        <v>9286.2747524824135</v>
      </c>
      <c r="K9" s="25">
        <f>'[7]WGJ-4'!D13</f>
        <v>205537.35493216602</v>
      </c>
      <c r="L9" s="25">
        <f>'[7]WGJ-4'!E13</f>
        <v>263064.74577652896</v>
      </c>
      <c r="M9" s="25">
        <f>'[7]WGJ-4'!F13</f>
        <v>520181.48596584797</v>
      </c>
      <c r="N9" s="25">
        <f>'[7]WGJ-4'!G13</f>
        <v>205207.773604616</v>
      </c>
      <c r="O9" s="25">
        <f>'[7]WGJ-4'!H13</f>
        <v>29874.632907984702</v>
      </c>
      <c r="P9" s="25">
        <f>'[7]WGJ-4'!I13</f>
        <v>406606.56009912404</v>
      </c>
      <c r="Q9" s="25">
        <f>'[7]WGJ-4'!J13</f>
        <v>1178808.9836597401</v>
      </c>
      <c r="R9" s="25">
        <f>'[7]WGJ-4'!K13</f>
        <v>2586469.8549270602</v>
      </c>
      <c r="S9" s="25">
        <f>'[7]WGJ-4'!L13</f>
        <v>1112387.96600038</v>
      </c>
      <c r="T9" s="25">
        <f>'[7]WGJ-4'!M13</f>
        <v>1152064.7174477498</v>
      </c>
      <c r="U9" s="25">
        <f>'[7]WGJ-4'!N13</f>
        <v>886584.09979343403</v>
      </c>
      <c r="V9" s="25">
        <f>'[7]WGJ-4'!O13</f>
        <v>739486.57736778201</v>
      </c>
    </row>
    <row r="10" spans="1:22">
      <c r="A10" s="6">
        <f t="shared" si="0"/>
        <v>2</v>
      </c>
      <c r="B10" t="s">
        <v>18</v>
      </c>
      <c r="D10" s="26">
        <f>84386+1</f>
        <v>84387</v>
      </c>
      <c r="E10" s="21">
        <f t="shared" si="1"/>
        <v>-81010</v>
      </c>
      <c r="F10" s="73">
        <v>3377</v>
      </c>
      <c r="G10" s="22"/>
      <c r="H10" s="22"/>
      <c r="I10" s="23"/>
      <c r="J10" s="24">
        <f t="shared" si="2"/>
        <v>3377.1600036621085</v>
      </c>
      <c r="K10" s="25">
        <v>1603679.962158202</v>
      </c>
      <c r="L10" s="25">
        <v>1139520.01953125</v>
      </c>
      <c r="M10" s="25">
        <v>633960.02197265602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</row>
    <row r="11" spans="1:22">
      <c r="A11" s="6">
        <f t="shared" si="0"/>
        <v>3</v>
      </c>
      <c r="B11" t="s">
        <v>19</v>
      </c>
      <c r="D11" s="26">
        <v>0</v>
      </c>
      <c r="E11" s="21">
        <f t="shared" si="1"/>
        <v>-511.65857840736749</v>
      </c>
      <c r="F11" s="73">
        <f>J11</f>
        <v>-511.65857840736749</v>
      </c>
      <c r="G11" s="22"/>
      <c r="H11" s="22"/>
      <c r="I11" s="23"/>
      <c r="J11" s="24">
        <f t="shared" si="2"/>
        <v>-511.65857840736749</v>
      </c>
      <c r="K11" s="25">
        <v>-367535.97876424849</v>
      </c>
      <c r="L11" s="25">
        <v>-217671.07178047259</v>
      </c>
      <c r="M11" s="25">
        <v>94815.341597865307</v>
      </c>
      <c r="N11" s="25">
        <v>21221.777349337899</v>
      </c>
      <c r="O11" s="25">
        <v>153420.70467621073</v>
      </c>
      <c r="P11" s="25">
        <v>168793.16371232265</v>
      </c>
      <c r="Q11" s="25">
        <v>14674.569481704306</v>
      </c>
      <c r="R11" s="25">
        <v>-67388.277517724593</v>
      </c>
      <c r="S11" s="25">
        <v>-73599.572983011531</v>
      </c>
      <c r="T11" s="25">
        <v>-65027.232488989699</v>
      </c>
      <c r="U11" s="25">
        <v>-68074.092290550296</v>
      </c>
      <c r="V11" s="25">
        <v>-105287.90939981111</v>
      </c>
    </row>
    <row r="12" spans="1:22">
      <c r="A12" s="6">
        <f t="shared" si="0"/>
        <v>4</v>
      </c>
      <c r="B12" t="s">
        <v>20</v>
      </c>
      <c r="D12" s="26">
        <v>13315</v>
      </c>
      <c r="E12" s="21">
        <f t="shared" si="1"/>
        <v>558</v>
      </c>
      <c r="F12" s="26">
        <v>13873</v>
      </c>
      <c r="G12" s="28"/>
      <c r="H12" s="28"/>
      <c r="I12" s="21"/>
      <c r="J12" s="24">
        <f t="shared" si="2"/>
        <v>13873.093199999998</v>
      </c>
      <c r="K12" s="29">
        <v>1156091.0999999999</v>
      </c>
      <c r="L12" s="29">
        <v>1156091.0999999999</v>
      </c>
      <c r="M12" s="29">
        <v>1156091.0999999999</v>
      </c>
      <c r="N12" s="29">
        <v>1156091.0999999999</v>
      </c>
      <c r="O12" s="29">
        <v>1156091.0999999999</v>
      </c>
      <c r="P12" s="29">
        <v>1156091.0999999999</v>
      </c>
      <c r="Q12" s="29">
        <v>1156091.0999999999</v>
      </c>
      <c r="R12" s="29">
        <v>1156091.0999999999</v>
      </c>
      <c r="S12" s="29">
        <v>1156091.0999999999</v>
      </c>
      <c r="T12" s="29">
        <v>1156091.0999999999</v>
      </c>
      <c r="U12" s="29">
        <v>1156091.0999999999</v>
      </c>
      <c r="V12" s="29">
        <v>1156091.0999999999</v>
      </c>
    </row>
    <row r="13" spans="1:22">
      <c r="A13" s="6">
        <f t="shared" si="0"/>
        <v>5</v>
      </c>
      <c r="B13" t="s">
        <v>21</v>
      </c>
      <c r="D13" s="26">
        <v>1703</v>
      </c>
      <c r="E13" s="21">
        <f t="shared" si="1"/>
        <v>185</v>
      </c>
      <c r="F13" s="74">
        <v>1888</v>
      </c>
      <c r="G13" s="28"/>
      <c r="H13" s="28">
        <v>1177</v>
      </c>
      <c r="I13" s="21"/>
      <c r="J13" s="24">
        <f t="shared" si="2"/>
        <v>1888.1049999999998</v>
      </c>
      <c r="K13" s="29">
        <f>1888105/12</f>
        <v>157342.08333333334</v>
      </c>
      <c r="L13" s="29">
        <f t="shared" ref="L13:V13" si="3">1888105/12</f>
        <v>157342.08333333334</v>
      </c>
      <c r="M13" s="29">
        <f t="shared" si="3"/>
        <v>157342.08333333334</v>
      </c>
      <c r="N13" s="29">
        <f t="shared" si="3"/>
        <v>157342.08333333334</v>
      </c>
      <c r="O13" s="29">
        <f t="shared" si="3"/>
        <v>157342.08333333334</v>
      </c>
      <c r="P13" s="29">
        <f t="shared" si="3"/>
        <v>157342.08333333334</v>
      </c>
      <c r="Q13" s="29">
        <f t="shared" si="3"/>
        <v>157342.08333333334</v>
      </c>
      <c r="R13" s="29">
        <f t="shared" si="3"/>
        <v>157342.08333333334</v>
      </c>
      <c r="S13" s="29">
        <f t="shared" si="3"/>
        <v>157342.08333333334</v>
      </c>
      <c r="T13" s="29">
        <f t="shared" si="3"/>
        <v>157342.08333333334</v>
      </c>
      <c r="U13" s="29">
        <f t="shared" si="3"/>
        <v>157342.08333333334</v>
      </c>
      <c r="V13" s="29">
        <f t="shared" si="3"/>
        <v>157342.08333333334</v>
      </c>
    </row>
    <row r="14" spans="1:22">
      <c r="A14" s="6">
        <f t="shared" si="0"/>
        <v>6</v>
      </c>
      <c r="B14" t="s">
        <v>22</v>
      </c>
      <c r="D14" s="26">
        <v>2482</v>
      </c>
      <c r="E14" s="21">
        <f t="shared" si="1"/>
        <v>-2482</v>
      </c>
      <c r="F14" s="31">
        <v>0</v>
      </c>
      <c r="G14" s="28"/>
      <c r="H14" s="28"/>
      <c r="I14" s="21"/>
      <c r="J14" s="24">
        <f t="shared" si="2"/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</row>
    <row r="15" spans="1:22">
      <c r="A15" s="6">
        <f t="shared" si="0"/>
        <v>7</v>
      </c>
      <c r="B15" t="s">
        <v>23</v>
      </c>
      <c r="D15" s="26">
        <v>7118</v>
      </c>
      <c r="E15" s="21">
        <f t="shared" si="1"/>
        <v>882.95343423807299</v>
      </c>
      <c r="F15" s="74">
        <f>[7]Index!C53/1000</f>
        <v>8000.953434238073</v>
      </c>
      <c r="G15" s="32"/>
      <c r="H15" s="21">
        <v>0</v>
      </c>
      <c r="I15" s="32" t="s">
        <v>24</v>
      </c>
      <c r="J15" s="24">
        <f t="shared" ref="J15:J28" si="4">SUM(K15:V15)/1000</f>
        <v>8000.953434238073</v>
      </c>
      <c r="K15" s="29">
        <f>[7]Index!D53</f>
        <v>818531.55722924392</v>
      </c>
      <c r="L15" s="29">
        <f>[7]Index!E53</f>
        <v>673851.60078089265</v>
      </c>
      <c r="M15" s="29">
        <f>[7]Index!F53</f>
        <v>621587.8854423929</v>
      </c>
      <c r="N15" s="29">
        <f>[7]Index!G53</f>
        <v>622627.0019625572</v>
      </c>
      <c r="O15" s="29">
        <f>[7]Index!H53</f>
        <v>719802.53010341292</v>
      </c>
      <c r="P15" s="29">
        <f>[7]Index!I53</f>
        <v>697247.81865886122</v>
      </c>
      <c r="Q15" s="29">
        <f>[7]Index!J53</f>
        <v>772659.39570009022</v>
      </c>
      <c r="R15" s="29">
        <f>[7]Index!K53</f>
        <v>682892.87551110913</v>
      </c>
      <c r="S15" s="29">
        <f>[7]Index!L53</f>
        <v>493675.64813743334</v>
      </c>
      <c r="T15" s="29">
        <f>[7]Index!M53</f>
        <v>480227.7530110557</v>
      </c>
      <c r="U15" s="29">
        <f>[7]Index!N53</f>
        <v>649637.77131512295</v>
      </c>
      <c r="V15" s="29">
        <f>[7]Index!O53</f>
        <v>768211.59638590156</v>
      </c>
    </row>
    <row r="16" spans="1:22">
      <c r="A16" s="6">
        <f t="shared" si="0"/>
        <v>8</v>
      </c>
      <c r="B16" t="s">
        <v>25</v>
      </c>
      <c r="D16" s="26">
        <v>1211</v>
      </c>
      <c r="E16" s="26">
        <f t="shared" si="1"/>
        <v>120</v>
      </c>
      <c r="F16" s="74">
        <v>1331</v>
      </c>
      <c r="G16" s="26" t="s">
        <v>26</v>
      </c>
      <c r="H16" s="31">
        <v>5512</v>
      </c>
      <c r="I16" s="21"/>
      <c r="J16" s="24">
        <f t="shared" si="4"/>
        <v>1331.4131140720376</v>
      </c>
      <c r="K16" s="29">
        <v>53014.371016286459</v>
      </c>
      <c r="L16" s="29">
        <v>40118.444150656811</v>
      </c>
      <c r="M16" s="29">
        <v>94456.393511434289</v>
      </c>
      <c r="N16" s="29">
        <v>168474.50040786478</v>
      </c>
      <c r="O16" s="29">
        <v>209505.18704959075</v>
      </c>
      <c r="P16" s="29">
        <v>226512.68200613206</v>
      </c>
      <c r="Q16" s="29">
        <v>192940.87648729995</v>
      </c>
      <c r="R16" s="29">
        <v>137423.8842732975</v>
      </c>
      <c r="S16" s="29">
        <v>56311.915220387622</v>
      </c>
      <c r="T16" s="29">
        <v>61593.304430255128</v>
      </c>
      <c r="U16" s="29">
        <v>43005.025598436056</v>
      </c>
      <c r="V16" s="29">
        <v>48056.529920396053</v>
      </c>
    </row>
    <row r="17" spans="1:22">
      <c r="A17" s="6">
        <f t="shared" si="0"/>
        <v>9</v>
      </c>
      <c r="B17" t="s">
        <v>27</v>
      </c>
      <c r="D17" s="26">
        <v>22737</v>
      </c>
      <c r="E17" s="26">
        <f t="shared" si="1"/>
        <v>533</v>
      </c>
      <c r="F17" s="75">
        <v>23270</v>
      </c>
      <c r="G17" s="31"/>
      <c r="H17" s="31"/>
      <c r="I17" s="21"/>
      <c r="J17" s="24">
        <f t="shared" si="4"/>
        <v>23269.887947623996</v>
      </c>
      <c r="K17" s="29">
        <v>1939157.3289686665</v>
      </c>
      <c r="L17" s="29">
        <v>1939157.3289686665</v>
      </c>
      <c r="M17" s="29">
        <v>1939157.3289686665</v>
      </c>
      <c r="N17" s="29">
        <v>1939157.3289686665</v>
      </c>
      <c r="O17" s="29">
        <v>1939157.3289686665</v>
      </c>
      <c r="P17" s="29">
        <v>1939157.3289686665</v>
      </c>
      <c r="Q17" s="29">
        <v>1939157.3289686665</v>
      </c>
      <c r="R17" s="29">
        <v>1939157.3289686665</v>
      </c>
      <c r="S17" s="29">
        <v>1939157.3289686665</v>
      </c>
      <c r="T17" s="29">
        <v>1939157.3289686665</v>
      </c>
      <c r="U17" s="29">
        <v>1939157.3289686665</v>
      </c>
      <c r="V17" s="29">
        <v>1939157.3289686665</v>
      </c>
    </row>
    <row r="18" spans="1:22">
      <c r="A18" s="6">
        <f t="shared" si="0"/>
        <v>10</v>
      </c>
      <c r="B18" t="s">
        <v>28</v>
      </c>
      <c r="D18" s="26">
        <v>2745</v>
      </c>
      <c r="E18" s="26">
        <f t="shared" si="1"/>
        <v>390.47218695255333</v>
      </c>
      <c r="F18" s="75">
        <f>J18</f>
        <v>3135.4721869525533</v>
      </c>
      <c r="G18" s="31"/>
      <c r="H18" s="31"/>
      <c r="I18" s="21"/>
      <c r="J18" s="24">
        <f t="shared" si="4"/>
        <v>3135.4721869525533</v>
      </c>
      <c r="K18" s="29">
        <f>'[7]WGJ-4'!D33*(2.059*1.012)</f>
        <v>367300.45747408713</v>
      </c>
      <c r="L18" s="29">
        <f>'[7]WGJ-4'!E33*(2.059*1.012)</f>
        <v>304517.63543843088</v>
      </c>
      <c r="M18" s="29">
        <f>'[7]WGJ-4'!F33*(2.059*1.012)</f>
        <v>294468.82958621823</v>
      </c>
      <c r="N18" s="29">
        <f>'[7]WGJ-4'!G33*(2.059*1.012)</f>
        <v>194064.15294753236</v>
      </c>
      <c r="O18" s="29">
        <f>'[7]WGJ-4'!H33*(2.059*1.012)</f>
        <v>105890.45629036317</v>
      </c>
      <c r="P18" s="29">
        <f>'[7]WGJ-4'!I33*(2.059*1.012)</f>
        <v>82284.409431291788</v>
      </c>
      <c r="Q18" s="29">
        <f>'[7]WGJ-4'!J33*(2.059*1.012)</f>
        <v>202539.85201727808</v>
      </c>
      <c r="R18" s="29">
        <f>'[7]WGJ-4'!K33*(2.059*1.012)</f>
        <v>276311.35861997615</v>
      </c>
      <c r="S18" s="29">
        <f>'[7]WGJ-4'!L33*(2.059*1.012)</f>
        <v>299726.72918679513</v>
      </c>
      <c r="T18" s="29">
        <f>'[7]WGJ-4'!M33*(2.059*1.012)</f>
        <v>324301.71891673259</v>
      </c>
      <c r="U18" s="29">
        <f>'[7]WGJ-4'!N33*(2.059*1.012)</f>
        <v>320401.24809162697</v>
      </c>
      <c r="V18" s="29">
        <f>'[7]WGJ-4'!O33*(2.059*1.012)</f>
        <v>363665.33895222162</v>
      </c>
    </row>
    <row r="19" spans="1:22">
      <c r="A19" s="6">
        <f t="shared" si="0"/>
        <v>11</v>
      </c>
      <c r="B19" t="s">
        <v>29</v>
      </c>
      <c r="D19" s="26">
        <v>13302</v>
      </c>
      <c r="E19" s="21">
        <f t="shared" si="1"/>
        <v>4458</v>
      </c>
      <c r="F19" s="74">
        <v>17760</v>
      </c>
      <c r="G19" s="21" t="s">
        <v>26</v>
      </c>
      <c r="H19" s="21">
        <v>-2690</v>
      </c>
      <c r="I19" s="34" t="s">
        <v>30</v>
      </c>
      <c r="J19" s="24">
        <f t="shared" si="4"/>
        <v>17759.539066500001</v>
      </c>
      <c r="K19" s="25">
        <v>3636467.3250000002</v>
      </c>
      <c r="L19" s="25">
        <v>3244590</v>
      </c>
      <c r="M19" s="25">
        <v>1797334.425</v>
      </c>
      <c r="N19" s="25">
        <v>1767237.75</v>
      </c>
      <c r="O19" s="25"/>
      <c r="P19" s="25"/>
      <c r="Q19" s="25"/>
      <c r="R19" s="25"/>
      <c r="S19" s="25"/>
      <c r="T19" s="25"/>
      <c r="U19" s="25">
        <v>3598202.4390000002</v>
      </c>
      <c r="V19" s="25">
        <v>3715707.1274999999</v>
      </c>
    </row>
    <row r="20" spans="1:22">
      <c r="A20" s="6">
        <f t="shared" si="0"/>
        <v>12</v>
      </c>
      <c r="B20" t="s">
        <v>31</v>
      </c>
      <c r="D20" s="26">
        <v>7</v>
      </c>
      <c r="E20" s="21">
        <f t="shared" si="1"/>
        <v>0</v>
      </c>
      <c r="F20" s="21">
        <v>7</v>
      </c>
      <c r="G20" s="21"/>
      <c r="H20" s="21">
        <v>6679.5</v>
      </c>
      <c r="I20" s="21"/>
      <c r="J20" s="24">
        <f t="shared" si="4"/>
        <v>6.9999999999999991</v>
      </c>
      <c r="K20" s="29">
        <f t="shared" ref="K20:V20" si="5">$F20/12*1000</f>
        <v>583.33333333333337</v>
      </c>
      <c r="L20" s="29">
        <f t="shared" si="5"/>
        <v>583.33333333333337</v>
      </c>
      <c r="M20" s="29">
        <f t="shared" si="5"/>
        <v>583.33333333333337</v>
      </c>
      <c r="N20" s="29">
        <f t="shared" si="5"/>
        <v>583.33333333333337</v>
      </c>
      <c r="O20" s="29">
        <f t="shared" si="5"/>
        <v>583.33333333333337</v>
      </c>
      <c r="P20" s="29">
        <f t="shared" si="5"/>
        <v>583.33333333333337</v>
      </c>
      <c r="Q20" s="29">
        <f t="shared" si="5"/>
        <v>583.33333333333337</v>
      </c>
      <c r="R20" s="29">
        <f t="shared" si="5"/>
        <v>583.33333333333337</v>
      </c>
      <c r="S20" s="29">
        <f t="shared" si="5"/>
        <v>583.33333333333337</v>
      </c>
      <c r="T20" s="29">
        <f t="shared" si="5"/>
        <v>583.33333333333337</v>
      </c>
      <c r="U20" s="29">
        <f t="shared" si="5"/>
        <v>583.33333333333337</v>
      </c>
      <c r="V20" s="29">
        <f t="shared" si="5"/>
        <v>583.33333333333337</v>
      </c>
    </row>
    <row r="21" spans="1:22">
      <c r="A21" s="6">
        <f t="shared" si="0"/>
        <v>13</v>
      </c>
      <c r="B21" t="s">
        <v>32</v>
      </c>
      <c r="D21" s="26">
        <v>1290</v>
      </c>
      <c r="E21" s="21">
        <f t="shared" si="1"/>
        <v>68</v>
      </c>
      <c r="F21" s="31">
        <v>1358</v>
      </c>
      <c r="G21" s="21" t="s">
        <v>26</v>
      </c>
      <c r="H21" s="31">
        <v>6132</v>
      </c>
      <c r="I21" s="21"/>
      <c r="J21" s="24">
        <f t="shared" si="4"/>
        <v>1358.4641244904462</v>
      </c>
      <c r="K21" s="29">
        <v>101777.21716415261</v>
      </c>
      <c r="L21" s="29">
        <v>122124.18402414545</v>
      </c>
      <c r="M21" s="29">
        <v>156259.97529834532</v>
      </c>
      <c r="N21" s="29">
        <v>174470.60051249905</v>
      </c>
      <c r="O21" s="29">
        <v>168952.86594441361</v>
      </c>
      <c r="P21" s="29">
        <v>147730.86448487977</v>
      </c>
      <c r="Q21" s="29">
        <v>128692.68468434841</v>
      </c>
      <c r="R21" s="29">
        <v>78476.746595809935</v>
      </c>
      <c r="S21" s="29">
        <v>53427.096850076006</v>
      </c>
      <c r="T21" s="29">
        <v>57263.917042848785</v>
      </c>
      <c r="U21" s="29">
        <v>75352.367671043787</v>
      </c>
      <c r="V21" s="29">
        <v>93935.604217883098</v>
      </c>
    </row>
    <row r="22" spans="1:22">
      <c r="A22" s="6">
        <f t="shared" si="0"/>
        <v>14</v>
      </c>
      <c r="B22" t="s">
        <v>33</v>
      </c>
      <c r="D22" s="26">
        <v>1346</v>
      </c>
      <c r="E22" s="21">
        <f t="shared" si="1"/>
        <v>388</v>
      </c>
      <c r="F22" s="73">
        <v>1734</v>
      </c>
      <c r="G22" s="21" t="s">
        <v>26</v>
      </c>
      <c r="H22" s="26">
        <v>6132</v>
      </c>
      <c r="I22" s="34" t="s">
        <v>34</v>
      </c>
      <c r="J22" s="24">
        <f t="shared" si="4"/>
        <v>1733.5599861421867</v>
      </c>
      <c r="K22" s="29">
        <v>157035.12496787083</v>
      </c>
      <c r="L22" s="29">
        <v>137359.07725429689</v>
      </c>
      <c r="M22" s="29">
        <v>107031.83786777344</v>
      </c>
      <c r="N22" s="29">
        <v>95491.928261132809</v>
      </c>
      <c r="O22" s="29">
        <v>118924.26546943338</v>
      </c>
      <c r="P22" s="29">
        <v>91137.255738867185</v>
      </c>
      <c r="Q22" s="29">
        <v>170259.1400592771</v>
      </c>
      <c r="R22" s="29">
        <v>185136.1570371094</v>
      </c>
      <c r="S22" s="29">
        <v>155568.75823212863</v>
      </c>
      <c r="T22" s="29">
        <v>175218.1457185547</v>
      </c>
      <c r="U22" s="29">
        <v>164766.90273574222</v>
      </c>
      <c r="V22" s="29">
        <v>175631.3928</v>
      </c>
    </row>
    <row r="23" spans="1:22">
      <c r="A23" s="6">
        <f t="shared" si="0"/>
        <v>15</v>
      </c>
      <c r="B23" t="s">
        <v>35</v>
      </c>
      <c r="D23" s="26">
        <v>2330</v>
      </c>
      <c r="E23" s="21">
        <f t="shared" si="1"/>
        <v>540</v>
      </c>
      <c r="F23" s="26">
        <v>2870</v>
      </c>
      <c r="G23" s="21" t="s">
        <v>26</v>
      </c>
      <c r="H23" s="21">
        <v>6953.25</v>
      </c>
      <c r="I23" s="21"/>
      <c r="J23" s="24">
        <f t="shared" si="4"/>
        <v>2870.0777956958027</v>
      </c>
      <c r="K23" s="29">
        <v>351340.85650390631</v>
      </c>
      <c r="L23" s="29">
        <v>351203.12511474651</v>
      </c>
      <c r="M23" s="29">
        <v>473037.6889111331</v>
      </c>
      <c r="N23" s="29">
        <v>369796.11731404619</v>
      </c>
      <c r="O23" s="29">
        <v>342852.57934366894</v>
      </c>
      <c r="P23" s="29">
        <v>264551.06925374374</v>
      </c>
      <c r="Q23" s="29">
        <v>94880.820286458329</v>
      </c>
      <c r="R23" s="29">
        <v>-33904.298968098956</v>
      </c>
      <c r="S23" s="29">
        <v>8925.8123209635414</v>
      </c>
      <c r="T23" s="29">
        <v>107947.21971354166</v>
      </c>
      <c r="U23" s="29">
        <v>205954.81366699244</v>
      </c>
      <c r="V23" s="29">
        <v>333491.99223470083</v>
      </c>
    </row>
    <row r="24" spans="1:22">
      <c r="A24" s="6">
        <f t="shared" si="0"/>
        <v>16</v>
      </c>
      <c r="B24" t="s">
        <v>36</v>
      </c>
      <c r="D24" s="26">
        <v>5562</v>
      </c>
      <c r="E24" s="21">
        <f t="shared" si="1"/>
        <v>755</v>
      </c>
      <c r="F24" s="26">
        <v>6317</v>
      </c>
      <c r="G24" s="21" t="s">
        <v>26</v>
      </c>
      <c r="H24" s="21"/>
      <c r="I24" s="21"/>
      <c r="J24" s="24">
        <f t="shared" si="4"/>
        <v>6317.0099181225441</v>
      </c>
      <c r="K24" s="29">
        <v>507486.46364587406</v>
      </c>
      <c r="L24" s="29">
        <v>504989.29648803675</v>
      </c>
      <c r="M24" s="29">
        <v>461586.11395788298</v>
      </c>
      <c r="N24" s="29">
        <v>472591.65381969843</v>
      </c>
      <c r="O24" s="29">
        <v>488344.6847548809</v>
      </c>
      <c r="P24" s="29">
        <v>427274.59018847457</v>
      </c>
      <c r="Q24" s="29">
        <v>533290.85440172988</v>
      </c>
      <c r="R24" s="29">
        <v>619305.51740234368</v>
      </c>
      <c r="S24" s="29">
        <v>574355.96270507807</v>
      </c>
      <c r="T24" s="29">
        <v>636508.46778320312</v>
      </c>
      <c r="U24" s="29">
        <v>549383.94918945315</v>
      </c>
      <c r="V24" s="29">
        <v>541892.36378588679</v>
      </c>
    </row>
    <row r="25" spans="1:22">
      <c r="A25" s="6">
        <f t="shared" si="0"/>
        <v>17</v>
      </c>
      <c r="B25" t="s">
        <v>37</v>
      </c>
      <c r="D25" s="26">
        <v>34</v>
      </c>
      <c r="E25" s="21">
        <f t="shared" si="1"/>
        <v>-34</v>
      </c>
      <c r="F25" s="21">
        <v>0</v>
      </c>
      <c r="G25" s="21"/>
      <c r="H25" s="21">
        <v>921</v>
      </c>
      <c r="I25" s="32" t="s">
        <v>38</v>
      </c>
      <c r="J25" s="24">
        <f t="shared" si="4"/>
        <v>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>
      <c r="A26" s="6">
        <f t="shared" si="0"/>
        <v>18</v>
      </c>
      <c r="B26" t="s">
        <v>39</v>
      </c>
      <c r="D26" s="26">
        <v>1654</v>
      </c>
      <c r="E26" s="21">
        <f t="shared" si="1"/>
        <v>-1654</v>
      </c>
      <c r="F26" s="21">
        <v>0</v>
      </c>
      <c r="G26" s="21"/>
      <c r="H26" s="21"/>
      <c r="I26" s="21"/>
      <c r="J26" s="24">
        <f t="shared" si="4"/>
        <v>0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>
      <c r="A27" s="6">
        <f t="shared" si="0"/>
        <v>19</v>
      </c>
      <c r="B27" s="35" t="s">
        <v>40</v>
      </c>
      <c r="C27" s="35"/>
      <c r="D27" s="36">
        <v>16541</v>
      </c>
      <c r="E27" s="37">
        <f t="shared" si="1"/>
        <v>4181</v>
      </c>
      <c r="F27" s="36">
        <v>20722</v>
      </c>
      <c r="G27" s="21" t="s">
        <v>26</v>
      </c>
      <c r="H27" s="21"/>
      <c r="I27" s="21"/>
      <c r="J27" s="24">
        <f t="shared" si="4"/>
        <v>20721.590181093754</v>
      </c>
      <c r="K27" s="29">
        <v>2321260.3050000002</v>
      </c>
      <c r="L27" s="29">
        <v>1812340.69453125</v>
      </c>
      <c r="M27" s="29">
        <v>2126185.3396875001</v>
      </c>
      <c r="N27" s="29">
        <v>1817524.2210937501</v>
      </c>
      <c r="O27" s="29">
        <v>1599399.1771874998</v>
      </c>
      <c r="P27" s="29">
        <v>1282675.1681250001</v>
      </c>
      <c r="Q27" s="29">
        <v>1098639.9450000001</v>
      </c>
      <c r="R27" s="29">
        <v>1155240.9984375001</v>
      </c>
      <c r="S27" s="29">
        <v>1332899.80078125</v>
      </c>
      <c r="T27" s="29">
        <v>1638197.4740625003</v>
      </c>
      <c r="U27" s="29">
        <v>2113291.4765625</v>
      </c>
      <c r="V27" s="29">
        <v>2423935.5806249999</v>
      </c>
    </row>
    <row r="28" spans="1:22">
      <c r="A28" s="6">
        <f>A27+1</f>
        <v>20</v>
      </c>
      <c r="B28" t="s">
        <v>41</v>
      </c>
      <c r="D28" s="26">
        <f>SUM(D9:D27)</f>
        <v>177764</v>
      </c>
      <c r="E28" s="21">
        <f t="shared" si="1"/>
        <v>-63345.958204734328</v>
      </c>
      <c r="F28" s="21">
        <f>SUM(F9:F27)</f>
        <v>114418.04179526567</v>
      </c>
      <c r="G28" s="21"/>
      <c r="H28" s="21">
        <v>0</v>
      </c>
      <c r="I28" s="21"/>
      <c r="J28" s="24">
        <f t="shared" si="4"/>
        <v>114417.94213266853</v>
      </c>
      <c r="K28" s="38">
        <f t="shared" ref="K28:V28" si="6">SUM(K9:K27)</f>
        <v>13009068.861962875</v>
      </c>
      <c r="L28" s="38">
        <f t="shared" si="6"/>
        <v>11629181.596945098</v>
      </c>
      <c r="M28" s="38">
        <f t="shared" si="6"/>
        <v>10634079.184434382</v>
      </c>
      <c r="N28" s="38">
        <f t="shared" si="6"/>
        <v>9161881.322908368</v>
      </c>
      <c r="O28" s="38">
        <f t="shared" si="6"/>
        <v>7190140.9293627925</v>
      </c>
      <c r="P28" s="38">
        <f t="shared" si="6"/>
        <v>7047987.4273340302</v>
      </c>
      <c r="Q28" s="38">
        <f t="shared" si="6"/>
        <v>7640560.9674132597</v>
      </c>
      <c r="R28" s="38">
        <f t="shared" si="6"/>
        <v>8873138.6619537137</v>
      </c>
      <c r="S28" s="38">
        <f t="shared" si="6"/>
        <v>7266853.9620868135</v>
      </c>
      <c r="T28" s="38">
        <f t="shared" si="6"/>
        <v>7821469.3312727865</v>
      </c>
      <c r="U28" s="38">
        <f t="shared" si="6"/>
        <v>11791679.846969135</v>
      </c>
      <c r="V28" s="38">
        <f t="shared" si="6"/>
        <v>12351900.040025296</v>
      </c>
    </row>
    <row r="29" spans="1:22">
      <c r="A29" s="6"/>
      <c r="D29" s="26"/>
      <c r="E29" s="21"/>
      <c r="F29" s="21"/>
      <c r="G29" s="21"/>
      <c r="H29" s="37">
        <v>3186</v>
      </c>
      <c r="I29" s="21"/>
      <c r="J29" s="24"/>
    </row>
    <row r="30" spans="1:22">
      <c r="A30" s="6"/>
      <c r="B30" s="18" t="s">
        <v>42</v>
      </c>
      <c r="D30" s="21"/>
      <c r="E30" s="21"/>
      <c r="F30" s="21"/>
      <c r="G30" s="21"/>
      <c r="H30" s="21">
        <v>0</v>
      </c>
      <c r="I30" s="21"/>
      <c r="J30" s="24"/>
    </row>
    <row r="31" spans="1:22">
      <c r="A31" s="6">
        <f>A28+1</f>
        <v>21</v>
      </c>
      <c r="B31" t="s">
        <v>43</v>
      </c>
      <c r="D31" s="26">
        <v>407</v>
      </c>
      <c r="E31" s="26">
        <f>F31-D31</f>
        <v>0</v>
      </c>
      <c r="F31" s="39">
        <v>407</v>
      </c>
      <c r="G31" s="32"/>
      <c r="H31" s="36">
        <v>150</v>
      </c>
      <c r="I31" s="32"/>
      <c r="J31" s="24">
        <f>SUM(K31:V31)/1000</f>
        <v>407.00000000000006</v>
      </c>
      <c r="K31" s="29">
        <f>407000/12</f>
        <v>33916.666666666664</v>
      </c>
      <c r="L31" s="29">
        <f t="shared" ref="L31:V31" si="7">407000/12</f>
        <v>33916.666666666664</v>
      </c>
      <c r="M31" s="29">
        <f t="shared" si="7"/>
        <v>33916.666666666664</v>
      </c>
      <c r="N31" s="29">
        <f t="shared" si="7"/>
        <v>33916.666666666664</v>
      </c>
      <c r="O31" s="29">
        <f t="shared" si="7"/>
        <v>33916.666666666664</v>
      </c>
      <c r="P31" s="29">
        <f t="shared" si="7"/>
        <v>33916.666666666664</v>
      </c>
      <c r="Q31" s="29">
        <f t="shared" si="7"/>
        <v>33916.666666666664</v>
      </c>
      <c r="R31" s="29">
        <f t="shared" si="7"/>
        <v>33916.666666666664</v>
      </c>
      <c r="S31" s="29">
        <f t="shared" si="7"/>
        <v>33916.666666666664</v>
      </c>
      <c r="T31" s="29">
        <f t="shared" si="7"/>
        <v>33916.666666666664</v>
      </c>
      <c r="U31" s="29">
        <f t="shared" si="7"/>
        <v>33916.666666666664</v>
      </c>
      <c r="V31" s="29">
        <f t="shared" si="7"/>
        <v>33916.666666666664</v>
      </c>
    </row>
    <row r="32" spans="1:22">
      <c r="A32" s="6">
        <f>A31+1</f>
        <v>22</v>
      </c>
      <c r="B32" t="s">
        <v>44</v>
      </c>
      <c r="D32" s="26">
        <v>645</v>
      </c>
      <c r="E32" s="26">
        <f t="shared" ref="E32:E35" si="8">F32-D32</f>
        <v>-645</v>
      </c>
      <c r="F32" s="26">
        <v>0</v>
      </c>
      <c r="G32" s="26"/>
      <c r="H32" s="26"/>
      <c r="I32" s="21"/>
      <c r="J32" s="24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>
      <c r="A33" s="6">
        <f>A32+1</f>
        <v>23</v>
      </c>
      <c r="B33" t="s">
        <v>45</v>
      </c>
      <c r="D33" s="26">
        <v>109</v>
      </c>
      <c r="E33" s="26">
        <f t="shared" si="8"/>
        <v>-109</v>
      </c>
      <c r="F33" s="26">
        <v>0</v>
      </c>
      <c r="G33" s="26"/>
      <c r="H33" s="26"/>
      <c r="I33" s="21"/>
      <c r="J33" s="24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>
      <c r="A34" s="6">
        <f t="shared" ref="A34:A36" si="9">A33+1</f>
        <v>24</v>
      </c>
      <c r="B34" t="s">
        <v>46</v>
      </c>
      <c r="D34" s="26">
        <v>-5310</v>
      </c>
      <c r="E34" s="26">
        <f t="shared" si="8"/>
        <v>5310</v>
      </c>
      <c r="F34" s="26">
        <v>0</v>
      </c>
      <c r="G34" s="26"/>
      <c r="H34" s="26"/>
      <c r="I34" s="21"/>
      <c r="J34" s="24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>
      <c r="A35" s="6">
        <f t="shared" si="9"/>
        <v>25</v>
      </c>
      <c r="B35" t="s">
        <v>47</v>
      </c>
      <c r="D35" s="26">
        <v>1</v>
      </c>
      <c r="E35" s="26">
        <f t="shared" si="8"/>
        <v>-1</v>
      </c>
      <c r="F35" s="26">
        <v>0</v>
      </c>
      <c r="G35" s="26"/>
      <c r="H35" s="26"/>
      <c r="I35" s="21"/>
      <c r="J35" s="24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>
      <c r="A36" s="6">
        <f t="shared" si="9"/>
        <v>26</v>
      </c>
      <c r="B36" s="35" t="s">
        <v>48</v>
      </c>
      <c r="C36" s="35"/>
      <c r="D36" s="26">
        <v>86543</v>
      </c>
      <c r="E36" s="37">
        <f>F36-D36</f>
        <v>-86543</v>
      </c>
      <c r="F36" s="21">
        <v>0</v>
      </c>
      <c r="G36" s="21"/>
      <c r="H36" s="21">
        <v>152</v>
      </c>
      <c r="I36" s="32" t="s">
        <v>49</v>
      </c>
      <c r="J36" s="24">
        <f>SUM(K36:V36)/1000</f>
        <v>0</v>
      </c>
    </row>
    <row r="37" spans="1:22">
      <c r="A37" s="6">
        <f>A36+1</f>
        <v>27</v>
      </c>
      <c r="B37" t="s">
        <v>50</v>
      </c>
      <c r="D37" s="40">
        <f>SUM(D31:D36)</f>
        <v>82395</v>
      </c>
      <c r="E37" s="21">
        <f>F37-D37</f>
        <v>-81988</v>
      </c>
      <c r="F37" s="41">
        <f>SUM(F31:F36)</f>
        <v>407</v>
      </c>
      <c r="G37" s="21"/>
      <c r="H37" s="21"/>
      <c r="I37" s="21"/>
      <c r="J37" s="24">
        <f>SUM(K37:V37)/1000</f>
        <v>407.00000000000006</v>
      </c>
      <c r="K37" s="25">
        <f>SUM(K31:K36)</f>
        <v>33916.666666666664</v>
      </c>
      <c r="L37" s="25">
        <f t="shared" ref="L37:V37" si="10">SUM(L31:L36)</f>
        <v>33916.666666666664</v>
      </c>
      <c r="M37" s="25">
        <f t="shared" si="10"/>
        <v>33916.666666666664</v>
      </c>
      <c r="N37" s="25">
        <f t="shared" si="10"/>
        <v>33916.666666666664</v>
      </c>
      <c r="O37" s="25">
        <f t="shared" si="10"/>
        <v>33916.666666666664</v>
      </c>
      <c r="P37" s="25">
        <f t="shared" si="10"/>
        <v>33916.666666666664</v>
      </c>
      <c r="Q37" s="25">
        <f t="shared" si="10"/>
        <v>33916.666666666664</v>
      </c>
      <c r="R37" s="25">
        <f t="shared" si="10"/>
        <v>33916.666666666664</v>
      </c>
      <c r="S37" s="25">
        <f t="shared" si="10"/>
        <v>33916.666666666664</v>
      </c>
      <c r="T37" s="25">
        <f t="shared" si="10"/>
        <v>33916.666666666664</v>
      </c>
      <c r="U37" s="25">
        <f t="shared" si="10"/>
        <v>33916.666666666664</v>
      </c>
      <c r="V37" s="25">
        <f t="shared" si="10"/>
        <v>33916.666666666664</v>
      </c>
    </row>
    <row r="38" spans="1:22">
      <c r="A38" s="6"/>
      <c r="D38" s="21"/>
      <c r="E38" s="21"/>
      <c r="F38" s="21"/>
      <c r="G38" s="21"/>
      <c r="H38" s="21"/>
      <c r="I38" s="21"/>
      <c r="J38" s="24"/>
    </row>
    <row r="39" spans="1:22">
      <c r="A39" s="6"/>
      <c r="B39" s="18" t="s">
        <v>51</v>
      </c>
      <c r="D39" s="21"/>
      <c r="E39" s="21"/>
      <c r="F39" s="21"/>
      <c r="G39" s="21"/>
      <c r="H39" s="21">
        <v>78</v>
      </c>
      <c r="I39" s="21"/>
      <c r="J39" s="24"/>
    </row>
    <row r="40" spans="1:22">
      <c r="A40" s="6">
        <f>A37+1</f>
        <v>28</v>
      </c>
      <c r="B40" t="s">
        <v>52</v>
      </c>
      <c r="C40" s="42"/>
      <c r="D40" s="26">
        <v>6231</v>
      </c>
      <c r="E40" s="21">
        <f>F40-D40</f>
        <v>-676.9596124410682</v>
      </c>
      <c r="F40" s="26">
        <f>'[7]WGJ-4'!C27/1000</f>
        <v>5554.0403875589318</v>
      </c>
      <c r="G40" s="26"/>
      <c r="H40" s="36">
        <v>0</v>
      </c>
      <c r="I40" s="32" t="s">
        <v>17</v>
      </c>
      <c r="J40" s="24">
        <f>SUM(K40:V40)/1000</f>
        <v>5554.0403875589318</v>
      </c>
      <c r="K40" s="38">
        <f>'[7]WGJ-4'!D27</f>
        <v>586004.02832031203</v>
      </c>
      <c r="L40" s="38">
        <f>'[7]WGJ-4'!E27</f>
        <v>516118.36376190104</v>
      </c>
      <c r="M40" s="38">
        <f>'[7]WGJ-4'!F27</f>
        <v>480083.71887207002</v>
      </c>
      <c r="N40" s="38">
        <f>'[7]WGJ-4'!G27</f>
        <v>392711.961174011</v>
      </c>
      <c r="O40" s="38">
        <f>'[7]WGJ-4'!H27</f>
        <v>279660.377502441</v>
      </c>
      <c r="P40" s="38">
        <f>'[7]WGJ-4'!I27</f>
        <v>15755.797410011199</v>
      </c>
      <c r="Q40" s="38">
        <f>'[7]WGJ-4'!J27</f>
        <v>426574.851226806</v>
      </c>
      <c r="R40" s="38">
        <f>'[7]WGJ-4'!K27</f>
        <v>553215.20957946696</v>
      </c>
      <c r="S40" s="38">
        <f>'[7]WGJ-4'!L27</f>
        <v>575209.57717895496</v>
      </c>
      <c r="T40" s="38">
        <f>'[7]WGJ-4'!M27</f>
        <v>573593.51043701102</v>
      </c>
      <c r="U40" s="38">
        <f>'[7]WGJ-4'!N27</f>
        <v>559051.44271850493</v>
      </c>
      <c r="V40" s="38">
        <f>'[7]WGJ-4'!O27</f>
        <v>596061.54937744094</v>
      </c>
    </row>
    <row r="41" spans="1:22">
      <c r="A41" s="6">
        <f>A40+1</f>
        <v>29</v>
      </c>
      <c r="B41" t="s">
        <v>53</v>
      </c>
      <c r="C41" s="42"/>
      <c r="D41" s="31">
        <v>14</v>
      </c>
      <c r="E41" s="21">
        <f>F41-D41</f>
        <v>0</v>
      </c>
      <c r="F41" s="21">
        <v>14</v>
      </c>
      <c r="G41" s="21"/>
      <c r="H41" s="21">
        <v>78</v>
      </c>
      <c r="I41" s="21"/>
      <c r="J41" s="24">
        <f>SUM(K41:V41)/1000</f>
        <v>13.999999999999998</v>
      </c>
      <c r="K41" s="22">
        <f>$F41/12*1000</f>
        <v>1166.6666666666667</v>
      </c>
      <c r="L41" s="22">
        <f t="shared" ref="L41:V41" si="11">$F41/12*1000</f>
        <v>1166.6666666666667</v>
      </c>
      <c r="M41" s="22">
        <f t="shared" si="11"/>
        <v>1166.6666666666667</v>
      </c>
      <c r="N41" s="22">
        <f t="shared" si="11"/>
        <v>1166.6666666666667</v>
      </c>
      <c r="O41" s="22">
        <f t="shared" si="11"/>
        <v>1166.6666666666667</v>
      </c>
      <c r="P41" s="22">
        <f t="shared" si="11"/>
        <v>1166.6666666666667</v>
      </c>
      <c r="Q41" s="22">
        <f t="shared" si="11"/>
        <v>1166.6666666666667</v>
      </c>
      <c r="R41" s="22">
        <f t="shared" si="11"/>
        <v>1166.6666666666667</v>
      </c>
      <c r="S41" s="22">
        <f t="shared" si="11"/>
        <v>1166.6666666666667</v>
      </c>
      <c r="T41" s="22">
        <f t="shared" si="11"/>
        <v>1166.6666666666667</v>
      </c>
      <c r="U41" s="22">
        <f t="shared" si="11"/>
        <v>1166.6666666666667</v>
      </c>
      <c r="V41" s="22">
        <f t="shared" si="11"/>
        <v>1166.6666666666667</v>
      </c>
    </row>
    <row r="42" spans="1:22">
      <c r="A42" s="6">
        <f>A41+1</f>
        <v>30</v>
      </c>
      <c r="B42" s="20" t="s">
        <v>54</v>
      </c>
      <c r="C42" s="8"/>
      <c r="D42" s="26">
        <v>22168</v>
      </c>
      <c r="E42" s="21">
        <f>F42-D42</f>
        <v>1240.0986952509556</v>
      </c>
      <c r="F42" s="26">
        <f>'[7]WGJ-4'!C23/1000</f>
        <v>23408.098695250956</v>
      </c>
      <c r="G42" s="26"/>
      <c r="H42" s="26"/>
      <c r="I42" s="32" t="s">
        <v>17</v>
      </c>
      <c r="J42" s="24">
        <f>SUM(K42:V42)/1000</f>
        <v>23408.098695250956</v>
      </c>
      <c r="K42" s="43">
        <f>'[7]WGJ-4'!D23</f>
        <v>2074554.6453373795</v>
      </c>
      <c r="L42" s="43">
        <f>'[7]WGJ-4'!E23</f>
        <v>1936070.1352970968</v>
      </c>
      <c r="M42" s="43">
        <f>'[7]WGJ-4'!F23</f>
        <v>2037429.205502786</v>
      </c>
      <c r="N42" s="43">
        <f>'[7]WGJ-4'!G23</f>
        <v>1846636.4332096947</v>
      </c>
      <c r="O42" s="43">
        <f>'[7]WGJ-4'!H23</f>
        <v>1664940.3280156024</v>
      </c>
      <c r="P42" s="43">
        <f>'[7]WGJ-4'!I23</f>
        <v>1568726.7080204857</v>
      </c>
      <c r="Q42" s="43">
        <f>'[7]WGJ-4'!J23</f>
        <v>1991387.2697728048</v>
      </c>
      <c r="R42" s="43">
        <f>'[7]WGJ-4'!K23</f>
        <v>2055256.5877812277</v>
      </c>
      <c r="S42" s="43">
        <f>'[7]WGJ-4'!L23</f>
        <v>2042040.5721562279</v>
      </c>
      <c r="T42" s="43">
        <f>'[7]WGJ-4'!M23</f>
        <v>2078649.5244877716</v>
      </c>
      <c r="U42" s="43">
        <f>'[7]WGJ-4'!N23</f>
        <v>2035449.3047612086</v>
      </c>
      <c r="V42" s="43">
        <f>'[7]WGJ-4'!O23</f>
        <v>2076957.98090867</v>
      </c>
    </row>
    <row r="43" spans="1:22">
      <c r="A43" s="6">
        <f>A42+1</f>
        <v>31</v>
      </c>
      <c r="B43" s="35" t="s">
        <v>55</v>
      </c>
      <c r="C43" s="44"/>
      <c r="D43" s="45">
        <v>229</v>
      </c>
      <c r="E43" s="37">
        <f>F43-D43</f>
        <v>0</v>
      </c>
      <c r="F43" s="36">
        <v>229</v>
      </c>
      <c r="G43" s="21"/>
      <c r="H43" s="21"/>
      <c r="I43" s="21"/>
      <c r="J43" s="24">
        <f>SUM(K43:V43)/1000</f>
        <v>229.00000000000003</v>
      </c>
      <c r="K43" s="46">
        <f>$F43/12*1000</f>
        <v>19083.333333333332</v>
      </c>
      <c r="L43" s="46">
        <f t="shared" ref="L43:V43" si="12">$F43/12*1000</f>
        <v>19083.333333333332</v>
      </c>
      <c r="M43" s="46">
        <f t="shared" si="12"/>
        <v>19083.333333333332</v>
      </c>
      <c r="N43" s="46">
        <f t="shared" si="12"/>
        <v>19083.333333333332</v>
      </c>
      <c r="O43" s="46">
        <f t="shared" si="12"/>
        <v>19083.333333333332</v>
      </c>
      <c r="P43" s="46">
        <f t="shared" si="12"/>
        <v>19083.333333333332</v>
      </c>
      <c r="Q43" s="46">
        <f t="shared" si="12"/>
        <v>19083.333333333332</v>
      </c>
      <c r="R43" s="46">
        <f t="shared" si="12"/>
        <v>19083.333333333332</v>
      </c>
      <c r="S43" s="46">
        <f t="shared" si="12"/>
        <v>19083.333333333332</v>
      </c>
      <c r="T43" s="46">
        <f t="shared" si="12"/>
        <v>19083.333333333332</v>
      </c>
      <c r="U43" s="46">
        <f t="shared" si="12"/>
        <v>19083.333333333332</v>
      </c>
      <c r="V43" s="46">
        <f t="shared" si="12"/>
        <v>19083.333333333332</v>
      </c>
    </row>
    <row r="44" spans="1:22">
      <c r="A44" s="8">
        <f>A43+1</f>
        <v>32</v>
      </c>
      <c r="B44" t="s">
        <v>56</v>
      </c>
      <c r="D44" s="26">
        <f>SUM(D40:D43)</f>
        <v>28642</v>
      </c>
      <c r="E44" s="21">
        <f>F44-D44</f>
        <v>563.13908280988835</v>
      </c>
      <c r="F44" s="21">
        <f>SUM(F40:F43)</f>
        <v>29205.139082809888</v>
      </c>
      <c r="G44" s="21"/>
      <c r="H44" s="21">
        <v>8095.4688974966612</v>
      </c>
      <c r="I44" s="21"/>
      <c r="J44" s="24">
        <f>SUM(K44:V44)/1000</f>
        <v>29205.139082809892</v>
      </c>
      <c r="K44" s="38">
        <f>SUM(K40:K43)</f>
        <v>2680808.6736576916</v>
      </c>
      <c r="L44" s="38">
        <f t="shared" ref="L44:V44" si="13">SUM(L40:L43)</f>
        <v>2472438.4990589982</v>
      </c>
      <c r="M44" s="38">
        <f t="shared" si="13"/>
        <v>2537762.9243748561</v>
      </c>
      <c r="N44" s="38">
        <f t="shared" si="13"/>
        <v>2259598.3943837057</v>
      </c>
      <c r="O44" s="38">
        <f t="shared" si="13"/>
        <v>1964850.7055180434</v>
      </c>
      <c r="P44" s="38">
        <f t="shared" si="13"/>
        <v>1604732.5054304968</v>
      </c>
      <c r="Q44" s="38">
        <f t="shared" si="13"/>
        <v>2438212.120999611</v>
      </c>
      <c r="R44" s="38">
        <f t="shared" si="13"/>
        <v>2628721.7973606945</v>
      </c>
      <c r="S44" s="38">
        <f t="shared" si="13"/>
        <v>2637500.1493351827</v>
      </c>
      <c r="T44" s="38">
        <f t="shared" si="13"/>
        <v>2672493.0349247828</v>
      </c>
      <c r="U44" s="38">
        <f t="shared" si="13"/>
        <v>2614750.7474797135</v>
      </c>
      <c r="V44" s="38">
        <f t="shared" si="13"/>
        <v>2693269.5302861109</v>
      </c>
    </row>
    <row r="45" spans="1:22">
      <c r="A45" s="6"/>
      <c r="D45" s="21"/>
      <c r="E45" s="21"/>
      <c r="F45" s="21"/>
      <c r="G45" s="21"/>
      <c r="H45" s="21">
        <v>0</v>
      </c>
      <c r="I45" s="21"/>
      <c r="J45" s="24"/>
    </row>
    <row r="46" spans="1:22">
      <c r="A46" s="6"/>
      <c r="B46" s="18" t="s">
        <v>57</v>
      </c>
      <c r="D46" s="21"/>
      <c r="E46" s="21"/>
      <c r="F46" s="21"/>
      <c r="G46" s="21"/>
      <c r="H46" s="21">
        <v>10682.990036010742</v>
      </c>
      <c r="I46" s="21"/>
      <c r="J46" s="24"/>
    </row>
    <row r="47" spans="1:22">
      <c r="A47" s="6">
        <f>A44+1</f>
        <v>33</v>
      </c>
      <c r="B47" s="47" t="s">
        <v>58</v>
      </c>
      <c r="D47" s="26">
        <v>42752</v>
      </c>
      <c r="E47" s="21">
        <f t="shared" ref="E47:E57" si="14">F47-D47</f>
        <v>-7206.2653864815511</v>
      </c>
      <c r="F47" s="26">
        <f>'[7]WGJ-4'!C31/1000</f>
        <v>35545.734613518449</v>
      </c>
      <c r="G47" s="26"/>
      <c r="H47" s="36">
        <v>188</v>
      </c>
      <c r="I47" s="32" t="s">
        <v>17</v>
      </c>
      <c r="J47" s="24">
        <f t="shared" ref="J47:J57" si="15">SUM(K47:V47)/1000</f>
        <v>35545.734613518449</v>
      </c>
      <c r="K47" s="38">
        <f>'[7]WGJ-4'!D31</f>
        <v>4491066.9251077129</v>
      </c>
      <c r="L47" s="38">
        <f>'[7]WGJ-4'!E31</f>
        <v>3725838.4623090131</v>
      </c>
      <c r="M47" s="38">
        <f>'[7]WGJ-4'!F31</f>
        <v>3251066.6882563452</v>
      </c>
      <c r="N47" s="38">
        <f>'[7]WGJ-4'!G31</f>
        <v>1906421.7042615465</v>
      </c>
      <c r="O47" s="38">
        <f>'[7]WGJ-4'!H31</f>
        <v>1111694.1765510056</v>
      </c>
      <c r="P47" s="38">
        <f>'[7]WGJ-4'!I31</f>
        <v>750928.99719841091</v>
      </c>
      <c r="Q47" s="38">
        <f>'[7]WGJ-4'!J31</f>
        <v>2318067.1134662149</v>
      </c>
      <c r="R47" s="38">
        <f>'[7]WGJ-4'!K31</f>
        <v>3198827.0262169447</v>
      </c>
      <c r="S47" s="38">
        <f>'[7]WGJ-4'!L31</f>
        <v>3415097.6226423047</v>
      </c>
      <c r="T47" s="38">
        <f>'[7]WGJ-4'!M31</f>
        <v>3429156.088425546</v>
      </c>
      <c r="U47" s="38">
        <f>'[7]WGJ-4'!N31</f>
        <v>3611324.333617588</v>
      </c>
      <c r="V47" s="38">
        <f>'[7]WGJ-4'!O31</f>
        <v>4336245.475465809</v>
      </c>
    </row>
    <row r="48" spans="1:22">
      <c r="A48" s="6">
        <f>A47+1</f>
        <v>34</v>
      </c>
      <c r="B48" s="47" t="s">
        <v>59</v>
      </c>
      <c r="D48" s="26">
        <v>6247</v>
      </c>
      <c r="E48" s="21">
        <f t="shared" si="14"/>
        <v>148</v>
      </c>
      <c r="F48" s="74">
        <v>6395</v>
      </c>
      <c r="G48" s="21"/>
      <c r="H48" s="21">
        <v>18966.458933507405</v>
      </c>
      <c r="I48" s="21"/>
      <c r="J48" s="24">
        <f t="shared" si="15"/>
        <v>6395.0000000000009</v>
      </c>
      <c r="K48" s="48">
        <f>$F48/12*1000</f>
        <v>532916.66666666663</v>
      </c>
      <c r="L48" s="48">
        <f t="shared" ref="L48:V48" si="16">$F48/12*1000</f>
        <v>532916.66666666663</v>
      </c>
      <c r="M48" s="48">
        <f t="shared" si="16"/>
        <v>532916.66666666663</v>
      </c>
      <c r="N48" s="48">
        <f t="shared" si="16"/>
        <v>532916.66666666663</v>
      </c>
      <c r="O48" s="48">
        <f t="shared" si="16"/>
        <v>532916.66666666663</v>
      </c>
      <c r="P48" s="48">
        <f t="shared" si="16"/>
        <v>532916.66666666663</v>
      </c>
      <c r="Q48" s="48">
        <f t="shared" si="16"/>
        <v>532916.66666666663</v>
      </c>
      <c r="R48" s="48">
        <f t="shared" si="16"/>
        <v>532916.66666666663</v>
      </c>
      <c r="S48" s="48">
        <f t="shared" si="16"/>
        <v>532916.66666666663</v>
      </c>
      <c r="T48" s="48">
        <f t="shared" si="16"/>
        <v>532916.66666666663</v>
      </c>
      <c r="U48" s="48">
        <f t="shared" si="16"/>
        <v>532916.66666666663</v>
      </c>
      <c r="V48" s="48">
        <f t="shared" si="16"/>
        <v>532916.66666666663</v>
      </c>
    </row>
    <row r="49" spans="1:22">
      <c r="A49" s="6">
        <f t="shared" ref="A49:A58" si="17">A48+1</f>
        <v>35</v>
      </c>
      <c r="B49" s="47" t="s">
        <v>60</v>
      </c>
      <c r="D49" s="26">
        <v>33676</v>
      </c>
      <c r="E49" s="21">
        <f t="shared" si="14"/>
        <v>-801.93688883021241</v>
      </c>
      <c r="F49" s="26">
        <f>'[7]WGJ-4'!C35/1000</f>
        <v>32874.063111169788</v>
      </c>
      <c r="G49" s="21"/>
      <c r="H49" s="21"/>
      <c r="I49" s="21"/>
      <c r="J49" s="24">
        <f t="shared" si="15"/>
        <v>32874.063111169788</v>
      </c>
      <c r="K49" s="48">
        <f>'[7]WGJ-4'!D35</f>
        <v>4154740.4292994123</v>
      </c>
      <c r="L49" s="48">
        <f>'[7]WGJ-4'!E35</f>
        <v>3428577.7478851331</v>
      </c>
      <c r="M49" s="48">
        <f>'[7]WGJ-4'!F35</f>
        <v>3123966.1340376297</v>
      </c>
      <c r="N49" s="48">
        <f>'[7]WGJ-4'!G35</f>
        <v>1872106.6039205212</v>
      </c>
      <c r="O49" s="48">
        <f>'[7]WGJ-4'!H35</f>
        <v>1025053.7157611581</v>
      </c>
      <c r="P49" s="48">
        <f>'[7]WGJ-4'!I35</f>
        <v>810862.71125112579</v>
      </c>
      <c r="Q49" s="48">
        <f>'[7]WGJ-4'!J35</f>
        <v>2038051.9781352938</v>
      </c>
      <c r="R49" s="48">
        <f>'[7]WGJ-4'!K35</f>
        <v>2790268.6088195974</v>
      </c>
      <c r="S49" s="48">
        <f>'[7]WGJ-4'!L35</f>
        <v>2992812.1370290974</v>
      </c>
      <c r="T49" s="48">
        <f>'[7]WGJ-4'!M35</f>
        <v>3229766.6798667721</v>
      </c>
      <c r="U49" s="48">
        <f>'[7]WGJ-4'!N35</f>
        <v>3393627.8834150522</v>
      </c>
      <c r="V49" s="48">
        <f>'[7]WGJ-4'!O35</f>
        <v>4014228.4817489986</v>
      </c>
    </row>
    <row r="50" spans="1:22">
      <c r="A50" s="6">
        <f t="shared" si="17"/>
        <v>36</v>
      </c>
      <c r="B50" s="47" t="s">
        <v>61</v>
      </c>
      <c r="D50" s="26">
        <v>5409</v>
      </c>
      <c r="E50" s="21">
        <f t="shared" si="14"/>
        <v>20</v>
      </c>
      <c r="F50" s="74">
        <v>5429</v>
      </c>
      <c r="G50" s="21"/>
      <c r="H50" s="21"/>
      <c r="I50" s="21"/>
      <c r="J50" s="24">
        <f t="shared" si="15"/>
        <v>5429</v>
      </c>
      <c r="K50" s="48">
        <f>$F50/12*1000</f>
        <v>452416.66666666669</v>
      </c>
      <c r="L50" s="48">
        <f t="shared" ref="L50:V50" si="18">$F50/12*1000</f>
        <v>452416.66666666669</v>
      </c>
      <c r="M50" s="48">
        <f t="shared" si="18"/>
        <v>452416.66666666669</v>
      </c>
      <c r="N50" s="48">
        <f t="shared" si="18"/>
        <v>452416.66666666669</v>
      </c>
      <c r="O50" s="48">
        <f t="shared" si="18"/>
        <v>452416.66666666669</v>
      </c>
      <c r="P50" s="48">
        <f t="shared" si="18"/>
        <v>452416.66666666669</v>
      </c>
      <c r="Q50" s="48">
        <f t="shared" si="18"/>
        <v>452416.66666666669</v>
      </c>
      <c r="R50" s="48">
        <f t="shared" si="18"/>
        <v>452416.66666666669</v>
      </c>
      <c r="S50" s="48">
        <f t="shared" si="18"/>
        <v>452416.66666666669</v>
      </c>
      <c r="T50" s="48">
        <f t="shared" si="18"/>
        <v>452416.66666666669</v>
      </c>
      <c r="U50" s="48">
        <f t="shared" si="18"/>
        <v>452416.66666666669</v>
      </c>
      <c r="V50" s="48">
        <f t="shared" si="18"/>
        <v>452416.66666666669</v>
      </c>
    </row>
    <row r="51" spans="1:22">
      <c r="A51" s="6">
        <f t="shared" si="17"/>
        <v>37</v>
      </c>
      <c r="B51" t="s">
        <v>62</v>
      </c>
      <c r="D51" s="26">
        <v>0</v>
      </c>
      <c r="E51" s="21">
        <f t="shared" si="14"/>
        <v>-861</v>
      </c>
      <c r="F51" s="73">
        <v>-861</v>
      </c>
      <c r="G51" s="21"/>
      <c r="H51" s="21"/>
      <c r="I51" s="21"/>
      <c r="J51" s="24">
        <f t="shared" si="15"/>
        <v>-860.87299999999993</v>
      </c>
      <c r="K51" s="48">
        <f>-860873/12</f>
        <v>-71739.416666666672</v>
      </c>
      <c r="L51" s="48">
        <f t="shared" ref="L51:V51" si="19">-860873/12</f>
        <v>-71739.416666666672</v>
      </c>
      <c r="M51" s="48">
        <f t="shared" si="19"/>
        <v>-71739.416666666672</v>
      </c>
      <c r="N51" s="48">
        <f t="shared" si="19"/>
        <v>-71739.416666666672</v>
      </c>
      <c r="O51" s="48">
        <f t="shared" si="19"/>
        <v>-71739.416666666672</v>
      </c>
      <c r="P51" s="48">
        <f t="shared" si="19"/>
        <v>-71739.416666666672</v>
      </c>
      <c r="Q51" s="48">
        <f t="shared" si="19"/>
        <v>-71739.416666666672</v>
      </c>
      <c r="R51" s="48">
        <f t="shared" si="19"/>
        <v>-71739.416666666672</v>
      </c>
      <c r="S51" s="48">
        <f t="shared" si="19"/>
        <v>-71739.416666666672</v>
      </c>
      <c r="T51" s="48">
        <f t="shared" si="19"/>
        <v>-71739.416666666672</v>
      </c>
      <c r="U51" s="48">
        <f t="shared" si="19"/>
        <v>-71739.416666666672</v>
      </c>
      <c r="V51" s="48">
        <f t="shared" si="19"/>
        <v>-71739.416666666672</v>
      </c>
    </row>
    <row r="52" spans="1:22">
      <c r="A52" s="6">
        <f t="shared" si="17"/>
        <v>38</v>
      </c>
      <c r="B52" t="s">
        <v>63</v>
      </c>
      <c r="D52" s="26">
        <v>0</v>
      </c>
      <c r="E52" s="21">
        <f t="shared" si="14"/>
        <v>-9000</v>
      </c>
      <c r="F52" s="26">
        <v>-9000</v>
      </c>
      <c r="G52" s="21"/>
      <c r="H52" s="21"/>
      <c r="I52" s="21"/>
      <c r="J52" s="24">
        <f t="shared" si="15"/>
        <v>-9000</v>
      </c>
      <c r="K52" s="48">
        <f>$F52*1000/12</f>
        <v>-750000</v>
      </c>
      <c r="L52" s="48">
        <f t="shared" ref="L52:V52" si="20">$F52*1000/12</f>
        <v>-750000</v>
      </c>
      <c r="M52" s="48">
        <f t="shared" si="20"/>
        <v>-750000</v>
      </c>
      <c r="N52" s="48">
        <f t="shared" si="20"/>
        <v>-750000</v>
      </c>
      <c r="O52" s="48">
        <f t="shared" si="20"/>
        <v>-750000</v>
      </c>
      <c r="P52" s="48">
        <f t="shared" si="20"/>
        <v>-750000</v>
      </c>
      <c r="Q52" s="48">
        <f t="shared" si="20"/>
        <v>-750000</v>
      </c>
      <c r="R52" s="48">
        <f t="shared" si="20"/>
        <v>-750000</v>
      </c>
      <c r="S52" s="48">
        <f t="shared" si="20"/>
        <v>-750000</v>
      </c>
      <c r="T52" s="48">
        <f t="shared" si="20"/>
        <v>-750000</v>
      </c>
      <c r="U52" s="48">
        <f t="shared" si="20"/>
        <v>-750000</v>
      </c>
      <c r="V52" s="48">
        <f t="shared" si="20"/>
        <v>-750000</v>
      </c>
    </row>
    <row r="53" spans="1:22">
      <c r="A53" s="6">
        <f t="shared" si="17"/>
        <v>39</v>
      </c>
      <c r="B53" t="s">
        <v>64</v>
      </c>
      <c r="D53" s="26">
        <v>53</v>
      </c>
      <c r="E53" s="21">
        <f t="shared" si="14"/>
        <v>0</v>
      </c>
      <c r="F53" s="39">
        <v>53</v>
      </c>
      <c r="G53" s="21"/>
      <c r="H53" s="21"/>
      <c r="I53" s="21"/>
      <c r="J53" s="24">
        <f t="shared" si="15"/>
        <v>52.999999999999993</v>
      </c>
      <c r="K53" s="49">
        <f>53000/12</f>
        <v>4416.666666666667</v>
      </c>
      <c r="L53" s="49">
        <f t="shared" ref="L53:V53" si="21">53000/12</f>
        <v>4416.666666666667</v>
      </c>
      <c r="M53" s="49">
        <f t="shared" si="21"/>
        <v>4416.666666666667</v>
      </c>
      <c r="N53" s="49">
        <f t="shared" si="21"/>
        <v>4416.666666666667</v>
      </c>
      <c r="O53" s="49">
        <f t="shared" si="21"/>
        <v>4416.666666666667</v>
      </c>
      <c r="P53" s="49">
        <f t="shared" si="21"/>
        <v>4416.666666666667</v>
      </c>
      <c r="Q53" s="49">
        <f t="shared" si="21"/>
        <v>4416.666666666667</v>
      </c>
      <c r="R53" s="49">
        <f t="shared" si="21"/>
        <v>4416.666666666667</v>
      </c>
      <c r="S53" s="49">
        <f t="shared" si="21"/>
        <v>4416.666666666667</v>
      </c>
      <c r="T53" s="49">
        <f t="shared" si="21"/>
        <v>4416.666666666667</v>
      </c>
      <c r="U53" s="49">
        <f t="shared" si="21"/>
        <v>4416.666666666667</v>
      </c>
      <c r="V53" s="49">
        <f t="shared" si="21"/>
        <v>4416.666666666667</v>
      </c>
    </row>
    <row r="54" spans="1:22">
      <c r="A54" s="6">
        <f t="shared" si="17"/>
        <v>40</v>
      </c>
      <c r="B54" s="20" t="s">
        <v>65</v>
      </c>
      <c r="C54" s="20"/>
      <c r="D54" s="26">
        <v>1832</v>
      </c>
      <c r="E54" s="21">
        <f t="shared" si="14"/>
        <v>-207.27073222409194</v>
      </c>
      <c r="F54" s="26">
        <f>'[7]WGJ-4'!C47/1000</f>
        <v>1624.7292677759081</v>
      </c>
      <c r="G54" s="26"/>
      <c r="H54" s="26"/>
      <c r="I54" s="32" t="s">
        <v>17</v>
      </c>
      <c r="J54" s="24">
        <f t="shared" si="15"/>
        <v>1624.7292677759081</v>
      </c>
      <c r="K54" s="38">
        <f>'[7]WGJ-4'!D47</f>
        <v>190919.44356260297</v>
      </c>
      <c r="L54" s="38">
        <f>'[7]WGJ-4'!E47</f>
        <v>152235.94560708996</v>
      </c>
      <c r="M54" s="38">
        <f>'[7]WGJ-4'!F47</f>
        <v>400.51750020980722</v>
      </c>
      <c r="N54" s="38">
        <f>'[7]WGJ-4'!G47</f>
        <v>0</v>
      </c>
      <c r="O54" s="38">
        <f>'[7]WGJ-4'!H47</f>
        <v>129.1018612861632</v>
      </c>
      <c r="P54" s="38">
        <f>'[7]WGJ-4'!I47</f>
        <v>39391.960451048573</v>
      </c>
      <c r="Q54" s="38">
        <f>'[7]WGJ-4'!J47</f>
        <v>241970.92505862552</v>
      </c>
      <c r="R54" s="38">
        <f>'[7]WGJ-4'!K47</f>
        <v>448026.50824692193</v>
      </c>
      <c r="S54" s="38">
        <f>'[7]WGJ-4'!L47</f>
        <v>217333.66765103274</v>
      </c>
      <c r="T54" s="38">
        <f>'[7]WGJ-4'!M47</f>
        <v>42975.708289146329</v>
      </c>
      <c r="U54" s="38">
        <f>'[7]WGJ-4'!N47</f>
        <v>104249.39802815902</v>
      </c>
      <c r="V54" s="38">
        <f>'[7]WGJ-4'!O47</f>
        <v>187096.09151978479</v>
      </c>
    </row>
    <row r="55" spans="1:22">
      <c r="A55" s="6">
        <f t="shared" si="17"/>
        <v>41</v>
      </c>
      <c r="B55" t="s">
        <v>66</v>
      </c>
      <c r="D55" s="26">
        <v>50</v>
      </c>
      <c r="E55" s="21">
        <f t="shared" si="14"/>
        <v>26.79411634579283</v>
      </c>
      <c r="F55" s="26">
        <f>'[7]WGJ-4'!C51/1000</f>
        <v>76.79411634579283</v>
      </c>
      <c r="G55" s="26"/>
      <c r="H55" s="26"/>
      <c r="I55" s="32" t="s">
        <v>17</v>
      </c>
      <c r="J55" s="24">
        <f t="shared" si="15"/>
        <v>76.79411634579283</v>
      </c>
      <c r="K55" s="38">
        <f>'[7]WGJ-4'!D51</f>
        <v>15139.964365959158</v>
      </c>
      <c r="L55" s="38">
        <f>'[7]WGJ-4'!E51</f>
        <v>8806.7804813384992</v>
      </c>
      <c r="M55" s="38">
        <f>'[7]WGJ-4'!F51</f>
        <v>0</v>
      </c>
      <c r="N55" s="38">
        <f>'[7]WGJ-4'!G51</f>
        <v>0</v>
      </c>
      <c r="O55" s="38">
        <f>'[7]WGJ-4'!H51</f>
        <v>0</v>
      </c>
      <c r="P55" s="38">
        <f>'[7]WGJ-4'!I51</f>
        <v>3456.7372798919596</v>
      </c>
      <c r="Q55" s="38">
        <f>'[7]WGJ-4'!J51</f>
        <v>11171.971808373921</v>
      </c>
      <c r="R55" s="38">
        <f>'[7]WGJ-4'!K51</f>
        <v>21725.3621935843</v>
      </c>
      <c r="S55" s="38">
        <f>'[7]WGJ-4'!L51</f>
        <v>10227.390287816519</v>
      </c>
      <c r="T55" s="38">
        <f>'[7]WGJ-4'!M51</f>
        <v>668.06013062596196</v>
      </c>
      <c r="U55" s="38">
        <f>'[7]WGJ-4'!N51</f>
        <v>1843.604663014411</v>
      </c>
      <c r="V55" s="38">
        <f>'[7]WGJ-4'!O51</f>
        <v>3754.2451351881</v>
      </c>
    </row>
    <row r="56" spans="1:22">
      <c r="A56" s="6">
        <f t="shared" si="17"/>
        <v>42</v>
      </c>
      <c r="B56" t="s">
        <v>67</v>
      </c>
      <c r="D56" s="26">
        <v>613</v>
      </c>
      <c r="E56" s="21">
        <f t="shared" si="14"/>
        <v>201.53308703601056</v>
      </c>
      <c r="F56" s="26">
        <f>'[7]WGJ-4'!C39/1000</f>
        <v>814.53308703601056</v>
      </c>
      <c r="G56" s="26"/>
      <c r="H56" s="26">
        <v>59394.366704579188</v>
      </c>
      <c r="I56" s="32" t="s">
        <v>17</v>
      </c>
      <c r="J56" s="24">
        <f t="shared" si="15"/>
        <v>814.53308703601056</v>
      </c>
      <c r="K56" s="38">
        <f>'[7]WGJ-4'!D39</f>
        <v>110516.852951049</v>
      </c>
      <c r="L56" s="38">
        <f>'[7]WGJ-4'!E39</f>
        <v>78974.366503953905</v>
      </c>
      <c r="M56" s="38">
        <f>'[7]WGJ-4'!F39</f>
        <v>25142.624826729199</v>
      </c>
      <c r="N56" s="38">
        <f>'[7]WGJ-4'!G39</f>
        <v>14075.6539106369</v>
      </c>
      <c r="O56" s="38">
        <f>'[7]WGJ-4'!H39</f>
        <v>4834.4615310430499</v>
      </c>
      <c r="P56" s="38">
        <f>'[7]WGJ-4'!I39</f>
        <v>16705.550199747002</v>
      </c>
      <c r="Q56" s="38">
        <f>'[7]WGJ-4'!J39</f>
        <v>103172.118687629</v>
      </c>
      <c r="R56" s="38">
        <f>'[7]WGJ-4'!K39</f>
        <v>129307.35082626299</v>
      </c>
      <c r="S56" s="38">
        <f>'[7]WGJ-4'!L39</f>
        <v>98339.84050750731</v>
      </c>
      <c r="T56" s="38">
        <f>'[7]WGJ-4'!M39</f>
        <v>46317.122952639998</v>
      </c>
      <c r="U56" s="38">
        <f>'[7]WGJ-4'!N39</f>
        <v>79313.647198677005</v>
      </c>
      <c r="V56" s="38">
        <f>'[7]WGJ-4'!O39</f>
        <v>107833.49694013501</v>
      </c>
    </row>
    <row r="57" spans="1:22">
      <c r="A57" s="6">
        <f t="shared" si="17"/>
        <v>43</v>
      </c>
      <c r="B57" s="50" t="s">
        <v>68</v>
      </c>
      <c r="C57" s="35"/>
      <c r="D57" s="36">
        <v>156</v>
      </c>
      <c r="E57" s="37">
        <f t="shared" si="14"/>
        <v>76.025762531161007</v>
      </c>
      <c r="F57" s="36">
        <f>'[7]WGJ-4'!C43/1000</f>
        <v>232.02576253116101</v>
      </c>
      <c r="G57" s="26"/>
      <c r="H57" s="26">
        <v>6240</v>
      </c>
      <c r="I57" s="32" t="s">
        <v>17</v>
      </c>
      <c r="J57" s="51">
        <f t="shared" si="15"/>
        <v>232.02576253116101</v>
      </c>
      <c r="K57" s="52">
        <f>'[7]WGJ-4'!D43</f>
        <v>24010.544490814202</v>
      </c>
      <c r="L57" s="52">
        <f>'[7]WGJ-4'!E43</f>
        <v>19133.8385097682</v>
      </c>
      <c r="M57" s="52">
        <f>'[7]WGJ-4'!F43</f>
        <v>1019.6940258145299</v>
      </c>
      <c r="N57" s="52">
        <f>'[7]WGJ-4'!G43</f>
        <v>650.10128188878298</v>
      </c>
      <c r="O57" s="52">
        <f>'[7]WGJ-4'!H43</f>
        <v>754.52780295163302</v>
      </c>
      <c r="P57" s="52">
        <f>'[7]WGJ-4'!I43</f>
        <v>6140.7480552792504</v>
      </c>
      <c r="Q57" s="52">
        <f>'[7]WGJ-4'!J43</f>
        <v>30361.807879433003</v>
      </c>
      <c r="R57" s="52">
        <f>'[7]WGJ-4'!K43</f>
        <v>49993.379300832697</v>
      </c>
      <c r="S57" s="52">
        <f>'[7]WGJ-4'!L43</f>
        <v>34817.508576810294</v>
      </c>
      <c r="T57" s="52">
        <f>'[7]WGJ-4'!M43</f>
        <v>13867.415405064801</v>
      </c>
      <c r="U57" s="52">
        <f>'[7]WGJ-4'!N43</f>
        <v>20725.084142386902</v>
      </c>
      <c r="V57" s="52">
        <f>'[7]WGJ-4'!O43</f>
        <v>30551.113060116699</v>
      </c>
    </row>
    <row r="58" spans="1:22">
      <c r="A58" s="6">
        <f t="shared" si="17"/>
        <v>44</v>
      </c>
      <c r="B58" t="s">
        <v>69</v>
      </c>
      <c r="D58" s="26">
        <f>SUM(D47:D57)</f>
        <v>90788</v>
      </c>
      <c r="E58" s="21">
        <f>F58-D58</f>
        <v>-17604.120041622897</v>
      </c>
      <c r="F58" s="21">
        <f>SUM(F47:F57)</f>
        <v>73183.879958377103</v>
      </c>
      <c r="G58" s="21"/>
      <c r="H58" s="21">
        <v>0.11360950271288535</v>
      </c>
      <c r="I58" s="21"/>
      <c r="J58" s="24">
        <f t="shared" ref="J58:V58" si="22">SUM(J47:J57)</f>
        <v>73184.006958377096</v>
      </c>
      <c r="K58" s="38">
        <f t="shared" si="22"/>
        <v>9154404.743110884</v>
      </c>
      <c r="L58" s="38">
        <f t="shared" si="22"/>
        <v>7581577.7246296313</v>
      </c>
      <c r="M58" s="38">
        <f t="shared" si="22"/>
        <v>6569606.2419800619</v>
      </c>
      <c r="N58" s="38">
        <f t="shared" si="22"/>
        <v>3961264.6467079264</v>
      </c>
      <c r="O58" s="38">
        <f t="shared" si="22"/>
        <v>2310476.5668407776</v>
      </c>
      <c r="P58" s="38">
        <f t="shared" si="22"/>
        <v>1795497.2877688371</v>
      </c>
      <c r="Q58" s="38">
        <f t="shared" si="22"/>
        <v>4910806.498368904</v>
      </c>
      <c r="R58" s="38">
        <f t="shared" si="22"/>
        <v>6806158.8189374786</v>
      </c>
      <c r="S58" s="38">
        <f t="shared" si="22"/>
        <v>6936638.7500279034</v>
      </c>
      <c r="T58" s="38">
        <f t="shared" si="22"/>
        <v>6930761.6584031293</v>
      </c>
      <c r="U58" s="38">
        <f t="shared" si="22"/>
        <v>7379094.5343982112</v>
      </c>
      <c r="V58" s="38">
        <f t="shared" si="22"/>
        <v>8847719.4872033633</v>
      </c>
    </row>
    <row r="59" spans="1:22">
      <c r="A59" s="6"/>
      <c r="D59" s="21"/>
      <c r="E59" s="21"/>
      <c r="F59" s="21"/>
      <c r="G59" s="21"/>
      <c r="H59" s="21">
        <v>3237.8010523088278</v>
      </c>
      <c r="I59" s="21"/>
      <c r="J59" s="24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1:22">
      <c r="A60" s="6"/>
      <c r="D60" s="21"/>
      <c r="E60" s="21"/>
      <c r="F60" s="21"/>
      <c r="G60" s="21"/>
      <c r="H60" s="21"/>
      <c r="I60" s="21"/>
      <c r="J60" s="24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2">
      <c r="A61" s="6"/>
      <c r="D61" s="21"/>
      <c r="E61" s="21"/>
      <c r="F61" s="21"/>
      <c r="G61" s="21"/>
      <c r="H61" s="21"/>
      <c r="I61" s="21"/>
      <c r="J61" s="24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1:22">
      <c r="A62" s="6"/>
      <c r="D62" s="21"/>
      <c r="E62" s="21"/>
      <c r="F62" s="21"/>
      <c r="G62" s="21"/>
      <c r="H62" s="21">
        <v>592.63582339628294</v>
      </c>
      <c r="I62" s="21"/>
      <c r="J62" s="24"/>
    </row>
    <row r="63" spans="1:22">
      <c r="A63" s="6"/>
      <c r="B63" s="18" t="s">
        <v>70</v>
      </c>
      <c r="D63" s="21"/>
      <c r="E63" s="21" t="s">
        <v>71</v>
      </c>
      <c r="F63" s="21"/>
      <c r="G63" s="21"/>
      <c r="H63" s="37">
        <v>480</v>
      </c>
      <c r="I63" s="21"/>
      <c r="J63" s="24"/>
    </row>
    <row r="64" spans="1:22">
      <c r="A64" s="6">
        <f>A58+1</f>
        <v>45</v>
      </c>
      <c r="B64" t="s">
        <v>29</v>
      </c>
      <c r="C64" s="20"/>
      <c r="D64" s="26">
        <v>894</v>
      </c>
      <c r="E64" s="21">
        <f t="shared" ref="E64:E72" si="23">F64-D64</f>
        <v>49</v>
      </c>
      <c r="F64" s="26">
        <v>943</v>
      </c>
      <c r="G64" s="21"/>
      <c r="H64" s="21">
        <v>70026.232758276092</v>
      </c>
      <c r="I64" s="21"/>
      <c r="J64" s="24">
        <f t="shared" ref="J64:J73" si="24">SUM(K64:V64)/1000</f>
        <v>943.00000000000011</v>
      </c>
      <c r="K64" s="25">
        <f>$F64*1000/12</f>
        <v>78583.333333333328</v>
      </c>
      <c r="L64" s="25">
        <f t="shared" ref="L64:V65" si="25">$F64*1000/12</f>
        <v>78583.333333333328</v>
      </c>
      <c r="M64" s="25">
        <f t="shared" si="25"/>
        <v>78583.333333333328</v>
      </c>
      <c r="N64" s="25">
        <f t="shared" si="25"/>
        <v>78583.333333333328</v>
      </c>
      <c r="O64" s="25">
        <f t="shared" si="25"/>
        <v>78583.333333333328</v>
      </c>
      <c r="P64" s="25">
        <f t="shared" si="25"/>
        <v>78583.333333333328</v>
      </c>
      <c r="Q64" s="25">
        <f t="shared" si="25"/>
        <v>78583.333333333328</v>
      </c>
      <c r="R64" s="25">
        <f t="shared" si="25"/>
        <v>78583.333333333328</v>
      </c>
      <c r="S64" s="25">
        <f t="shared" si="25"/>
        <v>78583.333333333328</v>
      </c>
      <c r="T64" s="25">
        <f t="shared" si="25"/>
        <v>78583.333333333328</v>
      </c>
      <c r="U64" s="25">
        <f t="shared" si="25"/>
        <v>78583.333333333328</v>
      </c>
      <c r="V64" s="25">
        <f t="shared" si="25"/>
        <v>78583.333333333328</v>
      </c>
    </row>
    <row r="65" spans="1:22">
      <c r="A65" s="6">
        <f>A64+1</f>
        <v>46</v>
      </c>
      <c r="B65" t="s">
        <v>72</v>
      </c>
      <c r="D65" s="26">
        <f>136+2</f>
        <v>138</v>
      </c>
      <c r="E65" s="21">
        <f t="shared" si="23"/>
        <v>0</v>
      </c>
      <c r="F65" s="26">
        <v>138</v>
      </c>
      <c r="G65" s="21"/>
      <c r="H65" s="21"/>
      <c r="I65" s="21"/>
      <c r="J65" s="24">
        <f t="shared" si="24"/>
        <v>138</v>
      </c>
      <c r="K65" s="25">
        <f>$F65*1000/12</f>
        <v>11500</v>
      </c>
      <c r="L65" s="25">
        <f t="shared" si="25"/>
        <v>11500</v>
      </c>
      <c r="M65" s="25">
        <f t="shared" si="25"/>
        <v>11500</v>
      </c>
      <c r="N65" s="25">
        <f t="shared" si="25"/>
        <v>11500</v>
      </c>
      <c r="O65" s="25">
        <f t="shared" si="25"/>
        <v>11500</v>
      </c>
      <c r="P65" s="25">
        <f t="shared" si="25"/>
        <v>11500</v>
      </c>
      <c r="Q65" s="25">
        <f t="shared" si="25"/>
        <v>11500</v>
      </c>
      <c r="R65" s="25">
        <f t="shared" si="25"/>
        <v>11500</v>
      </c>
      <c r="S65" s="25">
        <f t="shared" si="25"/>
        <v>11500</v>
      </c>
      <c r="T65" s="25">
        <f t="shared" si="25"/>
        <v>11500</v>
      </c>
      <c r="U65" s="25">
        <f t="shared" si="25"/>
        <v>11500</v>
      </c>
      <c r="V65" s="25">
        <f t="shared" si="25"/>
        <v>11500</v>
      </c>
    </row>
    <row r="66" spans="1:22">
      <c r="A66" s="6">
        <f t="shared" ref="A66:A73" si="26">A65+1</f>
        <v>47</v>
      </c>
      <c r="B66" t="s">
        <v>73</v>
      </c>
      <c r="D66" s="26">
        <v>12067</v>
      </c>
      <c r="E66" s="21">
        <f t="shared" si="23"/>
        <v>151</v>
      </c>
      <c r="F66" s="74">
        <v>12218</v>
      </c>
      <c r="G66" s="26"/>
      <c r="H66" s="26">
        <v>772</v>
      </c>
      <c r="I66" s="53"/>
      <c r="J66" s="24">
        <f t="shared" si="24"/>
        <v>12217.68</v>
      </c>
      <c r="K66" s="25">
        <v>1016720</v>
      </c>
      <c r="L66" s="25">
        <v>1016720</v>
      </c>
      <c r="M66" s="25">
        <v>1016720</v>
      </c>
      <c r="N66" s="25">
        <v>1016720</v>
      </c>
      <c r="O66" s="25">
        <v>1016720</v>
      </c>
      <c r="P66" s="25">
        <v>1016720</v>
      </c>
      <c r="Q66" s="25">
        <v>1016720</v>
      </c>
      <c r="R66" s="25">
        <v>1016720</v>
      </c>
      <c r="S66" s="25">
        <v>1016720</v>
      </c>
      <c r="T66" s="25">
        <v>1022400</v>
      </c>
      <c r="U66" s="25">
        <v>1022400</v>
      </c>
      <c r="V66" s="25">
        <v>1022400</v>
      </c>
    </row>
    <row r="67" spans="1:22">
      <c r="A67" s="6">
        <f t="shared" si="26"/>
        <v>48</v>
      </c>
      <c r="B67" t="s">
        <v>74</v>
      </c>
      <c r="D67" s="26">
        <v>1501</v>
      </c>
      <c r="E67" s="21">
        <f t="shared" si="23"/>
        <v>7</v>
      </c>
      <c r="F67" s="74">
        <v>1508</v>
      </c>
      <c r="G67" s="21" t="s">
        <v>75</v>
      </c>
      <c r="H67" s="21">
        <v>49</v>
      </c>
      <c r="I67" s="21"/>
      <c r="J67" s="24">
        <f t="shared" si="24"/>
        <v>1507.7159999999999</v>
      </c>
      <c r="K67" s="25">
        <v>125643</v>
      </c>
      <c r="L67" s="25">
        <v>125643</v>
      </c>
      <c r="M67" s="25">
        <v>125643</v>
      </c>
      <c r="N67" s="25">
        <v>125643</v>
      </c>
      <c r="O67" s="25">
        <v>125643</v>
      </c>
      <c r="P67" s="25">
        <v>125643</v>
      </c>
      <c r="Q67" s="25">
        <v>125643</v>
      </c>
      <c r="R67" s="25">
        <v>125643</v>
      </c>
      <c r="S67" s="25">
        <v>125643</v>
      </c>
      <c r="T67" s="25">
        <v>125643</v>
      </c>
      <c r="U67" s="25">
        <v>125643</v>
      </c>
      <c r="V67" s="25">
        <v>125643</v>
      </c>
    </row>
    <row r="68" spans="1:22">
      <c r="A68" s="6">
        <f t="shared" si="26"/>
        <v>49</v>
      </c>
      <c r="B68" t="s">
        <v>76</v>
      </c>
      <c r="D68" s="26">
        <v>1373</v>
      </c>
      <c r="E68" s="21">
        <f t="shared" si="23"/>
        <v>30</v>
      </c>
      <c r="F68" s="74">
        <v>1403</v>
      </c>
      <c r="G68" s="32"/>
      <c r="H68" s="21">
        <v>348</v>
      </c>
      <c r="I68" s="21"/>
      <c r="J68" s="24">
        <f t="shared" si="24"/>
        <v>1402.9346752000001</v>
      </c>
      <c r="K68" s="25">
        <v>152421.69840000002</v>
      </c>
      <c r="L68" s="25">
        <v>133564.00443200002</v>
      </c>
      <c r="M68" s="25">
        <v>121321.00700800002</v>
      </c>
      <c r="N68" s="25">
        <v>127511.46372000001</v>
      </c>
      <c r="O68" s="25">
        <v>111882.20964</v>
      </c>
      <c r="P68" s="25">
        <v>83672.462360000005</v>
      </c>
      <c r="Q68" s="25">
        <v>132712.63364000001</v>
      </c>
      <c r="R68" s="25">
        <v>127312.81360000001</v>
      </c>
      <c r="S68" s="25">
        <v>108514.70956000002</v>
      </c>
      <c r="T68" s="25">
        <v>79664.010439999998</v>
      </c>
      <c r="U68" s="25">
        <v>86352.80363200001</v>
      </c>
      <c r="V68" s="25">
        <v>138004.85876799998</v>
      </c>
    </row>
    <row r="69" spans="1:22">
      <c r="A69" s="6">
        <f t="shared" si="26"/>
        <v>50</v>
      </c>
      <c r="B69" t="s">
        <v>77</v>
      </c>
      <c r="D69" s="26">
        <v>45</v>
      </c>
      <c r="E69" s="21">
        <f t="shared" si="23"/>
        <v>0</v>
      </c>
      <c r="F69" s="26">
        <v>45</v>
      </c>
      <c r="G69" s="21"/>
      <c r="H69" s="21">
        <v>8315</v>
      </c>
      <c r="I69" s="21"/>
      <c r="J69" s="24">
        <f t="shared" si="24"/>
        <v>45.222000000000001</v>
      </c>
      <c r="K69" s="25">
        <v>3768.5</v>
      </c>
      <c r="L69" s="25">
        <v>3768.5</v>
      </c>
      <c r="M69" s="25">
        <v>3768.5</v>
      </c>
      <c r="N69" s="25">
        <v>3768.5</v>
      </c>
      <c r="O69" s="25">
        <v>3768.5</v>
      </c>
      <c r="P69" s="25">
        <v>3768.5</v>
      </c>
      <c r="Q69" s="25">
        <v>3768.5</v>
      </c>
      <c r="R69" s="25">
        <v>3768.5</v>
      </c>
      <c r="S69" s="25">
        <v>3768.5</v>
      </c>
      <c r="T69" s="25">
        <v>3768.5</v>
      </c>
      <c r="U69" s="25">
        <v>3768.5</v>
      </c>
      <c r="V69" s="25">
        <v>3768.5</v>
      </c>
    </row>
    <row r="70" spans="1:22">
      <c r="A70" s="6">
        <f t="shared" si="26"/>
        <v>51</v>
      </c>
      <c r="B70" t="s">
        <v>78</v>
      </c>
      <c r="D70" s="26">
        <v>135</v>
      </c>
      <c r="E70" s="21">
        <f t="shared" si="23"/>
        <v>5</v>
      </c>
      <c r="F70" s="26">
        <v>140</v>
      </c>
      <c r="G70" s="21"/>
      <c r="H70" s="21">
        <v>1245</v>
      </c>
      <c r="I70" s="21"/>
      <c r="J70" s="24">
        <f t="shared" si="24"/>
        <v>140.00000000000003</v>
      </c>
      <c r="K70" s="25">
        <f>$F70*1000/12</f>
        <v>11666.666666666666</v>
      </c>
      <c r="L70" s="25">
        <f t="shared" ref="L70:V70" si="27">$F70*1000/12</f>
        <v>11666.666666666666</v>
      </c>
      <c r="M70" s="25">
        <f t="shared" si="27"/>
        <v>11666.666666666666</v>
      </c>
      <c r="N70" s="25">
        <f t="shared" si="27"/>
        <v>11666.666666666666</v>
      </c>
      <c r="O70" s="25">
        <f t="shared" si="27"/>
        <v>11666.666666666666</v>
      </c>
      <c r="P70" s="25">
        <f t="shared" si="27"/>
        <v>11666.666666666666</v>
      </c>
      <c r="Q70" s="25">
        <f t="shared" si="27"/>
        <v>11666.666666666666</v>
      </c>
      <c r="R70" s="25">
        <f t="shared" si="27"/>
        <v>11666.666666666666</v>
      </c>
      <c r="S70" s="25">
        <f t="shared" si="27"/>
        <v>11666.666666666666</v>
      </c>
      <c r="T70" s="25">
        <f t="shared" si="27"/>
        <v>11666.666666666666</v>
      </c>
      <c r="U70" s="25">
        <f t="shared" si="27"/>
        <v>11666.666666666666</v>
      </c>
      <c r="V70" s="25">
        <f t="shared" si="27"/>
        <v>11666.666666666666</v>
      </c>
    </row>
    <row r="71" spans="1:22">
      <c r="A71" s="6">
        <f t="shared" si="26"/>
        <v>52</v>
      </c>
      <c r="B71" t="s">
        <v>79</v>
      </c>
      <c r="C71" s="20"/>
      <c r="D71" s="26">
        <v>558</v>
      </c>
      <c r="E71" s="21">
        <f t="shared" si="23"/>
        <v>0</v>
      </c>
      <c r="F71" s="26">
        <v>558</v>
      </c>
      <c r="G71" s="32"/>
      <c r="H71" s="21">
        <v>1689</v>
      </c>
      <c r="I71" s="21"/>
      <c r="J71" s="24">
        <f t="shared" si="24"/>
        <v>558</v>
      </c>
      <c r="K71" s="25">
        <f>558000/12</f>
        <v>46500</v>
      </c>
      <c r="L71" s="25">
        <f t="shared" ref="L71:V71" si="28">558000/12</f>
        <v>46500</v>
      </c>
      <c r="M71" s="25">
        <f t="shared" si="28"/>
        <v>46500</v>
      </c>
      <c r="N71" s="25">
        <f t="shared" si="28"/>
        <v>46500</v>
      </c>
      <c r="O71" s="25">
        <f t="shared" si="28"/>
        <v>46500</v>
      </c>
      <c r="P71" s="25">
        <f t="shared" si="28"/>
        <v>46500</v>
      </c>
      <c r="Q71" s="25">
        <f t="shared" si="28"/>
        <v>46500</v>
      </c>
      <c r="R71" s="25">
        <f t="shared" si="28"/>
        <v>46500</v>
      </c>
      <c r="S71" s="25">
        <f t="shared" si="28"/>
        <v>46500</v>
      </c>
      <c r="T71" s="25">
        <f t="shared" si="28"/>
        <v>46500</v>
      </c>
      <c r="U71" s="25">
        <f t="shared" si="28"/>
        <v>46500</v>
      </c>
      <c r="V71" s="25">
        <f t="shared" si="28"/>
        <v>46500</v>
      </c>
    </row>
    <row r="72" spans="1:22">
      <c r="A72" s="6">
        <f t="shared" si="26"/>
        <v>53</v>
      </c>
      <c r="B72" s="35" t="s">
        <v>80</v>
      </c>
      <c r="C72" s="35"/>
      <c r="D72" s="36">
        <v>643</v>
      </c>
      <c r="E72" s="37">
        <f t="shared" si="23"/>
        <v>0</v>
      </c>
      <c r="F72" s="36">
        <v>643</v>
      </c>
      <c r="G72" s="21"/>
      <c r="H72" s="21">
        <v>32.112000000000002</v>
      </c>
      <c r="I72" s="21"/>
      <c r="J72" s="51">
        <f t="shared" si="24"/>
        <v>642.58799999999997</v>
      </c>
      <c r="K72" s="54">
        <v>53549</v>
      </c>
      <c r="L72" s="54">
        <v>53549</v>
      </c>
      <c r="M72" s="54">
        <v>53549</v>
      </c>
      <c r="N72" s="54">
        <v>53549</v>
      </c>
      <c r="O72" s="54">
        <v>53549</v>
      </c>
      <c r="P72" s="54">
        <v>53549</v>
      </c>
      <c r="Q72" s="54">
        <v>53549</v>
      </c>
      <c r="R72" s="54">
        <v>53549</v>
      </c>
      <c r="S72" s="54">
        <v>53549</v>
      </c>
      <c r="T72" s="54">
        <v>53549</v>
      </c>
      <c r="U72" s="54">
        <v>53549</v>
      </c>
      <c r="V72" s="54">
        <v>53549</v>
      </c>
    </row>
    <row r="73" spans="1:22">
      <c r="A73" s="6">
        <f t="shared" si="26"/>
        <v>54</v>
      </c>
      <c r="B73" t="s">
        <v>81</v>
      </c>
      <c r="D73" s="26">
        <f>SUM(D64:D72)</f>
        <v>17354</v>
      </c>
      <c r="E73" s="21">
        <f>F73-D73</f>
        <v>242</v>
      </c>
      <c r="F73" s="21">
        <f>SUM(F64:F72)</f>
        <v>17596</v>
      </c>
      <c r="G73" s="21"/>
      <c r="H73" s="21">
        <v>214</v>
      </c>
      <c r="I73" s="21"/>
      <c r="J73" s="24">
        <f t="shared" si="24"/>
        <v>17595.1406752</v>
      </c>
      <c r="K73" s="38">
        <f t="shared" ref="K73:V73" si="29">SUM(K64:K72)</f>
        <v>1500352.1984000001</v>
      </c>
      <c r="L73" s="38">
        <f t="shared" si="29"/>
        <v>1481494.504432</v>
      </c>
      <c r="M73" s="38">
        <f t="shared" si="29"/>
        <v>1469251.507008</v>
      </c>
      <c r="N73" s="38">
        <f t="shared" si="29"/>
        <v>1475441.9637200001</v>
      </c>
      <c r="O73" s="38">
        <f t="shared" si="29"/>
        <v>1459812.70964</v>
      </c>
      <c r="P73" s="38">
        <f t="shared" si="29"/>
        <v>1431602.96236</v>
      </c>
      <c r="Q73" s="38">
        <f t="shared" si="29"/>
        <v>1480643.1336399999</v>
      </c>
      <c r="R73" s="38">
        <f t="shared" si="29"/>
        <v>1475243.3136</v>
      </c>
      <c r="S73" s="38">
        <f t="shared" si="29"/>
        <v>1456445.2095600001</v>
      </c>
      <c r="T73" s="38">
        <f t="shared" si="29"/>
        <v>1433274.5104400001</v>
      </c>
      <c r="U73" s="38">
        <f t="shared" si="29"/>
        <v>1439963.303632</v>
      </c>
      <c r="V73" s="38">
        <f t="shared" si="29"/>
        <v>1491615.358768</v>
      </c>
    </row>
    <row r="74" spans="1:22" ht="12.95" customHeight="1">
      <c r="A74" s="6"/>
      <c r="D74" s="21"/>
      <c r="E74" s="21"/>
      <c r="F74" s="21"/>
      <c r="G74" s="21"/>
      <c r="H74" s="37">
        <v>643</v>
      </c>
      <c r="I74" s="21"/>
      <c r="J74" s="24"/>
    </row>
    <row r="75" spans="1:22" ht="12" customHeight="1">
      <c r="A75" s="6"/>
      <c r="B75" s="18" t="s">
        <v>82</v>
      </c>
      <c r="D75" s="21"/>
      <c r="E75" s="21"/>
      <c r="F75" s="21"/>
      <c r="G75" s="21"/>
      <c r="H75" s="21">
        <v>13307.111999999999</v>
      </c>
      <c r="I75" s="21"/>
      <c r="J75" s="24"/>
    </row>
    <row r="76" spans="1:22" ht="12" customHeight="1">
      <c r="A76" s="6">
        <f>A73+1</f>
        <v>55</v>
      </c>
      <c r="B76" t="s">
        <v>83</v>
      </c>
      <c r="D76" s="26">
        <v>997</v>
      </c>
      <c r="E76" s="26">
        <f>F76-D76</f>
        <v>32</v>
      </c>
      <c r="F76" s="26">
        <v>1029</v>
      </c>
      <c r="G76" s="26"/>
      <c r="H76" s="26"/>
      <c r="I76" s="21"/>
      <c r="J76" s="24">
        <f t="shared" ref="J76" si="30">SUM(K76:V76)/1000</f>
        <v>1029</v>
      </c>
      <c r="K76" s="25">
        <f>$F76*1000/12</f>
        <v>85750</v>
      </c>
      <c r="L76" s="25">
        <f t="shared" ref="L76:V76" si="31">$F76*1000/12</f>
        <v>85750</v>
      </c>
      <c r="M76" s="25">
        <f t="shared" si="31"/>
        <v>85750</v>
      </c>
      <c r="N76" s="25">
        <f t="shared" si="31"/>
        <v>85750</v>
      </c>
      <c r="O76" s="25">
        <f t="shared" si="31"/>
        <v>85750</v>
      </c>
      <c r="P76" s="25">
        <f t="shared" si="31"/>
        <v>85750</v>
      </c>
      <c r="Q76" s="25">
        <f t="shared" si="31"/>
        <v>85750</v>
      </c>
      <c r="R76" s="25">
        <f t="shared" si="31"/>
        <v>85750</v>
      </c>
      <c r="S76" s="25">
        <f t="shared" si="31"/>
        <v>85750</v>
      </c>
      <c r="T76" s="25">
        <f t="shared" si="31"/>
        <v>85750</v>
      </c>
      <c r="U76" s="25">
        <f t="shared" si="31"/>
        <v>85750</v>
      </c>
      <c r="V76" s="25">
        <f t="shared" si="31"/>
        <v>85750</v>
      </c>
    </row>
    <row r="77" spans="1:22" ht="12" customHeight="1">
      <c r="A77" s="6"/>
      <c r="D77" s="21"/>
      <c r="E77" s="21"/>
      <c r="F77" s="21"/>
      <c r="G77" s="21"/>
      <c r="H77" s="21"/>
      <c r="I77" s="21"/>
      <c r="J77" s="24"/>
    </row>
    <row r="78" spans="1:22" ht="12" customHeight="1">
      <c r="A78" s="6">
        <f>A76+1</f>
        <v>56</v>
      </c>
      <c r="B78" s="55" t="s">
        <v>84</v>
      </c>
      <c r="C78" s="56"/>
      <c r="D78" s="57">
        <f>D28+D37+D44+D58+D73+D76</f>
        <v>397940</v>
      </c>
      <c r="E78" s="57">
        <f>F78-D78</f>
        <v>-162100.93916354733</v>
      </c>
      <c r="F78" s="58">
        <f>F28+F37+F44+F58+F73+F76</f>
        <v>235839.06083645267</v>
      </c>
      <c r="G78" s="21"/>
      <c r="H78" s="21">
        <v>133</v>
      </c>
      <c r="I78" s="21"/>
      <c r="J78" s="24"/>
    </row>
    <row r="79" spans="1:22" ht="12" customHeight="1">
      <c r="A79" s="6"/>
      <c r="B79" s="59"/>
      <c r="D79" s="21"/>
      <c r="E79" s="21"/>
      <c r="F79" s="21"/>
      <c r="G79" s="21"/>
      <c r="H79" s="37"/>
      <c r="I79" s="21"/>
      <c r="J79" s="24"/>
      <c r="K79">
        <v>492.99893098308178</v>
      </c>
      <c r="L79">
        <v>229.82418784685396</v>
      </c>
      <c r="M79">
        <v>-600.88389138900038</v>
      </c>
      <c r="N79">
        <v>-674.75659951753698</v>
      </c>
      <c r="O79">
        <v>-893.19353458215176</v>
      </c>
      <c r="P79">
        <v>-851.46597622446586</v>
      </c>
      <c r="Q79">
        <v>-227.98069261759503</v>
      </c>
      <c r="R79">
        <v>68.9039770717267</v>
      </c>
      <c r="S79">
        <v>21.476539355935689</v>
      </c>
      <c r="T79">
        <v>-116.85636708810921</v>
      </c>
      <c r="U79">
        <v>14.26154527589668</v>
      </c>
      <c r="V79">
        <v>151.63525660429138</v>
      </c>
    </row>
    <row r="80" spans="1:22" ht="12" customHeight="1">
      <c r="A80" s="6"/>
      <c r="B80" s="18" t="s">
        <v>85</v>
      </c>
      <c r="D80" s="21"/>
      <c r="E80" s="21"/>
      <c r="F80" s="21"/>
      <c r="G80" s="21"/>
      <c r="H80" s="57">
        <v>188457.26014905036</v>
      </c>
      <c r="I80" s="21"/>
      <c r="J80" s="24"/>
      <c r="K80" s="17">
        <v>41274</v>
      </c>
      <c r="L80" s="17">
        <v>41305</v>
      </c>
      <c r="M80" s="17">
        <v>41333</v>
      </c>
      <c r="N80" s="17">
        <v>41364</v>
      </c>
      <c r="O80" s="17">
        <v>41394</v>
      </c>
      <c r="P80" s="17">
        <v>41425</v>
      </c>
      <c r="Q80" s="17">
        <v>41455</v>
      </c>
      <c r="R80" s="17">
        <v>41486</v>
      </c>
      <c r="S80" s="17">
        <v>41517</v>
      </c>
      <c r="T80" s="17">
        <v>41547</v>
      </c>
      <c r="U80" s="17">
        <v>41578</v>
      </c>
      <c r="V80" s="17">
        <v>41608</v>
      </c>
    </row>
    <row r="81" spans="1:22" ht="12.95" customHeight="1">
      <c r="A81" s="6">
        <f>A78+1</f>
        <v>57</v>
      </c>
      <c r="B81" t="s">
        <v>86</v>
      </c>
      <c r="D81" s="26">
        <v>0</v>
      </c>
      <c r="E81" s="21">
        <f t="shared" ref="E81:E90" si="32">F81-D81</f>
        <v>35163.370826651102</v>
      </c>
      <c r="F81" s="21">
        <f>-'[7]WGJ-4'!C9/1000</f>
        <v>35163.370826651102</v>
      </c>
      <c r="G81" s="21"/>
      <c r="H81" s="21"/>
      <c r="I81" s="22"/>
      <c r="J81" s="24">
        <f>SUM(K81:V81)/1000</f>
        <v>35163.370826651102</v>
      </c>
      <c r="K81" s="38">
        <f>-'[7]WGJ-4'!D9</f>
        <v>4856031.4201354906</v>
      </c>
      <c r="L81" s="38">
        <f>-'[7]WGJ-4'!E9</f>
        <v>3561674.0214824597</v>
      </c>
      <c r="M81" s="38">
        <f>-'[7]WGJ-4'!F9</f>
        <v>2621290.3280675402</v>
      </c>
      <c r="N81" s="38">
        <f>-'[7]WGJ-4'!G9</f>
        <v>3582095.7406997602</v>
      </c>
      <c r="O81" s="38">
        <f>-'[7]WGJ-4'!H9</f>
        <v>3656412.7037048303</v>
      </c>
      <c r="P81" s="38">
        <f>-'[7]WGJ-4'!I9</f>
        <v>2243759.5886707301</v>
      </c>
      <c r="Q81" s="38">
        <f>-'[7]WGJ-4'!J9</f>
        <v>2571274.0577697698</v>
      </c>
      <c r="R81" s="38">
        <f>-'[7]WGJ-4'!K9</f>
        <v>1324724.07005578</v>
      </c>
      <c r="S81" s="38">
        <f>-'[7]WGJ-4'!L9</f>
        <v>2320136.04831695</v>
      </c>
      <c r="T81" s="38">
        <f>-'[7]WGJ-4'!M9</f>
        <v>1577943.1411743101</v>
      </c>
      <c r="U81" s="38">
        <f>-'[7]WGJ-4'!N9</f>
        <v>2994326.6441345201</v>
      </c>
      <c r="V81" s="38">
        <f>-'[7]WGJ-4'!O9</f>
        <v>3853703.0624389597</v>
      </c>
    </row>
    <row r="82" spans="1:22" ht="12.95" customHeight="1">
      <c r="A82" s="6">
        <f t="shared" ref="A82:A90" si="33">A81+1</f>
        <v>58</v>
      </c>
      <c r="B82" t="s">
        <v>87</v>
      </c>
      <c r="D82" s="26">
        <v>105602</v>
      </c>
      <c r="E82" s="21">
        <f t="shared" si="32"/>
        <v>-105602</v>
      </c>
      <c r="F82" s="39">
        <v>0</v>
      </c>
      <c r="G82" s="21"/>
      <c r="H82" s="21"/>
      <c r="I82" s="22"/>
      <c r="J82" s="24">
        <f>SUM(K82:V82)/1000</f>
        <v>0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ht="12.95" customHeight="1">
      <c r="A83" s="6">
        <f t="shared" si="33"/>
        <v>59</v>
      </c>
      <c r="B83" t="s">
        <v>88</v>
      </c>
      <c r="D83" s="26">
        <v>0</v>
      </c>
      <c r="E83" s="21">
        <f t="shared" si="32"/>
        <v>2386.0366242810728</v>
      </c>
      <c r="F83" s="73">
        <f>J83</f>
        <v>2386.0366242810728</v>
      </c>
      <c r="G83" s="21"/>
      <c r="H83" s="21"/>
      <c r="I83" s="22"/>
      <c r="J83" s="24">
        <f>SUM(K83:V83)/1000</f>
        <v>2386.0366242810728</v>
      </c>
      <c r="K83" s="38">
        <v>-492998.93098308175</v>
      </c>
      <c r="L83" s="38">
        <v>-229824.18784685395</v>
      </c>
      <c r="M83" s="38">
        <v>600883.89138900035</v>
      </c>
      <c r="N83" s="38">
        <v>674756.59951753693</v>
      </c>
      <c r="O83" s="38">
        <v>893193.5345821518</v>
      </c>
      <c r="P83" s="38">
        <v>851465.97622446588</v>
      </c>
      <c r="Q83" s="38">
        <v>227980.69261759502</v>
      </c>
      <c r="R83" s="38">
        <v>-68903.977071726695</v>
      </c>
      <c r="S83" s="38">
        <v>-21476.539355935689</v>
      </c>
      <c r="T83" s="38">
        <v>116856.36708810921</v>
      </c>
      <c r="U83" s="38">
        <v>-14261.54527589668</v>
      </c>
      <c r="V83" s="38">
        <v>-151635.25660429138</v>
      </c>
    </row>
    <row r="84" spans="1:22">
      <c r="A84" s="6">
        <f t="shared" si="33"/>
        <v>60</v>
      </c>
      <c r="B84" s="47" t="s">
        <v>89</v>
      </c>
      <c r="D84" s="26">
        <v>9501</v>
      </c>
      <c r="E84" s="21">
        <f t="shared" si="32"/>
        <v>-9501</v>
      </c>
      <c r="F84" s="26">
        <v>0</v>
      </c>
      <c r="G84" s="21"/>
      <c r="H84" s="21"/>
      <c r="I84" s="21"/>
      <c r="J84" s="24">
        <f t="shared" ref="J84:J91" si="34">SUM(K84:V84)/1000</f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  <c r="T84" s="60">
        <v>0</v>
      </c>
      <c r="U84" s="60">
        <v>0</v>
      </c>
      <c r="V84" s="60">
        <v>0</v>
      </c>
    </row>
    <row r="85" spans="1:22">
      <c r="A85" s="6">
        <f t="shared" si="33"/>
        <v>61</v>
      </c>
      <c r="B85" t="s">
        <v>90</v>
      </c>
      <c r="D85" s="61">
        <v>1256</v>
      </c>
      <c r="E85" s="21">
        <f t="shared" si="32"/>
        <v>105.68750862172169</v>
      </c>
      <c r="F85" s="26">
        <f>[7]Index!C16/1000</f>
        <v>1361.6875086217217</v>
      </c>
      <c r="G85" s="62" t="s">
        <v>91</v>
      </c>
      <c r="H85" s="61">
        <v>1800</v>
      </c>
      <c r="I85" s="63" t="s">
        <v>91</v>
      </c>
      <c r="J85" s="24">
        <f t="shared" si="34"/>
        <v>1361.6875086217217</v>
      </c>
      <c r="K85" s="38">
        <f>[7]Index!D16</f>
        <v>143437.02752522126</v>
      </c>
      <c r="L85" s="38">
        <f>[7]Index!E16</f>
        <v>122026.78550969328</v>
      </c>
      <c r="M85" s="38">
        <f>[7]Index!F16</f>
        <v>109463.64108081321</v>
      </c>
      <c r="N85" s="38">
        <f>[7]Index!G16</f>
        <v>79898.881817229529</v>
      </c>
      <c r="O85" s="38">
        <f>[7]Index!H16</f>
        <v>68689.213514659103</v>
      </c>
      <c r="P85" s="38">
        <f>[7]Index!I16</f>
        <v>68736.581754534564</v>
      </c>
      <c r="Q85" s="38">
        <f>[7]Index!J16</f>
        <v>119200.50734528722</v>
      </c>
      <c r="R85" s="38">
        <f>[7]Index!K16</f>
        <v>133030.26893893562</v>
      </c>
      <c r="S85" s="38">
        <f>[7]Index!L16</f>
        <v>127536.68630654797</v>
      </c>
      <c r="T85" s="38">
        <f>[7]Index!M16</f>
        <v>120985.2051990522</v>
      </c>
      <c r="U85" s="38">
        <f>[7]Index!N16</f>
        <v>126997.21320009958</v>
      </c>
      <c r="V85" s="38">
        <f>[7]Index!O16</f>
        <v>141685.49642964851</v>
      </c>
    </row>
    <row r="86" spans="1:22">
      <c r="A86" s="6">
        <f t="shared" si="33"/>
        <v>62</v>
      </c>
      <c r="B86" t="s">
        <v>92</v>
      </c>
      <c r="D86" s="61">
        <v>150</v>
      </c>
      <c r="E86" s="21">
        <f t="shared" si="32"/>
        <v>6</v>
      </c>
      <c r="F86" s="26">
        <v>156</v>
      </c>
      <c r="G86" s="64"/>
      <c r="H86" s="64">
        <v>-63</v>
      </c>
      <c r="J86" s="24">
        <f t="shared" si="34"/>
        <v>156</v>
      </c>
      <c r="K86" s="38">
        <f t="shared" ref="K86:V87" si="35">$F86/12*1000</f>
        <v>13000</v>
      </c>
      <c r="L86" s="38">
        <f t="shared" si="35"/>
        <v>13000</v>
      </c>
      <c r="M86" s="38">
        <f t="shared" si="35"/>
        <v>13000</v>
      </c>
      <c r="N86" s="38">
        <f t="shared" si="35"/>
        <v>13000</v>
      </c>
      <c r="O86" s="38">
        <f t="shared" si="35"/>
        <v>13000</v>
      </c>
      <c r="P86" s="38">
        <f t="shared" si="35"/>
        <v>13000</v>
      </c>
      <c r="Q86" s="38">
        <f t="shared" si="35"/>
        <v>13000</v>
      </c>
      <c r="R86" s="38">
        <f t="shared" si="35"/>
        <v>13000</v>
      </c>
      <c r="S86" s="38">
        <f t="shared" si="35"/>
        <v>13000</v>
      </c>
      <c r="T86" s="38">
        <f t="shared" si="35"/>
        <v>13000</v>
      </c>
      <c r="U86" s="38">
        <f t="shared" si="35"/>
        <v>13000</v>
      </c>
      <c r="V86" s="38">
        <f t="shared" si="35"/>
        <v>13000</v>
      </c>
    </row>
    <row r="87" spans="1:22">
      <c r="A87" s="6">
        <f t="shared" si="33"/>
        <v>63</v>
      </c>
      <c r="B87" t="s">
        <v>93</v>
      </c>
      <c r="D87" s="61">
        <v>525</v>
      </c>
      <c r="E87" s="21">
        <f t="shared" si="32"/>
        <v>45</v>
      </c>
      <c r="F87" s="26">
        <v>570</v>
      </c>
      <c r="G87" s="65"/>
      <c r="H87" s="65">
        <v>272</v>
      </c>
      <c r="J87" s="24">
        <f t="shared" si="34"/>
        <v>570</v>
      </c>
      <c r="K87" s="38">
        <f t="shared" si="35"/>
        <v>47500</v>
      </c>
      <c r="L87" s="38">
        <f t="shared" si="35"/>
        <v>47500</v>
      </c>
      <c r="M87" s="38">
        <f t="shared" si="35"/>
        <v>47500</v>
      </c>
      <c r="N87" s="38">
        <f t="shared" si="35"/>
        <v>47500</v>
      </c>
      <c r="O87" s="38">
        <f t="shared" si="35"/>
        <v>47500</v>
      </c>
      <c r="P87" s="38">
        <f t="shared" si="35"/>
        <v>47500</v>
      </c>
      <c r="Q87" s="38">
        <f t="shared" si="35"/>
        <v>47500</v>
      </c>
      <c r="R87" s="38">
        <f t="shared" si="35"/>
        <v>47500</v>
      </c>
      <c r="S87" s="38">
        <f t="shared" si="35"/>
        <v>47500</v>
      </c>
      <c r="T87" s="38">
        <f t="shared" si="35"/>
        <v>47500</v>
      </c>
      <c r="U87" s="38">
        <f t="shared" si="35"/>
        <v>47500</v>
      </c>
      <c r="V87" s="38">
        <f t="shared" si="35"/>
        <v>47500</v>
      </c>
    </row>
    <row r="88" spans="1:22">
      <c r="A88" s="6">
        <f t="shared" si="33"/>
        <v>64</v>
      </c>
      <c r="B88" t="s">
        <v>94</v>
      </c>
      <c r="D88" s="61">
        <v>12149</v>
      </c>
      <c r="E88" s="21">
        <f t="shared" si="32"/>
        <v>198.96688687085407</v>
      </c>
      <c r="F88" s="26">
        <f>[7]Index!C21/1000</f>
        <v>12347.966886870854</v>
      </c>
      <c r="G88" s="64"/>
      <c r="H88" s="64"/>
      <c r="J88" s="24">
        <f t="shared" si="34"/>
        <v>12347.966886870854</v>
      </c>
      <c r="K88" s="38">
        <f>[7]Index!D21</f>
        <v>1252460.0774002068</v>
      </c>
      <c r="L88" s="38">
        <f>[7]Index!E21</f>
        <v>1077501.837129592</v>
      </c>
      <c r="M88" s="38">
        <f>[7]Index!F21</f>
        <v>1003952.1432209006</v>
      </c>
      <c r="N88" s="38">
        <f>[7]Index!G21</f>
        <v>774569.52502727404</v>
      </c>
      <c r="O88" s="38">
        <f>[7]Index!H21</f>
        <v>704107.87662505987</v>
      </c>
      <c r="P88" s="38">
        <f>[7]Index!I21</f>
        <v>697827.07039117673</v>
      </c>
      <c r="Q88" s="38">
        <f>[7]Index!J21</f>
        <v>1070384.2111301413</v>
      </c>
      <c r="R88" s="38">
        <f>[7]Index!K21</f>
        <v>1180997.7881240835</v>
      </c>
      <c r="S88" s="38">
        <f>[7]Index!L21</f>
        <v>1132078.8937568658</v>
      </c>
      <c r="T88" s="38">
        <f>[7]Index!M21</f>
        <v>1086784.2664432516</v>
      </c>
      <c r="U88" s="38">
        <f>[7]Index!N21</f>
        <v>1128364.968967437</v>
      </c>
      <c r="V88" s="38">
        <f>[7]Index!O21</f>
        <v>1238938.2286548608</v>
      </c>
    </row>
    <row r="89" spans="1:22">
      <c r="A89" s="6">
        <f t="shared" si="33"/>
        <v>65</v>
      </c>
      <c r="B89" t="s">
        <v>95</v>
      </c>
      <c r="D89" s="61">
        <v>0</v>
      </c>
      <c r="E89" s="21">
        <f t="shared" si="32"/>
        <v>526</v>
      </c>
      <c r="F89" s="26">
        <v>526</v>
      </c>
      <c r="G89" s="64"/>
      <c r="H89" s="64"/>
      <c r="J89" s="24">
        <f t="shared" si="34"/>
        <v>525.64186768531602</v>
      </c>
      <c r="K89" s="38">
        <v>41169.02837753301</v>
      </c>
      <c r="L89" s="38">
        <v>36513.082122801992</v>
      </c>
      <c r="M89" s="38">
        <v>40991.740226746006</v>
      </c>
      <c r="N89" s="38">
        <v>39135.485935210992</v>
      </c>
      <c r="O89" s="38">
        <v>46221.640110015986</v>
      </c>
      <c r="P89" s="38">
        <v>64191.032075882009</v>
      </c>
      <c r="Q89" s="38">
        <v>50951.742553709977</v>
      </c>
      <c r="R89" s="38">
        <v>44806.467247008979</v>
      </c>
      <c r="S89" s="38">
        <v>39912.834739684993</v>
      </c>
      <c r="T89" s="38">
        <v>40562.511157990004</v>
      </c>
      <c r="U89" s="38">
        <v>39637.582778930009</v>
      </c>
      <c r="V89" s="38">
        <v>41548.720359801991</v>
      </c>
    </row>
    <row r="90" spans="1:22">
      <c r="A90" s="6">
        <f t="shared" si="33"/>
        <v>66</v>
      </c>
      <c r="B90" s="35" t="s">
        <v>96</v>
      </c>
      <c r="C90" s="35"/>
      <c r="D90" s="36">
        <v>1654</v>
      </c>
      <c r="E90" s="37">
        <f t="shared" si="32"/>
        <v>-1654</v>
      </c>
      <c r="F90" s="37">
        <v>0</v>
      </c>
      <c r="G90" s="64"/>
      <c r="H90" s="64"/>
      <c r="J90" s="24">
        <f t="shared" si="34"/>
        <v>0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>
      <c r="A91" s="6">
        <f>A90+1</f>
        <v>67</v>
      </c>
      <c r="B91" t="s">
        <v>97</v>
      </c>
      <c r="D91" s="21">
        <f>SUM(D81:D90)</f>
        <v>130837</v>
      </c>
      <c r="E91" s="21">
        <f>F91-D91</f>
        <v>-78325.938153575262</v>
      </c>
      <c r="F91" s="21">
        <f>SUM(F81:F90)</f>
        <v>52511.061846424745</v>
      </c>
      <c r="G91" s="21"/>
      <c r="H91" s="37">
        <v>0</v>
      </c>
      <c r="I91" s="21"/>
      <c r="J91" s="24">
        <f t="shared" si="34"/>
        <v>52510.703714110066</v>
      </c>
      <c r="K91" s="38">
        <f t="shared" ref="K91:V91" si="36">SUM(K81:K90)</f>
        <v>5860598.6224553697</v>
      </c>
      <c r="L91" s="38">
        <f t="shared" si="36"/>
        <v>4628391.5383976931</v>
      </c>
      <c r="M91" s="38">
        <f t="shared" si="36"/>
        <v>4437081.7439849991</v>
      </c>
      <c r="N91" s="38">
        <f t="shared" si="36"/>
        <v>5210956.2329970114</v>
      </c>
      <c r="O91" s="38">
        <f t="shared" si="36"/>
        <v>5429124.9685367178</v>
      </c>
      <c r="P91" s="38">
        <f t="shared" si="36"/>
        <v>3986480.2491167891</v>
      </c>
      <c r="Q91" s="38">
        <f t="shared" si="36"/>
        <v>4100291.2114165034</v>
      </c>
      <c r="R91" s="38">
        <f t="shared" si="36"/>
        <v>2675154.617294081</v>
      </c>
      <c r="S91" s="38">
        <f t="shared" si="36"/>
        <v>3658687.9237641133</v>
      </c>
      <c r="T91" s="38">
        <f t="shared" si="36"/>
        <v>3003631.4910627133</v>
      </c>
      <c r="U91" s="38">
        <f t="shared" si="36"/>
        <v>4335564.8638050901</v>
      </c>
      <c r="V91" s="38">
        <f t="shared" si="36"/>
        <v>5184740.2512789797</v>
      </c>
    </row>
    <row r="92" spans="1:22">
      <c r="A92" s="6"/>
      <c r="D92" s="21">
        <v>130837</v>
      </c>
      <c r="E92" s="21"/>
      <c r="F92" s="21"/>
      <c r="G92" s="21"/>
      <c r="H92" s="21">
        <v>62060.890920372694</v>
      </c>
      <c r="I92" s="21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spans="1:22">
      <c r="A93" s="6"/>
      <c r="B93" s="18" t="s">
        <v>98</v>
      </c>
      <c r="D93" s="21"/>
      <c r="E93" s="21" t="s">
        <v>71</v>
      </c>
      <c r="F93" s="21"/>
      <c r="G93" s="21"/>
      <c r="H93" s="21"/>
      <c r="I93" s="21"/>
      <c r="J93" s="24"/>
    </row>
    <row r="94" spans="1:22">
      <c r="A94" s="6">
        <f>A91+1</f>
        <v>68</v>
      </c>
      <c r="B94" t="s">
        <v>99</v>
      </c>
      <c r="D94" s="26">
        <v>3245</v>
      </c>
      <c r="E94" s="26">
        <f>F94-D94</f>
        <v>-3245</v>
      </c>
      <c r="F94" s="26">
        <v>0</v>
      </c>
      <c r="G94" s="26"/>
      <c r="H94" s="26"/>
      <c r="I94" s="21"/>
      <c r="J94" s="24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>
      <c r="A95" s="6">
        <f>A94+1</f>
        <v>69</v>
      </c>
      <c r="B95" t="s">
        <v>100</v>
      </c>
      <c r="D95" s="26">
        <v>163</v>
      </c>
      <c r="E95" s="26">
        <f>F95-D95</f>
        <v>-163</v>
      </c>
      <c r="F95" s="26">
        <v>0</v>
      </c>
      <c r="G95" s="26"/>
      <c r="H95" s="26"/>
      <c r="I95" s="21"/>
      <c r="J95" s="24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>
      <c r="A96" s="6">
        <f t="shared" ref="A96:A97" si="37">A95+1</f>
        <v>70</v>
      </c>
      <c r="B96" s="35" t="s">
        <v>101</v>
      </c>
      <c r="C96" s="35"/>
      <c r="D96" s="26">
        <v>95212</v>
      </c>
      <c r="E96" s="37">
        <f>F96-D96</f>
        <v>-95212</v>
      </c>
      <c r="F96" s="21">
        <v>0</v>
      </c>
      <c r="G96" s="21"/>
      <c r="H96" s="21">
        <v>48</v>
      </c>
      <c r="I96" s="21"/>
      <c r="J96" s="24"/>
    </row>
    <row r="97" spans="1:22">
      <c r="A97" s="6">
        <f t="shared" si="37"/>
        <v>71</v>
      </c>
      <c r="B97" t="s">
        <v>102</v>
      </c>
      <c r="D97" s="40">
        <f>SUM(D94:D96)</f>
        <v>98620</v>
      </c>
      <c r="E97" s="21">
        <f>F97-D97</f>
        <v>-98620</v>
      </c>
      <c r="F97" s="41">
        <f>SUM(F94:F96)</f>
        <v>0</v>
      </c>
      <c r="G97" s="21"/>
      <c r="H97" s="21">
        <v>0</v>
      </c>
      <c r="I97" s="21"/>
      <c r="J97" s="24"/>
    </row>
    <row r="98" spans="1:22" ht="7.5" customHeight="1">
      <c r="A98" s="6" t="s">
        <v>71</v>
      </c>
      <c r="D98" s="21"/>
      <c r="E98" s="21"/>
      <c r="F98" s="21"/>
      <c r="G98" s="21"/>
      <c r="H98" s="37">
        <v>0</v>
      </c>
      <c r="I98" s="21"/>
      <c r="J98" s="24"/>
    </row>
    <row r="99" spans="1:22">
      <c r="A99" s="6"/>
      <c r="B99" s="66" t="s">
        <v>103</v>
      </c>
      <c r="D99" s="21"/>
      <c r="E99" s="21"/>
      <c r="F99" s="21" t="s">
        <v>71</v>
      </c>
      <c r="G99" s="21"/>
      <c r="H99" s="21">
        <v>48</v>
      </c>
      <c r="I99" s="21"/>
      <c r="J99" s="24"/>
    </row>
    <row r="100" spans="1:22">
      <c r="A100" s="6">
        <f>A97+1</f>
        <v>72</v>
      </c>
      <c r="B100" t="s">
        <v>104</v>
      </c>
      <c r="D100" s="26">
        <v>418</v>
      </c>
      <c r="E100" s="26">
        <f>F100-D100</f>
        <v>48</v>
      </c>
      <c r="F100" s="26">
        <v>466</v>
      </c>
      <c r="G100" s="26"/>
      <c r="H100" s="26"/>
      <c r="I100" s="21"/>
      <c r="J100" s="24">
        <f t="shared" ref="J100" si="38">SUM(K100:V100)/1000</f>
        <v>465.99999999999994</v>
      </c>
      <c r="K100" s="25">
        <f>$F100*1000/12</f>
        <v>38833.333333333336</v>
      </c>
      <c r="L100" s="25">
        <f t="shared" ref="L100:V100" si="39">$F100*1000/12</f>
        <v>38833.333333333336</v>
      </c>
      <c r="M100" s="25">
        <f t="shared" si="39"/>
        <v>38833.333333333336</v>
      </c>
      <c r="N100" s="25">
        <f t="shared" si="39"/>
        <v>38833.333333333336</v>
      </c>
      <c r="O100" s="25">
        <f t="shared" si="39"/>
        <v>38833.333333333336</v>
      </c>
      <c r="P100" s="25">
        <f t="shared" si="39"/>
        <v>38833.333333333336</v>
      </c>
      <c r="Q100" s="25">
        <f t="shared" si="39"/>
        <v>38833.333333333336</v>
      </c>
      <c r="R100" s="25">
        <f t="shared" si="39"/>
        <v>38833.333333333336</v>
      </c>
      <c r="S100" s="25">
        <f t="shared" si="39"/>
        <v>38833.333333333336</v>
      </c>
      <c r="T100" s="25">
        <f t="shared" si="39"/>
        <v>38833.333333333336</v>
      </c>
      <c r="U100" s="25">
        <f t="shared" si="39"/>
        <v>38833.333333333336</v>
      </c>
      <c r="V100" s="25">
        <f t="shared" si="39"/>
        <v>38833.333333333336</v>
      </c>
    </row>
    <row r="101" spans="1:22" ht="6.75" customHeight="1">
      <c r="A101" s="6"/>
      <c r="D101" s="26"/>
      <c r="E101" s="21"/>
      <c r="F101" s="26"/>
      <c r="G101" s="21"/>
      <c r="H101" s="21" t="s">
        <v>71</v>
      </c>
      <c r="I101" s="21"/>
      <c r="J101" s="24"/>
    </row>
    <row r="102" spans="1:22" ht="6" customHeight="1">
      <c r="A102" s="6"/>
      <c r="D102" s="21"/>
      <c r="E102" s="21"/>
      <c r="F102" s="21"/>
      <c r="G102" s="21"/>
      <c r="H102" s="21"/>
      <c r="I102" s="21"/>
      <c r="J102" s="24"/>
    </row>
    <row r="103" spans="1:22">
      <c r="A103" s="6">
        <f>A100+1</f>
        <v>73</v>
      </c>
      <c r="B103" s="55" t="s">
        <v>105</v>
      </c>
      <c r="C103" s="56"/>
      <c r="D103" s="57">
        <f>D91+D97+D100</f>
        <v>229875</v>
      </c>
      <c r="E103" s="57">
        <f>F103-D103</f>
        <v>-176897.93815357526</v>
      </c>
      <c r="F103" s="58">
        <f>F91+F97+F100</f>
        <v>52977.061846424745</v>
      </c>
      <c r="G103" s="21"/>
      <c r="H103" s="21">
        <v>24</v>
      </c>
      <c r="I103" s="21"/>
      <c r="J103" s="24"/>
    </row>
    <row r="104" spans="1:22" ht="7.5" customHeight="1">
      <c r="A104" s="6"/>
      <c r="D104" s="21"/>
      <c r="E104" s="21"/>
      <c r="F104" s="21"/>
      <c r="G104" s="21"/>
      <c r="H104" s="21"/>
      <c r="I104" s="21"/>
      <c r="J104" s="24"/>
    </row>
    <row r="105" spans="1:22">
      <c r="A105" s="6">
        <f>A103+1</f>
        <v>74</v>
      </c>
      <c r="B105" s="55" t="s">
        <v>106</v>
      </c>
      <c r="C105" s="56"/>
      <c r="D105" s="57">
        <f>D78-D103</f>
        <v>168065</v>
      </c>
      <c r="E105" s="57">
        <f>F105-D105</f>
        <v>14796.998990027932</v>
      </c>
      <c r="F105" s="58">
        <f>F78-F103</f>
        <v>182861.99899002793</v>
      </c>
      <c r="G105" s="21"/>
      <c r="H105" s="57">
        <v>62497.890920372694</v>
      </c>
      <c r="I105" s="21"/>
      <c r="J105" s="24"/>
    </row>
    <row r="106" spans="1:22" ht="6" customHeight="1">
      <c r="A106" s="6"/>
      <c r="D106" s="21"/>
      <c r="E106" s="21"/>
      <c r="F106" s="21"/>
      <c r="G106" s="21"/>
      <c r="H106" s="21"/>
      <c r="I106" s="21"/>
      <c r="J106" s="24"/>
    </row>
    <row r="107" spans="1:22" ht="12.75" customHeight="1">
      <c r="A107" s="6"/>
      <c r="B107" s="59"/>
      <c r="D107" s="21"/>
      <c r="E107" s="67">
        <f>F105/D105-1</f>
        <v>8.8043310564531074E-2</v>
      </c>
      <c r="F107" s="24">
        <v>177317</v>
      </c>
      <c r="G107" s="21"/>
      <c r="H107" s="21"/>
      <c r="I107" s="21"/>
      <c r="J107" s="24"/>
    </row>
    <row r="108" spans="1:22" ht="12.6" customHeight="1">
      <c r="A108" s="6"/>
      <c r="B108" s="68"/>
      <c r="D108" s="21"/>
      <c r="F108" s="24">
        <f>F105-F107</f>
        <v>5544.9989900279325</v>
      </c>
      <c r="G108" s="21"/>
      <c r="H108" s="21"/>
      <c r="I108" s="21"/>
      <c r="J108" s="24"/>
    </row>
    <row r="109" spans="1:22" ht="12.75" customHeight="1">
      <c r="A109" s="6"/>
      <c r="B109" s="59"/>
      <c r="D109" s="24"/>
      <c r="F109" s="24">
        <v>9310032</v>
      </c>
      <c r="J109" s="24"/>
    </row>
    <row r="110" spans="1:22">
      <c r="F110" s="24">
        <v>9501963</v>
      </c>
      <c r="J110" s="24"/>
    </row>
    <row r="111" spans="1:22">
      <c r="F111" s="24">
        <f>F110-F109</f>
        <v>191931</v>
      </c>
      <c r="I111" s="64" t="s">
        <v>107</v>
      </c>
      <c r="J111" s="38">
        <f>SUM(K111:V111)</f>
        <v>164296384.4597455</v>
      </c>
      <c r="K111" s="38">
        <f t="shared" ref="K111:V111" si="40">K28+K44+K58-K91</f>
        <v>18983683.656276081</v>
      </c>
      <c r="L111" s="38">
        <f t="shared" si="40"/>
        <v>17054806.282236032</v>
      </c>
      <c r="M111" s="38">
        <f t="shared" si="40"/>
        <v>15304366.606804302</v>
      </c>
      <c r="N111" s="38">
        <f t="shared" si="40"/>
        <v>10171788.131002989</v>
      </c>
      <c r="O111" s="38">
        <f t="shared" si="40"/>
        <v>6036343.2331848945</v>
      </c>
      <c r="P111" s="38">
        <f t="shared" si="40"/>
        <v>6461736.971416574</v>
      </c>
      <c r="Q111" s="38">
        <f t="shared" si="40"/>
        <v>10889288.37536527</v>
      </c>
      <c r="R111" s="38">
        <f t="shared" si="40"/>
        <v>15632864.660957806</v>
      </c>
      <c r="S111" s="38">
        <f t="shared" si="40"/>
        <v>13182304.937685788</v>
      </c>
      <c r="T111" s="38">
        <f t="shared" si="40"/>
        <v>14421092.533537986</v>
      </c>
      <c r="U111" s="38">
        <f t="shared" si="40"/>
        <v>17449960.265041973</v>
      </c>
      <c r="V111" s="38">
        <f t="shared" si="40"/>
        <v>18708148.80623579</v>
      </c>
    </row>
    <row r="112" spans="1:22">
      <c r="J112" s="24"/>
    </row>
    <row r="113" spans="6:22">
      <c r="F113" s="70">
        <f>(F108*1000)/F111</f>
        <v>28.89058562727195</v>
      </c>
      <c r="I113" s="64" t="s">
        <v>108</v>
      </c>
      <c r="J113" s="38">
        <f>SUM(K113:V113)</f>
        <v>182861525.13494548</v>
      </c>
      <c r="K113" s="38">
        <f t="shared" ref="K113:V113" si="41">K111+K37+K73+K76-K100</f>
        <v>20564869.188009415</v>
      </c>
      <c r="L113" s="38">
        <f t="shared" si="41"/>
        <v>18617134.120001368</v>
      </c>
      <c r="M113" s="38">
        <f t="shared" si="41"/>
        <v>16854451.447145637</v>
      </c>
      <c r="N113" s="38">
        <f t="shared" si="41"/>
        <v>11728063.42805632</v>
      </c>
      <c r="O113" s="38">
        <f t="shared" si="41"/>
        <v>7576989.2761582285</v>
      </c>
      <c r="P113" s="38">
        <f t="shared" si="41"/>
        <v>7974173.2671099082</v>
      </c>
      <c r="Q113" s="38">
        <f t="shared" si="41"/>
        <v>12450764.842338603</v>
      </c>
      <c r="R113" s="38">
        <f t="shared" si="41"/>
        <v>17188941.307891142</v>
      </c>
      <c r="S113" s="38">
        <f t="shared" si="41"/>
        <v>14719583.480579119</v>
      </c>
      <c r="T113" s="38">
        <f t="shared" si="41"/>
        <v>15935200.377311317</v>
      </c>
      <c r="U113" s="38">
        <f t="shared" si="41"/>
        <v>18970756.902007308</v>
      </c>
      <c r="V113" s="38">
        <f t="shared" si="41"/>
        <v>20280597.498337127</v>
      </c>
    </row>
    <row r="114" spans="6:22">
      <c r="J114" s="24"/>
    </row>
    <row r="115" spans="6:22">
      <c r="J115" s="24"/>
    </row>
    <row r="116" spans="6:22">
      <c r="J116" s="24"/>
    </row>
    <row r="117" spans="6:22">
      <c r="J117" s="24"/>
    </row>
    <row r="118" spans="6:22">
      <c r="J118" s="24"/>
    </row>
    <row r="119" spans="6:22">
      <c r="J119" s="24"/>
    </row>
    <row r="120" spans="6:22">
      <c r="J120" s="24"/>
    </row>
    <row r="121" spans="6:22">
      <c r="J121" s="24"/>
    </row>
    <row r="122" spans="6:22">
      <c r="J122" s="24"/>
    </row>
    <row r="123" spans="6:22">
      <c r="J123" s="24"/>
    </row>
    <row r="124" spans="6:22">
      <c r="J124" s="24"/>
    </row>
    <row r="125" spans="6:22">
      <c r="J125" s="24"/>
    </row>
    <row r="126" spans="6:22">
      <c r="J126" s="24"/>
    </row>
    <row r="127" spans="6:22">
      <c r="J127" s="24"/>
    </row>
    <row r="128" spans="6:22">
      <c r="J128" s="24"/>
    </row>
    <row r="129" spans="10:10">
      <c r="J129" s="24"/>
    </row>
    <row r="130" spans="10:10">
      <c r="J130" s="24"/>
    </row>
    <row r="131" spans="10:10">
      <c r="J131" s="24"/>
    </row>
    <row r="132" spans="10:10">
      <c r="J132" s="24"/>
    </row>
    <row r="133" spans="10:10">
      <c r="J133" s="24"/>
    </row>
    <row r="134" spans="10:10">
      <c r="J134" s="24"/>
    </row>
    <row r="135" spans="10:10">
      <c r="J135" s="24"/>
    </row>
    <row r="136" spans="10:10">
      <c r="J136" s="24"/>
    </row>
    <row r="137" spans="10:10">
      <c r="J137" s="24"/>
    </row>
    <row r="138" spans="10:10">
      <c r="J138" s="24"/>
    </row>
    <row r="139" spans="10:10">
      <c r="J139" s="24"/>
    </row>
    <row r="140" spans="10:10">
      <c r="J140" s="24"/>
    </row>
    <row r="141" spans="10:10">
      <c r="J141" s="24"/>
    </row>
    <row r="142" spans="10:10">
      <c r="J142" s="24"/>
    </row>
    <row r="143" spans="10:10">
      <c r="J143" s="24"/>
    </row>
    <row r="144" spans="10:10">
      <c r="J144" s="24"/>
    </row>
    <row r="145" spans="10:10">
      <c r="J145" s="24"/>
    </row>
    <row r="146" spans="10:10">
      <c r="J146" s="24"/>
    </row>
    <row r="147" spans="10:10">
      <c r="J147" s="24"/>
    </row>
    <row r="148" spans="10:10">
      <c r="J148" s="24"/>
    </row>
    <row r="149" spans="10:10">
      <c r="J149" s="24"/>
    </row>
    <row r="150" spans="10:10">
      <c r="J150" s="24"/>
    </row>
    <row r="151" spans="10:10">
      <c r="J151" s="24"/>
    </row>
    <row r="152" spans="10:10">
      <c r="J152" s="24"/>
    </row>
    <row r="153" spans="10:10">
      <c r="J153" s="24"/>
    </row>
    <row r="154" spans="10:10">
      <c r="J154" s="24"/>
    </row>
    <row r="155" spans="10:10">
      <c r="J155" s="24"/>
    </row>
    <row r="156" spans="10:10">
      <c r="J156" s="24"/>
    </row>
    <row r="157" spans="10:10">
      <c r="J157" s="24"/>
    </row>
    <row r="158" spans="10:10">
      <c r="J158" s="24"/>
    </row>
    <row r="159" spans="10:10">
      <c r="J159" s="24"/>
    </row>
    <row r="160" spans="10:10">
      <c r="J160" s="24"/>
    </row>
    <row r="161" spans="10:10">
      <c r="J161" s="24"/>
    </row>
    <row r="162" spans="10:10">
      <c r="J162" s="24"/>
    </row>
    <row r="163" spans="10:10">
      <c r="J163" s="24"/>
    </row>
    <row r="164" spans="10:10">
      <c r="J164" s="24"/>
    </row>
    <row r="165" spans="10:10">
      <c r="J165" s="24"/>
    </row>
    <row r="166" spans="10:10">
      <c r="J166" s="24"/>
    </row>
    <row r="167" spans="10:10">
      <c r="J167" s="24"/>
    </row>
    <row r="168" spans="10:10">
      <c r="J168" s="24"/>
    </row>
    <row r="169" spans="10:10">
      <c r="J169" s="24"/>
    </row>
    <row r="170" spans="10:10">
      <c r="J170" s="24"/>
    </row>
    <row r="171" spans="10:10">
      <c r="J171" s="24"/>
    </row>
    <row r="172" spans="10:10">
      <c r="J172" s="24"/>
    </row>
    <row r="173" spans="10:10">
      <c r="J173" s="24"/>
    </row>
    <row r="174" spans="10:10">
      <c r="J174" s="24"/>
    </row>
    <row r="175" spans="10:10">
      <c r="J175" s="24"/>
    </row>
    <row r="176" spans="10:10">
      <c r="J176" s="24"/>
    </row>
    <row r="177" spans="10:10">
      <c r="J177" s="24"/>
    </row>
    <row r="178" spans="10:10">
      <c r="J178" s="24"/>
    </row>
    <row r="179" spans="10:10">
      <c r="J179" s="24"/>
    </row>
    <row r="180" spans="10:10">
      <c r="J180" s="24"/>
    </row>
    <row r="181" spans="10:10">
      <c r="J181" s="24"/>
    </row>
    <row r="182" spans="10:10">
      <c r="J182" s="24"/>
    </row>
    <row r="183" spans="10:10">
      <c r="J183" s="24"/>
    </row>
    <row r="184" spans="10:10">
      <c r="J184" s="24"/>
    </row>
    <row r="185" spans="10:10">
      <c r="J185" s="24"/>
    </row>
    <row r="186" spans="10:10">
      <c r="J186" s="24"/>
    </row>
    <row r="187" spans="10:10">
      <c r="J187" s="24"/>
    </row>
    <row r="188" spans="10:10">
      <c r="J188" s="24"/>
    </row>
    <row r="189" spans="10:10">
      <c r="J189" s="24"/>
    </row>
    <row r="190" spans="10:10">
      <c r="J190" s="24"/>
    </row>
    <row r="191" spans="10:10">
      <c r="J191" s="24"/>
    </row>
    <row r="192" spans="10:10">
      <c r="J192" s="24"/>
    </row>
    <row r="193" spans="10:10">
      <c r="J193" s="24"/>
    </row>
    <row r="194" spans="10:10">
      <c r="J194" s="24"/>
    </row>
    <row r="195" spans="10:10">
      <c r="J195" s="24"/>
    </row>
    <row r="196" spans="10:10">
      <c r="J196" s="24"/>
    </row>
    <row r="197" spans="10:10">
      <c r="J197" s="24"/>
    </row>
    <row r="198" spans="10:10">
      <c r="J198" s="24"/>
    </row>
    <row r="199" spans="10:10">
      <c r="J199" s="24"/>
    </row>
    <row r="200" spans="10:10">
      <c r="J200" s="24"/>
    </row>
    <row r="201" spans="10:10">
      <c r="J201" s="24"/>
    </row>
    <row r="202" spans="10:10">
      <c r="J202" s="24"/>
    </row>
    <row r="203" spans="10:10">
      <c r="J203" s="24"/>
    </row>
    <row r="204" spans="10:10">
      <c r="J204" s="24"/>
    </row>
    <row r="205" spans="10:10">
      <c r="J205" s="24"/>
    </row>
    <row r="206" spans="10:10">
      <c r="J206" s="24"/>
    </row>
    <row r="207" spans="10:10">
      <c r="J207" s="24"/>
    </row>
    <row r="208" spans="10:10">
      <c r="J208" s="24"/>
    </row>
    <row r="209" spans="10:10">
      <c r="J209" s="24"/>
    </row>
    <row r="210" spans="10:10">
      <c r="J210" s="24"/>
    </row>
    <row r="211" spans="10:10">
      <c r="J211" s="24"/>
    </row>
    <row r="212" spans="10:10">
      <c r="J212" s="24"/>
    </row>
    <row r="213" spans="10:10">
      <c r="J213" s="24"/>
    </row>
    <row r="214" spans="10:10">
      <c r="J214" s="24"/>
    </row>
    <row r="215" spans="10:10">
      <c r="J215" s="24"/>
    </row>
    <row r="216" spans="10:10">
      <c r="J216" s="24"/>
    </row>
    <row r="217" spans="10:10">
      <c r="J217" s="24"/>
    </row>
    <row r="218" spans="10:10">
      <c r="J218" s="24"/>
    </row>
    <row r="219" spans="10:10">
      <c r="J219" s="24"/>
    </row>
    <row r="220" spans="10:10">
      <c r="J220" s="24"/>
    </row>
    <row r="221" spans="10:10">
      <c r="J221" s="24"/>
    </row>
    <row r="222" spans="10:10">
      <c r="J222" s="24"/>
    </row>
    <row r="223" spans="10:10">
      <c r="J223" s="24"/>
    </row>
    <row r="224" spans="10:10">
      <c r="J224" s="24"/>
    </row>
    <row r="225" spans="10:10">
      <c r="J225" s="24"/>
    </row>
    <row r="226" spans="10:10">
      <c r="J226" s="24"/>
    </row>
    <row r="227" spans="10:10">
      <c r="J227" s="24"/>
    </row>
    <row r="228" spans="10:10">
      <c r="J228" s="24"/>
    </row>
    <row r="229" spans="10:10">
      <c r="J229" s="24"/>
    </row>
    <row r="230" spans="10:10">
      <c r="J230" s="24"/>
    </row>
    <row r="231" spans="10:10">
      <c r="J231" s="24"/>
    </row>
    <row r="232" spans="10:10">
      <c r="J232" s="24"/>
    </row>
    <row r="233" spans="10:10">
      <c r="J233" s="24"/>
    </row>
    <row r="234" spans="10:10">
      <c r="J234" s="24"/>
    </row>
    <row r="235" spans="10:10">
      <c r="J235" s="24"/>
    </row>
    <row r="236" spans="10:10">
      <c r="J236" s="24"/>
    </row>
    <row r="237" spans="10:10">
      <c r="J237" s="24"/>
    </row>
    <row r="238" spans="10:10">
      <c r="J238" s="24"/>
    </row>
    <row r="239" spans="10:10">
      <c r="J239" s="24"/>
    </row>
    <row r="240" spans="10:10">
      <c r="J240" s="24"/>
    </row>
    <row r="241" spans="10:10">
      <c r="J241" s="24"/>
    </row>
    <row r="242" spans="10:10">
      <c r="J242" s="24"/>
    </row>
    <row r="243" spans="10:10">
      <c r="J243" s="24"/>
    </row>
    <row r="244" spans="10:10">
      <c r="J244" s="24"/>
    </row>
    <row r="245" spans="10:10">
      <c r="J245" s="24"/>
    </row>
    <row r="246" spans="10:10">
      <c r="J246" s="24"/>
    </row>
    <row r="247" spans="10:10">
      <c r="J247" s="24"/>
    </row>
    <row r="248" spans="10:10">
      <c r="J248" s="24"/>
    </row>
    <row r="249" spans="10:10">
      <c r="J249" s="24"/>
    </row>
    <row r="250" spans="10:10">
      <c r="J250" s="24"/>
    </row>
    <row r="251" spans="10:10">
      <c r="J251" s="24"/>
    </row>
    <row r="252" spans="10:10">
      <c r="J252" s="24"/>
    </row>
    <row r="253" spans="10:10">
      <c r="J253" s="24"/>
    </row>
    <row r="254" spans="10:10">
      <c r="J254" s="24"/>
    </row>
    <row r="255" spans="10:10">
      <c r="J255" s="24"/>
    </row>
    <row r="256" spans="10:10">
      <c r="J256" s="24"/>
    </row>
    <row r="257" spans="10:10">
      <c r="J257" s="24"/>
    </row>
    <row r="258" spans="10:10">
      <c r="J258" s="24"/>
    </row>
    <row r="259" spans="10:10">
      <c r="J259" s="24"/>
    </row>
    <row r="260" spans="10:10">
      <c r="J260" s="24"/>
    </row>
    <row r="261" spans="10:10">
      <c r="J261" s="24"/>
    </row>
    <row r="262" spans="10:10">
      <c r="J262" s="24"/>
    </row>
    <row r="263" spans="10:10">
      <c r="J263" s="24"/>
    </row>
    <row r="264" spans="10:10">
      <c r="J264" s="24"/>
    </row>
    <row r="265" spans="10:10">
      <c r="J265" s="24"/>
    </row>
    <row r="266" spans="10:10">
      <c r="J266" s="24"/>
    </row>
    <row r="267" spans="10:10">
      <c r="J267" s="24"/>
    </row>
    <row r="268" spans="10:10">
      <c r="J268" s="24"/>
    </row>
    <row r="269" spans="10:10">
      <c r="J269" s="24"/>
    </row>
    <row r="270" spans="10:10">
      <c r="J270" s="24"/>
    </row>
    <row r="271" spans="10:10">
      <c r="J271" s="24"/>
    </row>
    <row r="272" spans="10:10">
      <c r="J272" s="24"/>
    </row>
    <row r="273" spans="10:10">
      <c r="J273" s="24"/>
    </row>
    <row r="274" spans="10:10">
      <c r="J274" s="24"/>
    </row>
    <row r="275" spans="10:10">
      <c r="J275" s="24"/>
    </row>
    <row r="276" spans="10:10">
      <c r="J276" s="24"/>
    </row>
    <row r="277" spans="10:10">
      <c r="J277" s="24"/>
    </row>
    <row r="278" spans="10:10">
      <c r="J278" s="24"/>
    </row>
    <row r="279" spans="10:10">
      <c r="J279" s="24"/>
    </row>
    <row r="280" spans="10:10">
      <c r="J280" s="24"/>
    </row>
    <row r="281" spans="10:10">
      <c r="J281" s="24"/>
    </row>
    <row r="282" spans="10:10">
      <c r="J282" s="24"/>
    </row>
    <row r="283" spans="10:10">
      <c r="J283" s="24"/>
    </row>
    <row r="284" spans="10:10">
      <c r="J284" s="24"/>
    </row>
    <row r="285" spans="10:10">
      <c r="J285" s="24"/>
    </row>
    <row r="286" spans="10:10">
      <c r="J286" s="24"/>
    </row>
    <row r="287" spans="10:10">
      <c r="J287" s="24"/>
    </row>
    <row r="288" spans="10:10">
      <c r="J288" s="24"/>
    </row>
    <row r="289" spans="10:10">
      <c r="J289" s="24"/>
    </row>
    <row r="290" spans="10:10">
      <c r="J290" s="24"/>
    </row>
    <row r="291" spans="10:10">
      <c r="J291" s="24"/>
    </row>
    <row r="292" spans="10:10">
      <c r="J292" s="24"/>
    </row>
    <row r="293" spans="10:10">
      <c r="J293" s="24"/>
    </row>
    <row r="294" spans="10:10">
      <c r="J294" s="24"/>
    </row>
    <row r="295" spans="10:10">
      <c r="J295" s="24"/>
    </row>
    <row r="296" spans="10:10">
      <c r="J296" s="24"/>
    </row>
    <row r="297" spans="10:10">
      <c r="J297" s="24"/>
    </row>
    <row r="298" spans="10:10">
      <c r="J298" s="24"/>
    </row>
    <row r="299" spans="10:10">
      <c r="J299" s="24"/>
    </row>
    <row r="300" spans="10:10">
      <c r="J300" s="24"/>
    </row>
    <row r="301" spans="10:10">
      <c r="J301" s="24"/>
    </row>
    <row r="302" spans="10:10">
      <c r="J302" s="24"/>
    </row>
    <row r="303" spans="10:10">
      <c r="J303" s="24"/>
    </row>
    <row r="304" spans="10:10">
      <c r="J304" s="24"/>
    </row>
    <row r="305" spans="10:10">
      <c r="J305" s="24"/>
    </row>
    <row r="306" spans="10:10">
      <c r="J306" s="24"/>
    </row>
    <row r="307" spans="10:10">
      <c r="J307" s="24"/>
    </row>
    <row r="308" spans="10:10">
      <c r="J308" s="24"/>
    </row>
    <row r="309" spans="10:10">
      <c r="J309" s="24"/>
    </row>
    <row r="310" spans="10:10">
      <c r="J310" s="24"/>
    </row>
    <row r="311" spans="10:10">
      <c r="J311" s="24"/>
    </row>
    <row r="312" spans="10:10">
      <c r="J312" s="24"/>
    </row>
    <row r="313" spans="10:10">
      <c r="J313" s="24"/>
    </row>
    <row r="314" spans="10:10">
      <c r="J314" s="24"/>
    </row>
    <row r="315" spans="10:10">
      <c r="J315" s="24"/>
    </row>
    <row r="316" spans="10:10">
      <c r="J316" s="24"/>
    </row>
    <row r="317" spans="10:10">
      <c r="J317" s="24"/>
    </row>
    <row r="318" spans="10:10">
      <c r="J318" s="24"/>
    </row>
    <row r="319" spans="10:10">
      <c r="J319" s="24"/>
    </row>
    <row r="320" spans="10:10">
      <c r="J320" s="24"/>
    </row>
    <row r="321" spans="10:10">
      <c r="J321" s="24"/>
    </row>
    <row r="322" spans="10:10">
      <c r="J322" s="24"/>
    </row>
    <row r="323" spans="10:10">
      <c r="J323" s="24"/>
    </row>
    <row r="324" spans="10:10">
      <c r="J324" s="24"/>
    </row>
    <row r="325" spans="10:10">
      <c r="J325" s="24"/>
    </row>
    <row r="326" spans="10:10">
      <c r="J326" s="24"/>
    </row>
    <row r="327" spans="10:10">
      <c r="J327" s="24"/>
    </row>
    <row r="328" spans="10:10">
      <c r="J328" s="24"/>
    </row>
    <row r="329" spans="10:10">
      <c r="J329" s="24"/>
    </row>
    <row r="330" spans="10:10">
      <c r="J330" s="24"/>
    </row>
    <row r="331" spans="10:10">
      <c r="J331" s="24"/>
    </row>
    <row r="332" spans="10:10">
      <c r="J332" s="24"/>
    </row>
    <row r="333" spans="10:10">
      <c r="J333" s="24"/>
    </row>
    <row r="334" spans="10:10">
      <c r="J334" s="24"/>
    </row>
    <row r="335" spans="10:10">
      <c r="J335" s="24"/>
    </row>
    <row r="336" spans="10:10">
      <c r="J336" s="24"/>
    </row>
    <row r="337" spans="10:10">
      <c r="J337" s="24"/>
    </row>
    <row r="338" spans="10:10">
      <c r="J338" s="24"/>
    </row>
    <row r="339" spans="10:10">
      <c r="J339" s="24"/>
    </row>
    <row r="340" spans="10:10">
      <c r="J340" s="24"/>
    </row>
    <row r="341" spans="10:10">
      <c r="J341" s="24"/>
    </row>
    <row r="342" spans="10:10">
      <c r="J342" s="24"/>
    </row>
    <row r="343" spans="10:10">
      <c r="J343" s="24"/>
    </row>
    <row r="344" spans="10:10">
      <c r="J344" s="24"/>
    </row>
    <row r="345" spans="10:10">
      <c r="J345" s="24"/>
    </row>
    <row r="346" spans="10:10">
      <c r="J346" s="24"/>
    </row>
    <row r="347" spans="10:10">
      <c r="J347" s="24"/>
    </row>
    <row r="348" spans="10:10">
      <c r="J348" s="24"/>
    </row>
    <row r="349" spans="10:10">
      <c r="J349" s="24"/>
    </row>
    <row r="350" spans="10:10">
      <c r="J350" s="24"/>
    </row>
    <row r="351" spans="10:10">
      <c r="J351" s="24"/>
    </row>
    <row r="352" spans="10:10">
      <c r="J352" s="24"/>
    </row>
    <row r="353" spans="10:10">
      <c r="J353" s="24"/>
    </row>
    <row r="354" spans="10:10">
      <c r="J354" s="24"/>
    </row>
    <row r="355" spans="10:10">
      <c r="J355" s="24"/>
    </row>
    <row r="356" spans="10:10">
      <c r="J356" s="24"/>
    </row>
    <row r="357" spans="10:10">
      <c r="J357" s="24"/>
    </row>
    <row r="358" spans="10:10">
      <c r="J358" s="24"/>
    </row>
    <row r="359" spans="10:10">
      <c r="J359" s="24"/>
    </row>
    <row r="360" spans="10:10">
      <c r="J360" s="24"/>
    </row>
    <row r="361" spans="10:10">
      <c r="J361" s="24"/>
    </row>
    <row r="362" spans="10:10">
      <c r="J362" s="24"/>
    </row>
    <row r="363" spans="10:10">
      <c r="J363" s="24"/>
    </row>
    <row r="364" spans="10:10">
      <c r="J364" s="24"/>
    </row>
    <row r="365" spans="10:10">
      <c r="J365" s="24"/>
    </row>
    <row r="366" spans="10:10">
      <c r="J366" s="24"/>
    </row>
    <row r="367" spans="10:10">
      <c r="J367" s="24"/>
    </row>
    <row r="368" spans="10:10">
      <c r="J368" s="24"/>
    </row>
    <row r="369" spans="10:10">
      <c r="J369" s="24"/>
    </row>
    <row r="370" spans="10:10">
      <c r="J370" s="24"/>
    </row>
    <row r="371" spans="10:10">
      <c r="J371" s="24"/>
    </row>
    <row r="372" spans="10:10">
      <c r="J372" s="24"/>
    </row>
    <row r="373" spans="10:10">
      <c r="J373" s="24"/>
    </row>
    <row r="374" spans="10:10">
      <c r="J374" s="24"/>
    </row>
    <row r="375" spans="10:10">
      <c r="J375" s="24"/>
    </row>
    <row r="376" spans="10:10">
      <c r="J376" s="24"/>
    </row>
    <row r="377" spans="10:10">
      <c r="J377" s="24"/>
    </row>
    <row r="378" spans="10:10">
      <c r="J378" s="24"/>
    </row>
    <row r="379" spans="10:10">
      <c r="J379" s="24"/>
    </row>
    <row r="380" spans="10:10">
      <c r="J380" s="24"/>
    </row>
    <row r="381" spans="10:10">
      <c r="J381" s="24"/>
    </row>
    <row r="382" spans="10:10">
      <c r="J382" s="24"/>
    </row>
    <row r="383" spans="10:10">
      <c r="J383" s="24"/>
    </row>
    <row r="384" spans="10:10">
      <c r="J384" s="24"/>
    </row>
    <row r="385" spans="10:10">
      <c r="J385" s="24"/>
    </row>
    <row r="386" spans="10:10">
      <c r="J386" s="24"/>
    </row>
    <row r="387" spans="10:10">
      <c r="J387" s="24"/>
    </row>
    <row r="388" spans="10:10">
      <c r="J388" s="24"/>
    </row>
    <row r="389" spans="10:10">
      <c r="J389" s="24"/>
    </row>
    <row r="390" spans="10:10">
      <c r="J390" s="24"/>
    </row>
    <row r="391" spans="10:10">
      <c r="J391" s="24"/>
    </row>
    <row r="392" spans="10:10">
      <c r="J392" s="24"/>
    </row>
    <row r="393" spans="10:10">
      <c r="J393" s="24"/>
    </row>
    <row r="394" spans="10:10">
      <c r="J394" s="24"/>
    </row>
    <row r="395" spans="10:10">
      <c r="J395" s="24"/>
    </row>
    <row r="396" spans="10:10">
      <c r="J396" s="24"/>
    </row>
    <row r="397" spans="10:10">
      <c r="J397" s="24"/>
    </row>
    <row r="398" spans="10:10">
      <c r="J398" s="24"/>
    </row>
    <row r="399" spans="10:10">
      <c r="J399" s="24"/>
    </row>
    <row r="400" spans="10:10">
      <c r="J400" s="24"/>
    </row>
    <row r="401" spans="10:10">
      <c r="J401" s="24"/>
    </row>
    <row r="402" spans="10:10">
      <c r="J402" s="24"/>
    </row>
    <row r="403" spans="10:10">
      <c r="J403" s="24"/>
    </row>
    <row r="404" spans="10:10">
      <c r="J404" s="24"/>
    </row>
    <row r="405" spans="10:10">
      <c r="J405" s="24"/>
    </row>
    <row r="406" spans="10:10">
      <c r="J406" s="24"/>
    </row>
    <row r="407" spans="10:10">
      <c r="J407" s="24"/>
    </row>
    <row r="408" spans="10:10">
      <c r="J408" s="24"/>
    </row>
    <row r="409" spans="10:10">
      <c r="J409" s="24"/>
    </row>
    <row r="410" spans="10:10">
      <c r="J410" s="24"/>
    </row>
    <row r="411" spans="10:10">
      <c r="J411" s="24"/>
    </row>
    <row r="412" spans="10:10">
      <c r="J412" s="24"/>
    </row>
    <row r="413" spans="10:10">
      <c r="J413" s="24"/>
    </row>
    <row r="414" spans="10:10">
      <c r="J414" s="24"/>
    </row>
    <row r="415" spans="10:10">
      <c r="J415" s="24"/>
    </row>
    <row r="416" spans="10:10">
      <c r="J416" s="24"/>
    </row>
    <row r="417" spans="10:10">
      <c r="J417" s="24"/>
    </row>
    <row r="418" spans="10:10">
      <c r="J418" s="24"/>
    </row>
    <row r="419" spans="10:10">
      <c r="J419" s="24"/>
    </row>
    <row r="420" spans="10:10">
      <c r="J420" s="24"/>
    </row>
    <row r="421" spans="10:10">
      <c r="J421" s="24"/>
    </row>
    <row r="422" spans="10:10">
      <c r="J422" s="24"/>
    </row>
    <row r="423" spans="10:10">
      <c r="J423" s="24"/>
    </row>
    <row r="424" spans="10:10">
      <c r="J424" s="24"/>
    </row>
    <row r="425" spans="10:10">
      <c r="J425" s="24"/>
    </row>
    <row r="426" spans="10:10">
      <c r="J426" s="24"/>
    </row>
    <row r="427" spans="10:10">
      <c r="J427" s="24"/>
    </row>
    <row r="428" spans="10:10">
      <c r="J428" s="24"/>
    </row>
    <row r="429" spans="10:10">
      <c r="J429" s="24"/>
    </row>
    <row r="430" spans="10:10">
      <c r="J430" s="24"/>
    </row>
    <row r="431" spans="10:10">
      <c r="J431" s="24"/>
    </row>
    <row r="432" spans="10:10">
      <c r="J432" s="24"/>
    </row>
    <row r="433" spans="10:10">
      <c r="J433" s="24"/>
    </row>
    <row r="434" spans="10:10">
      <c r="J434" s="24"/>
    </row>
    <row r="435" spans="10:10">
      <c r="J435" s="24"/>
    </row>
    <row r="436" spans="10:10">
      <c r="J436" s="24"/>
    </row>
    <row r="437" spans="10:10">
      <c r="J437" s="24"/>
    </row>
    <row r="438" spans="10:10">
      <c r="J438" s="24"/>
    </row>
    <row r="439" spans="10:10">
      <c r="J439" s="24"/>
    </row>
    <row r="440" spans="10:10">
      <c r="J440" s="24"/>
    </row>
    <row r="441" spans="10:10">
      <c r="J441" s="24"/>
    </row>
    <row r="442" spans="10:10">
      <c r="J442" s="24"/>
    </row>
    <row r="443" spans="10:10">
      <c r="J443" s="24"/>
    </row>
    <row r="444" spans="10:10">
      <c r="J444" s="24"/>
    </row>
    <row r="445" spans="10:10">
      <c r="J445" s="24"/>
    </row>
    <row r="446" spans="10:10">
      <c r="J446" s="24"/>
    </row>
    <row r="447" spans="10:10">
      <c r="J447" s="24"/>
    </row>
    <row r="448" spans="10:10">
      <c r="J448" s="24"/>
    </row>
    <row r="449" spans="10:10">
      <c r="J449" s="24"/>
    </row>
    <row r="450" spans="10:10">
      <c r="J450" s="24"/>
    </row>
    <row r="451" spans="10:10">
      <c r="J451" s="24"/>
    </row>
    <row r="452" spans="10:10">
      <c r="J452" s="24"/>
    </row>
    <row r="453" spans="10:10">
      <c r="J453" s="24"/>
    </row>
    <row r="454" spans="10:10">
      <c r="J454" s="24"/>
    </row>
    <row r="455" spans="10:10">
      <c r="J455" s="24"/>
    </row>
    <row r="456" spans="10:10">
      <c r="J456" s="24"/>
    </row>
    <row r="457" spans="10:10">
      <c r="J457" s="24"/>
    </row>
    <row r="458" spans="10:10">
      <c r="J458" s="24"/>
    </row>
    <row r="459" spans="10:10">
      <c r="J459" s="24"/>
    </row>
    <row r="460" spans="10:10">
      <c r="J460" s="24"/>
    </row>
    <row r="461" spans="10:10">
      <c r="J461" s="24"/>
    </row>
    <row r="462" spans="10:10">
      <c r="J462" s="24"/>
    </row>
    <row r="463" spans="10:10">
      <c r="J463" s="24"/>
    </row>
    <row r="464" spans="10:10">
      <c r="J464" s="24"/>
    </row>
    <row r="465" spans="10:10">
      <c r="J465" s="24"/>
    </row>
    <row r="466" spans="10:10">
      <c r="J466" s="24"/>
    </row>
    <row r="467" spans="10:10">
      <c r="J467" s="24"/>
    </row>
    <row r="468" spans="10:10">
      <c r="J468" s="24"/>
    </row>
    <row r="469" spans="10:10">
      <c r="J469" s="24"/>
    </row>
    <row r="470" spans="10:10">
      <c r="J470" s="24"/>
    </row>
    <row r="471" spans="10:10">
      <c r="J471" s="24"/>
    </row>
    <row r="472" spans="10:10">
      <c r="J472" s="24"/>
    </row>
    <row r="473" spans="10:10">
      <c r="J473" s="24"/>
    </row>
    <row r="474" spans="10:10">
      <c r="J474" s="24"/>
    </row>
    <row r="475" spans="10:10">
      <c r="J475" s="24"/>
    </row>
    <row r="476" spans="10:10">
      <c r="J476" s="24"/>
    </row>
    <row r="477" spans="10:10">
      <c r="J477" s="24"/>
    </row>
    <row r="478" spans="10:10">
      <c r="J478" s="24"/>
    </row>
    <row r="479" spans="10:10">
      <c r="J479" s="24"/>
    </row>
    <row r="480" spans="10:10">
      <c r="J480" s="24"/>
    </row>
    <row r="481" spans="10:10">
      <c r="J481" s="24"/>
    </row>
    <row r="482" spans="10:10">
      <c r="J482" s="24"/>
    </row>
    <row r="483" spans="10:10">
      <c r="J483" s="24"/>
    </row>
    <row r="484" spans="10:10">
      <c r="J484" s="24"/>
    </row>
    <row r="485" spans="10:10">
      <c r="J485" s="24"/>
    </row>
    <row r="486" spans="10:10">
      <c r="J486" s="24"/>
    </row>
    <row r="487" spans="10:10">
      <c r="J487" s="24"/>
    </row>
    <row r="488" spans="10:10">
      <c r="J488" s="24"/>
    </row>
    <row r="489" spans="10:10">
      <c r="J489" s="24"/>
    </row>
    <row r="490" spans="10:10">
      <c r="J490" s="24"/>
    </row>
    <row r="491" spans="10:10">
      <c r="J491" s="24"/>
    </row>
    <row r="492" spans="10:10">
      <c r="J492" s="24"/>
    </row>
    <row r="493" spans="10:10">
      <c r="J493" s="24"/>
    </row>
    <row r="494" spans="10:10">
      <c r="J494" s="24"/>
    </row>
    <row r="495" spans="10:10">
      <c r="J495" s="24"/>
    </row>
    <row r="496" spans="10:10">
      <c r="J496" s="24"/>
    </row>
    <row r="497" spans="10:10">
      <c r="J497" s="24"/>
    </row>
    <row r="498" spans="10:10">
      <c r="J498" s="24"/>
    </row>
    <row r="499" spans="10:10">
      <c r="J499" s="24"/>
    </row>
    <row r="500" spans="10:10">
      <c r="J500" s="24"/>
    </row>
    <row r="501" spans="10:10">
      <c r="J501" s="24"/>
    </row>
    <row r="502" spans="10:10">
      <c r="J502" s="24"/>
    </row>
    <row r="503" spans="10:10">
      <c r="J503" s="24"/>
    </row>
    <row r="504" spans="10:10">
      <c r="J504" s="24"/>
    </row>
    <row r="505" spans="10:10">
      <c r="J505" s="24"/>
    </row>
    <row r="506" spans="10:10">
      <c r="J506" s="24"/>
    </row>
    <row r="507" spans="10:10">
      <c r="J507" s="24"/>
    </row>
    <row r="508" spans="10:10">
      <c r="J508" s="24"/>
    </row>
    <row r="509" spans="10:10">
      <c r="J509" s="24"/>
    </row>
    <row r="510" spans="10:10">
      <c r="J510" s="24"/>
    </row>
    <row r="511" spans="10:10">
      <c r="J511" s="24"/>
    </row>
    <row r="512" spans="10:10">
      <c r="J512" s="24"/>
    </row>
    <row r="513" spans="10:10">
      <c r="J513" s="24"/>
    </row>
    <row r="514" spans="10:10">
      <c r="J514" s="24"/>
    </row>
    <row r="515" spans="10:10">
      <c r="J515" s="24"/>
    </row>
    <row r="516" spans="10:10">
      <c r="J516" s="24"/>
    </row>
    <row r="517" spans="10:10">
      <c r="J517" s="24"/>
    </row>
    <row r="518" spans="10:10">
      <c r="J518" s="24"/>
    </row>
    <row r="519" spans="10:10">
      <c r="J519" s="24"/>
    </row>
    <row r="520" spans="10:10">
      <c r="J520" s="24"/>
    </row>
    <row r="521" spans="10:10">
      <c r="J521" s="24"/>
    </row>
    <row r="522" spans="10:10">
      <c r="J522" s="24"/>
    </row>
    <row r="523" spans="10:10">
      <c r="J523" s="24"/>
    </row>
    <row r="524" spans="10:10">
      <c r="J524" s="24"/>
    </row>
    <row r="525" spans="10:10">
      <c r="J525" s="24"/>
    </row>
    <row r="526" spans="10:10">
      <c r="J526" s="24"/>
    </row>
    <row r="527" spans="10:10">
      <c r="J527" s="24"/>
    </row>
    <row r="528" spans="10:10">
      <c r="J528" s="24"/>
    </row>
    <row r="529" spans="10:10">
      <c r="J529" s="24"/>
    </row>
    <row r="530" spans="10:10">
      <c r="J530" s="24"/>
    </row>
    <row r="531" spans="10:10">
      <c r="J531" s="24"/>
    </row>
    <row r="532" spans="10:10">
      <c r="J532" s="24"/>
    </row>
    <row r="533" spans="10:10">
      <c r="J533" s="24"/>
    </row>
    <row r="534" spans="10:10">
      <c r="J534" s="24"/>
    </row>
    <row r="535" spans="10:10">
      <c r="J535" s="24"/>
    </row>
    <row r="536" spans="10:10">
      <c r="J536" s="24"/>
    </row>
    <row r="537" spans="10:10">
      <c r="J537" s="24"/>
    </row>
    <row r="538" spans="10:10">
      <c r="J538" s="24"/>
    </row>
    <row r="539" spans="10:10">
      <c r="J539" s="24"/>
    </row>
    <row r="540" spans="10:10">
      <c r="J540" s="24"/>
    </row>
    <row r="541" spans="10:10">
      <c r="J541" s="24"/>
    </row>
    <row r="542" spans="10:10">
      <c r="J542" s="24"/>
    </row>
    <row r="543" spans="10:10">
      <c r="J543" s="24"/>
    </row>
    <row r="544" spans="10:10">
      <c r="J544" s="24"/>
    </row>
    <row r="545" spans="10:10">
      <c r="J545" s="24"/>
    </row>
    <row r="546" spans="10:10">
      <c r="J546" s="24"/>
    </row>
    <row r="547" spans="10:10">
      <c r="J547" s="24"/>
    </row>
    <row r="548" spans="10:10">
      <c r="J548" s="24"/>
    </row>
    <row r="549" spans="10:10">
      <c r="J549" s="24"/>
    </row>
    <row r="550" spans="10:10">
      <c r="J550" s="24"/>
    </row>
    <row r="551" spans="10:10">
      <c r="J551" s="24"/>
    </row>
    <row r="552" spans="10:10">
      <c r="J552" s="24"/>
    </row>
    <row r="553" spans="10:10">
      <c r="J553" s="24"/>
    </row>
    <row r="554" spans="10:10">
      <c r="J554" s="24"/>
    </row>
    <row r="555" spans="10:10">
      <c r="J555" s="24"/>
    </row>
    <row r="556" spans="10:10">
      <c r="J556" s="24"/>
    </row>
    <row r="557" spans="10:10">
      <c r="J557" s="24"/>
    </row>
    <row r="558" spans="10:10">
      <c r="J558" s="24"/>
    </row>
    <row r="559" spans="10:10">
      <c r="J559" s="24"/>
    </row>
    <row r="560" spans="10:10">
      <c r="J560" s="24"/>
    </row>
    <row r="561" spans="10:10">
      <c r="J561" s="24"/>
    </row>
    <row r="562" spans="10:10">
      <c r="J562" s="24"/>
    </row>
    <row r="563" spans="10:10">
      <c r="J563" s="24"/>
    </row>
    <row r="564" spans="10:10">
      <c r="J564" s="24"/>
    </row>
    <row r="565" spans="10:10">
      <c r="J565" s="24"/>
    </row>
    <row r="566" spans="10:10">
      <c r="J566" s="24"/>
    </row>
    <row r="567" spans="10:10">
      <c r="J567" s="24"/>
    </row>
    <row r="568" spans="10:10">
      <c r="J568" s="24"/>
    </row>
    <row r="569" spans="10:10">
      <c r="J569" s="24"/>
    </row>
    <row r="570" spans="10:10">
      <c r="J570" s="24"/>
    </row>
    <row r="571" spans="10:10">
      <c r="J571" s="24"/>
    </row>
    <row r="572" spans="10:10">
      <c r="J572" s="24"/>
    </row>
    <row r="573" spans="10:10">
      <c r="J573" s="24"/>
    </row>
    <row r="574" spans="10:10">
      <c r="J574" s="24"/>
    </row>
    <row r="575" spans="10:10">
      <c r="J575" s="24"/>
    </row>
    <row r="576" spans="10:10">
      <c r="J576" s="24"/>
    </row>
    <row r="577" spans="10:10">
      <c r="J577" s="24"/>
    </row>
    <row r="578" spans="10:10">
      <c r="J578" s="24"/>
    </row>
    <row r="579" spans="10:10">
      <c r="J579" s="24"/>
    </row>
    <row r="580" spans="10:10">
      <c r="J580" s="24"/>
    </row>
    <row r="581" spans="10:10">
      <c r="J581" s="24"/>
    </row>
    <row r="582" spans="10:10">
      <c r="J582" s="24"/>
    </row>
    <row r="583" spans="10:10">
      <c r="J583" s="24"/>
    </row>
    <row r="584" spans="10:10">
      <c r="J584" s="24"/>
    </row>
    <row r="585" spans="10:10">
      <c r="J585" s="24"/>
    </row>
    <row r="586" spans="10:10">
      <c r="J586" s="24"/>
    </row>
    <row r="587" spans="10:10">
      <c r="J587" s="24"/>
    </row>
    <row r="588" spans="10:10">
      <c r="J588" s="24"/>
    </row>
    <row r="589" spans="10:10">
      <c r="J589" s="24"/>
    </row>
    <row r="590" spans="10:10">
      <c r="J590" s="24"/>
    </row>
    <row r="591" spans="10:10">
      <c r="J591" s="24"/>
    </row>
    <row r="592" spans="10:10">
      <c r="J592" s="24"/>
    </row>
    <row r="593" spans="10:10">
      <c r="J593" s="24"/>
    </row>
    <row r="594" spans="10:10">
      <c r="J594" s="24"/>
    </row>
    <row r="595" spans="10:10">
      <c r="J595" s="24"/>
    </row>
    <row r="596" spans="10:10">
      <c r="J596" s="24"/>
    </row>
    <row r="597" spans="10:10">
      <c r="J597" s="24"/>
    </row>
    <row r="598" spans="10:10">
      <c r="J598" s="24"/>
    </row>
    <row r="599" spans="10:10">
      <c r="J599" s="24"/>
    </row>
    <row r="600" spans="10:10">
      <c r="J600" s="24"/>
    </row>
    <row r="601" spans="10:10">
      <c r="J601" s="24"/>
    </row>
    <row r="602" spans="10:10">
      <c r="J602" s="24"/>
    </row>
    <row r="603" spans="10:10">
      <c r="J603" s="24"/>
    </row>
    <row r="604" spans="10:10">
      <c r="J604" s="24"/>
    </row>
    <row r="605" spans="10:10">
      <c r="J605" s="24"/>
    </row>
    <row r="606" spans="10:10">
      <c r="J606" s="24"/>
    </row>
    <row r="607" spans="10:10">
      <c r="J607" s="24"/>
    </row>
    <row r="608" spans="10:10">
      <c r="J608" s="24"/>
    </row>
    <row r="609" spans="10:10">
      <c r="J609" s="24"/>
    </row>
    <row r="610" spans="10:10">
      <c r="J610" s="24"/>
    </row>
    <row r="611" spans="10:10">
      <c r="J611" s="24"/>
    </row>
    <row r="612" spans="10:10">
      <c r="J612" s="24"/>
    </row>
    <row r="613" spans="10:10">
      <c r="J613" s="24"/>
    </row>
    <row r="614" spans="10:10">
      <c r="J614" s="24"/>
    </row>
    <row r="615" spans="10:10">
      <c r="J615" s="24"/>
    </row>
    <row r="616" spans="10:10">
      <c r="J616" s="24"/>
    </row>
    <row r="617" spans="10:10">
      <c r="J617" s="24"/>
    </row>
    <row r="618" spans="10:10">
      <c r="J618" s="24"/>
    </row>
    <row r="619" spans="10:10">
      <c r="J619" s="24"/>
    </row>
    <row r="620" spans="10:10">
      <c r="J620" s="24"/>
    </row>
    <row r="621" spans="10:10">
      <c r="J621" s="24"/>
    </row>
    <row r="622" spans="10:10">
      <c r="J622" s="24"/>
    </row>
    <row r="623" spans="10:10">
      <c r="J623" s="24"/>
    </row>
    <row r="624" spans="10:10">
      <c r="J624" s="24"/>
    </row>
    <row r="625" spans="10:10">
      <c r="J625" s="24"/>
    </row>
    <row r="626" spans="10:10">
      <c r="J626" s="24"/>
    </row>
    <row r="627" spans="10:10">
      <c r="J627" s="24"/>
    </row>
    <row r="628" spans="10:10">
      <c r="J628" s="24"/>
    </row>
    <row r="629" spans="10:10">
      <c r="J629" s="24"/>
    </row>
    <row r="630" spans="10:10">
      <c r="J630" s="24"/>
    </row>
    <row r="631" spans="10:10">
      <c r="J631" s="24"/>
    </row>
    <row r="632" spans="10:10">
      <c r="J632" s="24"/>
    </row>
    <row r="633" spans="10:10">
      <c r="J633" s="24"/>
    </row>
    <row r="634" spans="10:10">
      <c r="J634" s="24"/>
    </row>
    <row r="635" spans="10:10">
      <c r="J635" s="24"/>
    </row>
    <row r="636" spans="10:10">
      <c r="J636" s="24"/>
    </row>
    <row r="637" spans="10:10">
      <c r="J637" s="24"/>
    </row>
    <row r="638" spans="10:10">
      <c r="J638" s="24"/>
    </row>
    <row r="639" spans="10:10">
      <c r="J639" s="24"/>
    </row>
    <row r="640" spans="10:10">
      <c r="J640" s="24"/>
    </row>
    <row r="641" spans="10:10">
      <c r="J641" s="24"/>
    </row>
    <row r="642" spans="10:10">
      <c r="J642" s="24"/>
    </row>
    <row r="643" spans="10:10">
      <c r="J643" s="24"/>
    </row>
    <row r="644" spans="10:10">
      <c r="J644" s="24"/>
    </row>
    <row r="645" spans="10:10">
      <c r="J645" s="24"/>
    </row>
    <row r="646" spans="10:10">
      <c r="J646" s="24"/>
    </row>
    <row r="647" spans="10:10">
      <c r="J647" s="24"/>
    </row>
    <row r="648" spans="10:10">
      <c r="J648" s="24"/>
    </row>
    <row r="649" spans="10:10">
      <c r="J649" s="24"/>
    </row>
    <row r="650" spans="10:10">
      <c r="J650" s="24"/>
    </row>
    <row r="651" spans="10:10">
      <c r="J651" s="24"/>
    </row>
    <row r="652" spans="10:10">
      <c r="J652" s="24"/>
    </row>
    <row r="653" spans="10:10">
      <c r="J653" s="24"/>
    </row>
    <row r="654" spans="10:10">
      <c r="J654" s="24"/>
    </row>
    <row r="655" spans="10:10">
      <c r="J655" s="24"/>
    </row>
    <row r="656" spans="10:10">
      <c r="J656" s="24"/>
    </row>
    <row r="657" spans="10:10">
      <c r="J657" s="24"/>
    </row>
    <row r="658" spans="10:10">
      <c r="J658" s="24"/>
    </row>
    <row r="659" spans="10:10">
      <c r="J659" s="24"/>
    </row>
    <row r="660" spans="10:10">
      <c r="J660" s="24"/>
    </row>
    <row r="661" spans="10:10">
      <c r="J661" s="24"/>
    </row>
    <row r="662" spans="10:10">
      <c r="J662" s="24"/>
    </row>
    <row r="663" spans="10:10">
      <c r="J663" s="24"/>
    </row>
    <row r="664" spans="10:10">
      <c r="J664" s="24"/>
    </row>
    <row r="665" spans="10:10">
      <c r="J665" s="24"/>
    </row>
    <row r="666" spans="10:10">
      <c r="J666" s="24"/>
    </row>
    <row r="667" spans="10:10">
      <c r="J667" s="24"/>
    </row>
    <row r="668" spans="10:10">
      <c r="J668" s="24"/>
    </row>
    <row r="669" spans="10:10">
      <c r="J669" s="24"/>
    </row>
    <row r="670" spans="10:10">
      <c r="J670" s="24"/>
    </row>
    <row r="671" spans="10:10">
      <c r="J671" s="24"/>
    </row>
    <row r="672" spans="10:10">
      <c r="J672" s="24"/>
    </row>
    <row r="673" spans="10:10">
      <c r="J673" s="24"/>
    </row>
    <row r="674" spans="10:10">
      <c r="J674" s="24"/>
    </row>
    <row r="675" spans="10:10">
      <c r="J675" s="24"/>
    </row>
    <row r="676" spans="10:10">
      <c r="J676" s="24"/>
    </row>
    <row r="677" spans="10:10">
      <c r="J677" s="24"/>
    </row>
    <row r="678" spans="10:10">
      <c r="J678" s="24"/>
    </row>
    <row r="679" spans="10:10">
      <c r="J679" s="24"/>
    </row>
    <row r="680" spans="10:10">
      <c r="J680" s="24"/>
    </row>
    <row r="681" spans="10:10">
      <c r="J681" s="24"/>
    </row>
    <row r="682" spans="10:10">
      <c r="J682" s="24"/>
    </row>
    <row r="683" spans="10:10">
      <c r="J683" s="24"/>
    </row>
    <row r="684" spans="10:10">
      <c r="J684" s="24"/>
    </row>
  </sheetData>
  <pageMargins left="0.75" right="0.75" top="1" bottom="1" header="0.5" footer="0.5"/>
  <pageSetup scale="80" orientation="portrait" r:id="rId1"/>
  <headerFooter scaleWithDoc="0" alignWithMargins="0">
    <oddHeader xml:space="preserve">&amp;CBench Request 10.4 - Attachment B&amp;R2017- Test Period Loads
</oddHeader>
    <oddFooter xml:space="preserve">&amp;CNOVEMBER 2016 POWER SUPPLY UPDATE
</oddFooter>
  </headerFooter>
  <rowBreaks count="1" manualBreakCount="1">
    <brk id="6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4"/>
  <sheetViews>
    <sheetView tabSelected="1" zoomScaleNormal="100" workbookViewId="0">
      <selection activeCell="B41" sqref="B41"/>
    </sheetView>
  </sheetViews>
  <sheetFormatPr defaultColWidth="11.42578125" defaultRowHeight="12.75"/>
  <cols>
    <col min="1" max="1" width="6.140625" style="69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14.28515625" style="24" customWidth="1"/>
    <col min="7" max="7" width="13.140625" style="24" customWidth="1"/>
    <col min="8" max="8" width="14.7109375" style="24" hidden="1" customWidth="1"/>
    <col min="9" max="9" width="18.7109375" style="64" customWidth="1"/>
    <col min="10" max="10" width="15.85546875" customWidth="1"/>
    <col min="11" max="11" width="12" customWidth="1"/>
  </cols>
  <sheetData>
    <row r="1" spans="1:22">
      <c r="A1" s="1"/>
      <c r="B1" s="1"/>
      <c r="C1" s="71" t="s">
        <v>0</v>
      </c>
      <c r="F1"/>
      <c r="G1"/>
      <c r="H1"/>
      <c r="I1"/>
    </row>
    <row r="2" spans="1:22">
      <c r="A2" s="1"/>
      <c r="B2" s="1"/>
      <c r="C2" s="71" t="s">
        <v>1</v>
      </c>
      <c r="F2"/>
      <c r="G2"/>
      <c r="H2"/>
      <c r="I2"/>
    </row>
    <row r="3" spans="1:22">
      <c r="A3" s="3"/>
      <c r="B3" s="1"/>
      <c r="C3" s="71" t="s">
        <v>110</v>
      </c>
      <c r="F3"/>
      <c r="G3"/>
      <c r="H3"/>
      <c r="I3" s="4"/>
      <c r="K3">
        <v>-367.53597876424851</v>
      </c>
      <c r="L3">
        <v>-217.67107178047257</v>
      </c>
      <c r="M3">
        <v>94.815341597865313</v>
      </c>
      <c r="N3">
        <v>21.221777349337898</v>
      </c>
      <c r="O3">
        <v>153.42070467621073</v>
      </c>
      <c r="P3">
        <v>168.79316371232267</v>
      </c>
      <c r="Q3">
        <v>14.674569481704307</v>
      </c>
      <c r="R3">
        <v>-67.388277517724589</v>
      </c>
      <c r="S3">
        <v>-73.599572983011527</v>
      </c>
      <c r="T3">
        <v>-65.027232488989696</v>
      </c>
      <c r="U3">
        <v>-68.074092290550297</v>
      </c>
      <c r="V3">
        <v>-105.2879093998111</v>
      </c>
    </row>
    <row r="4" spans="1:22" ht="15.75">
      <c r="A4" s="3"/>
      <c r="B4" s="1"/>
      <c r="C4" s="72" t="s">
        <v>111</v>
      </c>
      <c r="F4"/>
      <c r="G4"/>
      <c r="H4"/>
      <c r="I4" s="4"/>
    </row>
    <row r="5" spans="1:22" ht="12.75" customHeight="1">
      <c r="A5" s="6"/>
      <c r="C5" s="7"/>
      <c r="D5" s="8"/>
      <c r="E5" s="8"/>
      <c r="F5" s="8"/>
      <c r="G5" s="8"/>
      <c r="H5" s="8" t="s">
        <v>4</v>
      </c>
      <c r="I5" s="9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6" t="s">
        <v>5</v>
      </c>
      <c r="D6" s="8" t="s">
        <v>6</v>
      </c>
      <c r="E6" s="8"/>
      <c r="F6" s="8" t="s">
        <v>112</v>
      </c>
      <c r="G6" s="10"/>
      <c r="H6" s="10" t="s">
        <v>7</v>
      </c>
      <c r="I6" s="11"/>
    </row>
    <row r="7" spans="1:22">
      <c r="A7" s="12" t="s">
        <v>8</v>
      </c>
      <c r="D7" s="13" t="s">
        <v>9</v>
      </c>
      <c r="E7" s="14" t="s">
        <v>10</v>
      </c>
      <c r="F7" s="13" t="s">
        <v>11</v>
      </c>
      <c r="G7" s="13"/>
      <c r="H7" s="13" t="s">
        <v>12</v>
      </c>
      <c r="I7" s="15" t="s">
        <v>13</v>
      </c>
      <c r="J7" s="16" t="s">
        <v>14</v>
      </c>
      <c r="K7" s="17">
        <v>41639</v>
      </c>
      <c r="L7" s="17">
        <v>41670</v>
      </c>
      <c r="M7" s="17">
        <v>41698</v>
      </c>
      <c r="N7" s="17">
        <v>41729</v>
      </c>
      <c r="O7" s="17">
        <v>41759</v>
      </c>
      <c r="P7" s="17">
        <v>41790</v>
      </c>
      <c r="Q7" s="17">
        <v>41455</v>
      </c>
      <c r="R7" s="17">
        <v>41486</v>
      </c>
      <c r="S7" s="17">
        <v>41517</v>
      </c>
      <c r="T7" s="17">
        <v>41547</v>
      </c>
      <c r="U7" s="17">
        <v>41578</v>
      </c>
      <c r="V7" s="17">
        <v>41608</v>
      </c>
    </row>
    <row r="8" spans="1:22">
      <c r="A8" s="6"/>
      <c r="B8" s="18" t="s">
        <v>15</v>
      </c>
      <c r="D8" s="19"/>
      <c r="E8" s="20"/>
      <c r="F8" s="19"/>
      <c r="G8" s="19"/>
      <c r="H8" s="19"/>
      <c r="I8" s="21"/>
    </row>
    <row r="9" spans="1:22">
      <c r="A9" s="6">
        <f t="shared" ref="A9:A27" si="0">A8+1</f>
        <v>1</v>
      </c>
      <c r="B9" t="s">
        <v>16</v>
      </c>
      <c r="D9" s="22">
        <v>0</v>
      </c>
      <c r="E9" s="22">
        <f t="shared" ref="E9:E28" si="1">F9-D9</f>
        <v>8121.0342886611979</v>
      </c>
      <c r="F9" s="22">
        <f>J9</f>
        <v>8121.0342886611979</v>
      </c>
      <c r="G9" s="22"/>
      <c r="H9" s="22">
        <v>20917.018981429192</v>
      </c>
      <c r="I9" s="23" t="s">
        <v>17</v>
      </c>
      <c r="J9" s="24">
        <f t="shared" ref="J9:J14" si="2">SUM(K9:V9)/1000</f>
        <v>8121.0342886611979</v>
      </c>
      <c r="K9" s="25">
        <v>329037.86470778199</v>
      </c>
      <c r="L9" s="25">
        <v>432267.86317396897</v>
      </c>
      <c r="M9" s="25">
        <v>346414.60279822297</v>
      </c>
      <c r="N9" s="25">
        <v>64302.268547331907</v>
      </c>
      <c r="O9" s="25">
        <v>26301.341267232699</v>
      </c>
      <c r="P9" s="25">
        <v>351940.46443342202</v>
      </c>
      <c r="Q9" s="25">
        <f>'[8]WGJ-4'!J13</f>
        <v>981843.26982498099</v>
      </c>
      <c r="R9" s="25">
        <f>'[8]WGJ-4'!K13</f>
        <v>2193961.8845939599</v>
      </c>
      <c r="S9" s="25">
        <f>'[8]WGJ-4'!L13</f>
        <v>962952.95530855609</v>
      </c>
      <c r="T9" s="25">
        <f>'[8]WGJ-4'!M13</f>
        <v>961944.68093141902</v>
      </c>
      <c r="U9" s="25">
        <f>'[8]WGJ-4'!N13</f>
        <v>852777.45614051796</v>
      </c>
      <c r="V9" s="25">
        <f>'[8]WGJ-4'!O13</f>
        <v>617289.63693380298</v>
      </c>
    </row>
    <row r="10" spans="1:22">
      <c r="A10" s="6">
        <f t="shared" si="0"/>
        <v>2</v>
      </c>
      <c r="B10" t="s">
        <v>18</v>
      </c>
      <c r="D10" s="26">
        <f>84386+1</f>
        <v>84387</v>
      </c>
      <c r="E10" s="21">
        <f t="shared" si="1"/>
        <v>-84387</v>
      </c>
      <c r="F10" s="73">
        <f>J10</f>
        <v>0</v>
      </c>
      <c r="G10" s="22"/>
      <c r="H10" s="22"/>
      <c r="I10" s="23"/>
      <c r="J10" s="24">
        <f t="shared" si="2"/>
        <v>0</v>
      </c>
      <c r="K10" s="25"/>
      <c r="L10" s="25"/>
      <c r="M10" s="25"/>
      <c r="N10" s="25"/>
      <c r="O10" s="25"/>
      <c r="P10" s="25"/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</row>
    <row r="11" spans="1:22">
      <c r="A11" s="6">
        <f t="shared" si="0"/>
        <v>3</v>
      </c>
      <c r="B11" t="s">
        <v>19</v>
      </c>
      <c r="D11" s="26">
        <v>0</v>
      </c>
      <c r="E11" s="21">
        <f t="shared" si="1"/>
        <v>-364.70251519838297</v>
      </c>
      <c r="F11" s="73">
        <f t="shared" ref="F11:F27" si="3">J11</f>
        <v>-364.70251519838297</v>
      </c>
      <c r="G11" s="22"/>
      <c r="H11" s="22"/>
      <c r="I11" s="23"/>
      <c r="J11" s="24">
        <f t="shared" si="2"/>
        <v>-364.70251519838297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14674.569481704306</v>
      </c>
      <c r="R11" s="25">
        <v>-67388.277517724593</v>
      </c>
      <c r="S11" s="25">
        <v>-73599.572983011531</v>
      </c>
      <c r="T11" s="25">
        <v>-65027.232488989699</v>
      </c>
      <c r="U11" s="25">
        <v>-68074.092290550296</v>
      </c>
      <c r="V11" s="25">
        <v>-105287.90939981111</v>
      </c>
    </row>
    <row r="12" spans="1:22">
      <c r="A12" s="6">
        <f t="shared" si="0"/>
        <v>4</v>
      </c>
      <c r="B12" t="s">
        <v>20</v>
      </c>
      <c r="D12" s="26">
        <v>13315</v>
      </c>
      <c r="E12" s="21">
        <f t="shared" si="1"/>
        <v>923.17459999999846</v>
      </c>
      <c r="F12" s="73">
        <f t="shared" si="3"/>
        <v>14238.174599999998</v>
      </c>
      <c r="G12" s="28"/>
      <c r="H12" s="28"/>
      <c r="I12" s="21"/>
      <c r="J12" s="24">
        <f t="shared" si="2"/>
        <v>14238.174599999998</v>
      </c>
      <c r="K12" s="29">
        <v>1216938</v>
      </c>
      <c r="L12" s="29">
        <v>1216938</v>
      </c>
      <c r="M12" s="29">
        <v>1216938</v>
      </c>
      <c r="N12" s="29">
        <v>1216938</v>
      </c>
      <c r="O12" s="29">
        <v>1216938</v>
      </c>
      <c r="P12" s="29">
        <v>1216938</v>
      </c>
      <c r="Q12" s="29">
        <v>1156091.0999999999</v>
      </c>
      <c r="R12" s="29">
        <v>1156091.0999999999</v>
      </c>
      <c r="S12" s="29">
        <v>1156091.0999999999</v>
      </c>
      <c r="T12" s="29">
        <v>1156091.0999999999</v>
      </c>
      <c r="U12" s="29">
        <v>1156091.0999999999</v>
      </c>
      <c r="V12" s="29">
        <v>1156091.0999999999</v>
      </c>
    </row>
    <row r="13" spans="1:22">
      <c r="A13" s="6">
        <f t="shared" si="0"/>
        <v>5</v>
      </c>
      <c r="B13" t="s">
        <v>21</v>
      </c>
      <c r="D13" s="26">
        <v>1703</v>
      </c>
      <c r="E13" s="21">
        <f t="shared" si="1"/>
        <v>194.54552499999977</v>
      </c>
      <c r="F13" s="73">
        <f t="shared" si="3"/>
        <v>1897.5455249999998</v>
      </c>
      <c r="G13" s="28"/>
      <c r="H13" s="28">
        <v>1177</v>
      </c>
      <c r="I13" s="21"/>
      <c r="J13" s="24">
        <f t="shared" si="2"/>
        <v>1897.5455249999998</v>
      </c>
      <c r="K13" s="29">
        <v>158915.50416666668</v>
      </c>
      <c r="L13" s="29">
        <v>158915.50416666668</v>
      </c>
      <c r="M13" s="29">
        <v>158915.50416666668</v>
      </c>
      <c r="N13" s="29">
        <v>158915.50416666668</v>
      </c>
      <c r="O13" s="29">
        <v>158915.50416666668</v>
      </c>
      <c r="P13" s="29">
        <v>158915.50416666668</v>
      </c>
      <c r="Q13" s="29">
        <f t="shared" ref="Q13:V13" si="4">1888105/12</f>
        <v>157342.08333333334</v>
      </c>
      <c r="R13" s="29">
        <f t="shared" si="4"/>
        <v>157342.08333333334</v>
      </c>
      <c r="S13" s="29">
        <f t="shared" si="4"/>
        <v>157342.08333333334</v>
      </c>
      <c r="T13" s="29">
        <f t="shared" si="4"/>
        <v>157342.08333333334</v>
      </c>
      <c r="U13" s="29">
        <f t="shared" si="4"/>
        <v>157342.08333333334</v>
      </c>
      <c r="V13" s="29">
        <f t="shared" si="4"/>
        <v>157342.08333333334</v>
      </c>
    </row>
    <row r="14" spans="1:22">
      <c r="A14" s="6">
        <f t="shared" si="0"/>
        <v>6</v>
      </c>
      <c r="B14" t="s">
        <v>22</v>
      </c>
      <c r="D14" s="26">
        <v>2482</v>
      </c>
      <c r="E14" s="21">
        <f t="shared" si="1"/>
        <v>-2482</v>
      </c>
      <c r="F14" s="73">
        <f t="shared" si="3"/>
        <v>0</v>
      </c>
      <c r="G14" s="28"/>
      <c r="H14" s="28"/>
      <c r="I14" s="21"/>
      <c r="J14" s="24">
        <f t="shared" si="2"/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</row>
    <row r="15" spans="1:22">
      <c r="A15" s="6">
        <f t="shared" si="0"/>
        <v>7</v>
      </c>
      <c r="B15" t="s">
        <v>23</v>
      </c>
      <c r="D15" s="26">
        <v>7118</v>
      </c>
      <c r="E15" s="21">
        <f t="shared" si="1"/>
        <v>1100.006359428824</v>
      </c>
      <c r="F15" s="73">
        <f t="shared" si="3"/>
        <v>8218.006359428824</v>
      </c>
      <c r="G15" s="32"/>
      <c r="H15" s="21">
        <v>0</v>
      </c>
      <c r="I15" s="32" t="s">
        <v>24</v>
      </c>
      <c r="J15" s="24">
        <f t="shared" ref="J15:J28" si="5">SUM(K15:V15)/1000</f>
        <v>8218.006359428824</v>
      </c>
      <c r="K15" s="29">
        <v>883508.22835637699</v>
      </c>
      <c r="L15" s="29">
        <v>712507.54979330162</v>
      </c>
      <c r="M15" s="29">
        <v>690701.36766987329</v>
      </c>
      <c r="N15" s="29">
        <v>652955.94151716901</v>
      </c>
      <c r="O15" s="29">
        <v>728416.97974025051</v>
      </c>
      <c r="P15" s="29">
        <v>702611.25229113945</v>
      </c>
      <c r="Q15" s="29">
        <f>[8]Index!J53</f>
        <v>772659.39570009022</v>
      </c>
      <c r="R15" s="29">
        <f>[8]Index!K53</f>
        <v>682892.87551110913</v>
      </c>
      <c r="S15" s="29">
        <f>[8]Index!L53</f>
        <v>493675.64813743334</v>
      </c>
      <c r="T15" s="29">
        <f>[8]Index!M53</f>
        <v>480227.7530110557</v>
      </c>
      <c r="U15" s="29">
        <f>[8]Index!N53</f>
        <v>649637.77131512295</v>
      </c>
      <c r="V15" s="29">
        <f>[8]Index!O53</f>
        <v>768211.59638590156</v>
      </c>
    </row>
    <row r="16" spans="1:22">
      <c r="A16" s="6">
        <f t="shared" si="0"/>
        <v>8</v>
      </c>
      <c r="B16" t="s">
        <v>25</v>
      </c>
      <c r="D16" s="26">
        <v>1211</v>
      </c>
      <c r="E16" s="26">
        <f t="shared" si="1"/>
        <v>120.41311407203762</v>
      </c>
      <c r="F16" s="73">
        <f t="shared" si="3"/>
        <v>1331.4131140720376</v>
      </c>
      <c r="G16" s="26" t="s">
        <v>26</v>
      </c>
      <c r="H16" s="31">
        <v>5512</v>
      </c>
      <c r="I16" s="21"/>
      <c r="J16" s="24">
        <f t="shared" si="5"/>
        <v>1331.4131140720376</v>
      </c>
      <c r="K16" s="29">
        <v>53014.371016286459</v>
      </c>
      <c r="L16" s="29">
        <v>40118.444150656811</v>
      </c>
      <c r="M16" s="29">
        <v>94456.393511434289</v>
      </c>
      <c r="N16" s="29">
        <v>168474.50040786478</v>
      </c>
      <c r="O16" s="29">
        <v>209505.18704959075</v>
      </c>
      <c r="P16" s="29">
        <v>226512.68200613206</v>
      </c>
      <c r="Q16" s="29">
        <v>192940.87648729995</v>
      </c>
      <c r="R16" s="29">
        <v>137423.8842732975</v>
      </c>
      <c r="S16" s="29">
        <v>56311.915220387622</v>
      </c>
      <c r="T16" s="29">
        <v>61593.304430255128</v>
      </c>
      <c r="U16" s="29">
        <v>43005.025598436056</v>
      </c>
      <c r="V16" s="29">
        <v>48056.529920396053</v>
      </c>
    </row>
    <row r="17" spans="1:22">
      <c r="A17" s="6">
        <f t="shared" si="0"/>
        <v>9</v>
      </c>
      <c r="B17" t="s">
        <v>27</v>
      </c>
      <c r="D17" s="26">
        <v>22737</v>
      </c>
      <c r="E17" s="26">
        <f t="shared" si="1"/>
        <v>678.62866100003885</v>
      </c>
      <c r="F17" s="73">
        <f t="shared" si="3"/>
        <v>23415.628661000039</v>
      </c>
      <c r="G17" s="31"/>
      <c r="H17" s="31"/>
      <c r="I17" s="21"/>
      <c r="J17" s="24">
        <f t="shared" si="5"/>
        <v>23415.628661000039</v>
      </c>
      <c r="K17" s="29">
        <v>1963447.4478646733</v>
      </c>
      <c r="L17" s="29">
        <v>1963447.4478646733</v>
      </c>
      <c r="M17" s="29">
        <v>1963447.4478646733</v>
      </c>
      <c r="N17" s="29">
        <v>1963447.4478646733</v>
      </c>
      <c r="O17" s="29">
        <v>1963447.4478646733</v>
      </c>
      <c r="P17" s="29">
        <v>1963447.4478646733</v>
      </c>
      <c r="Q17" s="29">
        <v>1939157.3289686665</v>
      </c>
      <c r="R17" s="29">
        <v>1939157.3289686665</v>
      </c>
      <c r="S17" s="29">
        <v>1939157.3289686665</v>
      </c>
      <c r="T17" s="29">
        <v>1939157.3289686665</v>
      </c>
      <c r="U17" s="29">
        <v>1939157.3289686665</v>
      </c>
      <c r="V17" s="29">
        <v>1939157.3289686665</v>
      </c>
    </row>
    <row r="18" spans="1:22">
      <c r="A18" s="6">
        <f t="shared" si="0"/>
        <v>10</v>
      </c>
      <c r="B18" t="s">
        <v>28</v>
      </c>
      <c r="D18" s="26">
        <v>2745</v>
      </c>
      <c r="E18" s="26">
        <f t="shared" si="1"/>
        <v>515.21444968549667</v>
      </c>
      <c r="F18" s="73">
        <f t="shared" si="3"/>
        <v>3260.2144496854967</v>
      </c>
      <c r="G18" s="31"/>
      <c r="H18" s="31"/>
      <c r="I18" s="21"/>
      <c r="J18" s="24">
        <f t="shared" si="5"/>
        <v>3260.2144496854967</v>
      </c>
      <c r="K18" s="29">
        <v>376835.38450435008</v>
      </c>
      <c r="L18" s="29">
        <v>301426.23474777828</v>
      </c>
      <c r="M18" s="29">
        <v>328376.69730473415</v>
      </c>
      <c r="N18" s="29">
        <v>245381.92264019619</v>
      </c>
      <c r="O18" s="29">
        <v>123836.94302689306</v>
      </c>
      <c r="P18" s="29">
        <v>97411.021676914563</v>
      </c>
      <c r="Q18" s="29">
        <f>'[8]WGJ-4'!J33*(2.059*1.012)</f>
        <v>202539.85201727808</v>
      </c>
      <c r="R18" s="29">
        <f>'[8]WGJ-4'!K33*(2.059*1.012)</f>
        <v>276311.35861997615</v>
      </c>
      <c r="S18" s="29">
        <f>'[8]WGJ-4'!L33*(2.059*1.012)</f>
        <v>299726.72918679513</v>
      </c>
      <c r="T18" s="29">
        <f>'[8]WGJ-4'!M33*(2.059*1.012)</f>
        <v>324301.71891673259</v>
      </c>
      <c r="U18" s="29">
        <f>'[8]WGJ-4'!N33*(2.059*1.012)</f>
        <v>320401.24809162697</v>
      </c>
      <c r="V18" s="29">
        <f>'[8]WGJ-4'!O33*(2.059*1.012)</f>
        <v>363665.33895222162</v>
      </c>
    </row>
    <row r="19" spans="1:22">
      <c r="A19" s="6">
        <f t="shared" si="0"/>
        <v>11</v>
      </c>
      <c r="B19" t="s">
        <v>29</v>
      </c>
      <c r="D19" s="26">
        <v>13302</v>
      </c>
      <c r="E19" s="21">
        <f t="shared" si="1"/>
        <v>4666.4516565000049</v>
      </c>
      <c r="F19" s="73">
        <f t="shared" si="3"/>
        <v>17968.451656500005</v>
      </c>
      <c r="G19" s="21" t="s">
        <v>26</v>
      </c>
      <c r="H19" s="21">
        <v>-2690</v>
      </c>
      <c r="I19" s="34" t="s">
        <v>30</v>
      </c>
      <c r="J19" s="24">
        <f t="shared" si="5"/>
        <v>17968.451656500005</v>
      </c>
      <c r="K19" s="25">
        <v>3709196.6715000002</v>
      </c>
      <c r="L19" s="25">
        <v>3309481.8000000003</v>
      </c>
      <c r="M19" s="25">
        <v>1833281.1135</v>
      </c>
      <c r="N19" s="25">
        <v>1802582.5050000001</v>
      </c>
      <c r="O19" s="25"/>
      <c r="P19" s="25"/>
      <c r="Q19" s="25"/>
      <c r="R19" s="25"/>
      <c r="S19" s="25"/>
      <c r="T19" s="25"/>
      <c r="U19" s="25">
        <v>3598202.4390000002</v>
      </c>
      <c r="V19" s="25">
        <v>3715707.1274999999</v>
      </c>
    </row>
    <row r="20" spans="1:22">
      <c r="A20" s="6">
        <f t="shared" si="0"/>
        <v>12</v>
      </c>
      <c r="B20" t="s">
        <v>31</v>
      </c>
      <c r="D20" s="26">
        <v>7</v>
      </c>
      <c r="E20" s="21">
        <f t="shared" si="1"/>
        <v>0</v>
      </c>
      <c r="F20" s="73">
        <f t="shared" si="3"/>
        <v>6.9999999999999991</v>
      </c>
      <c r="G20" s="21"/>
      <c r="H20" s="21">
        <v>6679.5</v>
      </c>
      <c r="I20" s="21"/>
      <c r="J20" s="24">
        <f t="shared" si="5"/>
        <v>6.9999999999999991</v>
      </c>
      <c r="K20" s="29">
        <v>583.33333333333337</v>
      </c>
      <c r="L20" s="29">
        <v>583.33333333333337</v>
      </c>
      <c r="M20" s="29">
        <v>583.33333333333337</v>
      </c>
      <c r="N20" s="29">
        <v>583.33333333333337</v>
      </c>
      <c r="O20" s="29">
        <v>583.33333333333337</v>
      </c>
      <c r="P20" s="29">
        <v>583.33333333333337</v>
      </c>
      <c r="Q20" s="29">
        <v>583.33333333333337</v>
      </c>
      <c r="R20" s="29">
        <v>583.33333333333337</v>
      </c>
      <c r="S20" s="29">
        <v>583.33333333333337</v>
      </c>
      <c r="T20" s="29">
        <v>583.33333333333337</v>
      </c>
      <c r="U20" s="29">
        <v>583.33333333333337</v>
      </c>
      <c r="V20" s="29">
        <v>583.33333333333337</v>
      </c>
    </row>
    <row r="21" spans="1:22">
      <c r="A21" s="6">
        <f t="shared" si="0"/>
        <v>13</v>
      </c>
      <c r="B21" t="s">
        <v>32</v>
      </c>
      <c r="D21" s="26">
        <v>1290</v>
      </c>
      <c r="E21" s="21">
        <f t="shared" si="1"/>
        <v>68.464124490446238</v>
      </c>
      <c r="F21" s="73">
        <f t="shared" si="3"/>
        <v>1358.4641244904462</v>
      </c>
      <c r="G21" s="21" t="s">
        <v>26</v>
      </c>
      <c r="H21" s="31">
        <v>6132</v>
      </c>
      <c r="I21" s="21"/>
      <c r="J21" s="24">
        <f t="shared" si="5"/>
        <v>1358.4641244904462</v>
      </c>
      <c r="K21" s="29">
        <v>101777.21716415261</v>
      </c>
      <c r="L21" s="29">
        <v>122124.18402414545</v>
      </c>
      <c r="M21" s="29">
        <v>156259.97529834532</v>
      </c>
      <c r="N21" s="29">
        <v>174470.60051249905</v>
      </c>
      <c r="O21" s="29">
        <v>168952.86594441361</v>
      </c>
      <c r="P21" s="29">
        <v>147730.86448487977</v>
      </c>
      <c r="Q21" s="29">
        <v>128692.68468434841</v>
      </c>
      <c r="R21" s="29">
        <v>78476.746595809935</v>
      </c>
      <c r="S21" s="29">
        <v>53427.096850076006</v>
      </c>
      <c r="T21" s="29">
        <v>57263.917042848785</v>
      </c>
      <c r="U21" s="29">
        <v>75352.367671043787</v>
      </c>
      <c r="V21" s="29">
        <v>93935.604217883098</v>
      </c>
    </row>
    <row r="22" spans="1:22">
      <c r="A22" s="6">
        <f t="shared" si="0"/>
        <v>14</v>
      </c>
      <c r="B22" t="s">
        <v>33</v>
      </c>
      <c r="D22" s="26">
        <v>1346</v>
      </c>
      <c r="E22" s="21">
        <f t="shared" si="1"/>
        <v>421.59429936113179</v>
      </c>
      <c r="F22" s="73">
        <f t="shared" si="3"/>
        <v>1767.5942993611318</v>
      </c>
      <c r="G22" s="21" t="s">
        <v>26</v>
      </c>
      <c r="H22" s="26">
        <v>6132</v>
      </c>
      <c r="I22" s="34" t="s">
        <v>34</v>
      </c>
      <c r="J22" s="24">
        <f t="shared" si="5"/>
        <v>1767.5942993611318</v>
      </c>
      <c r="K22" s="29">
        <v>164599.58115722626</v>
      </c>
      <c r="L22" s="29">
        <v>143975.72892578124</v>
      </c>
      <c r="M22" s="29">
        <v>112182.10648437501</v>
      </c>
      <c r="N22" s="29">
        <v>100086.907578125</v>
      </c>
      <c r="O22" s="29">
        <v>124646.78621093728</v>
      </c>
      <c r="P22" s="29">
        <v>95522.692421875006</v>
      </c>
      <c r="Q22" s="29">
        <v>170259.1400592771</v>
      </c>
      <c r="R22" s="29">
        <v>185136.1570371094</v>
      </c>
      <c r="S22" s="29">
        <v>155568.75823212863</v>
      </c>
      <c r="T22" s="29">
        <v>175218.1457185547</v>
      </c>
      <c r="U22" s="29">
        <v>164766.90273574222</v>
      </c>
      <c r="V22" s="29">
        <v>175631.3928</v>
      </c>
    </row>
    <row r="23" spans="1:22">
      <c r="A23" s="6">
        <f t="shared" si="0"/>
        <v>15</v>
      </c>
      <c r="B23" t="s">
        <v>35</v>
      </c>
      <c r="D23" s="26">
        <v>2330</v>
      </c>
      <c r="E23" s="21">
        <f t="shared" si="1"/>
        <v>626.30729323730611</v>
      </c>
      <c r="F23" s="73">
        <f t="shared" si="3"/>
        <v>2956.3072932373061</v>
      </c>
      <c r="G23" s="21" t="s">
        <v>26</v>
      </c>
      <c r="H23" s="21">
        <v>6953.25</v>
      </c>
      <c r="I23" s="21"/>
      <c r="J23" s="24">
        <f t="shared" si="5"/>
        <v>2956.3072932373061</v>
      </c>
      <c r="K23" s="29">
        <v>365420.60972656251</v>
      </c>
      <c r="L23" s="29">
        <v>365277.35884277383</v>
      </c>
      <c r="M23" s="29">
        <v>491994.36247070343</v>
      </c>
      <c r="N23" s="29">
        <v>384599.63503133139</v>
      </c>
      <c r="O23" s="29">
        <v>356577.5050394698</v>
      </c>
      <c r="P23" s="29">
        <v>275141.46287190786</v>
      </c>
      <c r="Q23" s="29">
        <v>94880.820286458329</v>
      </c>
      <c r="R23" s="29">
        <v>-33904.298968098956</v>
      </c>
      <c r="S23" s="29">
        <v>8925.8123209635414</v>
      </c>
      <c r="T23" s="29">
        <v>107947.21971354166</v>
      </c>
      <c r="U23" s="29">
        <v>205954.81366699244</v>
      </c>
      <c r="V23" s="29">
        <v>333491.99223470083</v>
      </c>
    </row>
    <row r="24" spans="1:22">
      <c r="A24" s="6">
        <f t="shared" si="0"/>
        <v>16</v>
      </c>
      <c r="B24" t="s">
        <v>36</v>
      </c>
      <c r="D24" s="26">
        <v>5562</v>
      </c>
      <c r="E24" s="21">
        <f t="shared" si="1"/>
        <v>755.00991812254415</v>
      </c>
      <c r="F24" s="73">
        <f t="shared" si="3"/>
        <v>6317.0099181225441</v>
      </c>
      <c r="G24" s="21" t="s">
        <v>26</v>
      </c>
      <c r="H24" s="21"/>
      <c r="I24" s="21"/>
      <c r="J24" s="24">
        <f t="shared" si="5"/>
        <v>6317.0099181225441</v>
      </c>
      <c r="K24" s="29">
        <v>507486.46364587406</v>
      </c>
      <c r="L24" s="29">
        <v>504989.29648803675</v>
      </c>
      <c r="M24" s="29">
        <v>461586.11395788298</v>
      </c>
      <c r="N24" s="29">
        <v>472591.65381969843</v>
      </c>
      <c r="O24" s="29">
        <v>488344.6847548809</v>
      </c>
      <c r="P24" s="29">
        <v>427274.59018847457</v>
      </c>
      <c r="Q24" s="29">
        <v>533290.85440172988</v>
      </c>
      <c r="R24" s="29">
        <v>619305.51740234368</v>
      </c>
      <c r="S24" s="29">
        <v>574355.96270507807</v>
      </c>
      <c r="T24" s="29">
        <v>636508.46778320312</v>
      </c>
      <c r="U24" s="29">
        <v>549383.94918945315</v>
      </c>
      <c r="V24" s="29">
        <v>541892.36378588679</v>
      </c>
    </row>
    <row r="25" spans="1:22">
      <c r="A25" s="6">
        <f t="shared" si="0"/>
        <v>17</v>
      </c>
      <c r="B25" t="s">
        <v>37</v>
      </c>
      <c r="D25" s="26">
        <v>34</v>
      </c>
      <c r="E25" s="21">
        <f t="shared" si="1"/>
        <v>-34</v>
      </c>
      <c r="F25" s="73">
        <f t="shared" si="3"/>
        <v>0</v>
      </c>
      <c r="G25" s="21"/>
      <c r="H25" s="21">
        <v>921</v>
      </c>
      <c r="I25" s="32" t="s">
        <v>38</v>
      </c>
      <c r="J25" s="24">
        <f t="shared" si="5"/>
        <v>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>
      <c r="A26" s="6">
        <f t="shared" si="0"/>
        <v>18</v>
      </c>
      <c r="B26" t="s">
        <v>39</v>
      </c>
      <c r="D26" s="26">
        <v>1654</v>
      </c>
      <c r="E26" s="21">
        <f t="shared" si="1"/>
        <v>-1654</v>
      </c>
      <c r="F26" s="73">
        <f t="shared" si="3"/>
        <v>0</v>
      </c>
      <c r="G26" s="21"/>
      <c r="H26" s="21"/>
      <c r="I26" s="21"/>
      <c r="J26" s="24">
        <f t="shared" si="5"/>
        <v>0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>
      <c r="A27" s="6">
        <f t="shared" si="0"/>
        <v>19</v>
      </c>
      <c r="B27" s="35" t="s">
        <v>40</v>
      </c>
      <c r="C27" s="35"/>
      <c r="D27" s="36">
        <v>16541</v>
      </c>
      <c r="E27" s="37">
        <f t="shared" si="1"/>
        <v>4387.6500848437499</v>
      </c>
      <c r="F27" s="76">
        <f t="shared" si="3"/>
        <v>20928.65008484375</v>
      </c>
      <c r="G27" s="21" t="s">
        <v>26</v>
      </c>
      <c r="H27" s="21"/>
      <c r="I27" s="21"/>
      <c r="J27" s="24">
        <f t="shared" si="5"/>
        <v>20928.65008484375</v>
      </c>
      <c r="K27" s="29">
        <v>2365116.7749999999</v>
      </c>
      <c r="L27" s="29">
        <v>1846581.94921875</v>
      </c>
      <c r="M27" s="29">
        <v>2166356.1828124998</v>
      </c>
      <c r="N27" s="29">
        <v>1851863.41015625</v>
      </c>
      <c r="O27" s="29">
        <v>1629617.2453124998</v>
      </c>
      <c r="P27" s="29">
        <v>1306909.246875</v>
      </c>
      <c r="Q27" s="29">
        <v>1098639.9450000001</v>
      </c>
      <c r="R27" s="29">
        <v>1155240.9984375001</v>
      </c>
      <c r="S27" s="29">
        <v>1332899.80078125</v>
      </c>
      <c r="T27" s="29">
        <v>1638197.4740625003</v>
      </c>
      <c r="U27" s="29">
        <v>2113291.4765625</v>
      </c>
      <c r="V27" s="29">
        <v>2423935.5806249999</v>
      </c>
    </row>
    <row r="28" spans="1:22">
      <c r="A28" s="6">
        <f>A27+1</f>
        <v>20</v>
      </c>
      <c r="B28" t="s">
        <v>41</v>
      </c>
      <c r="D28" s="26">
        <f>SUM(D9:D27)</f>
        <v>177764</v>
      </c>
      <c r="E28" s="21">
        <f t="shared" si="1"/>
        <v>-66343.208140795614</v>
      </c>
      <c r="F28" s="21">
        <f>SUM(F9:F27)</f>
        <v>111420.79185920439</v>
      </c>
      <c r="G28" s="21"/>
      <c r="H28" s="21">
        <v>0</v>
      </c>
      <c r="I28" s="21"/>
      <c r="J28" s="24">
        <f t="shared" si="5"/>
        <v>111420.79185920439</v>
      </c>
      <c r="K28" s="38">
        <v>12195877.452143285</v>
      </c>
      <c r="L28" s="38">
        <v>11118634.694729866</v>
      </c>
      <c r="M28" s="38">
        <v>10021493.201172743</v>
      </c>
      <c r="N28" s="38">
        <v>9257193.6305751391</v>
      </c>
      <c r="O28" s="38">
        <v>7196083.8237108421</v>
      </c>
      <c r="P28" s="38">
        <v>6970938.5626144186</v>
      </c>
      <c r="Q28" s="38">
        <f t="shared" ref="Q28:V28" si="6">SUM(Q9:Q27)</f>
        <v>7443595.2535785008</v>
      </c>
      <c r="R28" s="38">
        <f t="shared" si="6"/>
        <v>8480630.6916206144</v>
      </c>
      <c r="S28" s="38">
        <f t="shared" si="6"/>
        <v>7117418.9513949901</v>
      </c>
      <c r="T28" s="38">
        <f t="shared" si="6"/>
        <v>7631349.2947564553</v>
      </c>
      <c r="U28" s="38">
        <f t="shared" si="6"/>
        <v>11757873.203316219</v>
      </c>
      <c r="V28" s="38">
        <f t="shared" si="6"/>
        <v>12229703.099591317</v>
      </c>
    </row>
    <row r="29" spans="1:22">
      <c r="A29" s="6"/>
      <c r="D29" s="26"/>
      <c r="E29" s="21"/>
      <c r="F29" s="21"/>
      <c r="G29" s="21"/>
      <c r="H29" s="37">
        <v>3186</v>
      </c>
      <c r="I29" s="21"/>
      <c r="J29" s="24"/>
    </row>
    <row r="30" spans="1:22">
      <c r="A30" s="6"/>
      <c r="B30" s="18" t="s">
        <v>42</v>
      </c>
      <c r="D30" s="21"/>
      <c r="E30" s="21"/>
      <c r="F30" s="21"/>
      <c r="G30" s="21"/>
      <c r="H30" s="21">
        <v>0</v>
      </c>
      <c r="I30" s="21"/>
      <c r="J30" s="24"/>
    </row>
    <row r="31" spans="1:22">
      <c r="A31" s="6">
        <f>A28+1</f>
        <v>21</v>
      </c>
      <c r="B31" t="s">
        <v>43</v>
      </c>
      <c r="D31" s="26">
        <v>407</v>
      </c>
      <c r="E31" s="26">
        <f>F31-D31</f>
        <v>0</v>
      </c>
      <c r="F31" s="39">
        <v>407</v>
      </c>
      <c r="G31" s="32"/>
      <c r="H31" s="36">
        <v>150</v>
      </c>
      <c r="I31" s="32"/>
      <c r="J31" s="24">
        <f>SUM(K31:V31)/1000</f>
        <v>407.00000000000006</v>
      </c>
      <c r="K31" s="29">
        <v>33916.666666666664</v>
      </c>
      <c r="L31" s="29">
        <v>33916.666666666664</v>
      </c>
      <c r="M31" s="29">
        <v>33916.666666666664</v>
      </c>
      <c r="N31" s="29">
        <v>33916.666666666664</v>
      </c>
      <c r="O31" s="29">
        <v>33916.666666666664</v>
      </c>
      <c r="P31" s="29">
        <v>33916.666666666664</v>
      </c>
      <c r="Q31" s="29">
        <f t="shared" ref="Q31:V31" si="7">407000/12</f>
        <v>33916.666666666664</v>
      </c>
      <c r="R31" s="29">
        <f t="shared" si="7"/>
        <v>33916.666666666664</v>
      </c>
      <c r="S31" s="29">
        <f t="shared" si="7"/>
        <v>33916.666666666664</v>
      </c>
      <c r="T31" s="29">
        <f t="shared" si="7"/>
        <v>33916.666666666664</v>
      </c>
      <c r="U31" s="29">
        <f t="shared" si="7"/>
        <v>33916.666666666664</v>
      </c>
      <c r="V31" s="29">
        <f t="shared" si="7"/>
        <v>33916.666666666664</v>
      </c>
    </row>
    <row r="32" spans="1:22">
      <c r="A32" s="6">
        <f>A31+1</f>
        <v>22</v>
      </c>
      <c r="B32" t="s">
        <v>44</v>
      </c>
      <c r="D32" s="26">
        <v>645</v>
      </c>
      <c r="E32" s="26">
        <f t="shared" ref="E32:E35" si="8">F32-D32</f>
        <v>-645</v>
      </c>
      <c r="F32" s="26">
        <v>0</v>
      </c>
      <c r="G32" s="26"/>
      <c r="H32" s="26"/>
      <c r="I32" s="21"/>
      <c r="J32" s="24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>
      <c r="A33" s="6">
        <f>A32+1</f>
        <v>23</v>
      </c>
      <c r="B33" t="s">
        <v>45</v>
      </c>
      <c r="D33" s="26">
        <v>109</v>
      </c>
      <c r="E33" s="26">
        <f t="shared" si="8"/>
        <v>-109</v>
      </c>
      <c r="F33" s="26">
        <v>0</v>
      </c>
      <c r="G33" s="26"/>
      <c r="H33" s="26"/>
      <c r="I33" s="21"/>
      <c r="J33" s="24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>
      <c r="A34" s="6">
        <f t="shared" ref="A34:A36" si="9">A33+1</f>
        <v>24</v>
      </c>
      <c r="B34" t="s">
        <v>46</v>
      </c>
      <c r="D34" s="26">
        <v>-5310</v>
      </c>
      <c r="E34" s="26">
        <f t="shared" si="8"/>
        <v>5310</v>
      </c>
      <c r="F34" s="26">
        <v>0</v>
      </c>
      <c r="G34" s="26"/>
      <c r="H34" s="26"/>
      <c r="I34" s="21"/>
      <c r="J34" s="24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>
      <c r="A35" s="6">
        <f t="shared" si="9"/>
        <v>25</v>
      </c>
      <c r="B35" t="s">
        <v>47</v>
      </c>
      <c r="D35" s="26">
        <v>1</v>
      </c>
      <c r="E35" s="26">
        <f t="shared" si="8"/>
        <v>-1</v>
      </c>
      <c r="F35" s="26">
        <v>0</v>
      </c>
      <c r="G35" s="26"/>
      <c r="H35" s="26"/>
      <c r="I35" s="21"/>
      <c r="J35" s="24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>
      <c r="A36" s="6">
        <f t="shared" si="9"/>
        <v>26</v>
      </c>
      <c r="B36" s="35" t="s">
        <v>48</v>
      </c>
      <c r="C36" s="35"/>
      <c r="D36" s="26">
        <v>86543</v>
      </c>
      <c r="E36" s="37">
        <f>F36-D36</f>
        <v>-86543</v>
      </c>
      <c r="F36" s="21">
        <v>0</v>
      </c>
      <c r="G36" s="21"/>
      <c r="H36" s="21">
        <v>152</v>
      </c>
      <c r="I36" s="32" t="s">
        <v>49</v>
      </c>
      <c r="J36" s="24">
        <f>SUM(K36:V36)/1000</f>
        <v>0</v>
      </c>
    </row>
    <row r="37" spans="1:22">
      <c r="A37" s="6">
        <f>A36+1</f>
        <v>27</v>
      </c>
      <c r="B37" t="s">
        <v>50</v>
      </c>
      <c r="D37" s="40">
        <f>SUM(D31:D36)</f>
        <v>82395</v>
      </c>
      <c r="E37" s="21">
        <f>F37-D37</f>
        <v>-81988</v>
      </c>
      <c r="F37" s="41">
        <f>SUM(F31:F36)</f>
        <v>407</v>
      </c>
      <c r="G37" s="21"/>
      <c r="H37" s="21"/>
      <c r="I37" s="21"/>
      <c r="J37" s="24">
        <f>SUM(K37:V37)/1000</f>
        <v>407.00000000000006</v>
      </c>
      <c r="K37" s="25">
        <v>33916.666666666664</v>
      </c>
      <c r="L37" s="25">
        <v>33916.666666666664</v>
      </c>
      <c r="M37" s="25">
        <v>33916.666666666664</v>
      </c>
      <c r="N37" s="25">
        <v>33916.666666666664</v>
      </c>
      <c r="O37" s="25">
        <v>33916.666666666664</v>
      </c>
      <c r="P37" s="25">
        <v>33916.666666666664</v>
      </c>
      <c r="Q37" s="25">
        <f t="shared" ref="Q37:V37" si="10">SUM(Q31:Q36)</f>
        <v>33916.666666666664</v>
      </c>
      <c r="R37" s="25">
        <f t="shared" si="10"/>
        <v>33916.666666666664</v>
      </c>
      <c r="S37" s="25">
        <f t="shared" si="10"/>
        <v>33916.666666666664</v>
      </c>
      <c r="T37" s="25">
        <f t="shared" si="10"/>
        <v>33916.666666666664</v>
      </c>
      <c r="U37" s="25">
        <f t="shared" si="10"/>
        <v>33916.666666666664</v>
      </c>
      <c r="V37" s="25">
        <f t="shared" si="10"/>
        <v>33916.666666666664</v>
      </c>
    </row>
    <row r="38" spans="1:22">
      <c r="A38" s="6"/>
      <c r="D38" s="21"/>
      <c r="E38" s="21"/>
      <c r="F38" s="21"/>
      <c r="G38" s="21"/>
      <c r="H38" s="21"/>
      <c r="I38" s="21"/>
      <c r="J38" s="24"/>
    </row>
    <row r="39" spans="1:22">
      <c r="A39" s="6"/>
      <c r="B39" s="18" t="s">
        <v>51</v>
      </c>
      <c r="D39" s="21"/>
      <c r="E39" s="21"/>
      <c r="F39" s="21"/>
      <c r="G39" s="21"/>
      <c r="H39" s="21">
        <v>78</v>
      </c>
      <c r="I39" s="21"/>
      <c r="J39" s="24"/>
    </row>
    <row r="40" spans="1:22">
      <c r="A40" s="6">
        <f>A37+1</f>
        <v>28</v>
      </c>
      <c r="B40" t="s">
        <v>52</v>
      </c>
      <c r="C40" s="42"/>
      <c r="D40" s="26">
        <v>6231</v>
      </c>
      <c r="E40" s="21">
        <f>F40-D40</f>
        <v>-622.95422575474367</v>
      </c>
      <c r="F40" s="26">
        <f>J40</f>
        <v>5608.0457742452563</v>
      </c>
      <c r="G40" s="26"/>
      <c r="H40" s="36">
        <v>0</v>
      </c>
      <c r="I40" s="32" t="s">
        <v>17</v>
      </c>
      <c r="J40" s="24">
        <f>SUM(K40:V40)/1000</f>
        <v>5608.0457742452563</v>
      </c>
      <c r="K40" s="38">
        <v>605003.08609008696</v>
      </c>
      <c r="L40" s="38">
        <v>523217.55599975493</v>
      </c>
      <c r="M40" s="38">
        <v>518479.78916168201</v>
      </c>
      <c r="N40" s="38">
        <v>396541.89414977998</v>
      </c>
      <c r="O40" s="38">
        <v>265796.30069732596</v>
      </c>
      <c r="P40" s="38">
        <v>15301.007628440801</v>
      </c>
      <c r="Q40" s="38">
        <f>'[8]WGJ-4'!J27</f>
        <v>426574.851226806</v>
      </c>
      <c r="R40" s="38">
        <f>'[8]WGJ-4'!K27</f>
        <v>553215.20957946696</v>
      </c>
      <c r="S40" s="38">
        <f>'[8]WGJ-4'!L27</f>
        <v>575209.57717895496</v>
      </c>
      <c r="T40" s="38">
        <f>'[8]WGJ-4'!M27</f>
        <v>573593.51043701102</v>
      </c>
      <c r="U40" s="38">
        <f>'[8]WGJ-4'!N27</f>
        <v>559051.44271850493</v>
      </c>
      <c r="V40" s="38">
        <f>'[8]WGJ-4'!O27</f>
        <v>596061.54937744094</v>
      </c>
    </row>
    <row r="41" spans="1:22">
      <c r="A41" s="6">
        <f>A40+1</f>
        <v>29</v>
      </c>
      <c r="B41" t="s">
        <v>53</v>
      </c>
      <c r="C41" s="42"/>
      <c r="D41" s="31">
        <v>14</v>
      </c>
      <c r="E41" s="21">
        <f>F41-D41</f>
        <v>0</v>
      </c>
      <c r="F41" s="26">
        <f t="shared" ref="F41:F43" si="11">J41</f>
        <v>13.999999999999998</v>
      </c>
      <c r="G41" s="21"/>
      <c r="H41" s="21">
        <v>78</v>
      </c>
      <c r="I41" s="21"/>
      <c r="J41" s="24">
        <f>SUM(K41:V41)/1000</f>
        <v>13.999999999999998</v>
      </c>
      <c r="K41" s="22">
        <v>1166.6666666666667</v>
      </c>
      <c r="L41" s="22">
        <v>1166.6666666666667</v>
      </c>
      <c r="M41" s="22">
        <v>1166.6666666666667</v>
      </c>
      <c r="N41" s="22">
        <v>1166.6666666666667</v>
      </c>
      <c r="O41" s="22">
        <v>1166.6666666666667</v>
      </c>
      <c r="P41" s="22">
        <v>1166.6666666666667</v>
      </c>
      <c r="Q41" s="22">
        <v>1166.6666666666667</v>
      </c>
      <c r="R41" s="22">
        <v>1166.6666666666667</v>
      </c>
      <c r="S41" s="22">
        <v>1166.6666666666667</v>
      </c>
      <c r="T41" s="22">
        <v>1166.6666666666667</v>
      </c>
      <c r="U41" s="22">
        <v>1166.6666666666667</v>
      </c>
      <c r="V41" s="22">
        <v>1166.6666666666667</v>
      </c>
    </row>
    <row r="42" spans="1:22">
      <c r="A42" s="6">
        <f>A41+1</f>
        <v>30</v>
      </c>
      <c r="B42" s="20" t="s">
        <v>54</v>
      </c>
      <c r="C42" s="8"/>
      <c r="D42" s="26">
        <v>22168</v>
      </c>
      <c r="E42" s="21">
        <f>F42-D42</f>
        <v>1136.4569184551729</v>
      </c>
      <c r="F42" s="26">
        <f t="shared" si="11"/>
        <v>23304.456918455173</v>
      </c>
      <c r="G42" s="26"/>
      <c r="H42" s="26"/>
      <c r="I42" s="32" t="s">
        <v>17</v>
      </c>
      <c r="J42" s="24">
        <f>SUM(K42:V42)/1000</f>
        <v>23304.456918455173</v>
      </c>
      <c r="K42" s="43">
        <v>2035365.1927614715</v>
      </c>
      <c r="L42" s="43">
        <v>1897954.3983126187</v>
      </c>
      <c r="M42" s="43">
        <v>2020864.1364717986</v>
      </c>
      <c r="N42" s="43">
        <v>1852843.8560152559</v>
      </c>
      <c r="O42" s="43">
        <v>1659284.1865206265</v>
      </c>
      <c r="P42" s="43">
        <v>1558403.9085054896</v>
      </c>
      <c r="Q42" s="43">
        <f>'[8]WGJ-4'!J23</f>
        <v>1991387.2697728048</v>
      </c>
      <c r="R42" s="43">
        <f>'[8]WGJ-4'!K23</f>
        <v>2055256.5877812277</v>
      </c>
      <c r="S42" s="43">
        <f>'[8]WGJ-4'!L23</f>
        <v>2042040.5721562279</v>
      </c>
      <c r="T42" s="43">
        <f>'[8]WGJ-4'!M23</f>
        <v>2078649.5244877716</v>
      </c>
      <c r="U42" s="43">
        <f>'[8]WGJ-4'!N23</f>
        <v>2035449.3047612086</v>
      </c>
      <c r="V42" s="43">
        <f>'[8]WGJ-4'!O23</f>
        <v>2076957.98090867</v>
      </c>
    </row>
    <row r="43" spans="1:22">
      <c r="A43" s="6">
        <f>A42+1</f>
        <v>31</v>
      </c>
      <c r="B43" s="35" t="s">
        <v>55</v>
      </c>
      <c r="C43" s="44"/>
      <c r="D43" s="45">
        <v>229</v>
      </c>
      <c r="E43" s="37">
        <f>F43-D43</f>
        <v>0</v>
      </c>
      <c r="F43" s="36">
        <f t="shared" si="11"/>
        <v>229.00000000000003</v>
      </c>
      <c r="G43" s="21"/>
      <c r="H43" s="21"/>
      <c r="I43" s="21"/>
      <c r="J43" s="24">
        <f>SUM(K43:V43)/1000</f>
        <v>229.00000000000003</v>
      </c>
      <c r="K43" s="46">
        <v>19083.333333333332</v>
      </c>
      <c r="L43" s="46">
        <v>19083.333333333332</v>
      </c>
      <c r="M43" s="46">
        <v>19083.333333333332</v>
      </c>
      <c r="N43" s="46">
        <v>19083.333333333332</v>
      </c>
      <c r="O43" s="46">
        <v>19083.333333333332</v>
      </c>
      <c r="P43" s="46">
        <v>19083.333333333332</v>
      </c>
      <c r="Q43" s="46">
        <v>19083.333333333332</v>
      </c>
      <c r="R43" s="46">
        <v>19083.333333333332</v>
      </c>
      <c r="S43" s="46">
        <v>19083.333333333332</v>
      </c>
      <c r="T43" s="46">
        <v>19083.333333333332</v>
      </c>
      <c r="U43" s="46">
        <v>19083.333333333332</v>
      </c>
      <c r="V43" s="46">
        <v>19083.333333333332</v>
      </c>
    </row>
    <row r="44" spans="1:22">
      <c r="A44" s="8">
        <f>A43+1</f>
        <v>32</v>
      </c>
      <c r="B44" t="s">
        <v>56</v>
      </c>
      <c r="D44" s="26">
        <f>SUM(D40:D43)</f>
        <v>28642</v>
      </c>
      <c r="E44" s="21">
        <f>F44-D44</f>
        <v>513.50269270042918</v>
      </c>
      <c r="F44" s="21">
        <f>SUM(F40:F43)</f>
        <v>29155.502692700429</v>
      </c>
      <c r="G44" s="21"/>
      <c r="H44" s="21">
        <v>8095.4688974966612</v>
      </c>
      <c r="I44" s="21"/>
      <c r="J44" s="24">
        <f>SUM(K44:V44)/1000</f>
        <v>29155.502692700429</v>
      </c>
      <c r="K44" s="38">
        <v>2660618.2788515585</v>
      </c>
      <c r="L44" s="38">
        <v>2441421.9543123739</v>
      </c>
      <c r="M44" s="38">
        <v>2559593.9256334808</v>
      </c>
      <c r="N44" s="38">
        <v>2269635.7501650359</v>
      </c>
      <c r="O44" s="38">
        <v>1945330.4872179525</v>
      </c>
      <c r="P44" s="38">
        <v>1593954.9161339302</v>
      </c>
      <c r="Q44" s="38">
        <f t="shared" ref="Q44:V44" si="12">SUM(Q40:Q43)</f>
        <v>2438212.120999611</v>
      </c>
      <c r="R44" s="38">
        <f t="shared" si="12"/>
        <v>2628721.7973606945</v>
      </c>
      <c r="S44" s="38">
        <f t="shared" si="12"/>
        <v>2637500.1493351827</v>
      </c>
      <c r="T44" s="38">
        <f t="shared" si="12"/>
        <v>2672493.0349247828</v>
      </c>
      <c r="U44" s="38">
        <f t="shared" si="12"/>
        <v>2614750.7474797135</v>
      </c>
      <c r="V44" s="38">
        <f t="shared" si="12"/>
        <v>2693269.5302861109</v>
      </c>
    </row>
    <row r="45" spans="1:22">
      <c r="A45" s="6"/>
      <c r="D45" s="21"/>
      <c r="E45" s="21"/>
      <c r="F45" s="21"/>
      <c r="G45" s="21"/>
      <c r="H45" s="21">
        <v>0</v>
      </c>
      <c r="I45" s="21"/>
      <c r="J45" s="24"/>
    </row>
    <row r="46" spans="1:22">
      <c r="A46" s="6"/>
      <c r="B46" s="18" t="s">
        <v>57</v>
      </c>
      <c r="D46" s="21"/>
      <c r="E46" s="21"/>
      <c r="F46" s="21"/>
      <c r="G46" s="21"/>
      <c r="H46" s="21">
        <v>10682.990036010742</v>
      </c>
      <c r="I46" s="21"/>
      <c r="J46" s="24"/>
    </row>
    <row r="47" spans="1:22">
      <c r="A47" s="6">
        <f>A44+1</f>
        <v>33</v>
      </c>
      <c r="B47" s="47" t="s">
        <v>58</v>
      </c>
      <c r="D47" s="26">
        <v>42752</v>
      </c>
      <c r="E47" s="21">
        <f t="shared" ref="E47:E57" si="13">F47-D47</f>
        <v>-6347.3092196922662</v>
      </c>
      <c r="F47" s="26">
        <f>J47</f>
        <v>36404.690780307734</v>
      </c>
      <c r="G47" s="26"/>
      <c r="H47" s="36">
        <v>188</v>
      </c>
      <c r="I47" s="32" t="s">
        <v>17</v>
      </c>
      <c r="J47" s="24">
        <f t="shared" ref="J47:J57" si="14">SUM(K47:V47)/1000</f>
        <v>36404.690780307734</v>
      </c>
      <c r="K47" s="38">
        <v>4461210.4910691306</v>
      </c>
      <c r="L47" s="38">
        <v>3590026.9271412129</v>
      </c>
      <c r="M47" s="38">
        <v>3775547.0282981209</v>
      </c>
      <c r="N47" s="38">
        <v>2259761.9003744596</v>
      </c>
      <c r="O47" s="38">
        <v>1175084.6861505236</v>
      </c>
      <c r="P47" s="38">
        <v>834342.08743987861</v>
      </c>
      <c r="Q47" s="38">
        <f>'[8]WGJ-4'!J31</f>
        <v>2318067.1134662149</v>
      </c>
      <c r="R47" s="38">
        <f>'[8]WGJ-4'!K31</f>
        <v>3198827.0262169447</v>
      </c>
      <c r="S47" s="38">
        <f>'[8]WGJ-4'!L31</f>
        <v>3415097.6226423047</v>
      </c>
      <c r="T47" s="38">
        <f>'[8]WGJ-4'!M31</f>
        <v>3429156.088425546</v>
      </c>
      <c r="U47" s="38">
        <f>'[8]WGJ-4'!N31</f>
        <v>3611324.333617588</v>
      </c>
      <c r="V47" s="38">
        <f>'[8]WGJ-4'!O31</f>
        <v>4336245.475465809</v>
      </c>
    </row>
    <row r="48" spans="1:22">
      <c r="A48" s="6">
        <f>A47+1</f>
        <v>34</v>
      </c>
      <c r="B48" s="47" t="s">
        <v>59</v>
      </c>
      <c r="D48" s="26">
        <v>6247</v>
      </c>
      <c r="E48" s="21">
        <f t="shared" si="13"/>
        <v>148.00000000000091</v>
      </c>
      <c r="F48" s="26">
        <f t="shared" ref="F48:F57" si="15">J48</f>
        <v>6395.0000000000009</v>
      </c>
      <c r="G48" s="21"/>
      <c r="H48" s="21">
        <v>18966.458933507405</v>
      </c>
      <c r="I48" s="21"/>
      <c r="J48" s="24">
        <f t="shared" si="14"/>
        <v>6395.0000000000009</v>
      </c>
      <c r="K48" s="48">
        <v>532916.66666666663</v>
      </c>
      <c r="L48" s="48">
        <v>532916.66666666663</v>
      </c>
      <c r="M48" s="48">
        <v>532916.66666666663</v>
      </c>
      <c r="N48" s="48">
        <v>532916.66666666663</v>
      </c>
      <c r="O48" s="48">
        <v>532916.66666666663</v>
      </c>
      <c r="P48" s="48">
        <v>532916.66666666663</v>
      </c>
      <c r="Q48" s="48">
        <v>532916.66666666663</v>
      </c>
      <c r="R48" s="48">
        <v>532916.66666666663</v>
      </c>
      <c r="S48" s="48">
        <v>532916.66666666663</v>
      </c>
      <c r="T48" s="48">
        <v>532916.66666666663</v>
      </c>
      <c r="U48" s="48">
        <v>532916.66666666663</v>
      </c>
      <c r="V48" s="48">
        <v>532916.66666666663</v>
      </c>
    </row>
    <row r="49" spans="1:22">
      <c r="A49" s="6">
        <f t="shared" ref="A49:A58" si="16">A48+1</f>
        <v>35</v>
      </c>
      <c r="B49" s="47" t="s">
        <v>60</v>
      </c>
      <c r="D49" s="26">
        <v>33676</v>
      </c>
      <c r="E49" s="21">
        <f t="shared" si="13"/>
        <v>-260.68192415728117</v>
      </c>
      <c r="F49" s="26">
        <f t="shared" si="15"/>
        <v>33415.318075842719</v>
      </c>
      <c r="G49" s="21"/>
      <c r="H49" s="21"/>
      <c r="I49" s="21"/>
      <c r="J49" s="24">
        <f t="shared" si="14"/>
        <v>33415.318075842719</v>
      </c>
      <c r="K49" s="48">
        <v>4138104.3361955364</v>
      </c>
      <c r="L49" s="48">
        <v>3274423.6774328193</v>
      </c>
      <c r="M49" s="48">
        <v>3483140.6351852519</v>
      </c>
      <c r="N49" s="48">
        <v>2127742.3771304502</v>
      </c>
      <c r="O49" s="48">
        <v>1075369.7477048906</v>
      </c>
      <c r="P49" s="48">
        <v>857781.53317896079</v>
      </c>
      <c r="Q49" s="48">
        <f>'[8]WGJ-4'!J35</f>
        <v>2038051.9781352938</v>
      </c>
      <c r="R49" s="48">
        <f>'[8]WGJ-4'!K35</f>
        <v>2790268.6088195974</v>
      </c>
      <c r="S49" s="48">
        <f>'[8]WGJ-4'!L35</f>
        <v>2992812.1370290974</v>
      </c>
      <c r="T49" s="48">
        <f>'[8]WGJ-4'!M35</f>
        <v>3229766.6798667721</v>
      </c>
      <c r="U49" s="48">
        <f>'[8]WGJ-4'!N35</f>
        <v>3393627.8834150522</v>
      </c>
      <c r="V49" s="48">
        <f>'[8]WGJ-4'!O35</f>
        <v>4014228.4817489986</v>
      </c>
    </row>
    <row r="50" spans="1:22">
      <c r="A50" s="6">
        <f t="shared" si="16"/>
        <v>36</v>
      </c>
      <c r="B50" s="47" t="s">
        <v>61</v>
      </c>
      <c r="D50" s="26">
        <v>5409</v>
      </c>
      <c r="E50" s="21">
        <f t="shared" si="13"/>
        <v>20</v>
      </c>
      <c r="F50" s="26">
        <f t="shared" si="15"/>
        <v>5429</v>
      </c>
      <c r="G50" s="21"/>
      <c r="H50" s="21"/>
      <c r="I50" s="21"/>
      <c r="J50" s="24">
        <f t="shared" si="14"/>
        <v>5429</v>
      </c>
      <c r="K50" s="48">
        <v>452416.66666666669</v>
      </c>
      <c r="L50" s="48">
        <v>452416.66666666669</v>
      </c>
      <c r="M50" s="48">
        <v>452416.66666666669</v>
      </c>
      <c r="N50" s="48">
        <v>452416.66666666669</v>
      </c>
      <c r="O50" s="48">
        <v>452416.66666666669</v>
      </c>
      <c r="P50" s="48">
        <v>452416.66666666669</v>
      </c>
      <c r="Q50" s="48">
        <v>452416.66666666669</v>
      </c>
      <c r="R50" s="48">
        <v>452416.66666666669</v>
      </c>
      <c r="S50" s="48">
        <v>452416.66666666669</v>
      </c>
      <c r="T50" s="48">
        <v>452416.66666666669</v>
      </c>
      <c r="U50" s="48">
        <v>452416.66666666669</v>
      </c>
      <c r="V50" s="48">
        <v>452416.66666666669</v>
      </c>
    </row>
    <row r="51" spans="1:22">
      <c r="A51" s="6">
        <f t="shared" si="16"/>
        <v>37</v>
      </c>
      <c r="B51" t="s">
        <v>62</v>
      </c>
      <c r="D51" s="26">
        <v>0</v>
      </c>
      <c r="E51" s="21">
        <f t="shared" si="13"/>
        <v>-942.97199999999975</v>
      </c>
      <c r="F51" s="26">
        <f t="shared" si="15"/>
        <v>-942.97199999999975</v>
      </c>
      <c r="G51" s="21"/>
      <c r="H51" s="21"/>
      <c r="I51" s="21"/>
      <c r="J51" s="24">
        <f t="shared" si="14"/>
        <v>-942.97199999999975</v>
      </c>
      <c r="K51" s="48">
        <v>-85422.583333333328</v>
      </c>
      <c r="L51" s="48">
        <v>-85422.583333333328</v>
      </c>
      <c r="M51" s="48">
        <v>-85422.583333333328</v>
      </c>
      <c r="N51" s="48">
        <v>-85422.583333333328</v>
      </c>
      <c r="O51" s="48">
        <v>-85422.583333333328</v>
      </c>
      <c r="P51" s="48">
        <v>-85422.583333333328</v>
      </c>
      <c r="Q51" s="48">
        <f t="shared" ref="Q51:V51" si="17">-860873/12</f>
        <v>-71739.416666666672</v>
      </c>
      <c r="R51" s="48">
        <f t="shared" si="17"/>
        <v>-71739.416666666672</v>
      </c>
      <c r="S51" s="48">
        <f t="shared" si="17"/>
        <v>-71739.416666666672</v>
      </c>
      <c r="T51" s="48">
        <f t="shared" si="17"/>
        <v>-71739.416666666672</v>
      </c>
      <c r="U51" s="48">
        <f t="shared" si="17"/>
        <v>-71739.416666666672</v>
      </c>
      <c r="V51" s="48">
        <f t="shared" si="17"/>
        <v>-71739.416666666672</v>
      </c>
    </row>
    <row r="52" spans="1:22">
      <c r="A52" s="6">
        <f t="shared" si="16"/>
        <v>38</v>
      </c>
      <c r="B52" t="s">
        <v>63</v>
      </c>
      <c r="D52" s="26">
        <v>0</v>
      </c>
      <c r="E52" s="21">
        <f t="shared" si="13"/>
        <v>-9000</v>
      </c>
      <c r="F52" s="26">
        <f t="shared" si="15"/>
        <v>-9000</v>
      </c>
      <c r="G52" s="21"/>
      <c r="H52" s="21"/>
      <c r="I52" s="21"/>
      <c r="J52" s="24">
        <f t="shared" si="14"/>
        <v>-9000</v>
      </c>
      <c r="K52" s="48">
        <v>-750000</v>
      </c>
      <c r="L52" s="48">
        <v>-750000</v>
      </c>
      <c r="M52" s="48">
        <v>-750000</v>
      </c>
      <c r="N52" s="48">
        <v>-750000</v>
      </c>
      <c r="O52" s="48">
        <v>-750000</v>
      </c>
      <c r="P52" s="48">
        <v>-750000</v>
      </c>
      <c r="Q52" s="48">
        <v>-750000</v>
      </c>
      <c r="R52" s="48">
        <v>-750000</v>
      </c>
      <c r="S52" s="48">
        <v>-750000</v>
      </c>
      <c r="T52" s="48">
        <v>-750000</v>
      </c>
      <c r="U52" s="48">
        <v>-750000</v>
      </c>
      <c r="V52" s="48">
        <v>-750000</v>
      </c>
    </row>
    <row r="53" spans="1:22">
      <c r="A53" s="6">
        <f t="shared" si="16"/>
        <v>39</v>
      </c>
      <c r="B53" t="s">
        <v>64</v>
      </c>
      <c r="D53" s="26">
        <v>53</v>
      </c>
      <c r="E53" s="21">
        <f t="shared" si="13"/>
        <v>0</v>
      </c>
      <c r="F53" s="26">
        <f t="shared" si="15"/>
        <v>52.999999999999993</v>
      </c>
      <c r="G53" s="21"/>
      <c r="H53" s="21"/>
      <c r="I53" s="21"/>
      <c r="J53" s="24">
        <f t="shared" si="14"/>
        <v>52.999999999999993</v>
      </c>
      <c r="K53" s="49">
        <v>4416.666666666667</v>
      </c>
      <c r="L53" s="49">
        <v>4416.666666666667</v>
      </c>
      <c r="M53" s="49">
        <v>4416.666666666667</v>
      </c>
      <c r="N53" s="49">
        <v>4416.666666666667</v>
      </c>
      <c r="O53" s="49">
        <v>4416.666666666667</v>
      </c>
      <c r="P53" s="49">
        <v>4416.666666666667</v>
      </c>
      <c r="Q53" s="49">
        <f t="shared" ref="Q53:V53" si="18">53000/12</f>
        <v>4416.666666666667</v>
      </c>
      <c r="R53" s="49">
        <f t="shared" si="18"/>
        <v>4416.666666666667</v>
      </c>
      <c r="S53" s="49">
        <f t="shared" si="18"/>
        <v>4416.666666666667</v>
      </c>
      <c r="T53" s="49">
        <f t="shared" si="18"/>
        <v>4416.666666666667</v>
      </c>
      <c r="U53" s="49">
        <f t="shared" si="18"/>
        <v>4416.666666666667</v>
      </c>
      <c r="V53" s="49">
        <f t="shared" si="18"/>
        <v>4416.666666666667</v>
      </c>
    </row>
    <row r="54" spans="1:22">
      <c r="A54" s="6">
        <f t="shared" si="16"/>
        <v>40</v>
      </c>
      <c r="B54" s="20" t="s">
        <v>65</v>
      </c>
      <c r="C54" s="20"/>
      <c r="D54" s="26">
        <v>1832</v>
      </c>
      <c r="E54" s="21">
        <f t="shared" si="13"/>
        <v>-186.83839409171787</v>
      </c>
      <c r="F54" s="26">
        <f t="shared" si="15"/>
        <v>1645.1616059082821</v>
      </c>
      <c r="G54" s="26"/>
      <c r="H54" s="26"/>
      <c r="I54" s="32" t="s">
        <v>17</v>
      </c>
      <c r="J54" s="24">
        <f t="shared" si="14"/>
        <v>1645.1616059082821</v>
      </c>
      <c r="K54" s="38">
        <v>213769.5844261634</v>
      </c>
      <c r="L54" s="38">
        <v>116381.51684651361</v>
      </c>
      <c r="M54" s="38">
        <v>23697.946031737243</v>
      </c>
      <c r="N54" s="38">
        <v>5971.5379328250729</v>
      </c>
      <c r="O54" s="38">
        <v>1427.7142508864392</v>
      </c>
      <c r="P54" s="38">
        <v>42261.007626485727</v>
      </c>
      <c r="Q54" s="38">
        <f>'[8]WGJ-4'!J47</f>
        <v>241970.92505862552</v>
      </c>
      <c r="R54" s="38">
        <f>'[8]WGJ-4'!K47</f>
        <v>448026.50824692193</v>
      </c>
      <c r="S54" s="38">
        <f>'[8]WGJ-4'!L47</f>
        <v>217333.66765103274</v>
      </c>
      <c r="T54" s="38">
        <f>'[8]WGJ-4'!M47</f>
        <v>42975.708289146329</v>
      </c>
      <c r="U54" s="38">
        <f>'[8]WGJ-4'!N47</f>
        <v>104249.39802815902</v>
      </c>
      <c r="V54" s="38">
        <f>'[8]WGJ-4'!O47</f>
        <v>187096.09151978479</v>
      </c>
    </row>
    <row r="55" spans="1:22">
      <c r="A55" s="6">
        <f t="shared" si="16"/>
        <v>41</v>
      </c>
      <c r="B55" t="s">
        <v>66</v>
      </c>
      <c r="D55" s="26">
        <v>50</v>
      </c>
      <c r="E55" s="21">
        <f t="shared" si="13"/>
        <v>25.335732971876666</v>
      </c>
      <c r="F55" s="26">
        <f t="shared" si="15"/>
        <v>75.335732971876666</v>
      </c>
      <c r="G55" s="26"/>
      <c r="H55" s="26"/>
      <c r="I55" s="32" t="s">
        <v>17</v>
      </c>
      <c r="J55" s="24">
        <f t="shared" si="14"/>
        <v>75.335732971876666</v>
      </c>
      <c r="K55" s="38">
        <v>16070.89247703551</v>
      </c>
      <c r="L55" s="38">
        <v>6358.3008766174298</v>
      </c>
      <c r="M55" s="38">
        <v>85.288697481155197</v>
      </c>
      <c r="N55" s="38">
        <v>0</v>
      </c>
      <c r="O55" s="38">
        <v>0</v>
      </c>
      <c r="P55" s="38">
        <v>3430.6167021393603</v>
      </c>
      <c r="Q55" s="38">
        <f>'[8]WGJ-4'!J51</f>
        <v>11171.971808373921</v>
      </c>
      <c r="R55" s="38">
        <f>'[8]WGJ-4'!K51</f>
        <v>21725.3621935843</v>
      </c>
      <c r="S55" s="38">
        <f>'[8]WGJ-4'!L51</f>
        <v>10227.390287816519</v>
      </c>
      <c r="T55" s="38">
        <f>'[8]WGJ-4'!M51</f>
        <v>668.06013062596196</v>
      </c>
      <c r="U55" s="38">
        <f>'[8]WGJ-4'!N51</f>
        <v>1843.604663014411</v>
      </c>
      <c r="V55" s="38">
        <f>'[8]WGJ-4'!O51</f>
        <v>3754.2451351881</v>
      </c>
    </row>
    <row r="56" spans="1:22">
      <c r="A56" s="6">
        <f t="shared" si="16"/>
        <v>42</v>
      </c>
      <c r="B56" t="s">
        <v>67</v>
      </c>
      <c r="D56" s="26">
        <v>613</v>
      </c>
      <c r="E56" s="21">
        <f t="shared" si="13"/>
        <v>244.62560952668684</v>
      </c>
      <c r="F56" s="26">
        <f t="shared" si="15"/>
        <v>857.62560952668684</v>
      </c>
      <c r="G56" s="26"/>
      <c r="H56" s="26">
        <v>59394.366704579188</v>
      </c>
      <c r="I56" s="32" t="s">
        <v>17</v>
      </c>
      <c r="J56" s="24">
        <f t="shared" si="14"/>
        <v>857.62560952668684</v>
      </c>
      <c r="K56" s="38">
        <v>103759.11476612001</v>
      </c>
      <c r="L56" s="38">
        <v>71285.765591263698</v>
      </c>
      <c r="M56" s="38">
        <v>55979.448574781403</v>
      </c>
      <c r="N56" s="38">
        <v>30814.082199335</v>
      </c>
      <c r="O56" s="38">
        <v>11651.484169065901</v>
      </c>
      <c r="P56" s="38">
        <v>19852.1371132694</v>
      </c>
      <c r="Q56" s="38">
        <f>'[8]WGJ-4'!J39</f>
        <v>103172.118687629</v>
      </c>
      <c r="R56" s="38">
        <f>'[8]WGJ-4'!K39</f>
        <v>129307.35082626299</v>
      </c>
      <c r="S56" s="38">
        <f>'[8]WGJ-4'!L39</f>
        <v>98339.84050750731</v>
      </c>
      <c r="T56" s="38">
        <f>'[8]WGJ-4'!M39</f>
        <v>46317.122952639998</v>
      </c>
      <c r="U56" s="38">
        <f>'[8]WGJ-4'!N39</f>
        <v>79313.647198677005</v>
      </c>
      <c r="V56" s="38">
        <f>'[8]WGJ-4'!O39</f>
        <v>107833.49694013501</v>
      </c>
    </row>
    <row r="57" spans="1:22">
      <c r="A57" s="6">
        <f t="shared" si="16"/>
        <v>43</v>
      </c>
      <c r="B57" s="50" t="s">
        <v>68</v>
      </c>
      <c r="C57" s="35"/>
      <c r="D57" s="36">
        <v>156</v>
      </c>
      <c r="E57" s="37">
        <f t="shared" si="13"/>
        <v>79.260448031685911</v>
      </c>
      <c r="F57" s="36">
        <f t="shared" si="15"/>
        <v>235.26044803168591</v>
      </c>
      <c r="G57" s="26"/>
      <c r="H57" s="26">
        <v>6240</v>
      </c>
      <c r="I57" s="32" t="s">
        <v>17</v>
      </c>
      <c r="J57" s="51">
        <f t="shared" si="14"/>
        <v>235.26044803168591</v>
      </c>
      <c r="K57" s="52">
        <v>23428.0210755765</v>
      </c>
      <c r="L57" s="52">
        <v>15638.406113535098</v>
      </c>
      <c r="M57" s="52">
        <v>6809.8248422145798</v>
      </c>
      <c r="N57" s="52">
        <v>1868.5548003762899</v>
      </c>
      <c r="O57" s="52">
        <v>1138.03691659122</v>
      </c>
      <c r="P57" s="52">
        <v>6061.29591874778</v>
      </c>
      <c r="Q57" s="52">
        <f>'[8]WGJ-4'!J43</f>
        <v>30361.807879433003</v>
      </c>
      <c r="R57" s="52">
        <f>'[8]WGJ-4'!K43</f>
        <v>49993.379300832697</v>
      </c>
      <c r="S57" s="52">
        <f>'[8]WGJ-4'!L43</f>
        <v>34817.508576810294</v>
      </c>
      <c r="T57" s="52">
        <f>'[8]WGJ-4'!M43</f>
        <v>13867.415405064801</v>
      </c>
      <c r="U57" s="52">
        <f>'[8]WGJ-4'!N43</f>
        <v>20725.084142386902</v>
      </c>
      <c r="V57" s="52">
        <f>'[8]WGJ-4'!O43</f>
        <v>30551.113060116699</v>
      </c>
    </row>
    <row r="58" spans="1:22">
      <c r="A58" s="6">
        <f t="shared" si="16"/>
        <v>44</v>
      </c>
      <c r="B58" t="s">
        <v>69</v>
      </c>
      <c r="D58" s="26">
        <f>SUM(D47:D57)</f>
        <v>90788</v>
      </c>
      <c r="E58" s="21">
        <f>F58-D58</f>
        <v>-16220.579747411015</v>
      </c>
      <c r="F58" s="21">
        <f>SUM(F47:F57)</f>
        <v>74567.420252588985</v>
      </c>
      <c r="G58" s="21"/>
      <c r="H58" s="21">
        <v>0.11360950271288535</v>
      </c>
      <c r="I58" s="21"/>
      <c r="J58" s="24">
        <f t="shared" ref="J58:V58" si="19">SUM(J47:J57)</f>
        <v>74567.420252588985</v>
      </c>
      <c r="K58" s="38">
        <v>9110669.8566762283</v>
      </c>
      <c r="L58" s="38">
        <v>7228442.0106686288</v>
      </c>
      <c r="M58" s="38">
        <v>7499587.5882962551</v>
      </c>
      <c r="N58" s="38">
        <v>4580485.8691041134</v>
      </c>
      <c r="O58" s="38">
        <v>2418999.085858624</v>
      </c>
      <c r="P58" s="38">
        <v>1918056.0946461484</v>
      </c>
      <c r="Q58" s="38">
        <f t="shared" si="19"/>
        <v>4910806.498368904</v>
      </c>
      <c r="R58" s="38">
        <f t="shared" si="19"/>
        <v>6806158.8189374786</v>
      </c>
      <c r="S58" s="38">
        <f t="shared" si="19"/>
        <v>6936638.7500279034</v>
      </c>
      <c r="T58" s="38">
        <f t="shared" si="19"/>
        <v>6930761.6584031293</v>
      </c>
      <c r="U58" s="38">
        <f t="shared" si="19"/>
        <v>7379094.5343982112</v>
      </c>
      <c r="V58" s="38">
        <f t="shared" si="19"/>
        <v>8847719.4872033633</v>
      </c>
    </row>
    <row r="59" spans="1:22">
      <c r="A59" s="6"/>
      <c r="D59" s="21"/>
      <c r="E59" s="21"/>
      <c r="F59" s="21"/>
      <c r="G59" s="21"/>
      <c r="H59" s="21">
        <v>3237.8010523088278</v>
      </c>
      <c r="I59" s="21"/>
      <c r="J59" s="24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1:22">
      <c r="A60" s="6"/>
      <c r="D60" s="21"/>
      <c r="E60" s="21"/>
      <c r="F60" s="21"/>
      <c r="G60" s="21"/>
      <c r="H60" s="21"/>
      <c r="I60" s="21"/>
      <c r="J60" s="24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2">
      <c r="A61" s="6"/>
      <c r="D61" s="21"/>
      <c r="E61" s="21"/>
      <c r="F61" s="21"/>
      <c r="G61" s="21"/>
      <c r="H61" s="21"/>
      <c r="I61" s="21"/>
      <c r="J61" s="24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1:22">
      <c r="A62" s="6"/>
      <c r="D62" s="21"/>
      <c r="E62" s="21"/>
      <c r="F62" s="21"/>
      <c r="G62" s="21"/>
      <c r="H62" s="21">
        <v>592.63582339628294</v>
      </c>
      <c r="I62" s="21"/>
      <c r="J62" s="24"/>
    </row>
    <row r="63" spans="1:22">
      <c r="A63" s="6"/>
      <c r="B63" s="18" t="s">
        <v>70</v>
      </c>
      <c r="D63" s="21"/>
      <c r="E63" s="21" t="s">
        <v>71</v>
      </c>
      <c r="F63" s="21"/>
      <c r="G63" s="21"/>
      <c r="H63" s="37">
        <v>480</v>
      </c>
      <c r="I63" s="21"/>
      <c r="J63" s="24"/>
    </row>
    <row r="64" spans="1:22">
      <c r="A64" s="6">
        <f>A58+1</f>
        <v>45</v>
      </c>
      <c r="B64" t="s">
        <v>29</v>
      </c>
      <c r="C64" s="20"/>
      <c r="D64" s="26">
        <v>894</v>
      </c>
      <c r="E64" s="21">
        <f t="shared" ref="E64:E72" si="20">F64-D64</f>
        <v>49.200800000000186</v>
      </c>
      <c r="F64" s="26">
        <f>J64</f>
        <v>943.20080000000019</v>
      </c>
      <c r="G64" s="21"/>
      <c r="H64" s="21">
        <v>70026.232758276092</v>
      </c>
      <c r="I64" s="21"/>
      <c r="J64" s="24">
        <f t="shared" ref="J64:J73" si="21">SUM(K64:V64)/1000</f>
        <v>943.20080000000019</v>
      </c>
      <c r="K64" s="25">
        <v>78616.800000000003</v>
      </c>
      <c r="L64" s="25">
        <v>78616.800000000003</v>
      </c>
      <c r="M64" s="25">
        <v>78616.800000000003</v>
      </c>
      <c r="N64" s="25">
        <v>78616.800000000003</v>
      </c>
      <c r="O64" s="25">
        <v>78616.800000000003</v>
      </c>
      <c r="P64" s="25">
        <v>78616.800000000003</v>
      </c>
      <c r="Q64" s="25">
        <v>78583.333333333328</v>
      </c>
      <c r="R64" s="25">
        <v>78583.333333333328</v>
      </c>
      <c r="S64" s="25">
        <v>78583.333333333328</v>
      </c>
      <c r="T64" s="25">
        <v>78583.333333333328</v>
      </c>
      <c r="U64" s="25">
        <v>78583.333333333328</v>
      </c>
      <c r="V64" s="25">
        <v>78583.333333333328</v>
      </c>
    </row>
    <row r="65" spans="1:22">
      <c r="A65" s="6">
        <f>A64+1</f>
        <v>46</v>
      </c>
      <c r="B65" t="s">
        <v>72</v>
      </c>
      <c r="D65" s="26">
        <f>136+2</f>
        <v>138</v>
      </c>
      <c r="E65" s="21">
        <f t="shared" si="20"/>
        <v>0</v>
      </c>
      <c r="F65" s="26">
        <f t="shared" ref="F65:F72" si="22">J65</f>
        <v>138</v>
      </c>
      <c r="G65" s="21"/>
      <c r="H65" s="21"/>
      <c r="I65" s="21"/>
      <c r="J65" s="24">
        <f t="shared" si="21"/>
        <v>138</v>
      </c>
      <c r="K65" s="25">
        <v>11500</v>
      </c>
      <c r="L65" s="25">
        <v>11500</v>
      </c>
      <c r="M65" s="25">
        <v>11500</v>
      </c>
      <c r="N65" s="25">
        <v>11500</v>
      </c>
      <c r="O65" s="25">
        <v>11500</v>
      </c>
      <c r="P65" s="25">
        <v>11500</v>
      </c>
      <c r="Q65" s="25">
        <v>11500</v>
      </c>
      <c r="R65" s="25">
        <v>11500</v>
      </c>
      <c r="S65" s="25">
        <v>11500</v>
      </c>
      <c r="T65" s="25">
        <v>11500</v>
      </c>
      <c r="U65" s="25">
        <v>11500</v>
      </c>
      <c r="V65" s="25">
        <v>11500</v>
      </c>
    </row>
    <row r="66" spans="1:22">
      <c r="A66" s="6">
        <f t="shared" ref="A66:A73" si="23">A65+1</f>
        <v>47</v>
      </c>
      <c r="B66" t="s">
        <v>73</v>
      </c>
      <c r="D66" s="26">
        <v>12067</v>
      </c>
      <c r="E66" s="21">
        <f t="shared" si="20"/>
        <v>150.68000000000029</v>
      </c>
      <c r="F66" s="26">
        <f t="shared" si="22"/>
        <v>12217.68</v>
      </c>
      <c r="G66" s="26"/>
      <c r="H66" s="26">
        <v>772</v>
      </c>
      <c r="I66" s="53"/>
      <c r="J66" s="24">
        <f t="shared" si="21"/>
        <v>12217.68</v>
      </c>
      <c r="K66" s="25">
        <v>1016720</v>
      </c>
      <c r="L66" s="25">
        <v>1016720</v>
      </c>
      <c r="M66" s="25">
        <v>1016720</v>
      </c>
      <c r="N66" s="25">
        <v>1016720</v>
      </c>
      <c r="O66" s="25">
        <v>1016720</v>
      </c>
      <c r="P66" s="25">
        <v>1016720</v>
      </c>
      <c r="Q66" s="25">
        <v>1016720</v>
      </c>
      <c r="R66" s="25">
        <v>1016720</v>
      </c>
      <c r="S66" s="25">
        <v>1016720</v>
      </c>
      <c r="T66" s="25">
        <v>1022400</v>
      </c>
      <c r="U66" s="25">
        <v>1022400</v>
      </c>
      <c r="V66" s="25">
        <v>1022400</v>
      </c>
    </row>
    <row r="67" spans="1:22">
      <c r="A67" s="6">
        <f t="shared" si="23"/>
        <v>48</v>
      </c>
      <c r="B67" t="s">
        <v>74</v>
      </c>
      <c r="D67" s="26">
        <v>1501</v>
      </c>
      <c r="E67" s="21">
        <f t="shared" si="20"/>
        <v>6.7159999999998945</v>
      </c>
      <c r="F67" s="26">
        <f t="shared" si="22"/>
        <v>1507.7159999999999</v>
      </c>
      <c r="G67" s="21" t="s">
        <v>75</v>
      </c>
      <c r="H67" s="21">
        <v>49</v>
      </c>
      <c r="I67" s="21"/>
      <c r="J67" s="24">
        <f t="shared" si="21"/>
        <v>1507.7159999999999</v>
      </c>
      <c r="K67" s="25">
        <v>125643</v>
      </c>
      <c r="L67" s="25">
        <v>125643</v>
      </c>
      <c r="M67" s="25">
        <v>125643</v>
      </c>
      <c r="N67" s="25">
        <v>125643</v>
      </c>
      <c r="O67" s="25">
        <v>125643</v>
      </c>
      <c r="P67" s="25">
        <v>125643</v>
      </c>
      <c r="Q67" s="25">
        <v>125643</v>
      </c>
      <c r="R67" s="25">
        <v>125643</v>
      </c>
      <c r="S67" s="25">
        <v>125643</v>
      </c>
      <c r="T67" s="25">
        <v>125643</v>
      </c>
      <c r="U67" s="25">
        <v>125643</v>
      </c>
      <c r="V67" s="25">
        <v>125643</v>
      </c>
    </row>
    <row r="68" spans="1:22">
      <c r="A68" s="6">
        <f t="shared" si="23"/>
        <v>49</v>
      </c>
      <c r="B68" t="s">
        <v>76</v>
      </c>
      <c r="D68" s="26">
        <v>1373</v>
      </c>
      <c r="E68" s="21">
        <f t="shared" si="20"/>
        <v>29.934675200000129</v>
      </c>
      <c r="F68" s="26">
        <f t="shared" si="22"/>
        <v>1402.9346752000001</v>
      </c>
      <c r="G68" s="32"/>
      <c r="H68" s="21">
        <v>348</v>
      </c>
      <c r="I68" s="21"/>
      <c r="J68" s="24">
        <f t="shared" si="21"/>
        <v>1402.9346752000001</v>
      </c>
      <c r="K68" s="25">
        <v>152421.69840000002</v>
      </c>
      <c r="L68" s="25">
        <v>133564.00443200002</v>
      </c>
      <c r="M68" s="25">
        <v>121321.00700800002</v>
      </c>
      <c r="N68" s="25">
        <v>127511.46372000001</v>
      </c>
      <c r="O68" s="25">
        <v>111882.20964</v>
      </c>
      <c r="P68" s="25">
        <v>83672.462360000005</v>
      </c>
      <c r="Q68" s="25">
        <v>132712.63364000001</v>
      </c>
      <c r="R68" s="25">
        <v>127312.81360000001</v>
      </c>
      <c r="S68" s="25">
        <v>108514.70956000002</v>
      </c>
      <c r="T68" s="25">
        <v>79664.010439999998</v>
      </c>
      <c r="U68" s="25">
        <v>86352.80363200001</v>
      </c>
      <c r="V68" s="25">
        <v>138004.85876799998</v>
      </c>
    </row>
    <row r="69" spans="1:22">
      <c r="A69" s="6">
        <f t="shared" si="23"/>
        <v>50</v>
      </c>
      <c r="B69" t="s">
        <v>77</v>
      </c>
      <c r="D69" s="26">
        <v>45</v>
      </c>
      <c r="E69" s="21">
        <f t="shared" si="20"/>
        <v>0.22200000000000131</v>
      </c>
      <c r="F69" s="26">
        <f t="shared" si="22"/>
        <v>45.222000000000001</v>
      </c>
      <c r="G69" s="21"/>
      <c r="H69" s="21">
        <v>8315</v>
      </c>
      <c r="I69" s="21"/>
      <c r="J69" s="24">
        <f t="shared" si="21"/>
        <v>45.222000000000001</v>
      </c>
      <c r="K69" s="25">
        <v>3768.5</v>
      </c>
      <c r="L69" s="25">
        <v>3768.5</v>
      </c>
      <c r="M69" s="25">
        <v>3768.5</v>
      </c>
      <c r="N69" s="25">
        <v>3768.5</v>
      </c>
      <c r="O69" s="25">
        <v>3768.5</v>
      </c>
      <c r="P69" s="25">
        <v>3768.5</v>
      </c>
      <c r="Q69" s="25">
        <v>3768.5</v>
      </c>
      <c r="R69" s="25">
        <v>3768.5</v>
      </c>
      <c r="S69" s="25">
        <v>3768.5</v>
      </c>
      <c r="T69" s="25">
        <v>3768.5</v>
      </c>
      <c r="U69" s="25">
        <v>3768.5</v>
      </c>
      <c r="V69" s="25">
        <v>3768.5</v>
      </c>
    </row>
    <row r="70" spans="1:22">
      <c r="A70" s="6">
        <f t="shared" si="23"/>
        <v>51</v>
      </c>
      <c r="B70" t="s">
        <v>78</v>
      </c>
      <c r="D70" s="26">
        <v>135</v>
      </c>
      <c r="E70" s="21">
        <f t="shared" si="20"/>
        <v>5.0000000000000284</v>
      </c>
      <c r="F70" s="26">
        <f t="shared" si="22"/>
        <v>140.00000000000003</v>
      </c>
      <c r="G70" s="21"/>
      <c r="H70" s="21">
        <v>1245</v>
      </c>
      <c r="I70" s="21"/>
      <c r="J70" s="24">
        <f t="shared" si="21"/>
        <v>140.00000000000003</v>
      </c>
      <c r="K70" s="25">
        <v>11666.666666666666</v>
      </c>
      <c r="L70" s="25">
        <v>11666.666666666666</v>
      </c>
      <c r="M70" s="25">
        <v>11666.666666666666</v>
      </c>
      <c r="N70" s="25">
        <v>11666.666666666666</v>
      </c>
      <c r="O70" s="25">
        <v>11666.666666666666</v>
      </c>
      <c r="P70" s="25">
        <v>11666.666666666666</v>
      </c>
      <c r="Q70" s="25">
        <v>11666.666666666666</v>
      </c>
      <c r="R70" s="25">
        <v>11666.666666666666</v>
      </c>
      <c r="S70" s="25">
        <v>11666.666666666666</v>
      </c>
      <c r="T70" s="25">
        <v>11666.666666666666</v>
      </c>
      <c r="U70" s="25">
        <v>11666.666666666666</v>
      </c>
      <c r="V70" s="25">
        <v>11666.666666666666</v>
      </c>
    </row>
    <row r="71" spans="1:22">
      <c r="A71" s="6">
        <f t="shared" si="23"/>
        <v>52</v>
      </c>
      <c r="B71" t="s">
        <v>79</v>
      </c>
      <c r="C71" s="20"/>
      <c r="D71" s="26">
        <v>558</v>
      </c>
      <c r="E71" s="21">
        <f t="shared" si="20"/>
        <v>0</v>
      </c>
      <c r="F71" s="26">
        <f t="shared" si="22"/>
        <v>558</v>
      </c>
      <c r="G71" s="32"/>
      <c r="H71" s="21">
        <v>1689</v>
      </c>
      <c r="I71" s="21"/>
      <c r="J71" s="24">
        <f t="shared" si="21"/>
        <v>558</v>
      </c>
      <c r="K71" s="25">
        <v>46500</v>
      </c>
      <c r="L71" s="25">
        <v>46500</v>
      </c>
      <c r="M71" s="25">
        <v>46500</v>
      </c>
      <c r="N71" s="25">
        <v>46500</v>
      </c>
      <c r="O71" s="25">
        <v>46500</v>
      </c>
      <c r="P71" s="25">
        <v>46500</v>
      </c>
      <c r="Q71" s="25">
        <f t="shared" ref="Q71:V71" si="24">558000/12</f>
        <v>46500</v>
      </c>
      <c r="R71" s="25">
        <f t="shared" si="24"/>
        <v>46500</v>
      </c>
      <c r="S71" s="25">
        <f t="shared" si="24"/>
        <v>46500</v>
      </c>
      <c r="T71" s="25">
        <f t="shared" si="24"/>
        <v>46500</v>
      </c>
      <c r="U71" s="25">
        <f t="shared" si="24"/>
        <v>46500</v>
      </c>
      <c r="V71" s="25">
        <f t="shared" si="24"/>
        <v>46500</v>
      </c>
    </row>
    <row r="72" spans="1:22">
      <c r="A72" s="6">
        <f t="shared" si="23"/>
        <v>53</v>
      </c>
      <c r="B72" s="35" t="s">
        <v>80</v>
      </c>
      <c r="C72" s="35"/>
      <c r="D72" s="36">
        <v>643</v>
      </c>
      <c r="E72" s="37">
        <f t="shared" si="20"/>
        <v>-0.41200000000003456</v>
      </c>
      <c r="F72" s="36">
        <f t="shared" si="22"/>
        <v>642.58799999999997</v>
      </c>
      <c r="G72" s="21"/>
      <c r="H72" s="21">
        <v>32.112000000000002</v>
      </c>
      <c r="I72" s="21"/>
      <c r="J72" s="51">
        <f t="shared" si="21"/>
        <v>642.58799999999997</v>
      </c>
      <c r="K72" s="54">
        <v>53549</v>
      </c>
      <c r="L72" s="54">
        <v>53549</v>
      </c>
      <c r="M72" s="54">
        <v>53549</v>
      </c>
      <c r="N72" s="54">
        <v>53549</v>
      </c>
      <c r="O72" s="54">
        <v>53549</v>
      </c>
      <c r="P72" s="54">
        <v>53549</v>
      </c>
      <c r="Q72" s="54">
        <v>53549</v>
      </c>
      <c r="R72" s="54">
        <v>53549</v>
      </c>
      <c r="S72" s="54">
        <v>53549</v>
      </c>
      <c r="T72" s="54">
        <v>53549</v>
      </c>
      <c r="U72" s="54">
        <v>53549</v>
      </c>
      <c r="V72" s="54">
        <v>53549</v>
      </c>
    </row>
    <row r="73" spans="1:22">
      <c r="A73" s="6">
        <f t="shared" si="23"/>
        <v>54</v>
      </c>
      <c r="B73" t="s">
        <v>81</v>
      </c>
      <c r="D73" s="26">
        <f>SUM(D64:D72)</f>
        <v>17354</v>
      </c>
      <c r="E73" s="21">
        <f>F73-D73</f>
        <v>241.34147520000261</v>
      </c>
      <c r="F73" s="21">
        <f>SUM(F64:F72)</f>
        <v>17595.341475200003</v>
      </c>
      <c r="G73" s="21"/>
      <c r="H73" s="21">
        <v>214</v>
      </c>
      <c r="I73" s="21"/>
      <c r="J73" s="24">
        <f t="shared" si="21"/>
        <v>17595.341475200003</v>
      </c>
      <c r="K73" s="38">
        <v>1500385.6650666669</v>
      </c>
      <c r="L73" s="38">
        <v>1481527.9710986668</v>
      </c>
      <c r="M73" s="38">
        <v>1469284.9736746668</v>
      </c>
      <c r="N73" s="38">
        <v>1475475.4303866669</v>
      </c>
      <c r="O73" s="38">
        <v>1459846.1763066668</v>
      </c>
      <c r="P73" s="38">
        <v>1431636.4290266668</v>
      </c>
      <c r="Q73" s="38">
        <f t="shared" ref="Q73:V73" si="25">SUM(Q64:Q72)</f>
        <v>1480643.1336399999</v>
      </c>
      <c r="R73" s="38">
        <f t="shared" si="25"/>
        <v>1475243.3136</v>
      </c>
      <c r="S73" s="38">
        <f t="shared" si="25"/>
        <v>1456445.2095600001</v>
      </c>
      <c r="T73" s="38">
        <f t="shared" si="25"/>
        <v>1433274.5104400001</v>
      </c>
      <c r="U73" s="38">
        <f t="shared" si="25"/>
        <v>1439963.303632</v>
      </c>
      <c r="V73" s="38">
        <f t="shared" si="25"/>
        <v>1491615.358768</v>
      </c>
    </row>
    <row r="74" spans="1:22" ht="12.95" customHeight="1">
      <c r="A74" s="6"/>
      <c r="D74" s="21"/>
      <c r="E74" s="21"/>
      <c r="F74" s="21"/>
      <c r="G74" s="21"/>
      <c r="H74" s="37">
        <v>643</v>
      </c>
      <c r="I74" s="21"/>
      <c r="J74" s="24"/>
    </row>
    <row r="75" spans="1:22" ht="12" customHeight="1">
      <c r="A75" s="6"/>
      <c r="B75" s="18" t="s">
        <v>82</v>
      </c>
      <c r="D75" s="21"/>
      <c r="E75" s="21"/>
      <c r="F75" s="21"/>
      <c r="G75" s="21"/>
      <c r="H75" s="21">
        <v>13307.111999999999</v>
      </c>
      <c r="I75" s="21"/>
      <c r="J75" s="24"/>
    </row>
    <row r="76" spans="1:22" ht="12" customHeight="1">
      <c r="A76" s="6">
        <f>A73+1</f>
        <v>55</v>
      </c>
      <c r="B76" t="s">
        <v>83</v>
      </c>
      <c r="D76" s="26">
        <v>997</v>
      </c>
      <c r="E76" s="26">
        <f>F76-D76</f>
        <v>32</v>
      </c>
      <c r="F76" s="26">
        <v>1029</v>
      </c>
      <c r="G76" s="26"/>
      <c r="H76" s="26"/>
      <c r="I76" s="21"/>
      <c r="J76" s="24">
        <f t="shared" ref="J76" si="26">SUM(K76:V76)/1000</f>
        <v>1029</v>
      </c>
      <c r="K76" s="25">
        <v>85750</v>
      </c>
      <c r="L76" s="25">
        <v>85750</v>
      </c>
      <c r="M76" s="25">
        <v>85750</v>
      </c>
      <c r="N76" s="25">
        <v>85750</v>
      </c>
      <c r="O76" s="25">
        <v>85750</v>
      </c>
      <c r="P76" s="25">
        <v>85750</v>
      </c>
      <c r="Q76" s="25">
        <f t="shared" ref="Q76:V76" si="27">$F76*1000/12</f>
        <v>85750</v>
      </c>
      <c r="R76" s="25">
        <f t="shared" si="27"/>
        <v>85750</v>
      </c>
      <c r="S76" s="25">
        <f t="shared" si="27"/>
        <v>85750</v>
      </c>
      <c r="T76" s="25">
        <f t="shared" si="27"/>
        <v>85750</v>
      </c>
      <c r="U76" s="25">
        <f t="shared" si="27"/>
        <v>85750</v>
      </c>
      <c r="V76" s="25">
        <f t="shared" si="27"/>
        <v>85750</v>
      </c>
    </row>
    <row r="77" spans="1:22" ht="12" customHeight="1">
      <c r="A77" s="6"/>
      <c r="D77" s="21"/>
      <c r="E77" s="21"/>
      <c r="F77" s="21"/>
      <c r="G77" s="21"/>
      <c r="H77" s="21"/>
      <c r="I77" s="21"/>
      <c r="J77" s="24"/>
    </row>
    <row r="78" spans="1:22" ht="12" customHeight="1">
      <c r="A78" s="6">
        <f>A76+1</f>
        <v>56</v>
      </c>
      <c r="B78" s="55" t="s">
        <v>84</v>
      </c>
      <c r="C78" s="56"/>
      <c r="D78" s="57">
        <f>D28+D37+D44+D58+D73+D76</f>
        <v>397940</v>
      </c>
      <c r="E78" s="57">
        <f>F78-D78</f>
        <v>-163764.94372030621</v>
      </c>
      <c r="F78" s="58">
        <f>F28+F37+F44+F58+F73+F76</f>
        <v>234175.05627969379</v>
      </c>
      <c r="G78" s="21"/>
      <c r="H78" s="21">
        <v>133</v>
      </c>
      <c r="I78" s="21"/>
      <c r="J78" s="24"/>
      <c r="Q78">
        <v>-227.98069261759503</v>
      </c>
      <c r="R78">
        <v>68.9039770717267</v>
      </c>
      <c r="S78">
        <v>21.476539355935689</v>
      </c>
      <c r="T78">
        <v>-116.85636708810921</v>
      </c>
      <c r="U78">
        <v>14.26154527589668</v>
      </c>
      <c r="V78">
        <v>151.63525660429138</v>
      </c>
    </row>
    <row r="79" spans="1:22" ht="12" customHeight="1">
      <c r="A79" s="6"/>
      <c r="B79" s="59"/>
      <c r="D79" s="21"/>
      <c r="E79" s="21"/>
      <c r="F79" s="21"/>
      <c r="G79" s="21"/>
      <c r="H79" s="37"/>
      <c r="I79" s="21"/>
      <c r="J79" s="24"/>
      <c r="K79">
        <v>233.34086861945678</v>
      </c>
      <c r="L79">
        <v>131.51902973223451</v>
      </c>
      <c r="M79">
        <v>79.370168512686973</v>
      </c>
      <c r="N79">
        <v>-175.39197258353218</v>
      </c>
      <c r="O79">
        <v>-321.29715068074779</v>
      </c>
      <c r="P79">
        <v>-305.17365096211415</v>
      </c>
    </row>
    <row r="80" spans="1:22" ht="12" customHeight="1">
      <c r="A80" s="6"/>
      <c r="B80" s="18" t="s">
        <v>85</v>
      </c>
      <c r="D80" s="21"/>
      <c r="E80" s="21"/>
      <c r="F80" s="21"/>
      <c r="G80" s="21"/>
      <c r="H80" s="57">
        <v>188457.26014905036</v>
      </c>
      <c r="I80" s="21"/>
      <c r="J80" s="24"/>
      <c r="K80" s="17">
        <v>41639</v>
      </c>
      <c r="L80" s="17">
        <v>41670</v>
      </c>
      <c r="M80" s="17">
        <v>41698</v>
      </c>
      <c r="N80" s="17">
        <v>41729</v>
      </c>
      <c r="O80" s="17">
        <v>41759</v>
      </c>
      <c r="P80" s="17">
        <v>41790</v>
      </c>
      <c r="Q80" s="17">
        <v>41455</v>
      </c>
      <c r="R80" s="17">
        <v>41486</v>
      </c>
      <c r="S80" s="17">
        <v>41517</v>
      </c>
      <c r="T80" s="17">
        <v>41547</v>
      </c>
      <c r="U80" s="17">
        <v>41578</v>
      </c>
      <c r="V80" s="17">
        <v>41608</v>
      </c>
    </row>
    <row r="81" spans="1:22" ht="12.95" customHeight="1">
      <c r="A81" s="6">
        <f>A78+1</f>
        <v>57</v>
      </c>
      <c r="B81" t="s">
        <v>86</v>
      </c>
      <c r="D81" s="26">
        <v>0</v>
      </c>
      <c r="E81" s="21">
        <f t="shared" ref="E81:E90" si="28">F81-D81</f>
        <v>38589.267638611724</v>
      </c>
      <c r="F81" s="21">
        <f>J81</f>
        <v>38589.267638611724</v>
      </c>
      <c r="G81" s="21"/>
      <c r="H81" s="21"/>
      <c r="I81" s="22"/>
      <c r="J81" s="24">
        <f>SUM(K81:V81)/1000</f>
        <v>38589.267638611724</v>
      </c>
      <c r="K81" s="38">
        <v>3987060.7631683303</v>
      </c>
      <c r="L81" s="38">
        <v>2968164.0607356997</v>
      </c>
      <c r="M81" s="38">
        <v>3598807.5909614498</v>
      </c>
      <c r="N81" s="38">
        <v>5092186.78207397</v>
      </c>
      <c r="O81" s="38">
        <v>3814511.2895965497</v>
      </c>
      <c r="P81" s="38">
        <v>2374895.4348564097</v>
      </c>
      <c r="Q81" s="38">
        <f>-'[8]WGJ-4'!J9</f>
        <v>2902832.9067230201</v>
      </c>
      <c r="R81" s="38">
        <f>-'[8]WGJ-4'!K9</f>
        <v>1683986.1204862499</v>
      </c>
      <c r="S81" s="38">
        <f>-'[8]WGJ-4'!L9</f>
        <v>2774162.59365081</v>
      </c>
      <c r="T81" s="38">
        <f>-'[8]WGJ-4'!M9</f>
        <v>1985896.6045379599</v>
      </c>
      <c r="U81" s="38">
        <f>-'[8]WGJ-4'!N9</f>
        <v>3071891.3314819303</v>
      </c>
      <c r="V81" s="38">
        <f>-'[8]WGJ-4'!O9</f>
        <v>4334872.1603393499</v>
      </c>
    </row>
    <row r="82" spans="1:22" ht="12.95" customHeight="1">
      <c r="A82" s="6">
        <f t="shared" ref="A82:A90" si="29">A81+1</f>
        <v>58</v>
      </c>
      <c r="B82" t="s">
        <v>87</v>
      </c>
      <c r="D82" s="26">
        <v>105602</v>
      </c>
      <c r="E82" s="21">
        <f t="shared" si="28"/>
        <v>-105602</v>
      </c>
      <c r="F82" s="21">
        <f t="shared" ref="F82:F90" si="30">J82</f>
        <v>0</v>
      </c>
      <c r="G82" s="21"/>
      <c r="H82" s="21"/>
      <c r="I82" s="22"/>
      <c r="J82" s="24">
        <f>SUM(K82:V82)/1000</f>
        <v>0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ht="12.95" customHeight="1">
      <c r="A83" s="6">
        <f t="shared" si="29"/>
        <v>59</v>
      </c>
      <c r="B83" t="s">
        <v>88</v>
      </c>
      <c r="D83" s="26">
        <v>0</v>
      </c>
      <c r="E83" s="21">
        <f t="shared" si="28"/>
        <v>446.19244875986965</v>
      </c>
      <c r="F83" s="21">
        <f t="shared" si="30"/>
        <v>446.19244875986965</v>
      </c>
      <c r="G83" s="21"/>
      <c r="H83" s="21"/>
      <c r="I83" s="22"/>
      <c r="J83" s="24">
        <f>SUM(K83:V83)/1000</f>
        <v>446.19244875986965</v>
      </c>
      <c r="K83" s="38">
        <v>-233340.86861945677</v>
      </c>
      <c r="L83" s="38">
        <v>-131519.02973223451</v>
      </c>
      <c r="M83" s="38">
        <v>-79370.168512686971</v>
      </c>
      <c r="N83" s="38">
        <v>175391.97258353219</v>
      </c>
      <c r="O83" s="38">
        <v>321297.15068074781</v>
      </c>
      <c r="P83" s="38">
        <v>305173.65096211416</v>
      </c>
      <c r="Q83" s="38">
        <v>227980.69261759502</v>
      </c>
      <c r="R83" s="38">
        <v>-68903.977071726695</v>
      </c>
      <c r="S83" s="38">
        <v>-21476.539355935689</v>
      </c>
      <c r="T83" s="38">
        <v>116856.36708810921</v>
      </c>
      <c r="U83" s="38">
        <v>-14261.54527589668</v>
      </c>
      <c r="V83" s="38">
        <v>-151635.25660429138</v>
      </c>
    </row>
    <row r="84" spans="1:22">
      <c r="A84" s="6">
        <f t="shared" si="29"/>
        <v>60</v>
      </c>
      <c r="B84" s="47" t="s">
        <v>89</v>
      </c>
      <c r="D84" s="26">
        <v>9501</v>
      </c>
      <c r="E84" s="21">
        <f t="shared" si="28"/>
        <v>-9501</v>
      </c>
      <c r="F84" s="21">
        <f t="shared" si="30"/>
        <v>0</v>
      </c>
      <c r="G84" s="21"/>
      <c r="H84" s="21"/>
      <c r="I84" s="21"/>
      <c r="J84" s="24">
        <f t="shared" ref="J84:J91" si="31">SUM(K84:V84)/1000</f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  <c r="T84" s="60">
        <v>0</v>
      </c>
      <c r="U84" s="60">
        <v>0</v>
      </c>
      <c r="V84" s="60">
        <v>0</v>
      </c>
    </row>
    <row r="85" spans="1:22">
      <c r="A85" s="6">
        <f t="shared" si="29"/>
        <v>61</v>
      </c>
      <c r="B85" t="s">
        <v>90</v>
      </c>
      <c r="D85" s="61">
        <v>1256</v>
      </c>
      <c r="E85" s="21">
        <f t="shared" si="28"/>
        <v>113.30161408108256</v>
      </c>
      <c r="F85" s="21">
        <f t="shared" si="30"/>
        <v>1369.3016140810826</v>
      </c>
      <c r="G85" s="62" t="s">
        <v>91</v>
      </c>
      <c r="H85" s="61">
        <v>1800</v>
      </c>
      <c r="I85" s="63" t="s">
        <v>91</v>
      </c>
      <c r="J85" s="24">
        <f t="shared" si="31"/>
        <v>1369.3016140810826</v>
      </c>
      <c r="K85" s="38">
        <v>142587.44030595041</v>
      </c>
      <c r="L85" s="38">
        <v>118025.13557352328</v>
      </c>
      <c r="M85" s="38">
        <v>121942.70111012335</v>
      </c>
      <c r="N85" s="38">
        <v>83524.470894947488</v>
      </c>
      <c r="O85" s="38">
        <v>67638.85947779486</v>
      </c>
      <c r="P85" s="38">
        <v>66147.629299172288</v>
      </c>
      <c r="Q85" s="38">
        <f>[8]Index!J16</f>
        <v>119200.50734528722</v>
      </c>
      <c r="R85" s="38">
        <f>[8]Index!K16</f>
        <v>133030.26893893562</v>
      </c>
      <c r="S85" s="38">
        <f>[8]Index!L16</f>
        <v>127536.68630654797</v>
      </c>
      <c r="T85" s="38">
        <f>[8]Index!M16</f>
        <v>120985.2051990522</v>
      </c>
      <c r="U85" s="38">
        <f>[8]Index!N16</f>
        <v>126997.21320009958</v>
      </c>
      <c r="V85" s="38">
        <f>[8]Index!O16</f>
        <v>141685.49642964851</v>
      </c>
    </row>
    <row r="86" spans="1:22">
      <c r="A86" s="6">
        <f t="shared" si="29"/>
        <v>62</v>
      </c>
      <c r="B86" t="s">
        <v>92</v>
      </c>
      <c r="D86" s="61">
        <v>150</v>
      </c>
      <c r="E86" s="21">
        <f t="shared" si="28"/>
        <v>6</v>
      </c>
      <c r="F86" s="21">
        <f t="shared" si="30"/>
        <v>156</v>
      </c>
      <c r="G86" s="64"/>
      <c r="H86" s="64">
        <v>-63</v>
      </c>
      <c r="J86" s="24">
        <f t="shared" si="31"/>
        <v>156</v>
      </c>
      <c r="K86" s="38">
        <v>13000</v>
      </c>
      <c r="L86" s="38">
        <v>13000</v>
      </c>
      <c r="M86" s="38">
        <v>13000</v>
      </c>
      <c r="N86" s="38">
        <v>13000</v>
      </c>
      <c r="O86" s="38">
        <v>13000</v>
      </c>
      <c r="P86" s="38">
        <v>13000</v>
      </c>
      <c r="Q86" s="38">
        <v>13000</v>
      </c>
      <c r="R86" s="38">
        <v>13000</v>
      </c>
      <c r="S86" s="38">
        <v>13000</v>
      </c>
      <c r="T86" s="38">
        <v>13000</v>
      </c>
      <c r="U86" s="38">
        <v>13000</v>
      </c>
      <c r="V86" s="38">
        <v>13000</v>
      </c>
    </row>
    <row r="87" spans="1:22">
      <c r="A87" s="6">
        <f t="shared" si="29"/>
        <v>63</v>
      </c>
      <c r="B87" t="s">
        <v>93</v>
      </c>
      <c r="D87" s="61">
        <v>525</v>
      </c>
      <c r="E87" s="21">
        <f t="shared" si="28"/>
        <v>45</v>
      </c>
      <c r="F87" s="21">
        <f t="shared" si="30"/>
        <v>570</v>
      </c>
      <c r="G87" s="65"/>
      <c r="H87" s="65">
        <v>272</v>
      </c>
      <c r="J87" s="24">
        <f t="shared" si="31"/>
        <v>570</v>
      </c>
      <c r="K87" s="38">
        <v>47500</v>
      </c>
      <c r="L87" s="38">
        <v>47500</v>
      </c>
      <c r="M87" s="38">
        <v>47500</v>
      </c>
      <c r="N87" s="38">
        <v>47500</v>
      </c>
      <c r="O87" s="38">
        <v>47500</v>
      </c>
      <c r="P87" s="38">
        <v>47500</v>
      </c>
      <c r="Q87" s="38">
        <v>47500</v>
      </c>
      <c r="R87" s="38">
        <v>47500</v>
      </c>
      <c r="S87" s="38">
        <v>47500</v>
      </c>
      <c r="T87" s="38">
        <v>47500</v>
      </c>
      <c r="U87" s="38">
        <v>47500</v>
      </c>
      <c r="V87" s="38">
        <v>47500</v>
      </c>
    </row>
    <row r="88" spans="1:22">
      <c r="A88" s="6">
        <f t="shared" si="29"/>
        <v>64</v>
      </c>
      <c r="B88" t="s">
        <v>94</v>
      </c>
      <c r="D88" s="61">
        <v>12149</v>
      </c>
      <c r="E88" s="21">
        <f t="shared" si="28"/>
        <v>259.39565163968837</v>
      </c>
      <c r="F88" s="21">
        <f t="shared" si="30"/>
        <v>12408.395651639688</v>
      </c>
      <c r="G88" s="64"/>
      <c r="H88" s="64"/>
      <c r="J88" s="24">
        <f t="shared" si="31"/>
        <v>12408.395651639688</v>
      </c>
      <c r="K88" s="38">
        <v>1250400.8687210076</v>
      </c>
      <c r="L88" s="38">
        <v>1047839.0301132194</v>
      </c>
      <c r="M88" s="38">
        <v>1096430.1678872099</v>
      </c>
      <c r="N88" s="38">
        <v>802108.02869796613</v>
      </c>
      <c r="O88" s="38">
        <v>695762.8489959226</v>
      </c>
      <c r="P88" s="38">
        <v>678306.35014772334</v>
      </c>
      <c r="Q88" s="38">
        <f>[8]Index!J21</f>
        <v>1070384.2111301413</v>
      </c>
      <c r="R88" s="38">
        <f>[8]Index!K21</f>
        <v>1180997.7881240835</v>
      </c>
      <c r="S88" s="38">
        <f>[8]Index!L21</f>
        <v>1132078.8937568658</v>
      </c>
      <c r="T88" s="38">
        <f>[8]Index!M21</f>
        <v>1086784.2664432516</v>
      </c>
      <c r="U88" s="38">
        <f>[8]Index!N21</f>
        <v>1128364.968967437</v>
      </c>
      <c r="V88" s="38">
        <f>[8]Index!O21</f>
        <v>1238938.2286548608</v>
      </c>
    </row>
    <row r="89" spans="1:22">
      <c r="A89" s="6">
        <f t="shared" si="29"/>
        <v>65</v>
      </c>
      <c r="B89" t="s">
        <v>95</v>
      </c>
      <c r="D89" s="61">
        <v>0</v>
      </c>
      <c r="E89" s="21">
        <f t="shared" si="28"/>
        <v>528.17067232131808</v>
      </c>
      <c r="F89" s="21">
        <f t="shared" si="30"/>
        <v>528.17067232131808</v>
      </c>
      <c r="G89" s="64"/>
      <c r="H89" s="64"/>
      <c r="J89" s="24">
        <f t="shared" si="31"/>
        <v>528.17067232131808</v>
      </c>
      <c r="K89" s="38">
        <v>42275.313377380968</v>
      </c>
      <c r="L89" s="38">
        <v>37443.219089508006</v>
      </c>
      <c r="M89" s="38">
        <v>42153.357410430996</v>
      </c>
      <c r="N89" s="38">
        <v>40090.917778014984</v>
      </c>
      <c r="O89" s="38">
        <v>46525.235795974026</v>
      </c>
      <c r="P89" s="38">
        <v>62262.770032882996</v>
      </c>
      <c r="Q89" s="38">
        <v>50951.742553709977</v>
      </c>
      <c r="R89" s="38">
        <v>44806.467247008979</v>
      </c>
      <c r="S89" s="38">
        <v>39912.834739684993</v>
      </c>
      <c r="T89" s="38">
        <v>40562.511157990004</v>
      </c>
      <c r="U89" s="38">
        <v>39637.582778930009</v>
      </c>
      <c r="V89" s="38">
        <v>41548.720359801991</v>
      </c>
    </row>
    <row r="90" spans="1:22">
      <c r="A90" s="6">
        <f t="shared" si="29"/>
        <v>66</v>
      </c>
      <c r="B90" s="35" t="s">
        <v>96</v>
      </c>
      <c r="C90" s="35"/>
      <c r="D90" s="36">
        <v>1654</v>
      </c>
      <c r="E90" s="37">
        <f t="shared" si="28"/>
        <v>-1654</v>
      </c>
      <c r="F90" s="37">
        <f t="shared" si="30"/>
        <v>0</v>
      </c>
      <c r="G90" s="64"/>
      <c r="H90" s="64"/>
      <c r="J90" s="24">
        <f t="shared" si="31"/>
        <v>0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>
      <c r="A91" s="6">
        <f>A90+1</f>
        <v>67</v>
      </c>
      <c r="B91" t="s">
        <v>97</v>
      </c>
      <c r="D91" s="21">
        <f>SUM(D81:D90)</f>
        <v>130837</v>
      </c>
      <c r="E91" s="21">
        <f>F91-D91</f>
        <v>-76769.671974586323</v>
      </c>
      <c r="F91" s="21">
        <f>SUM(F81:F90)</f>
        <v>54067.328025413677</v>
      </c>
      <c r="G91" s="21"/>
      <c r="H91" s="37">
        <v>0</v>
      </c>
      <c r="I91" s="21"/>
      <c r="J91" s="24">
        <f t="shared" si="31"/>
        <v>54067.328025413684</v>
      </c>
      <c r="K91" s="38">
        <v>5249483.5169532131</v>
      </c>
      <c r="L91" s="38">
        <v>4100452.4157797159</v>
      </c>
      <c r="M91" s="38">
        <v>4840463.6488565262</v>
      </c>
      <c r="N91" s="38">
        <v>6253802.1720284317</v>
      </c>
      <c r="O91" s="38">
        <v>5006235.3845469886</v>
      </c>
      <c r="P91" s="38">
        <v>3547285.8352983026</v>
      </c>
      <c r="Q91" s="38">
        <f t="shared" ref="Q91:V91" si="32">SUM(Q81:Q90)</f>
        <v>4431850.0603697533</v>
      </c>
      <c r="R91" s="38">
        <f t="shared" si="32"/>
        <v>3034416.6677245512</v>
      </c>
      <c r="S91" s="38">
        <f t="shared" si="32"/>
        <v>4112714.4690979728</v>
      </c>
      <c r="T91" s="38">
        <f t="shared" si="32"/>
        <v>3411584.9544263626</v>
      </c>
      <c r="U91" s="38">
        <f t="shared" si="32"/>
        <v>4413129.5511525003</v>
      </c>
      <c r="V91" s="38">
        <f t="shared" si="32"/>
        <v>5665909.3491793694</v>
      </c>
    </row>
    <row r="92" spans="1:22">
      <c r="A92" s="6"/>
      <c r="D92" s="21">
        <v>130837</v>
      </c>
      <c r="E92" s="21"/>
      <c r="F92" s="21"/>
      <c r="G92" s="21"/>
      <c r="H92" s="21">
        <v>62060.890920372694</v>
      </c>
      <c r="I92" s="21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spans="1:22">
      <c r="A93" s="6"/>
      <c r="B93" s="18" t="s">
        <v>98</v>
      </c>
      <c r="D93" s="21"/>
      <c r="E93" s="21" t="s">
        <v>71</v>
      </c>
      <c r="F93" s="21"/>
      <c r="G93" s="21"/>
      <c r="H93" s="21"/>
      <c r="I93" s="21"/>
      <c r="J93" s="24"/>
    </row>
    <row r="94" spans="1:22">
      <c r="A94" s="6">
        <f>A91+1</f>
        <v>68</v>
      </c>
      <c r="B94" t="s">
        <v>99</v>
      </c>
      <c r="D94" s="26">
        <v>3245</v>
      </c>
      <c r="E94" s="26">
        <f>F94-D94</f>
        <v>-3245</v>
      </c>
      <c r="F94" s="26">
        <v>0</v>
      </c>
      <c r="G94" s="26"/>
      <c r="H94" s="26"/>
      <c r="I94" s="21"/>
      <c r="J94" s="24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>
      <c r="A95" s="6">
        <f>A94+1</f>
        <v>69</v>
      </c>
      <c r="B95" t="s">
        <v>100</v>
      </c>
      <c r="D95" s="26">
        <v>163</v>
      </c>
      <c r="E95" s="26">
        <f>F95-D95</f>
        <v>-163</v>
      </c>
      <c r="F95" s="26">
        <v>0</v>
      </c>
      <c r="G95" s="26"/>
      <c r="H95" s="26"/>
      <c r="I95" s="21"/>
      <c r="J95" s="24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>
      <c r="A96" s="6">
        <f t="shared" ref="A96:A97" si="33">A95+1</f>
        <v>70</v>
      </c>
      <c r="B96" s="35" t="s">
        <v>101</v>
      </c>
      <c r="C96" s="35"/>
      <c r="D96" s="26">
        <v>95212</v>
      </c>
      <c r="E96" s="37">
        <f>F96-D96</f>
        <v>-95212</v>
      </c>
      <c r="F96" s="21">
        <v>0</v>
      </c>
      <c r="G96" s="21"/>
      <c r="H96" s="21">
        <v>48</v>
      </c>
      <c r="I96" s="21"/>
      <c r="J96" s="24"/>
    </row>
    <row r="97" spans="1:22">
      <c r="A97" s="6">
        <f t="shared" si="33"/>
        <v>71</v>
      </c>
      <c r="B97" t="s">
        <v>102</v>
      </c>
      <c r="D97" s="40">
        <f>SUM(D94:D96)</f>
        <v>98620</v>
      </c>
      <c r="E97" s="21">
        <f>F97-D97</f>
        <v>-98620</v>
      </c>
      <c r="F97" s="41">
        <f>SUM(F94:F96)</f>
        <v>0</v>
      </c>
      <c r="G97" s="21"/>
      <c r="H97" s="21">
        <v>0</v>
      </c>
      <c r="I97" s="21"/>
      <c r="J97" s="24"/>
    </row>
    <row r="98" spans="1:22" ht="7.5" customHeight="1">
      <c r="A98" s="6" t="s">
        <v>71</v>
      </c>
      <c r="D98" s="21"/>
      <c r="E98" s="21"/>
      <c r="F98" s="21"/>
      <c r="G98" s="21"/>
      <c r="H98" s="37">
        <v>0</v>
      </c>
      <c r="I98" s="21"/>
      <c r="J98" s="24"/>
    </row>
    <row r="99" spans="1:22">
      <c r="A99" s="6"/>
      <c r="B99" s="66" t="s">
        <v>103</v>
      </c>
      <c r="D99" s="21"/>
      <c r="E99" s="21"/>
      <c r="F99" s="21" t="s">
        <v>71</v>
      </c>
      <c r="G99" s="21"/>
      <c r="H99" s="21">
        <v>48</v>
      </c>
      <c r="I99" s="21"/>
      <c r="J99" s="24"/>
    </row>
    <row r="100" spans="1:22">
      <c r="A100" s="6">
        <f>A97+1</f>
        <v>72</v>
      </c>
      <c r="B100" t="s">
        <v>104</v>
      </c>
      <c r="D100" s="26">
        <v>418</v>
      </c>
      <c r="E100" s="26">
        <f>F100-D100</f>
        <v>48</v>
      </c>
      <c r="F100" s="26">
        <v>466</v>
      </c>
      <c r="G100" s="26"/>
      <c r="H100" s="26"/>
      <c r="I100" s="21"/>
      <c r="J100" s="24">
        <f t="shared" ref="J100" si="34">SUM(K100:V100)/1000</f>
        <v>465.99999999999994</v>
      </c>
      <c r="K100" s="25">
        <v>38833.333333333336</v>
      </c>
      <c r="L100" s="25">
        <v>38833.333333333336</v>
      </c>
      <c r="M100" s="25">
        <v>38833.333333333336</v>
      </c>
      <c r="N100" s="25">
        <v>38833.333333333336</v>
      </c>
      <c r="O100" s="25">
        <v>38833.333333333336</v>
      </c>
      <c r="P100" s="25">
        <v>38833.333333333336</v>
      </c>
      <c r="Q100" s="25">
        <f t="shared" ref="Q100:V100" si="35">$F100*1000/12</f>
        <v>38833.333333333336</v>
      </c>
      <c r="R100" s="25">
        <f t="shared" si="35"/>
        <v>38833.333333333336</v>
      </c>
      <c r="S100" s="25">
        <f t="shared" si="35"/>
        <v>38833.333333333336</v>
      </c>
      <c r="T100" s="25">
        <f t="shared" si="35"/>
        <v>38833.333333333336</v>
      </c>
      <c r="U100" s="25">
        <f t="shared" si="35"/>
        <v>38833.333333333336</v>
      </c>
      <c r="V100" s="25">
        <f t="shared" si="35"/>
        <v>38833.333333333336</v>
      </c>
    </row>
    <row r="101" spans="1:22" ht="6.75" customHeight="1">
      <c r="A101" s="6"/>
      <c r="D101" s="26"/>
      <c r="E101" s="21"/>
      <c r="F101" s="26"/>
      <c r="G101" s="21"/>
      <c r="H101" s="21" t="s">
        <v>71</v>
      </c>
      <c r="I101" s="21"/>
      <c r="J101" s="24"/>
    </row>
    <row r="102" spans="1:22" ht="6" customHeight="1">
      <c r="A102" s="6"/>
      <c r="D102" s="21"/>
      <c r="E102" s="21"/>
      <c r="F102" s="21"/>
      <c r="G102" s="21"/>
      <c r="H102" s="21"/>
      <c r="I102" s="21"/>
      <c r="J102" s="24"/>
    </row>
    <row r="103" spans="1:22">
      <c r="A103" s="6">
        <f>A100+1</f>
        <v>73</v>
      </c>
      <c r="B103" s="55" t="s">
        <v>105</v>
      </c>
      <c r="C103" s="56"/>
      <c r="D103" s="57">
        <f>D91+D97+D100</f>
        <v>229875</v>
      </c>
      <c r="E103" s="57">
        <f>F103-D103</f>
        <v>-175341.67197458632</v>
      </c>
      <c r="F103" s="58">
        <f>F91+F97+F100</f>
        <v>54533.328025413677</v>
      </c>
      <c r="G103" s="21"/>
      <c r="H103" s="21">
        <v>24</v>
      </c>
      <c r="I103" s="21"/>
      <c r="J103" s="24"/>
    </row>
    <row r="104" spans="1:22" ht="7.5" customHeight="1">
      <c r="A104" s="6"/>
      <c r="D104" s="21"/>
      <c r="E104" s="21"/>
      <c r="F104" s="21"/>
      <c r="G104" s="21"/>
      <c r="H104" s="21"/>
      <c r="I104" s="21"/>
      <c r="J104" s="24"/>
    </row>
    <row r="105" spans="1:22">
      <c r="A105" s="6">
        <f>A103+1</f>
        <v>74</v>
      </c>
      <c r="B105" s="55" t="s">
        <v>106</v>
      </c>
      <c r="C105" s="56"/>
      <c r="D105" s="57">
        <f>D78-D103</f>
        <v>168065</v>
      </c>
      <c r="E105" s="57">
        <f>F105-D105</f>
        <v>11576.728254280111</v>
      </c>
      <c r="F105" s="58">
        <f>F78-F103</f>
        <v>179641.72825428011</v>
      </c>
      <c r="G105" s="21"/>
      <c r="H105" s="57">
        <v>62497.890920372694</v>
      </c>
      <c r="I105" s="21"/>
      <c r="J105" s="24"/>
    </row>
    <row r="106" spans="1:22" ht="6" customHeight="1">
      <c r="A106" s="6"/>
      <c r="D106" s="21"/>
      <c r="E106" s="21"/>
      <c r="F106" s="21"/>
      <c r="G106" s="21"/>
      <c r="H106" s="21"/>
      <c r="I106" s="21"/>
      <c r="J106" s="24"/>
    </row>
    <row r="107" spans="1:22" ht="12.75" customHeight="1">
      <c r="A107" s="6"/>
      <c r="B107" s="59"/>
      <c r="D107" s="21"/>
      <c r="E107" s="67">
        <f>F105/D105-1</f>
        <v>6.8882445805373615E-2</v>
      </c>
      <c r="G107" s="21"/>
      <c r="H107" s="21"/>
      <c r="I107" s="21"/>
      <c r="J107" s="24"/>
    </row>
    <row r="108" spans="1:22" ht="9" customHeight="1">
      <c r="A108" s="6"/>
      <c r="B108" s="68"/>
      <c r="D108" s="21"/>
      <c r="F108"/>
      <c r="G108" s="21"/>
      <c r="H108" s="21"/>
      <c r="I108" s="21"/>
      <c r="J108" s="24"/>
    </row>
    <row r="109" spans="1:22" ht="12.75" customHeight="1">
      <c r="A109" s="6"/>
      <c r="B109" s="59"/>
      <c r="D109" s="24"/>
      <c r="F109" s="24">
        <v>9300991</v>
      </c>
      <c r="J109" s="24"/>
    </row>
    <row r="110" spans="1:22">
      <c r="J110" s="24"/>
    </row>
    <row r="111" spans="1:22">
      <c r="F111" s="70">
        <f>F105*1000/F109</f>
        <v>19.314256755466179</v>
      </c>
      <c r="I111" s="64" t="s">
        <v>107</v>
      </c>
      <c r="J111" s="38">
        <f>SUM(K111:V111)</f>
        <v>161076386.77908012</v>
      </c>
      <c r="K111" s="38">
        <f t="shared" ref="K111:V111" si="36">K28+K44+K58-K91</f>
        <v>18717682.070717856</v>
      </c>
      <c r="L111" s="38">
        <f t="shared" si="36"/>
        <v>16688046.243931154</v>
      </c>
      <c r="M111" s="38">
        <f t="shared" si="36"/>
        <v>15240211.066245953</v>
      </c>
      <c r="N111" s="38">
        <f t="shared" si="36"/>
        <v>9853513.0778158568</v>
      </c>
      <c r="O111" s="38">
        <f t="shared" si="36"/>
        <v>6554178.0122404313</v>
      </c>
      <c r="P111" s="38">
        <f t="shared" si="36"/>
        <v>6935663.7380961953</v>
      </c>
      <c r="Q111" s="38">
        <f t="shared" si="36"/>
        <v>10360763.812577263</v>
      </c>
      <c r="R111" s="38">
        <f t="shared" si="36"/>
        <v>14881094.640194235</v>
      </c>
      <c r="S111" s="38">
        <f t="shared" si="36"/>
        <v>12578843.381660104</v>
      </c>
      <c r="T111" s="38">
        <f t="shared" si="36"/>
        <v>13823019.033658005</v>
      </c>
      <c r="U111" s="38">
        <f t="shared" si="36"/>
        <v>17338588.934041645</v>
      </c>
      <c r="V111" s="38">
        <f t="shared" si="36"/>
        <v>18104782.767901424</v>
      </c>
    </row>
    <row r="112" spans="1:22">
      <c r="J112" s="24"/>
    </row>
    <row r="113" spans="9:22">
      <c r="I113" s="64" t="s">
        <v>108</v>
      </c>
      <c r="J113" s="38">
        <f>SUM(K113:V113)</f>
        <v>179641728.25428012</v>
      </c>
      <c r="K113" s="38">
        <f t="shared" ref="K113:V113" si="37">K111+K37+K73+K76-K100</f>
        <v>20298901.069117859</v>
      </c>
      <c r="L113" s="38">
        <f t="shared" si="37"/>
        <v>18250407.548363153</v>
      </c>
      <c r="M113" s="38">
        <f t="shared" si="37"/>
        <v>16790329.373253953</v>
      </c>
      <c r="N113" s="38">
        <f t="shared" si="37"/>
        <v>11409821.841535855</v>
      </c>
      <c r="O113" s="38">
        <f t="shared" si="37"/>
        <v>8094857.521880432</v>
      </c>
      <c r="P113" s="38">
        <f t="shared" si="37"/>
        <v>8448133.5004561953</v>
      </c>
      <c r="Q113" s="38">
        <f t="shared" si="37"/>
        <v>11922240.279550595</v>
      </c>
      <c r="R113" s="38">
        <f t="shared" si="37"/>
        <v>16437171.287127567</v>
      </c>
      <c r="S113" s="38">
        <f t="shared" si="37"/>
        <v>14116121.924553435</v>
      </c>
      <c r="T113" s="38">
        <f t="shared" si="37"/>
        <v>15337126.877431337</v>
      </c>
      <c r="U113" s="38">
        <f t="shared" si="37"/>
        <v>18859385.57100698</v>
      </c>
      <c r="V113" s="38">
        <f t="shared" si="37"/>
        <v>19677231.460002761</v>
      </c>
    </row>
    <row r="114" spans="9:22">
      <c r="J114" s="24"/>
    </row>
    <row r="115" spans="9:22">
      <c r="J115" s="24"/>
      <c r="Q115">
        <v>11922240.279550595</v>
      </c>
      <c r="R115">
        <v>16437171.287127567</v>
      </c>
      <c r="S115">
        <v>14116121.924553435</v>
      </c>
      <c r="T115">
        <v>15337126.877431337</v>
      </c>
      <c r="U115">
        <v>18859385.57100698</v>
      </c>
      <c r="V115">
        <v>19677231.460002761</v>
      </c>
    </row>
    <row r="116" spans="9:22">
      <c r="J116" s="24"/>
    </row>
    <row r="117" spans="9:22">
      <c r="J117" s="24"/>
      <c r="Q117" s="38">
        <f>Q113-Q115</f>
        <v>0</v>
      </c>
      <c r="R117" s="38">
        <f t="shared" ref="R117:V117" si="38">R113-R115</f>
        <v>0</v>
      </c>
      <c r="S117" s="38">
        <f t="shared" si="38"/>
        <v>0</v>
      </c>
      <c r="T117" s="38">
        <f t="shared" si="38"/>
        <v>0</v>
      </c>
      <c r="U117" s="38">
        <f t="shared" si="38"/>
        <v>0</v>
      </c>
      <c r="V117" s="38">
        <f t="shared" si="38"/>
        <v>0</v>
      </c>
    </row>
    <row r="118" spans="9:22">
      <c r="J118" s="24"/>
    </row>
    <row r="119" spans="9:22">
      <c r="J119" s="24"/>
    </row>
    <row r="120" spans="9:22">
      <c r="J120" s="24"/>
    </row>
    <row r="121" spans="9:22">
      <c r="J121" s="24"/>
    </row>
    <row r="122" spans="9:22">
      <c r="J122" s="24"/>
    </row>
    <row r="123" spans="9:22">
      <c r="J123" s="24"/>
    </row>
    <row r="124" spans="9:22">
      <c r="J124" s="24"/>
    </row>
    <row r="125" spans="9:22">
      <c r="J125" s="24"/>
    </row>
    <row r="126" spans="9:22">
      <c r="J126" s="24"/>
    </row>
    <row r="127" spans="9:22">
      <c r="J127" s="24"/>
    </row>
    <row r="128" spans="9:22">
      <c r="J128" s="24"/>
    </row>
    <row r="129" spans="10:10">
      <c r="J129" s="24"/>
    </row>
    <row r="130" spans="10:10">
      <c r="J130" s="24"/>
    </row>
    <row r="131" spans="10:10">
      <c r="J131" s="24"/>
    </row>
    <row r="132" spans="10:10">
      <c r="J132" s="24"/>
    </row>
    <row r="133" spans="10:10">
      <c r="J133" s="24"/>
    </row>
    <row r="134" spans="10:10">
      <c r="J134" s="24"/>
    </row>
    <row r="135" spans="10:10">
      <c r="J135" s="24"/>
    </row>
    <row r="136" spans="10:10">
      <c r="J136" s="24"/>
    </row>
    <row r="137" spans="10:10">
      <c r="J137" s="24"/>
    </row>
    <row r="138" spans="10:10">
      <c r="J138" s="24"/>
    </row>
    <row r="139" spans="10:10">
      <c r="J139" s="24"/>
    </row>
    <row r="140" spans="10:10">
      <c r="J140" s="24"/>
    </row>
    <row r="141" spans="10:10">
      <c r="J141" s="24"/>
    </row>
    <row r="142" spans="10:10">
      <c r="J142" s="24"/>
    </row>
    <row r="143" spans="10:10">
      <c r="J143" s="24"/>
    </row>
    <row r="144" spans="10:10">
      <c r="J144" s="24"/>
    </row>
    <row r="145" spans="10:10">
      <c r="J145" s="24"/>
    </row>
    <row r="146" spans="10:10">
      <c r="J146" s="24"/>
    </row>
    <row r="147" spans="10:10">
      <c r="J147" s="24"/>
    </row>
    <row r="148" spans="10:10">
      <c r="J148" s="24"/>
    </row>
    <row r="149" spans="10:10">
      <c r="J149" s="24"/>
    </row>
    <row r="150" spans="10:10">
      <c r="J150" s="24"/>
    </row>
    <row r="151" spans="10:10">
      <c r="J151" s="24"/>
    </row>
    <row r="152" spans="10:10">
      <c r="J152" s="24"/>
    </row>
    <row r="153" spans="10:10">
      <c r="J153" s="24"/>
    </row>
    <row r="154" spans="10:10">
      <c r="J154" s="24"/>
    </row>
    <row r="155" spans="10:10">
      <c r="J155" s="24"/>
    </row>
    <row r="156" spans="10:10">
      <c r="J156" s="24"/>
    </row>
    <row r="157" spans="10:10">
      <c r="J157" s="24"/>
    </row>
    <row r="158" spans="10:10">
      <c r="J158" s="24"/>
    </row>
    <row r="159" spans="10:10">
      <c r="J159" s="24"/>
    </row>
    <row r="160" spans="10:10">
      <c r="J160" s="24"/>
    </row>
    <row r="161" spans="10:10">
      <c r="J161" s="24"/>
    </row>
    <row r="162" spans="10:10">
      <c r="J162" s="24"/>
    </row>
    <row r="163" spans="10:10">
      <c r="J163" s="24"/>
    </row>
    <row r="164" spans="10:10">
      <c r="J164" s="24"/>
    </row>
    <row r="165" spans="10:10">
      <c r="J165" s="24"/>
    </row>
    <row r="166" spans="10:10">
      <c r="J166" s="24"/>
    </row>
    <row r="167" spans="10:10">
      <c r="J167" s="24"/>
    </row>
    <row r="168" spans="10:10">
      <c r="J168" s="24"/>
    </row>
    <row r="169" spans="10:10">
      <c r="J169" s="24"/>
    </row>
    <row r="170" spans="10:10">
      <c r="J170" s="24"/>
    </row>
    <row r="171" spans="10:10">
      <c r="J171" s="24"/>
    </row>
    <row r="172" spans="10:10">
      <c r="J172" s="24"/>
    </row>
    <row r="173" spans="10:10">
      <c r="J173" s="24"/>
    </row>
    <row r="174" spans="10:10">
      <c r="J174" s="24"/>
    </row>
    <row r="175" spans="10:10">
      <c r="J175" s="24"/>
    </row>
    <row r="176" spans="10:10">
      <c r="J176" s="24"/>
    </row>
    <row r="177" spans="10:10">
      <c r="J177" s="24"/>
    </row>
    <row r="178" spans="10:10">
      <c r="J178" s="24"/>
    </row>
    <row r="179" spans="10:10">
      <c r="J179" s="24"/>
    </row>
    <row r="180" spans="10:10">
      <c r="J180" s="24"/>
    </row>
    <row r="181" spans="10:10">
      <c r="J181" s="24"/>
    </row>
    <row r="182" spans="10:10">
      <c r="J182" s="24"/>
    </row>
    <row r="183" spans="10:10">
      <c r="J183" s="24"/>
    </row>
    <row r="184" spans="10:10">
      <c r="J184" s="24"/>
    </row>
    <row r="185" spans="10:10">
      <c r="J185" s="24"/>
    </row>
    <row r="186" spans="10:10">
      <c r="J186" s="24"/>
    </row>
    <row r="187" spans="10:10">
      <c r="J187" s="24"/>
    </row>
    <row r="188" spans="10:10">
      <c r="J188" s="24"/>
    </row>
    <row r="189" spans="10:10">
      <c r="J189" s="24"/>
    </row>
    <row r="190" spans="10:10">
      <c r="J190" s="24"/>
    </row>
    <row r="191" spans="10:10">
      <c r="J191" s="24"/>
    </row>
    <row r="192" spans="10:10">
      <c r="J192" s="24"/>
    </row>
    <row r="193" spans="10:10">
      <c r="J193" s="24"/>
    </row>
    <row r="194" spans="10:10">
      <c r="J194" s="24"/>
    </row>
    <row r="195" spans="10:10">
      <c r="J195" s="24"/>
    </row>
    <row r="196" spans="10:10">
      <c r="J196" s="24"/>
    </row>
    <row r="197" spans="10:10">
      <c r="J197" s="24"/>
    </row>
    <row r="198" spans="10:10">
      <c r="J198" s="24"/>
    </row>
    <row r="199" spans="10:10">
      <c r="J199" s="24"/>
    </row>
    <row r="200" spans="10:10">
      <c r="J200" s="24"/>
    </row>
    <row r="201" spans="10:10">
      <c r="J201" s="24"/>
    </row>
    <row r="202" spans="10:10">
      <c r="J202" s="24"/>
    </row>
    <row r="203" spans="10:10">
      <c r="J203" s="24"/>
    </row>
    <row r="204" spans="10:10">
      <c r="J204" s="24"/>
    </row>
    <row r="205" spans="10:10">
      <c r="J205" s="24"/>
    </row>
    <row r="206" spans="10:10">
      <c r="J206" s="24"/>
    </row>
    <row r="207" spans="10:10">
      <c r="J207" s="24"/>
    </row>
    <row r="208" spans="10:10">
      <c r="J208" s="24"/>
    </row>
    <row r="209" spans="10:10">
      <c r="J209" s="24"/>
    </row>
    <row r="210" spans="10:10">
      <c r="J210" s="24"/>
    </row>
    <row r="211" spans="10:10">
      <c r="J211" s="24"/>
    </row>
    <row r="212" spans="10:10">
      <c r="J212" s="24"/>
    </row>
    <row r="213" spans="10:10">
      <c r="J213" s="24"/>
    </row>
    <row r="214" spans="10:10">
      <c r="J214" s="24"/>
    </row>
    <row r="215" spans="10:10">
      <c r="J215" s="24"/>
    </row>
    <row r="216" spans="10:10">
      <c r="J216" s="24"/>
    </row>
    <row r="217" spans="10:10">
      <c r="J217" s="24"/>
    </row>
    <row r="218" spans="10:10">
      <c r="J218" s="24"/>
    </row>
    <row r="219" spans="10:10">
      <c r="J219" s="24"/>
    </row>
    <row r="220" spans="10:10">
      <c r="J220" s="24"/>
    </row>
    <row r="221" spans="10:10">
      <c r="J221" s="24"/>
    </row>
    <row r="222" spans="10:10">
      <c r="J222" s="24"/>
    </row>
    <row r="223" spans="10:10">
      <c r="J223" s="24"/>
    </row>
    <row r="224" spans="10:10">
      <c r="J224" s="24"/>
    </row>
    <row r="225" spans="10:10">
      <c r="J225" s="24"/>
    </row>
    <row r="226" spans="10:10">
      <c r="J226" s="24"/>
    </row>
    <row r="227" spans="10:10">
      <c r="J227" s="24"/>
    </row>
    <row r="228" spans="10:10">
      <c r="J228" s="24"/>
    </row>
    <row r="229" spans="10:10">
      <c r="J229" s="24"/>
    </row>
    <row r="230" spans="10:10">
      <c r="J230" s="24"/>
    </row>
    <row r="231" spans="10:10">
      <c r="J231" s="24"/>
    </row>
    <row r="232" spans="10:10">
      <c r="J232" s="24"/>
    </row>
    <row r="233" spans="10:10">
      <c r="J233" s="24"/>
    </row>
    <row r="234" spans="10:10">
      <c r="J234" s="24"/>
    </row>
    <row r="235" spans="10:10">
      <c r="J235" s="24"/>
    </row>
    <row r="236" spans="10:10">
      <c r="J236" s="24"/>
    </row>
    <row r="237" spans="10:10">
      <c r="J237" s="24"/>
    </row>
    <row r="238" spans="10:10">
      <c r="J238" s="24"/>
    </row>
    <row r="239" spans="10:10">
      <c r="J239" s="24"/>
    </row>
    <row r="240" spans="10:10">
      <c r="J240" s="24"/>
    </row>
    <row r="241" spans="10:10">
      <c r="J241" s="24"/>
    </row>
    <row r="242" spans="10:10">
      <c r="J242" s="24"/>
    </row>
    <row r="243" spans="10:10">
      <c r="J243" s="24"/>
    </row>
    <row r="244" spans="10:10">
      <c r="J244" s="24"/>
    </row>
    <row r="245" spans="10:10">
      <c r="J245" s="24"/>
    </row>
    <row r="246" spans="10:10">
      <c r="J246" s="24"/>
    </row>
    <row r="247" spans="10:10">
      <c r="J247" s="24"/>
    </row>
    <row r="248" spans="10:10">
      <c r="J248" s="24"/>
    </row>
    <row r="249" spans="10:10">
      <c r="J249" s="24"/>
    </row>
    <row r="250" spans="10:10">
      <c r="J250" s="24"/>
    </row>
    <row r="251" spans="10:10">
      <c r="J251" s="24"/>
    </row>
    <row r="252" spans="10:10">
      <c r="J252" s="24"/>
    </row>
    <row r="253" spans="10:10">
      <c r="J253" s="24"/>
    </row>
    <row r="254" spans="10:10">
      <c r="J254" s="24"/>
    </row>
    <row r="255" spans="10:10">
      <c r="J255" s="24"/>
    </row>
    <row r="256" spans="10:10">
      <c r="J256" s="24"/>
    </row>
    <row r="257" spans="10:10">
      <c r="J257" s="24"/>
    </row>
    <row r="258" spans="10:10">
      <c r="J258" s="24"/>
    </row>
    <row r="259" spans="10:10">
      <c r="J259" s="24"/>
    </row>
    <row r="260" spans="10:10">
      <c r="J260" s="24"/>
    </row>
    <row r="261" spans="10:10">
      <c r="J261" s="24"/>
    </row>
    <row r="262" spans="10:10">
      <c r="J262" s="24"/>
    </row>
    <row r="263" spans="10:10">
      <c r="J263" s="24"/>
    </row>
    <row r="264" spans="10:10">
      <c r="J264" s="24"/>
    </row>
    <row r="265" spans="10:10">
      <c r="J265" s="24"/>
    </row>
    <row r="266" spans="10:10">
      <c r="J266" s="24"/>
    </row>
    <row r="267" spans="10:10">
      <c r="J267" s="24"/>
    </row>
    <row r="268" spans="10:10">
      <c r="J268" s="24"/>
    </row>
    <row r="269" spans="10:10">
      <c r="J269" s="24"/>
    </row>
    <row r="270" spans="10:10">
      <c r="J270" s="24"/>
    </row>
    <row r="271" spans="10:10">
      <c r="J271" s="24"/>
    </row>
    <row r="272" spans="10:10">
      <c r="J272" s="24"/>
    </row>
    <row r="273" spans="10:10">
      <c r="J273" s="24"/>
    </row>
    <row r="274" spans="10:10">
      <c r="J274" s="24"/>
    </row>
    <row r="275" spans="10:10">
      <c r="J275" s="24"/>
    </row>
    <row r="276" spans="10:10">
      <c r="J276" s="24"/>
    </row>
    <row r="277" spans="10:10">
      <c r="J277" s="24"/>
    </row>
    <row r="278" spans="10:10">
      <c r="J278" s="24"/>
    </row>
    <row r="279" spans="10:10">
      <c r="J279" s="24"/>
    </row>
    <row r="280" spans="10:10">
      <c r="J280" s="24"/>
    </row>
    <row r="281" spans="10:10">
      <c r="J281" s="24"/>
    </row>
    <row r="282" spans="10:10">
      <c r="J282" s="24"/>
    </row>
    <row r="283" spans="10:10">
      <c r="J283" s="24"/>
    </row>
    <row r="284" spans="10:10">
      <c r="J284" s="24"/>
    </row>
    <row r="285" spans="10:10">
      <c r="J285" s="24"/>
    </row>
    <row r="286" spans="10:10">
      <c r="J286" s="24"/>
    </row>
    <row r="287" spans="10:10">
      <c r="J287" s="24"/>
    </row>
    <row r="288" spans="10:10">
      <c r="J288" s="24"/>
    </row>
    <row r="289" spans="10:10">
      <c r="J289" s="24"/>
    </row>
    <row r="290" spans="10:10">
      <c r="J290" s="24"/>
    </row>
    <row r="291" spans="10:10">
      <c r="J291" s="24"/>
    </row>
    <row r="292" spans="10:10">
      <c r="J292" s="24"/>
    </row>
    <row r="293" spans="10:10">
      <c r="J293" s="24"/>
    </row>
    <row r="294" spans="10:10">
      <c r="J294" s="24"/>
    </row>
    <row r="295" spans="10:10">
      <c r="J295" s="24"/>
    </row>
    <row r="296" spans="10:10">
      <c r="J296" s="24"/>
    </row>
    <row r="297" spans="10:10">
      <c r="J297" s="24"/>
    </row>
    <row r="298" spans="10:10">
      <c r="J298" s="24"/>
    </row>
    <row r="299" spans="10:10">
      <c r="J299" s="24"/>
    </row>
    <row r="300" spans="10:10">
      <c r="J300" s="24"/>
    </row>
    <row r="301" spans="10:10">
      <c r="J301" s="24"/>
    </row>
    <row r="302" spans="10:10">
      <c r="J302" s="24"/>
    </row>
    <row r="303" spans="10:10">
      <c r="J303" s="24"/>
    </row>
    <row r="304" spans="10:10">
      <c r="J304" s="24"/>
    </row>
    <row r="305" spans="10:10">
      <c r="J305" s="24"/>
    </row>
    <row r="306" spans="10:10">
      <c r="J306" s="24"/>
    </row>
    <row r="307" spans="10:10">
      <c r="J307" s="24"/>
    </row>
    <row r="308" spans="10:10">
      <c r="J308" s="24"/>
    </row>
    <row r="309" spans="10:10">
      <c r="J309" s="24"/>
    </row>
    <row r="310" spans="10:10">
      <c r="J310" s="24"/>
    </row>
    <row r="311" spans="10:10">
      <c r="J311" s="24"/>
    </row>
    <row r="312" spans="10:10">
      <c r="J312" s="24"/>
    </row>
    <row r="313" spans="10:10">
      <c r="J313" s="24"/>
    </row>
    <row r="314" spans="10:10">
      <c r="J314" s="24"/>
    </row>
    <row r="315" spans="10:10">
      <c r="J315" s="24"/>
    </row>
    <row r="316" spans="10:10">
      <c r="J316" s="24"/>
    </row>
    <row r="317" spans="10:10">
      <c r="J317" s="24"/>
    </row>
    <row r="318" spans="10:10">
      <c r="J318" s="24"/>
    </row>
    <row r="319" spans="10:10">
      <c r="J319" s="24"/>
    </row>
    <row r="320" spans="10:10">
      <c r="J320" s="24"/>
    </row>
    <row r="321" spans="10:10">
      <c r="J321" s="24"/>
    </row>
    <row r="322" spans="10:10">
      <c r="J322" s="24"/>
    </row>
    <row r="323" spans="10:10">
      <c r="J323" s="24"/>
    </row>
    <row r="324" spans="10:10">
      <c r="J324" s="24"/>
    </row>
    <row r="325" spans="10:10">
      <c r="J325" s="24"/>
    </row>
    <row r="326" spans="10:10">
      <c r="J326" s="24"/>
    </row>
    <row r="327" spans="10:10">
      <c r="J327" s="24"/>
    </row>
    <row r="328" spans="10:10">
      <c r="J328" s="24"/>
    </row>
    <row r="329" spans="10:10">
      <c r="J329" s="24"/>
    </row>
    <row r="330" spans="10:10">
      <c r="J330" s="24"/>
    </row>
    <row r="331" spans="10:10">
      <c r="J331" s="24"/>
    </row>
    <row r="332" spans="10:10">
      <c r="J332" s="24"/>
    </row>
    <row r="333" spans="10:10">
      <c r="J333" s="24"/>
    </row>
    <row r="334" spans="10:10">
      <c r="J334" s="24"/>
    </row>
    <row r="335" spans="10:10">
      <c r="J335" s="24"/>
    </row>
    <row r="336" spans="10:10">
      <c r="J336" s="24"/>
    </row>
    <row r="337" spans="10:10">
      <c r="J337" s="24"/>
    </row>
    <row r="338" spans="10:10">
      <c r="J338" s="24"/>
    </row>
    <row r="339" spans="10:10">
      <c r="J339" s="24"/>
    </row>
    <row r="340" spans="10:10">
      <c r="J340" s="24"/>
    </row>
    <row r="341" spans="10:10">
      <c r="J341" s="24"/>
    </row>
    <row r="342" spans="10:10">
      <c r="J342" s="24"/>
    </row>
    <row r="343" spans="10:10">
      <c r="J343" s="24"/>
    </row>
    <row r="344" spans="10:10">
      <c r="J344" s="24"/>
    </row>
    <row r="345" spans="10:10">
      <c r="J345" s="24"/>
    </row>
    <row r="346" spans="10:10">
      <c r="J346" s="24"/>
    </row>
    <row r="347" spans="10:10">
      <c r="J347" s="24"/>
    </row>
    <row r="348" spans="10:10">
      <c r="J348" s="24"/>
    </row>
    <row r="349" spans="10:10">
      <c r="J349" s="24"/>
    </row>
    <row r="350" spans="10:10">
      <c r="J350" s="24"/>
    </row>
    <row r="351" spans="10:10">
      <c r="J351" s="24"/>
    </row>
    <row r="352" spans="10:10">
      <c r="J352" s="24"/>
    </row>
    <row r="353" spans="10:10">
      <c r="J353" s="24"/>
    </row>
    <row r="354" spans="10:10">
      <c r="J354" s="24"/>
    </row>
    <row r="355" spans="10:10">
      <c r="J355" s="24"/>
    </row>
    <row r="356" spans="10:10">
      <c r="J356" s="24"/>
    </row>
    <row r="357" spans="10:10">
      <c r="J357" s="24"/>
    </row>
    <row r="358" spans="10:10">
      <c r="J358" s="24"/>
    </row>
    <row r="359" spans="10:10">
      <c r="J359" s="24"/>
    </row>
    <row r="360" spans="10:10">
      <c r="J360" s="24"/>
    </row>
    <row r="361" spans="10:10">
      <c r="J361" s="24"/>
    </row>
    <row r="362" spans="10:10">
      <c r="J362" s="24"/>
    </row>
    <row r="363" spans="10:10">
      <c r="J363" s="24"/>
    </row>
    <row r="364" spans="10:10">
      <c r="J364" s="24"/>
    </row>
    <row r="365" spans="10:10">
      <c r="J365" s="24"/>
    </row>
    <row r="366" spans="10:10">
      <c r="J366" s="24"/>
    </row>
    <row r="367" spans="10:10">
      <c r="J367" s="24"/>
    </row>
    <row r="368" spans="10:10">
      <c r="J368" s="24"/>
    </row>
    <row r="369" spans="10:10">
      <c r="J369" s="24"/>
    </row>
    <row r="370" spans="10:10">
      <c r="J370" s="24"/>
    </row>
    <row r="371" spans="10:10">
      <c r="J371" s="24"/>
    </row>
    <row r="372" spans="10:10">
      <c r="J372" s="24"/>
    </row>
    <row r="373" spans="10:10">
      <c r="J373" s="24"/>
    </row>
    <row r="374" spans="10:10">
      <c r="J374" s="24"/>
    </row>
    <row r="375" spans="10:10">
      <c r="J375" s="24"/>
    </row>
    <row r="376" spans="10:10">
      <c r="J376" s="24"/>
    </row>
    <row r="377" spans="10:10">
      <c r="J377" s="24"/>
    </row>
    <row r="378" spans="10:10">
      <c r="J378" s="24"/>
    </row>
    <row r="379" spans="10:10">
      <c r="J379" s="24"/>
    </row>
    <row r="380" spans="10:10">
      <c r="J380" s="24"/>
    </row>
    <row r="381" spans="10:10">
      <c r="J381" s="24"/>
    </row>
    <row r="382" spans="10:10">
      <c r="J382" s="24"/>
    </row>
    <row r="383" spans="10:10">
      <c r="J383" s="24"/>
    </row>
    <row r="384" spans="10:10">
      <c r="J384" s="24"/>
    </row>
    <row r="385" spans="10:10">
      <c r="J385" s="24"/>
    </row>
    <row r="386" spans="10:10">
      <c r="J386" s="24"/>
    </row>
    <row r="387" spans="10:10">
      <c r="J387" s="24"/>
    </row>
    <row r="388" spans="10:10">
      <c r="J388" s="24"/>
    </row>
    <row r="389" spans="10:10">
      <c r="J389" s="24"/>
    </row>
    <row r="390" spans="10:10">
      <c r="J390" s="24"/>
    </row>
    <row r="391" spans="10:10">
      <c r="J391" s="24"/>
    </row>
    <row r="392" spans="10:10">
      <c r="J392" s="24"/>
    </row>
    <row r="393" spans="10:10">
      <c r="J393" s="24"/>
    </row>
    <row r="394" spans="10:10">
      <c r="J394" s="24"/>
    </row>
    <row r="395" spans="10:10">
      <c r="J395" s="24"/>
    </row>
    <row r="396" spans="10:10">
      <c r="J396" s="24"/>
    </row>
    <row r="397" spans="10:10">
      <c r="J397" s="24"/>
    </row>
    <row r="398" spans="10:10">
      <c r="J398" s="24"/>
    </row>
    <row r="399" spans="10:10">
      <c r="J399" s="24"/>
    </row>
    <row r="400" spans="10:10">
      <c r="J400" s="24"/>
    </row>
    <row r="401" spans="10:10">
      <c r="J401" s="24"/>
    </row>
    <row r="402" spans="10:10">
      <c r="J402" s="24"/>
    </row>
    <row r="403" spans="10:10">
      <c r="J403" s="24"/>
    </row>
    <row r="404" spans="10:10">
      <c r="J404" s="24"/>
    </row>
    <row r="405" spans="10:10">
      <c r="J405" s="24"/>
    </row>
    <row r="406" spans="10:10">
      <c r="J406" s="24"/>
    </row>
    <row r="407" spans="10:10">
      <c r="J407" s="24"/>
    </row>
    <row r="408" spans="10:10">
      <c r="J408" s="24"/>
    </row>
    <row r="409" spans="10:10">
      <c r="J409" s="24"/>
    </row>
    <row r="410" spans="10:10">
      <c r="J410" s="24"/>
    </row>
    <row r="411" spans="10:10">
      <c r="J411" s="24"/>
    </row>
    <row r="412" spans="10:10">
      <c r="J412" s="24"/>
    </row>
    <row r="413" spans="10:10">
      <c r="J413" s="24"/>
    </row>
    <row r="414" spans="10:10">
      <c r="J414" s="24"/>
    </row>
    <row r="415" spans="10:10">
      <c r="J415" s="24"/>
    </row>
    <row r="416" spans="10:10">
      <c r="J416" s="24"/>
    </row>
    <row r="417" spans="10:10">
      <c r="J417" s="24"/>
    </row>
    <row r="418" spans="10:10">
      <c r="J418" s="24"/>
    </row>
    <row r="419" spans="10:10">
      <c r="J419" s="24"/>
    </row>
    <row r="420" spans="10:10">
      <c r="J420" s="24"/>
    </row>
    <row r="421" spans="10:10">
      <c r="J421" s="24"/>
    </row>
    <row r="422" spans="10:10">
      <c r="J422" s="24"/>
    </row>
    <row r="423" spans="10:10">
      <c r="J423" s="24"/>
    </row>
    <row r="424" spans="10:10">
      <c r="J424" s="24"/>
    </row>
    <row r="425" spans="10:10">
      <c r="J425" s="24"/>
    </row>
    <row r="426" spans="10:10">
      <c r="J426" s="24"/>
    </row>
    <row r="427" spans="10:10">
      <c r="J427" s="24"/>
    </row>
    <row r="428" spans="10:10">
      <c r="J428" s="24"/>
    </row>
    <row r="429" spans="10:10">
      <c r="J429" s="24"/>
    </row>
    <row r="430" spans="10:10">
      <c r="J430" s="24"/>
    </row>
    <row r="431" spans="10:10">
      <c r="J431" s="24"/>
    </row>
    <row r="432" spans="10:10">
      <c r="J432" s="24"/>
    </row>
    <row r="433" spans="10:10">
      <c r="J433" s="24"/>
    </row>
    <row r="434" spans="10:10">
      <c r="J434" s="24"/>
    </row>
    <row r="435" spans="10:10">
      <c r="J435" s="24"/>
    </row>
    <row r="436" spans="10:10">
      <c r="J436" s="24"/>
    </row>
    <row r="437" spans="10:10">
      <c r="J437" s="24"/>
    </row>
    <row r="438" spans="10:10">
      <c r="J438" s="24"/>
    </row>
    <row r="439" spans="10:10">
      <c r="J439" s="24"/>
    </row>
    <row r="440" spans="10:10">
      <c r="J440" s="24"/>
    </row>
    <row r="441" spans="10:10">
      <c r="J441" s="24"/>
    </row>
    <row r="442" spans="10:10">
      <c r="J442" s="24"/>
    </row>
    <row r="443" spans="10:10">
      <c r="J443" s="24"/>
    </row>
    <row r="444" spans="10:10">
      <c r="J444" s="24"/>
    </row>
    <row r="445" spans="10:10">
      <c r="J445" s="24"/>
    </row>
    <row r="446" spans="10:10">
      <c r="J446" s="24"/>
    </row>
    <row r="447" spans="10:10">
      <c r="J447" s="24"/>
    </row>
    <row r="448" spans="10:10">
      <c r="J448" s="24"/>
    </row>
    <row r="449" spans="10:10">
      <c r="J449" s="24"/>
    </row>
    <row r="450" spans="10:10">
      <c r="J450" s="24"/>
    </row>
    <row r="451" spans="10:10">
      <c r="J451" s="24"/>
    </row>
    <row r="452" spans="10:10">
      <c r="J452" s="24"/>
    </row>
    <row r="453" spans="10:10">
      <c r="J453" s="24"/>
    </row>
    <row r="454" spans="10:10">
      <c r="J454" s="24"/>
    </row>
    <row r="455" spans="10:10">
      <c r="J455" s="24"/>
    </row>
    <row r="456" spans="10:10">
      <c r="J456" s="24"/>
    </row>
    <row r="457" spans="10:10">
      <c r="J457" s="24"/>
    </row>
    <row r="458" spans="10:10">
      <c r="J458" s="24"/>
    </row>
    <row r="459" spans="10:10">
      <c r="J459" s="24"/>
    </row>
    <row r="460" spans="10:10">
      <c r="J460" s="24"/>
    </row>
    <row r="461" spans="10:10">
      <c r="J461" s="24"/>
    </row>
    <row r="462" spans="10:10">
      <c r="J462" s="24"/>
    </row>
    <row r="463" spans="10:10">
      <c r="J463" s="24"/>
    </row>
    <row r="464" spans="10:10">
      <c r="J464" s="24"/>
    </row>
    <row r="465" spans="10:10">
      <c r="J465" s="24"/>
    </row>
    <row r="466" spans="10:10">
      <c r="J466" s="24"/>
    </row>
    <row r="467" spans="10:10">
      <c r="J467" s="24"/>
    </row>
    <row r="468" spans="10:10">
      <c r="J468" s="24"/>
    </row>
    <row r="469" spans="10:10">
      <c r="J469" s="24"/>
    </row>
    <row r="470" spans="10:10">
      <c r="J470" s="24"/>
    </row>
    <row r="471" spans="10:10">
      <c r="J471" s="24"/>
    </row>
    <row r="472" spans="10:10">
      <c r="J472" s="24"/>
    </row>
    <row r="473" spans="10:10">
      <c r="J473" s="24"/>
    </row>
    <row r="474" spans="10:10">
      <c r="J474" s="24"/>
    </row>
    <row r="475" spans="10:10">
      <c r="J475" s="24"/>
    </row>
    <row r="476" spans="10:10">
      <c r="J476" s="24"/>
    </row>
    <row r="477" spans="10:10">
      <c r="J477" s="24"/>
    </row>
    <row r="478" spans="10:10">
      <c r="J478" s="24"/>
    </row>
    <row r="479" spans="10:10">
      <c r="J479" s="24"/>
    </row>
    <row r="480" spans="10:10">
      <c r="J480" s="24"/>
    </row>
    <row r="481" spans="10:10">
      <c r="J481" s="24"/>
    </row>
    <row r="482" spans="10:10">
      <c r="J482" s="24"/>
    </row>
    <row r="483" spans="10:10">
      <c r="J483" s="24"/>
    </row>
    <row r="484" spans="10:10">
      <c r="J484" s="24"/>
    </row>
    <row r="485" spans="10:10">
      <c r="J485" s="24"/>
    </row>
    <row r="486" spans="10:10">
      <c r="J486" s="24"/>
    </row>
    <row r="487" spans="10:10">
      <c r="J487" s="24"/>
    </row>
    <row r="488" spans="10:10">
      <c r="J488" s="24"/>
    </row>
    <row r="489" spans="10:10">
      <c r="J489" s="24"/>
    </row>
    <row r="490" spans="10:10">
      <c r="J490" s="24"/>
    </row>
    <row r="491" spans="10:10">
      <c r="J491" s="24"/>
    </row>
    <row r="492" spans="10:10">
      <c r="J492" s="24"/>
    </row>
    <row r="493" spans="10:10">
      <c r="J493" s="24"/>
    </row>
    <row r="494" spans="10:10">
      <c r="J494" s="24"/>
    </row>
    <row r="495" spans="10:10">
      <c r="J495" s="24"/>
    </row>
    <row r="496" spans="10:10">
      <c r="J496" s="24"/>
    </row>
    <row r="497" spans="10:10">
      <c r="J497" s="24"/>
    </row>
    <row r="498" spans="10:10">
      <c r="J498" s="24"/>
    </row>
    <row r="499" spans="10:10">
      <c r="J499" s="24"/>
    </row>
    <row r="500" spans="10:10">
      <c r="J500" s="24"/>
    </row>
    <row r="501" spans="10:10">
      <c r="J501" s="24"/>
    </row>
    <row r="502" spans="10:10">
      <c r="J502" s="24"/>
    </row>
    <row r="503" spans="10:10">
      <c r="J503" s="24"/>
    </row>
    <row r="504" spans="10:10">
      <c r="J504" s="24"/>
    </row>
    <row r="505" spans="10:10">
      <c r="J505" s="24"/>
    </row>
    <row r="506" spans="10:10">
      <c r="J506" s="24"/>
    </row>
    <row r="507" spans="10:10">
      <c r="J507" s="24"/>
    </row>
    <row r="508" spans="10:10">
      <c r="J508" s="24"/>
    </row>
    <row r="509" spans="10:10">
      <c r="J509" s="24"/>
    </row>
    <row r="510" spans="10:10">
      <c r="J510" s="24"/>
    </row>
    <row r="511" spans="10:10">
      <c r="J511" s="24"/>
    </row>
    <row r="512" spans="10:10">
      <c r="J512" s="24"/>
    </row>
    <row r="513" spans="10:10">
      <c r="J513" s="24"/>
    </row>
    <row r="514" spans="10:10">
      <c r="J514" s="24"/>
    </row>
    <row r="515" spans="10:10">
      <c r="J515" s="24"/>
    </row>
    <row r="516" spans="10:10">
      <c r="J516" s="24"/>
    </row>
    <row r="517" spans="10:10">
      <c r="J517" s="24"/>
    </row>
    <row r="518" spans="10:10">
      <c r="J518" s="24"/>
    </row>
    <row r="519" spans="10:10">
      <c r="J519" s="24"/>
    </row>
    <row r="520" spans="10:10">
      <c r="J520" s="24"/>
    </row>
    <row r="521" spans="10:10">
      <c r="J521" s="24"/>
    </row>
    <row r="522" spans="10:10">
      <c r="J522" s="24"/>
    </row>
    <row r="523" spans="10:10">
      <c r="J523" s="24"/>
    </row>
    <row r="524" spans="10:10">
      <c r="J524" s="24"/>
    </row>
    <row r="525" spans="10:10">
      <c r="J525" s="24"/>
    </row>
    <row r="526" spans="10:10">
      <c r="J526" s="24"/>
    </row>
    <row r="527" spans="10:10">
      <c r="J527" s="24"/>
    </row>
    <row r="528" spans="10:10">
      <c r="J528" s="24"/>
    </row>
    <row r="529" spans="10:10">
      <c r="J529" s="24"/>
    </row>
    <row r="530" spans="10:10">
      <c r="J530" s="24"/>
    </row>
    <row r="531" spans="10:10">
      <c r="J531" s="24"/>
    </row>
    <row r="532" spans="10:10">
      <c r="J532" s="24"/>
    </row>
    <row r="533" spans="10:10">
      <c r="J533" s="24"/>
    </row>
    <row r="534" spans="10:10">
      <c r="J534" s="24"/>
    </row>
    <row r="535" spans="10:10">
      <c r="J535" s="24"/>
    </row>
    <row r="536" spans="10:10">
      <c r="J536" s="24"/>
    </row>
    <row r="537" spans="10:10">
      <c r="J537" s="24"/>
    </row>
    <row r="538" spans="10:10">
      <c r="J538" s="24"/>
    </row>
    <row r="539" spans="10:10">
      <c r="J539" s="24"/>
    </row>
    <row r="540" spans="10:10">
      <c r="J540" s="24"/>
    </row>
    <row r="541" spans="10:10">
      <c r="J541" s="24"/>
    </row>
    <row r="542" spans="10:10">
      <c r="J542" s="24"/>
    </row>
    <row r="543" spans="10:10">
      <c r="J543" s="24"/>
    </row>
    <row r="544" spans="10:10">
      <c r="J544" s="24"/>
    </row>
    <row r="545" spans="10:10">
      <c r="J545" s="24"/>
    </row>
    <row r="546" spans="10:10">
      <c r="J546" s="24"/>
    </row>
    <row r="547" spans="10:10">
      <c r="J547" s="24"/>
    </row>
    <row r="548" spans="10:10">
      <c r="J548" s="24"/>
    </row>
    <row r="549" spans="10:10">
      <c r="J549" s="24"/>
    </row>
    <row r="550" spans="10:10">
      <c r="J550" s="24"/>
    </row>
    <row r="551" spans="10:10">
      <c r="J551" s="24"/>
    </row>
    <row r="552" spans="10:10">
      <c r="J552" s="24"/>
    </row>
    <row r="553" spans="10:10">
      <c r="J553" s="24"/>
    </row>
    <row r="554" spans="10:10">
      <c r="J554" s="24"/>
    </row>
    <row r="555" spans="10:10">
      <c r="J555" s="24"/>
    </row>
    <row r="556" spans="10:10">
      <c r="J556" s="24"/>
    </row>
    <row r="557" spans="10:10">
      <c r="J557" s="24"/>
    </row>
    <row r="558" spans="10:10">
      <c r="J558" s="24"/>
    </row>
    <row r="559" spans="10:10">
      <c r="J559" s="24"/>
    </row>
    <row r="560" spans="10:10">
      <c r="J560" s="24"/>
    </row>
    <row r="561" spans="10:10">
      <c r="J561" s="24"/>
    </row>
    <row r="562" spans="10:10">
      <c r="J562" s="24"/>
    </row>
    <row r="563" spans="10:10">
      <c r="J563" s="24"/>
    </row>
    <row r="564" spans="10:10">
      <c r="J564" s="24"/>
    </row>
    <row r="565" spans="10:10">
      <c r="J565" s="24"/>
    </row>
    <row r="566" spans="10:10">
      <c r="J566" s="24"/>
    </row>
    <row r="567" spans="10:10">
      <c r="J567" s="24"/>
    </row>
    <row r="568" spans="10:10">
      <c r="J568" s="24"/>
    </row>
    <row r="569" spans="10:10">
      <c r="J569" s="24"/>
    </row>
    <row r="570" spans="10:10">
      <c r="J570" s="24"/>
    </row>
    <row r="571" spans="10:10">
      <c r="J571" s="24"/>
    </row>
    <row r="572" spans="10:10">
      <c r="J572" s="24"/>
    </row>
    <row r="573" spans="10:10">
      <c r="J573" s="24"/>
    </row>
    <row r="574" spans="10:10">
      <c r="J574" s="24"/>
    </row>
    <row r="575" spans="10:10">
      <c r="J575" s="24"/>
    </row>
    <row r="576" spans="10:10">
      <c r="J576" s="24"/>
    </row>
    <row r="577" spans="10:10">
      <c r="J577" s="24"/>
    </row>
    <row r="578" spans="10:10">
      <c r="J578" s="24"/>
    </row>
    <row r="579" spans="10:10">
      <c r="J579" s="24"/>
    </row>
    <row r="580" spans="10:10">
      <c r="J580" s="24"/>
    </row>
    <row r="581" spans="10:10">
      <c r="J581" s="24"/>
    </row>
    <row r="582" spans="10:10">
      <c r="J582" s="24"/>
    </row>
    <row r="583" spans="10:10">
      <c r="J583" s="24"/>
    </row>
    <row r="584" spans="10:10">
      <c r="J584" s="24"/>
    </row>
    <row r="585" spans="10:10">
      <c r="J585" s="24"/>
    </row>
    <row r="586" spans="10:10">
      <c r="J586" s="24"/>
    </row>
    <row r="587" spans="10:10">
      <c r="J587" s="24"/>
    </row>
    <row r="588" spans="10:10">
      <c r="J588" s="24"/>
    </row>
    <row r="589" spans="10:10">
      <c r="J589" s="24"/>
    </row>
    <row r="590" spans="10:10">
      <c r="J590" s="24"/>
    </row>
    <row r="591" spans="10:10">
      <c r="J591" s="24"/>
    </row>
    <row r="592" spans="10:10">
      <c r="J592" s="24"/>
    </row>
    <row r="593" spans="10:10">
      <c r="J593" s="24"/>
    </row>
    <row r="594" spans="10:10">
      <c r="J594" s="24"/>
    </row>
    <row r="595" spans="10:10">
      <c r="J595" s="24"/>
    </row>
    <row r="596" spans="10:10">
      <c r="J596" s="24"/>
    </row>
    <row r="597" spans="10:10">
      <c r="J597" s="24"/>
    </row>
    <row r="598" spans="10:10">
      <c r="J598" s="24"/>
    </row>
    <row r="599" spans="10:10">
      <c r="J599" s="24"/>
    </row>
    <row r="600" spans="10:10">
      <c r="J600" s="24"/>
    </row>
    <row r="601" spans="10:10">
      <c r="J601" s="24"/>
    </row>
    <row r="602" spans="10:10">
      <c r="J602" s="24"/>
    </row>
    <row r="603" spans="10:10">
      <c r="J603" s="24"/>
    </row>
    <row r="604" spans="10:10">
      <c r="J604" s="24"/>
    </row>
    <row r="605" spans="10:10">
      <c r="J605" s="24"/>
    </row>
    <row r="606" spans="10:10">
      <c r="J606" s="24"/>
    </row>
    <row r="607" spans="10:10">
      <c r="J607" s="24"/>
    </row>
    <row r="608" spans="10:10">
      <c r="J608" s="24"/>
    </row>
    <row r="609" spans="10:10">
      <c r="J609" s="24"/>
    </row>
    <row r="610" spans="10:10">
      <c r="J610" s="24"/>
    </row>
    <row r="611" spans="10:10">
      <c r="J611" s="24"/>
    </row>
    <row r="612" spans="10:10">
      <c r="J612" s="24"/>
    </row>
    <row r="613" spans="10:10">
      <c r="J613" s="24"/>
    </row>
    <row r="614" spans="10:10">
      <c r="J614" s="24"/>
    </row>
    <row r="615" spans="10:10">
      <c r="J615" s="24"/>
    </row>
    <row r="616" spans="10:10">
      <c r="J616" s="24"/>
    </row>
    <row r="617" spans="10:10">
      <c r="J617" s="24"/>
    </row>
    <row r="618" spans="10:10">
      <c r="J618" s="24"/>
    </row>
    <row r="619" spans="10:10">
      <c r="J619" s="24"/>
    </row>
    <row r="620" spans="10:10">
      <c r="J620" s="24"/>
    </row>
    <row r="621" spans="10:10">
      <c r="J621" s="24"/>
    </row>
    <row r="622" spans="10:10">
      <c r="J622" s="24"/>
    </row>
    <row r="623" spans="10:10">
      <c r="J623" s="24"/>
    </row>
    <row r="624" spans="10:10">
      <c r="J624" s="24"/>
    </row>
    <row r="625" spans="10:10">
      <c r="J625" s="24"/>
    </row>
    <row r="626" spans="10:10">
      <c r="J626" s="24"/>
    </row>
    <row r="627" spans="10:10">
      <c r="J627" s="24"/>
    </row>
    <row r="628" spans="10:10">
      <c r="J628" s="24"/>
    </row>
    <row r="629" spans="10:10">
      <c r="J629" s="24"/>
    </row>
    <row r="630" spans="10:10">
      <c r="J630" s="24"/>
    </row>
    <row r="631" spans="10:10">
      <c r="J631" s="24"/>
    </row>
    <row r="632" spans="10:10">
      <c r="J632" s="24"/>
    </row>
    <row r="633" spans="10:10">
      <c r="J633" s="24"/>
    </row>
    <row r="634" spans="10:10">
      <c r="J634" s="24"/>
    </row>
    <row r="635" spans="10:10">
      <c r="J635" s="24"/>
    </row>
    <row r="636" spans="10:10">
      <c r="J636" s="24"/>
    </row>
    <row r="637" spans="10:10">
      <c r="J637" s="24"/>
    </row>
    <row r="638" spans="10:10">
      <c r="J638" s="24"/>
    </row>
    <row r="639" spans="10:10">
      <c r="J639" s="24"/>
    </row>
    <row r="640" spans="10:10">
      <c r="J640" s="24"/>
    </row>
    <row r="641" spans="10:10">
      <c r="J641" s="24"/>
    </row>
    <row r="642" spans="10:10">
      <c r="J642" s="24"/>
    </row>
    <row r="643" spans="10:10">
      <c r="J643" s="24"/>
    </row>
    <row r="644" spans="10:10">
      <c r="J644" s="24"/>
    </row>
    <row r="645" spans="10:10">
      <c r="J645" s="24"/>
    </row>
    <row r="646" spans="10:10">
      <c r="J646" s="24"/>
    </row>
    <row r="647" spans="10:10">
      <c r="J647" s="24"/>
    </row>
    <row r="648" spans="10:10">
      <c r="J648" s="24"/>
    </row>
    <row r="649" spans="10:10">
      <c r="J649" s="24"/>
    </row>
    <row r="650" spans="10:10">
      <c r="J650" s="24"/>
    </row>
    <row r="651" spans="10:10">
      <c r="J651" s="24"/>
    </row>
    <row r="652" spans="10:10">
      <c r="J652" s="24"/>
    </row>
    <row r="653" spans="10:10">
      <c r="J653" s="24"/>
    </row>
    <row r="654" spans="10:10">
      <c r="J654" s="24"/>
    </row>
    <row r="655" spans="10:10">
      <c r="J655" s="24"/>
    </row>
    <row r="656" spans="10:10">
      <c r="J656" s="24"/>
    </row>
    <row r="657" spans="10:10">
      <c r="J657" s="24"/>
    </row>
    <row r="658" spans="10:10">
      <c r="J658" s="24"/>
    </row>
    <row r="659" spans="10:10">
      <c r="J659" s="24"/>
    </row>
    <row r="660" spans="10:10">
      <c r="J660" s="24"/>
    </row>
    <row r="661" spans="10:10">
      <c r="J661" s="24"/>
    </row>
    <row r="662" spans="10:10">
      <c r="J662" s="24"/>
    </row>
    <row r="663" spans="10:10">
      <c r="J663" s="24"/>
    </row>
    <row r="664" spans="10:10">
      <c r="J664" s="24"/>
    </row>
    <row r="665" spans="10:10">
      <c r="J665" s="24"/>
    </row>
    <row r="666" spans="10:10">
      <c r="J666" s="24"/>
    </row>
    <row r="667" spans="10:10">
      <c r="J667" s="24"/>
    </row>
    <row r="668" spans="10:10">
      <c r="J668" s="24"/>
    </row>
    <row r="669" spans="10:10">
      <c r="J669" s="24"/>
    </row>
    <row r="670" spans="10:10">
      <c r="J670" s="24"/>
    </row>
    <row r="671" spans="10:10">
      <c r="J671" s="24"/>
    </row>
    <row r="672" spans="10:10">
      <c r="J672" s="24"/>
    </row>
    <row r="673" spans="10:10">
      <c r="J673" s="24"/>
    </row>
    <row r="674" spans="10:10">
      <c r="J674" s="24"/>
    </row>
    <row r="675" spans="10:10">
      <c r="J675" s="24"/>
    </row>
    <row r="676" spans="10:10">
      <c r="J676" s="24"/>
    </row>
    <row r="677" spans="10:10">
      <c r="J677" s="24"/>
    </row>
    <row r="678" spans="10:10">
      <c r="J678" s="24"/>
    </row>
    <row r="679" spans="10:10">
      <c r="J679" s="24"/>
    </row>
    <row r="680" spans="10:10">
      <c r="J680" s="24"/>
    </row>
    <row r="681" spans="10:10">
      <c r="J681" s="24"/>
    </row>
    <row r="682" spans="10:10">
      <c r="J682" s="24"/>
    </row>
    <row r="683" spans="10:10">
      <c r="J683" s="24"/>
    </row>
    <row r="684" spans="10:10">
      <c r="J684" s="24"/>
    </row>
  </sheetData>
  <pageMargins left="0.75" right="0.75" top="1" bottom="1" header="0.5" footer="0.5"/>
  <pageSetup scale="80" orientation="portrait" r:id="rId1"/>
  <headerFooter scaleWithDoc="0" alignWithMargins="0">
    <oddHeader xml:space="preserve">&amp;CBench Request 10.4 - Attachment B&amp;R2017- Test Period Loads
</oddHeader>
    <oddFooter xml:space="preserve">&amp;CNOVEMBER 2016 POWER SUPPLY UPDATE
</oddFooter>
  </headerFooter>
  <rowBreaks count="1" manualBreakCount="1">
    <brk id="60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4"/>
  <sheetViews>
    <sheetView tabSelected="1" zoomScaleNormal="100" workbookViewId="0">
      <selection activeCell="B41" sqref="B41"/>
    </sheetView>
  </sheetViews>
  <sheetFormatPr defaultColWidth="11.42578125" defaultRowHeight="12.75"/>
  <cols>
    <col min="1" max="1" width="6.140625" style="69" customWidth="1"/>
    <col min="2" max="2" width="39.140625" customWidth="1"/>
    <col min="3" max="3" width="9" customWidth="1"/>
    <col min="4" max="4" width="15.28515625" customWidth="1"/>
    <col min="5" max="5" width="13" customWidth="1"/>
    <col min="6" max="6" width="14.28515625" style="24" customWidth="1"/>
    <col min="7" max="7" width="13.140625" style="24" customWidth="1"/>
    <col min="8" max="8" width="14.7109375" style="24" hidden="1" customWidth="1"/>
    <col min="9" max="9" width="18.7109375" style="64" customWidth="1"/>
    <col min="10" max="10" width="15.85546875" customWidth="1"/>
    <col min="11" max="11" width="12" customWidth="1"/>
  </cols>
  <sheetData>
    <row r="1" spans="1:22">
      <c r="A1" s="1"/>
      <c r="B1" s="1"/>
      <c r="C1" s="71" t="s">
        <v>0</v>
      </c>
      <c r="F1"/>
      <c r="G1"/>
      <c r="H1"/>
      <c r="I1"/>
    </row>
    <row r="2" spans="1:22">
      <c r="A2" s="1"/>
      <c r="B2" s="1"/>
      <c r="C2" s="71" t="s">
        <v>1</v>
      </c>
      <c r="F2"/>
      <c r="G2"/>
      <c r="H2"/>
      <c r="I2"/>
    </row>
    <row r="3" spans="1:22">
      <c r="A3" s="3"/>
      <c r="B3" s="1"/>
      <c r="C3" s="71" t="s">
        <v>2</v>
      </c>
      <c r="F3"/>
      <c r="G3"/>
      <c r="H3"/>
      <c r="I3" s="4"/>
      <c r="K3">
        <v>-367.53597876424851</v>
      </c>
      <c r="L3">
        <v>-217.67107178047257</v>
      </c>
      <c r="M3">
        <v>94.815341597865313</v>
      </c>
      <c r="N3">
        <v>21.221777349337898</v>
      </c>
      <c r="O3">
        <v>153.42070467621073</v>
      </c>
      <c r="P3">
        <v>168.79316371232267</v>
      </c>
      <c r="Q3">
        <v>14.674569481704307</v>
      </c>
      <c r="R3">
        <v>-67.388277517724589</v>
      </c>
      <c r="S3">
        <v>-73.599572983011527</v>
      </c>
      <c r="T3">
        <v>-65.027232488989696</v>
      </c>
      <c r="U3">
        <v>-68.074092290550297</v>
      </c>
      <c r="V3">
        <v>-105.2879093998111</v>
      </c>
    </row>
    <row r="4" spans="1:22" ht="15.75">
      <c r="A4" s="3"/>
      <c r="B4" s="1"/>
      <c r="C4" s="72" t="s">
        <v>113</v>
      </c>
      <c r="F4"/>
      <c r="G4"/>
      <c r="H4"/>
      <c r="I4" s="4"/>
    </row>
    <row r="5" spans="1:22" ht="12.75" customHeight="1">
      <c r="A5" s="6"/>
      <c r="C5" s="7"/>
      <c r="D5" s="8"/>
      <c r="E5" s="8"/>
      <c r="F5" s="8"/>
      <c r="G5" s="8"/>
      <c r="H5" s="8" t="s">
        <v>4</v>
      </c>
      <c r="I5" s="9"/>
      <c r="K5">
        <v>744</v>
      </c>
      <c r="L5">
        <v>672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6" t="s">
        <v>5</v>
      </c>
      <c r="D6" s="8" t="s">
        <v>6</v>
      </c>
      <c r="E6" s="8"/>
      <c r="F6" s="8" t="s">
        <v>112</v>
      </c>
      <c r="G6" s="10"/>
      <c r="H6" s="10" t="s">
        <v>7</v>
      </c>
      <c r="I6" s="11"/>
    </row>
    <row r="7" spans="1:22">
      <c r="A7" s="12" t="s">
        <v>8</v>
      </c>
      <c r="D7" s="13" t="s">
        <v>9</v>
      </c>
      <c r="E7" s="14" t="s">
        <v>10</v>
      </c>
      <c r="F7" s="13" t="s">
        <v>11</v>
      </c>
      <c r="G7" s="13"/>
      <c r="H7" s="13" t="s">
        <v>12</v>
      </c>
      <c r="I7" s="15" t="s">
        <v>13</v>
      </c>
      <c r="J7" s="16" t="s">
        <v>14</v>
      </c>
      <c r="K7" s="17">
        <v>41639</v>
      </c>
      <c r="L7" s="17">
        <v>41670</v>
      </c>
      <c r="M7" s="17">
        <v>41698</v>
      </c>
      <c r="N7" s="17">
        <v>41729</v>
      </c>
      <c r="O7" s="17">
        <v>41759</v>
      </c>
      <c r="P7" s="17">
        <v>41790</v>
      </c>
      <c r="Q7" s="17">
        <v>41455</v>
      </c>
      <c r="R7" s="17">
        <v>41486</v>
      </c>
      <c r="S7" s="17">
        <v>41517</v>
      </c>
      <c r="T7" s="17">
        <v>41547</v>
      </c>
      <c r="U7" s="17">
        <v>41578</v>
      </c>
      <c r="V7" s="17">
        <v>41608</v>
      </c>
    </row>
    <row r="8" spans="1:22">
      <c r="A8" s="6"/>
      <c r="B8" s="18" t="s">
        <v>15</v>
      </c>
      <c r="D8" s="19"/>
      <c r="E8" s="20"/>
      <c r="F8" s="19"/>
      <c r="G8" s="19"/>
      <c r="H8" s="19"/>
      <c r="I8" s="21"/>
    </row>
    <row r="9" spans="1:22">
      <c r="A9" s="6">
        <f t="shared" ref="A9:A27" si="0">A8+1</f>
        <v>1</v>
      </c>
      <c r="B9" t="s">
        <v>16</v>
      </c>
      <c r="D9" s="22">
        <v>0</v>
      </c>
      <c r="E9" s="22">
        <f t="shared" ref="E9:E28" si="1">F9-D9</f>
        <v>9810.9168893367805</v>
      </c>
      <c r="F9" s="22">
        <f>J9</f>
        <v>9810.9168893367805</v>
      </c>
      <c r="G9" s="22"/>
      <c r="H9" s="22">
        <v>20917.018981429192</v>
      </c>
      <c r="I9" s="23" t="s">
        <v>17</v>
      </c>
      <c r="J9" s="24">
        <f t="shared" ref="J9:J14" si="2">SUM(K9:V9)/1000</f>
        <v>9810.9168893367805</v>
      </c>
      <c r="K9" s="25">
        <v>509285.61182022002</v>
      </c>
      <c r="L9" s="25">
        <v>658108.45196247101</v>
      </c>
      <c r="M9" s="25">
        <v>512362.90592774696</v>
      </c>
      <c r="N9" s="25">
        <v>110452.976062335</v>
      </c>
      <c r="O9" s="25">
        <v>26750.840337947</v>
      </c>
      <c r="P9" s="25">
        <v>338153.90402991301</v>
      </c>
      <c r="Q9" s="25">
        <f>'[9]WGJ-4'!J13</f>
        <v>1178808.9836597401</v>
      </c>
      <c r="R9" s="25">
        <f>'[9]WGJ-4'!K13</f>
        <v>2586469.8549270602</v>
      </c>
      <c r="S9" s="25">
        <f>'[9]WGJ-4'!L13</f>
        <v>1112387.96600038</v>
      </c>
      <c r="T9" s="25">
        <f>'[9]WGJ-4'!M13</f>
        <v>1152064.7174477498</v>
      </c>
      <c r="U9" s="25">
        <f>'[9]WGJ-4'!N13</f>
        <v>886584.09979343403</v>
      </c>
      <c r="V9" s="25">
        <f>'[9]WGJ-4'!O13</f>
        <v>739486.57736778201</v>
      </c>
    </row>
    <row r="10" spans="1:22">
      <c r="A10" s="6">
        <f t="shared" si="0"/>
        <v>2</v>
      </c>
      <c r="B10" t="s">
        <v>18</v>
      </c>
      <c r="D10" s="26">
        <f>84386+1</f>
        <v>84387</v>
      </c>
      <c r="E10" s="21">
        <f t="shared" si="1"/>
        <v>-84387</v>
      </c>
      <c r="F10" s="73">
        <f>J10</f>
        <v>0</v>
      </c>
      <c r="G10" s="22"/>
      <c r="H10" s="22"/>
      <c r="I10" s="23"/>
      <c r="J10" s="24">
        <f t="shared" si="2"/>
        <v>0</v>
      </c>
      <c r="K10" s="25"/>
      <c r="L10" s="25"/>
      <c r="M10" s="25"/>
      <c r="N10" s="25"/>
      <c r="O10" s="25"/>
      <c r="P10" s="25"/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</row>
    <row r="11" spans="1:22">
      <c r="A11" s="6">
        <f t="shared" si="0"/>
        <v>3</v>
      </c>
      <c r="B11" t="s">
        <v>19</v>
      </c>
      <c r="D11" s="26">
        <v>0</v>
      </c>
      <c r="E11" s="21">
        <f t="shared" si="1"/>
        <v>-364.70251519838297</v>
      </c>
      <c r="F11" s="73">
        <f t="shared" ref="F11:F27" si="3">J11</f>
        <v>-364.70251519838297</v>
      </c>
      <c r="G11" s="22"/>
      <c r="H11" s="22"/>
      <c r="I11" s="23"/>
      <c r="J11" s="24">
        <f t="shared" si="2"/>
        <v>-364.70251519838297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14674.569481704306</v>
      </c>
      <c r="R11" s="25">
        <v>-67388.277517724593</v>
      </c>
      <c r="S11" s="25">
        <v>-73599.572983011531</v>
      </c>
      <c r="T11" s="25">
        <v>-65027.232488989699</v>
      </c>
      <c r="U11" s="25">
        <v>-68074.092290550296</v>
      </c>
      <c r="V11" s="25">
        <v>-105287.90939981111</v>
      </c>
    </row>
    <row r="12" spans="1:22">
      <c r="A12" s="6">
        <f t="shared" si="0"/>
        <v>4</v>
      </c>
      <c r="B12" t="s">
        <v>20</v>
      </c>
      <c r="D12" s="26">
        <v>13315</v>
      </c>
      <c r="E12" s="21">
        <f t="shared" si="1"/>
        <v>923.17459999999846</v>
      </c>
      <c r="F12" s="73">
        <f t="shared" si="3"/>
        <v>14238.174599999998</v>
      </c>
      <c r="G12" s="28"/>
      <c r="H12" s="28"/>
      <c r="I12" s="21"/>
      <c r="J12" s="24">
        <f t="shared" si="2"/>
        <v>14238.174599999998</v>
      </c>
      <c r="K12" s="29">
        <v>1216938</v>
      </c>
      <c r="L12" s="29">
        <v>1216938</v>
      </c>
      <c r="M12" s="29">
        <v>1216938</v>
      </c>
      <c r="N12" s="29">
        <v>1216938</v>
      </c>
      <c r="O12" s="29">
        <v>1216938</v>
      </c>
      <c r="P12" s="29">
        <v>1216938</v>
      </c>
      <c r="Q12" s="29">
        <v>1156091.0999999999</v>
      </c>
      <c r="R12" s="29">
        <v>1156091.0999999999</v>
      </c>
      <c r="S12" s="29">
        <v>1156091.0999999999</v>
      </c>
      <c r="T12" s="29">
        <v>1156091.0999999999</v>
      </c>
      <c r="U12" s="29">
        <v>1156091.0999999999</v>
      </c>
      <c r="V12" s="29">
        <v>1156091.0999999999</v>
      </c>
    </row>
    <row r="13" spans="1:22">
      <c r="A13" s="6">
        <f t="shared" si="0"/>
        <v>5</v>
      </c>
      <c r="B13" t="s">
        <v>21</v>
      </c>
      <c r="D13" s="26">
        <v>1703</v>
      </c>
      <c r="E13" s="21">
        <f t="shared" si="1"/>
        <v>194.54552499999977</v>
      </c>
      <c r="F13" s="73">
        <f t="shared" si="3"/>
        <v>1897.5455249999998</v>
      </c>
      <c r="G13" s="28"/>
      <c r="H13" s="28">
        <v>1177</v>
      </c>
      <c r="I13" s="21"/>
      <c r="J13" s="24">
        <f t="shared" si="2"/>
        <v>1897.5455249999998</v>
      </c>
      <c r="K13" s="29">
        <v>158915.50416666668</v>
      </c>
      <c r="L13" s="29">
        <v>158915.50416666668</v>
      </c>
      <c r="M13" s="29">
        <v>158915.50416666668</v>
      </c>
      <c r="N13" s="29">
        <v>158915.50416666668</v>
      </c>
      <c r="O13" s="29">
        <v>158915.50416666668</v>
      </c>
      <c r="P13" s="29">
        <v>158915.50416666668</v>
      </c>
      <c r="Q13" s="29">
        <f t="shared" ref="Q13:V13" si="4">1888105/12</f>
        <v>157342.08333333334</v>
      </c>
      <c r="R13" s="29">
        <f t="shared" si="4"/>
        <v>157342.08333333334</v>
      </c>
      <c r="S13" s="29">
        <f t="shared" si="4"/>
        <v>157342.08333333334</v>
      </c>
      <c r="T13" s="29">
        <f t="shared" si="4"/>
        <v>157342.08333333334</v>
      </c>
      <c r="U13" s="29">
        <f t="shared" si="4"/>
        <v>157342.08333333334</v>
      </c>
      <c r="V13" s="29">
        <f t="shared" si="4"/>
        <v>157342.08333333334</v>
      </c>
    </row>
    <row r="14" spans="1:22">
      <c r="A14" s="6">
        <f t="shared" si="0"/>
        <v>6</v>
      </c>
      <c r="B14" t="s">
        <v>22</v>
      </c>
      <c r="D14" s="26">
        <v>2482</v>
      </c>
      <c r="E14" s="21">
        <f t="shared" si="1"/>
        <v>-2482</v>
      </c>
      <c r="F14" s="73">
        <f t="shared" si="3"/>
        <v>0</v>
      </c>
      <c r="G14" s="28"/>
      <c r="H14" s="28"/>
      <c r="I14" s="21"/>
      <c r="J14" s="24">
        <f t="shared" si="2"/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</row>
    <row r="15" spans="1:22">
      <c r="A15" s="6">
        <f t="shared" si="0"/>
        <v>7</v>
      </c>
      <c r="B15" t="s">
        <v>23</v>
      </c>
      <c r="D15" s="26">
        <v>7118</v>
      </c>
      <c r="E15" s="21">
        <f t="shared" si="1"/>
        <v>1100.006359428824</v>
      </c>
      <c r="F15" s="73">
        <f t="shared" si="3"/>
        <v>8218.006359428824</v>
      </c>
      <c r="G15" s="32"/>
      <c r="H15" s="21">
        <v>0</v>
      </c>
      <c r="I15" s="32" t="s">
        <v>24</v>
      </c>
      <c r="J15" s="24">
        <f t="shared" ref="J15:J28" si="5">SUM(K15:V15)/1000</f>
        <v>8218.006359428824</v>
      </c>
      <c r="K15" s="29">
        <v>883508.22835637699</v>
      </c>
      <c r="L15" s="29">
        <v>712507.54979330162</v>
      </c>
      <c r="M15" s="29">
        <v>690701.36766987329</v>
      </c>
      <c r="N15" s="29">
        <v>652955.94151716901</v>
      </c>
      <c r="O15" s="29">
        <v>728416.97974025051</v>
      </c>
      <c r="P15" s="29">
        <v>702611.25229113945</v>
      </c>
      <c r="Q15" s="29">
        <f>[9]Index!J53</f>
        <v>772659.39570009022</v>
      </c>
      <c r="R15" s="29">
        <f>[9]Index!K53</f>
        <v>682892.87551110913</v>
      </c>
      <c r="S15" s="29">
        <f>[9]Index!L53</f>
        <v>493675.64813743334</v>
      </c>
      <c r="T15" s="29">
        <f>[9]Index!M53</f>
        <v>480227.7530110557</v>
      </c>
      <c r="U15" s="29">
        <f>[9]Index!N53</f>
        <v>649637.77131512295</v>
      </c>
      <c r="V15" s="29">
        <f>[9]Index!O53</f>
        <v>768211.59638590156</v>
      </c>
    </row>
    <row r="16" spans="1:22">
      <c r="A16" s="6">
        <f t="shared" si="0"/>
        <v>8</v>
      </c>
      <c r="B16" t="s">
        <v>25</v>
      </c>
      <c r="D16" s="26">
        <v>1211</v>
      </c>
      <c r="E16" s="26">
        <f t="shared" si="1"/>
        <v>120.41311407203762</v>
      </c>
      <c r="F16" s="73">
        <f t="shared" si="3"/>
        <v>1331.4131140720376</v>
      </c>
      <c r="G16" s="26" t="s">
        <v>26</v>
      </c>
      <c r="H16" s="31">
        <v>5512</v>
      </c>
      <c r="I16" s="21"/>
      <c r="J16" s="24">
        <f t="shared" si="5"/>
        <v>1331.4131140720376</v>
      </c>
      <c r="K16" s="29">
        <v>53014.371016286459</v>
      </c>
      <c r="L16" s="29">
        <v>40118.444150656811</v>
      </c>
      <c r="M16" s="29">
        <v>94456.393511434289</v>
      </c>
      <c r="N16" s="29">
        <v>168474.50040786478</v>
      </c>
      <c r="O16" s="29">
        <v>209505.18704959075</v>
      </c>
      <c r="P16" s="29">
        <v>226512.68200613206</v>
      </c>
      <c r="Q16" s="29">
        <v>192940.87648729995</v>
      </c>
      <c r="R16" s="29">
        <v>137423.8842732975</v>
      </c>
      <c r="S16" s="29">
        <v>56311.915220387622</v>
      </c>
      <c r="T16" s="29">
        <v>61593.304430255128</v>
      </c>
      <c r="U16" s="29">
        <v>43005.025598436056</v>
      </c>
      <c r="V16" s="29">
        <v>48056.529920396053</v>
      </c>
    </row>
    <row r="17" spans="1:22">
      <c r="A17" s="6">
        <f t="shared" si="0"/>
        <v>9</v>
      </c>
      <c r="B17" t="s">
        <v>27</v>
      </c>
      <c r="D17" s="26">
        <v>22737</v>
      </c>
      <c r="E17" s="26">
        <f t="shared" si="1"/>
        <v>678.62866100003885</v>
      </c>
      <c r="F17" s="73">
        <f t="shared" si="3"/>
        <v>23415.628661000039</v>
      </c>
      <c r="G17" s="31"/>
      <c r="H17" s="31"/>
      <c r="I17" s="21"/>
      <c r="J17" s="24">
        <f t="shared" si="5"/>
        <v>23415.628661000039</v>
      </c>
      <c r="K17" s="29">
        <v>1963447.4478646733</v>
      </c>
      <c r="L17" s="29">
        <v>1963447.4478646733</v>
      </c>
      <c r="M17" s="29">
        <v>1963447.4478646733</v>
      </c>
      <c r="N17" s="29">
        <v>1963447.4478646733</v>
      </c>
      <c r="O17" s="29">
        <v>1963447.4478646733</v>
      </c>
      <c r="P17" s="29">
        <v>1963447.4478646733</v>
      </c>
      <c r="Q17" s="29">
        <v>1939157.3289686665</v>
      </c>
      <c r="R17" s="29">
        <v>1939157.3289686665</v>
      </c>
      <c r="S17" s="29">
        <v>1939157.3289686665</v>
      </c>
      <c r="T17" s="29">
        <v>1939157.3289686665</v>
      </c>
      <c r="U17" s="29">
        <v>1939157.3289686665</v>
      </c>
      <c r="V17" s="29">
        <v>1939157.3289686665</v>
      </c>
    </row>
    <row r="18" spans="1:22">
      <c r="A18" s="6">
        <f t="shared" si="0"/>
        <v>10</v>
      </c>
      <c r="B18" t="s">
        <v>28</v>
      </c>
      <c r="D18" s="26">
        <v>2745</v>
      </c>
      <c r="E18" s="26">
        <f t="shared" si="1"/>
        <v>515.21444968549667</v>
      </c>
      <c r="F18" s="73">
        <f t="shared" si="3"/>
        <v>3260.2144496854967</v>
      </c>
      <c r="G18" s="31"/>
      <c r="H18" s="31"/>
      <c r="I18" s="21"/>
      <c r="J18" s="24">
        <f t="shared" si="5"/>
        <v>3260.2144496854967</v>
      </c>
      <c r="K18" s="29">
        <v>376835.38450435008</v>
      </c>
      <c r="L18" s="29">
        <v>301426.23474777828</v>
      </c>
      <c r="M18" s="29">
        <v>328376.69730473415</v>
      </c>
      <c r="N18" s="29">
        <v>245381.92264019619</v>
      </c>
      <c r="O18" s="29">
        <v>123836.94302689306</v>
      </c>
      <c r="P18" s="29">
        <v>97411.021676914563</v>
      </c>
      <c r="Q18" s="29">
        <f>'[9]WGJ-4'!J33*(2.059*1.012)</f>
        <v>202539.85201727808</v>
      </c>
      <c r="R18" s="29">
        <f>'[9]WGJ-4'!K33*(2.059*1.012)</f>
        <v>276311.35861997615</v>
      </c>
      <c r="S18" s="29">
        <f>'[9]WGJ-4'!L33*(2.059*1.012)</f>
        <v>299726.72918679513</v>
      </c>
      <c r="T18" s="29">
        <f>'[9]WGJ-4'!M33*(2.059*1.012)</f>
        <v>324301.71891673259</v>
      </c>
      <c r="U18" s="29">
        <f>'[9]WGJ-4'!N33*(2.059*1.012)</f>
        <v>320401.24809162697</v>
      </c>
      <c r="V18" s="29">
        <f>'[9]WGJ-4'!O33*(2.059*1.012)</f>
        <v>363665.33895222162</v>
      </c>
    </row>
    <row r="19" spans="1:22">
      <c r="A19" s="6">
        <f t="shared" si="0"/>
        <v>11</v>
      </c>
      <c r="B19" t="s">
        <v>29</v>
      </c>
      <c r="D19" s="26">
        <v>13302</v>
      </c>
      <c r="E19" s="21">
        <f t="shared" si="1"/>
        <v>4666.4516565000049</v>
      </c>
      <c r="F19" s="73">
        <f t="shared" si="3"/>
        <v>17968.451656500005</v>
      </c>
      <c r="G19" s="21" t="s">
        <v>26</v>
      </c>
      <c r="H19" s="21">
        <v>-2690</v>
      </c>
      <c r="I19" s="34" t="s">
        <v>30</v>
      </c>
      <c r="J19" s="24">
        <f t="shared" si="5"/>
        <v>17968.451656500005</v>
      </c>
      <c r="K19" s="25">
        <v>3709196.6715000002</v>
      </c>
      <c r="L19" s="25">
        <v>3309481.8000000003</v>
      </c>
      <c r="M19" s="25">
        <v>1833281.1135</v>
      </c>
      <c r="N19" s="25">
        <v>1802582.5050000001</v>
      </c>
      <c r="O19" s="25"/>
      <c r="P19" s="25"/>
      <c r="Q19" s="25"/>
      <c r="R19" s="25"/>
      <c r="S19" s="25"/>
      <c r="T19" s="25"/>
      <c r="U19" s="25">
        <v>3598202.4390000002</v>
      </c>
      <c r="V19" s="25">
        <v>3715707.1274999999</v>
      </c>
    </row>
    <row r="20" spans="1:22">
      <c r="A20" s="6">
        <f t="shared" si="0"/>
        <v>12</v>
      </c>
      <c r="B20" t="s">
        <v>31</v>
      </c>
      <c r="D20" s="26">
        <v>7</v>
      </c>
      <c r="E20" s="21">
        <f t="shared" si="1"/>
        <v>0</v>
      </c>
      <c r="F20" s="73">
        <f t="shared" si="3"/>
        <v>6.9999999999999991</v>
      </c>
      <c r="G20" s="21"/>
      <c r="H20" s="21">
        <v>6679.5</v>
      </c>
      <c r="I20" s="21"/>
      <c r="J20" s="24">
        <f t="shared" si="5"/>
        <v>6.9999999999999991</v>
      </c>
      <c r="K20" s="29">
        <v>583.33333333333337</v>
      </c>
      <c r="L20" s="29">
        <v>583.33333333333337</v>
      </c>
      <c r="M20" s="29">
        <v>583.33333333333337</v>
      </c>
      <c r="N20" s="29">
        <v>583.33333333333337</v>
      </c>
      <c r="O20" s="29">
        <v>583.33333333333337</v>
      </c>
      <c r="P20" s="29">
        <v>583.33333333333337</v>
      </c>
      <c r="Q20" s="29">
        <v>583.33333333333337</v>
      </c>
      <c r="R20" s="29">
        <v>583.33333333333337</v>
      </c>
      <c r="S20" s="29">
        <v>583.33333333333337</v>
      </c>
      <c r="T20" s="29">
        <v>583.33333333333337</v>
      </c>
      <c r="U20" s="29">
        <v>583.33333333333337</v>
      </c>
      <c r="V20" s="29">
        <v>583.33333333333337</v>
      </c>
    </row>
    <row r="21" spans="1:22">
      <c r="A21" s="6">
        <f t="shared" si="0"/>
        <v>13</v>
      </c>
      <c r="B21" t="s">
        <v>32</v>
      </c>
      <c r="D21" s="26">
        <v>1290</v>
      </c>
      <c r="E21" s="21">
        <f t="shared" si="1"/>
        <v>68.464124490446238</v>
      </c>
      <c r="F21" s="73">
        <f t="shared" si="3"/>
        <v>1358.4641244904462</v>
      </c>
      <c r="G21" s="21" t="s">
        <v>26</v>
      </c>
      <c r="H21" s="31">
        <v>6132</v>
      </c>
      <c r="I21" s="21"/>
      <c r="J21" s="24">
        <f t="shared" si="5"/>
        <v>1358.4641244904462</v>
      </c>
      <c r="K21" s="29">
        <v>101777.21716415261</v>
      </c>
      <c r="L21" s="29">
        <v>122124.18402414545</v>
      </c>
      <c r="M21" s="29">
        <v>156259.97529834532</v>
      </c>
      <c r="N21" s="29">
        <v>174470.60051249905</v>
      </c>
      <c r="O21" s="29">
        <v>168952.86594441361</v>
      </c>
      <c r="P21" s="29">
        <v>147730.86448487977</v>
      </c>
      <c r="Q21" s="29">
        <v>128692.68468434841</v>
      </c>
      <c r="R21" s="29">
        <v>78476.746595809935</v>
      </c>
      <c r="S21" s="29">
        <v>53427.096850076006</v>
      </c>
      <c r="T21" s="29">
        <v>57263.917042848785</v>
      </c>
      <c r="U21" s="29">
        <v>75352.367671043787</v>
      </c>
      <c r="V21" s="29">
        <v>93935.604217883098</v>
      </c>
    </row>
    <row r="22" spans="1:22">
      <c r="A22" s="6">
        <f t="shared" si="0"/>
        <v>14</v>
      </c>
      <c r="B22" t="s">
        <v>33</v>
      </c>
      <c r="D22" s="26">
        <v>1346</v>
      </c>
      <c r="E22" s="21">
        <f t="shared" si="1"/>
        <v>421.59429936113179</v>
      </c>
      <c r="F22" s="73">
        <f t="shared" si="3"/>
        <v>1767.5942993611318</v>
      </c>
      <c r="G22" s="21" t="s">
        <v>26</v>
      </c>
      <c r="H22" s="26">
        <v>6132</v>
      </c>
      <c r="I22" s="34" t="s">
        <v>34</v>
      </c>
      <c r="J22" s="24">
        <f t="shared" si="5"/>
        <v>1767.5942993611318</v>
      </c>
      <c r="K22" s="29">
        <v>164599.58115722626</v>
      </c>
      <c r="L22" s="29">
        <v>143975.72892578124</v>
      </c>
      <c r="M22" s="29">
        <v>112182.10648437501</v>
      </c>
      <c r="N22" s="29">
        <v>100086.907578125</v>
      </c>
      <c r="O22" s="29">
        <v>124646.78621093728</v>
      </c>
      <c r="P22" s="29">
        <v>95522.692421875006</v>
      </c>
      <c r="Q22" s="29">
        <v>170259.1400592771</v>
      </c>
      <c r="R22" s="29">
        <v>185136.1570371094</v>
      </c>
      <c r="S22" s="29">
        <v>155568.75823212863</v>
      </c>
      <c r="T22" s="29">
        <v>175218.1457185547</v>
      </c>
      <c r="U22" s="29">
        <v>164766.90273574222</v>
      </c>
      <c r="V22" s="29">
        <v>175631.3928</v>
      </c>
    </row>
    <row r="23" spans="1:22">
      <c r="A23" s="6">
        <f t="shared" si="0"/>
        <v>15</v>
      </c>
      <c r="B23" t="s">
        <v>35</v>
      </c>
      <c r="D23" s="26">
        <v>2330</v>
      </c>
      <c r="E23" s="21">
        <f t="shared" si="1"/>
        <v>626.30729323730611</v>
      </c>
      <c r="F23" s="73">
        <f t="shared" si="3"/>
        <v>2956.3072932373061</v>
      </c>
      <c r="G23" s="21" t="s">
        <v>26</v>
      </c>
      <c r="H23" s="21">
        <v>6953.25</v>
      </c>
      <c r="I23" s="21"/>
      <c r="J23" s="24">
        <f t="shared" si="5"/>
        <v>2956.3072932373061</v>
      </c>
      <c r="K23" s="29">
        <v>365420.60972656251</v>
      </c>
      <c r="L23" s="29">
        <v>365277.35884277383</v>
      </c>
      <c r="M23" s="29">
        <v>491994.36247070343</v>
      </c>
      <c r="N23" s="29">
        <v>384599.63503133139</v>
      </c>
      <c r="O23" s="29">
        <v>356577.5050394698</v>
      </c>
      <c r="P23" s="29">
        <v>275141.46287190786</v>
      </c>
      <c r="Q23" s="29">
        <v>94880.820286458329</v>
      </c>
      <c r="R23" s="29">
        <v>-33904.298968098956</v>
      </c>
      <c r="S23" s="29">
        <v>8925.8123209635414</v>
      </c>
      <c r="T23" s="29">
        <v>107947.21971354166</v>
      </c>
      <c r="U23" s="29">
        <v>205954.81366699244</v>
      </c>
      <c r="V23" s="29">
        <v>333491.99223470083</v>
      </c>
    </row>
    <row r="24" spans="1:22">
      <c r="A24" s="6">
        <f t="shared" si="0"/>
        <v>16</v>
      </c>
      <c r="B24" t="s">
        <v>36</v>
      </c>
      <c r="D24" s="26">
        <v>5562</v>
      </c>
      <c r="E24" s="21">
        <f t="shared" si="1"/>
        <v>755.00991812254415</v>
      </c>
      <c r="F24" s="73">
        <f t="shared" si="3"/>
        <v>6317.0099181225441</v>
      </c>
      <c r="G24" s="21" t="s">
        <v>26</v>
      </c>
      <c r="H24" s="21"/>
      <c r="I24" s="21"/>
      <c r="J24" s="24">
        <f t="shared" si="5"/>
        <v>6317.0099181225441</v>
      </c>
      <c r="K24" s="29">
        <v>507486.46364587406</v>
      </c>
      <c r="L24" s="29">
        <v>504989.29648803675</v>
      </c>
      <c r="M24" s="29">
        <v>461586.11395788298</v>
      </c>
      <c r="N24" s="29">
        <v>472591.65381969843</v>
      </c>
      <c r="O24" s="29">
        <v>488344.6847548809</v>
      </c>
      <c r="P24" s="29">
        <v>427274.59018847457</v>
      </c>
      <c r="Q24" s="29">
        <v>533290.85440172988</v>
      </c>
      <c r="R24" s="29">
        <v>619305.51740234368</v>
      </c>
      <c r="S24" s="29">
        <v>574355.96270507807</v>
      </c>
      <c r="T24" s="29">
        <v>636508.46778320312</v>
      </c>
      <c r="U24" s="29">
        <v>549383.94918945315</v>
      </c>
      <c r="V24" s="29">
        <v>541892.36378588679</v>
      </c>
    </row>
    <row r="25" spans="1:22">
      <c r="A25" s="6">
        <f t="shared" si="0"/>
        <v>17</v>
      </c>
      <c r="B25" t="s">
        <v>37</v>
      </c>
      <c r="D25" s="26">
        <v>34</v>
      </c>
      <c r="E25" s="21">
        <f t="shared" si="1"/>
        <v>-34</v>
      </c>
      <c r="F25" s="73">
        <f t="shared" si="3"/>
        <v>0</v>
      </c>
      <c r="G25" s="21"/>
      <c r="H25" s="21">
        <v>921</v>
      </c>
      <c r="I25" s="32" t="s">
        <v>38</v>
      </c>
      <c r="J25" s="24">
        <f t="shared" si="5"/>
        <v>0</v>
      </c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>
      <c r="A26" s="6">
        <f t="shared" si="0"/>
        <v>18</v>
      </c>
      <c r="B26" t="s">
        <v>39</v>
      </c>
      <c r="D26" s="26">
        <v>1654</v>
      </c>
      <c r="E26" s="21">
        <f t="shared" si="1"/>
        <v>-1654</v>
      </c>
      <c r="F26" s="73">
        <f t="shared" si="3"/>
        <v>0</v>
      </c>
      <c r="G26" s="21"/>
      <c r="H26" s="21"/>
      <c r="I26" s="21"/>
      <c r="J26" s="24">
        <f t="shared" si="5"/>
        <v>0</v>
      </c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>
      <c r="A27" s="6">
        <f t="shared" si="0"/>
        <v>19</v>
      </c>
      <c r="B27" s="35" t="s">
        <v>40</v>
      </c>
      <c r="C27" s="35"/>
      <c r="D27" s="36">
        <v>16541</v>
      </c>
      <c r="E27" s="37">
        <f t="shared" si="1"/>
        <v>4387.6500848437499</v>
      </c>
      <c r="F27" s="76">
        <f t="shared" si="3"/>
        <v>20928.65008484375</v>
      </c>
      <c r="G27" s="21" t="s">
        <v>26</v>
      </c>
      <c r="H27" s="21"/>
      <c r="I27" s="21"/>
      <c r="J27" s="24">
        <f t="shared" si="5"/>
        <v>20928.65008484375</v>
      </c>
      <c r="K27" s="29">
        <v>2365116.7749999999</v>
      </c>
      <c r="L27" s="29">
        <v>1846581.94921875</v>
      </c>
      <c r="M27" s="29">
        <v>2166356.1828124998</v>
      </c>
      <c r="N27" s="29">
        <v>1851863.41015625</v>
      </c>
      <c r="O27" s="29">
        <v>1629617.2453124998</v>
      </c>
      <c r="P27" s="29">
        <v>1306909.246875</v>
      </c>
      <c r="Q27" s="29">
        <v>1098639.9450000001</v>
      </c>
      <c r="R27" s="29">
        <v>1155240.9984375001</v>
      </c>
      <c r="S27" s="29">
        <v>1332899.80078125</v>
      </c>
      <c r="T27" s="29">
        <v>1638197.4740625003</v>
      </c>
      <c r="U27" s="29">
        <v>2113291.4765625</v>
      </c>
      <c r="V27" s="29">
        <v>2423935.5806249999</v>
      </c>
    </row>
    <row r="28" spans="1:22">
      <c r="A28" s="6">
        <f>A27+1</f>
        <v>20</v>
      </c>
      <c r="B28" t="s">
        <v>41</v>
      </c>
      <c r="D28" s="26">
        <f>SUM(D9:D27)</f>
        <v>177764</v>
      </c>
      <c r="E28" s="21">
        <f t="shared" si="1"/>
        <v>-64653.325540120015</v>
      </c>
      <c r="F28" s="21">
        <f>SUM(F9:F27)</f>
        <v>113110.67445987999</v>
      </c>
      <c r="G28" s="21"/>
      <c r="H28" s="21">
        <v>0</v>
      </c>
      <c r="I28" s="21"/>
      <c r="J28" s="24">
        <f t="shared" si="5"/>
        <v>113110.67445987997</v>
      </c>
      <c r="K28" s="38">
        <v>12376125.199255724</v>
      </c>
      <c r="L28" s="38">
        <v>11344475.283518368</v>
      </c>
      <c r="M28" s="38">
        <v>10187441.504302267</v>
      </c>
      <c r="N28" s="38">
        <v>9303344.3380901404</v>
      </c>
      <c r="O28" s="38">
        <v>7196533.3227815554</v>
      </c>
      <c r="P28" s="38">
        <v>6957152.0022109095</v>
      </c>
      <c r="Q28" s="38">
        <f t="shared" ref="Q28:V28" si="6">SUM(Q9:Q27)</f>
        <v>7640560.9674132597</v>
      </c>
      <c r="R28" s="38">
        <f t="shared" si="6"/>
        <v>8873138.6619537137</v>
      </c>
      <c r="S28" s="38">
        <f t="shared" si="6"/>
        <v>7266853.9620868135</v>
      </c>
      <c r="T28" s="38">
        <f t="shared" si="6"/>
        <v>7821469.3312727865</v>
      </c>
      <c r="U28" s="38">
        <f t="shared" si="6"/>
        <v>11791679.846969135</v>
      </c>
      <c r="V28" s="38">
        <f t="shared" si="6"/>
        <v>12351900.040025296</v>
      </c>
    </row>
    <row r="29" spans="1:22">
      <c r="A29" s="6"/>
      <c r="D29" s="26"/>
      <c r="E29" s="21"/>
      <c r="F29" s="21"/>
      <c r="G29" s="21"/>
      <c r="H29" s="37">
        <v>3186</v>
      </c>
      <c r="I29" s="21"/>
      <c r="J29" s="24"/>
    </row>
    <row r="30" spans="1:22">
      <c r="A30" s="6"/>
      <c r="B30" s="18" t="s">
        <v>42</v>
      </c>
      <c r="D30" s="21"/>
      <c r="E30" s="21"/>
      <c r="F30" s="21"/>
      <c r="G30" s="21"/>
      <c r="H30" s="21">
        <v>0</v>
      </c>
      <c r="I30" s="21"/>
      <c r="J30" s="24"/>
    </row>
    <row r="31" spans="1:22">
      <c r="A31" s="6">
        <f>A28+1</f>
        <v>21</v>
      </c>
      <c r="B31" t="s">
        <v>43</v>
      </c>
      <c r="D31" s="26">
        <v>407</v>
      </c>
      <c r="E31" s="26">
        <f>F31-D31</f>
        <v>0</v>
      </c>
      <c r="F31" s="39">
        <v>407</v>
      </c>
      <c r="G31" s="32"/>
      <c r="H31" s="36">
        <v>150</v>
      </c>
      <c r="I31" s="32"/>
      <c r="J31" s="24">
        <f>SUM(K31:V31)/1000</f>
        <v>407.00000000000006</v>
      </c>
      <c r="K31" s="29">
        <v>33916.666666666664</v>
      </c>
      <c r="L31" s="29">
        <v>33916.666666666664</v>
      </c>
      <c r="M31" s="29">
        <v>33916.666666666664</v>
      </c>
      <c r="N31" s="29">
        <v>33916.666666666664</v>
      </c>
      <c r="O31" s="29">
        <v>33916.666666666664</v>
      </c>
      <c r="P31" s="29">
        <v>33916.666666666664</v>
      </c>
      <c r="Q31" s="29">
        <f t="shared" ref="Q31:V31" si="7">407000/12</f>
        <v>33916.666666666664</v>
      </c>
      <c r="R31" s="29">
        <f t="shared" si="7"/>
        <v>33916.666666666664</v>
      </c>
      <c r="S31" s="29">
        <f t="shared" si="7"/>
        <v>33916.666666666664</v>
      </c>
      <c r="T31" s="29">
        <f t="shared" si="7"/>
        <v>33916.666666666664</v>
      </c>
      <c r="U31" s="29">
        <f t="shared" si="7"/>
        <v>33916.666666666664</v>
      </c>
      <c r="V31" s="29">
        <f t="shared" si="7"/>
        <v>33916.666666666664</v>
      </c>
    </row>
    <row r="32" spans="1:22">
      <c r="A32" s="6">
        <f>A31+1</f>
        <v>22</v>
      </c>
      <c r="B32" t="s">
        <v>44</v>
      </c>
      <c r="D32" s="26">
        <v>645</v>
      </c>
      <c r="E32" s="26">
        <f t="shared" ref="E32:E35" si="8">F32-D32</f>
        <v>-645</v>
      </c>
      <c r="F32" s="26">
        <v>0</v>
      </c>
      <c r="G32" s="26"/>
      <c r="H32" s="26"/>
      <c r="I32" s="21"/>
      <c r="J32" s="24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>
      <c r="A33" s="6">
        <f>A32+1</f>
        <v>23</v>
      </c>
      <c r="B33" t="s">
        <v>45</v>
      </c>
      <c r="D33" s="26">
        <v>109</v>
      </c>
      <c r="E33" s="26">
        <f t="shared" si="8"/>
        <v>-109</v>
      </c>
      <c r="F33" s="26">
        <v>0</v>
      </c>
      <c r="G33" s="26"/>
      <c r="H33" s="26"/>
      <c r="I33" s="21"/>
      <c r="J33" s="24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>
      <c r="A34" s="6">
        <f t="shared" ref="A34:A36" si="9">A33+1</f>
        <v>24</v>
      </c>
      <c r="B34" t="s">
        <v>46</v>
      </c>
      <c r="D34" s="26">
        <v>-5310</v>
      </c>
      <c r="E34" s="26">
        <f t="shared" si="8"/>
        <v>5310</v>
      </c>
      <c r="F34" s="26">
        <v>0</v>
      </c>
      <c r="G34" s="26"/>
      <c r="H34" s="26"/>
      <c r="I34" s="21"/>
      <c r="J34" s="24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>
      <c r="A35" s="6">
        <f t="shared" si="9"/>
        <v>25</v>
      </c>
      <c r="B35" t="s">
        <v>47</v>
      </c>
      <c r="D35" s="26">
        <v>1</v>
      </c>
      <c r="E35" s="26">
        <f t="shared" si="8"/>
        <v>-1</v>
      </c>
      <c r="F35" s="26">
        <v>0</v>
      </c>
      <c r="G35" s="26"/>
      <c r="H35" s="26"/>
      <c r="I35" s="21"/>
      <c r="J35" s="24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>
      <c r="A36" s="6">
        <f t="shared" si="9"/>
        <v>26</v>
      </c>
      <c r="B36" s="35" t="s">
        <v>48</v>
      </c>
      <c r="C36" s="35"/>
      <c r="D36" s="26">
        <v>86543</v>
      </c>
      <c r="E36" s="37">
        <f>F36-D36</f>
        <v>-86543</v>
      </c>
      <c r="F36" s="21">
        <v>0</v>
      </c>
      <c r="G36" s="21"/>
      <c r="H36" s="21">
        <v>152</v>
      </c>
      <c r="I36" s="32" t="s">
        <v>49</v>
      </c>
      <c r="J36" s="24">
        <f>SUM(K36:V36)/1000</f>
        <v>0</v>
      </c>
    </row>
    <row r="37" spans="1:22">
      <c r="A37" s="6">
        <f>A36+1</f>
        <v>27</v>
      </c>
      <c r="B37" t="s">
        <v>50</v>
      </c>
      <c r="D37" s="40">
        <f>SUM(D31:D36)</f>
        <v>82395</v>
      </c>
      <c r="E37" s="21">
        <f>F37-D37</f>
        <v>-81988</v>
      </c>
      <c r="F37" s="41">
        <f>SUM(F31:F36)</f>
        <v>407</v>
      </c>
      <c r="G37" s="21"/>
      <c r="H37" s="21"/>
      <c r="I37" s="21"/>
      <c r="J37" s="24">
        <f>SUM(K37:V37)/1000</f>
        <v>407.00000000000006</v>
      </c>
      <c r="K37" s="25">
        <v>33916.666666666664</v>
      </c>
      <c r="L37" s="25">
        <v>33916.666666666664</v>
      </c>
      <c r="M37" s="25">
        <v>33916.666666666664</v>
      </c>
      <c r="N37" s="25">
        <v>33916.666666666664</v>
      </c>
      <c r="O37" s="25">
        <v>33916.666666666664</v>
      </c>
      <c r="P37" s="25">
        <v>33916.666666666664</v>
      </c>
      <c r="Q37" s="25">
        <f t="shared" ref="Q37:V37" si="10">SUM(Q31:Q36)</f>
        <v>33916.666666666664</v>
      </c>
      <c r="R37" s="25">
        <f t="shared" si="10"/>
        <v>33916.666666666664</v>
      </c>
      <c r="S37" s="25">
        <f t="shared" si="10"/>
        <v>33916.666666666664</v>
      </c>
      <c r="T37" s="25">
        <f t="shared" si="10"/>
        <v>33916.666666666664</v>
      </c>
      <c r="U37" s="25">
        <f t="shared" si="10"/>
        <v>33916.666666666664</v>
      </c>
      <c r="V37" s="25">
        <f t="shared" si="10"/>
        <v>33916.666666666664</v>
      </c>
    </row>
    <row r="38" spans="1:22">
      <c r="A38" s="6"/>
      <c r="D38" s="21"/>
      <c r="E38" s="21"/>
      <c r="F38" s="21"/>
      <c r="G38" s="21"/>
      <c r="H38" s="21"/>
      <c r="I38" s="21"/>
      <c r="J38" s="24"/>
    </row>
    <row r="39" spans="1:22">
      <c r="A39" s="6"/>
      <c r="B39" s="18" t="s">
        <v>51</v>
      </c>
      <c r="D39" s="21"/>
      <c r="E39" s="21"/>
      <c r="F39" s="21"/>
      <c r="G39" s="21"/>
      <c r="H39" s="21">
        <v>78</v>
      </c>
      <c r="I39" s="21"/>
      <c r="J39" s="24"/>
    </row>
    <row r="40" spans="1:22">
      <c r="A40" s="6">
        <f>A37+1</f>
        <v>28</v>
      </c>
      <c r="B40" t="s">
        <v>52</v>
      </c>
      <c r="C40" s="42"/>
      <c r="D40" s="26">
        <v>6231</v>
      </c>
      <c r="E40" s="21">
        <f>F40-D40</f>
        <v>-622.95422575474367</v>
      </c>
      <c r="F40" s="26">
        <f>J40</f>
        <v>5608.0457742452563</v>
      </c>
      <c r="G40" s="26"/>
      <c r="H40" s="36">
        <v>0</v>
      </c>
      <c r="I40" s="32" t="s">
        <v>17</v>
      </c>
      <c r="J40" s="24">
        <f>SUM(K40:V40)/1000</f>
        <v>5608.0457742452563</v>
      </c>
      <c r="K40" s="38">
        <v>605003.08609008696</v>
      </c>
      <c r="L40" s="38">
        <v>523217.55599975493</v>
      </c>
      <c r="M40" s="38">
        <v>518479.78916168201</v>
      </c>
      <c r="N40" s="38">
        <v>396541.89414977998</v>
      </c>
      <c r="O40" s="38">
        <v>265796.30069732596</v>
      </c>
      <c r="P40" s="38">
        <v>15301.007628440801</v>
      </c>
      <c r="Q40" s="38">
        <f>'[9]WGJ-4'!J27</f>
        <v>426574.851226806</v>
      </c>
      <c r="R40" s="38">
        <f>'[9]WGJ-4'!K27</f>
        <v>553215.20957946696</v>
      </c>
      <c r="S40" s="38">
        <f>'[9]WGJ-4'!L27</f>
        <v>575209.57717895496</v>
      </c>
      <c r="T40" s="38">
        <f>'[9]WGJ-4'!M27</f>
        <v>573593.51043701102</v>
      </c>
      <c r="U40" s="38">
        <f>'[9]WGJ-4'!N27</f>
        <v>559051.44271850493</v>
      </c>
      <c r="V40" s="38">
        <f>'[9]WGJ-4'!O27</f>
        <v>596061.54937744094</v>
      </c>
    </row>
    <row r="41" spans="1:22">
      <c r="A41" s="6">
        <f>A40+1</f>
        <v>29</v>
      </c>
      <c r="B41" t="s">
        <v>53</v>
      </c>
      <c r="C41" s="42"/>
      <c r="D41" s="31">
        <v>14</v>
      </c>
      <c r="E41" s="21">
        <f>F41-D41</f>
        <v>0</v>
      </c>
      <c r="F41" s="26">
        <f t="shared" ref="F41:F43" si="11">J41</f>
        <v>13.999999999999998</v>
      </c>
      <c r="G41" s="21"/>
      <c r="H41" s="21">
        <v>78</v>
      </c>
      <c r="I41" s="21"/>
      <c r="J41" s="24">
        <f>SUM(K41:V41)/1000</f>
        <v>13.999999999999998</v>
      </c>
      <c r="K41" s="22">
        <v>1166.6666666666667</v>
      </c>
      <c r="L41" s="22">
        <v>1166.6666666666667</v>
      </c>
      <c r="M41" s="22">
        <v>1166.6666666666667</v>
      </c>
      <c r="N41" s="22">
        <v>1166.6666666666667</v>
      </c>
      <c r="O41" s="22">
        <v>1166.6666666666667</v>
      </c>
      <c r="P41" s="22">
        <v>1166.6666666666667</v>
      </c>
      <c r="Q41" s="22">
        <v>1166.6666666666667</v>
      </c>
      <c r="R41" s="22">
        <v>1166.6666666666667</v>
      </c>
      <c r="S41" s="22">
        <v>1166.6666666666667</v>
      </c>
      <c r="T41" s="22">
        <v>1166.6666666666667</v>
      </c>
      <c r="U41" s="22">
        <v>1166.6666666666667</v>
      </c>
      <c r="V41" s="22">
        <v>1166.6666666666667</v>
      </c>
    </row>
    <row r="42" spans="1:22">
      <c r="A42" s="6">
        <f>A41+1</f>
        <v>30</v>
      </c>
      <c r="B42" s="20" t="s">
        <v>54</v>
      </c>
      <c r="C42" s="8"/>
      <c r="D42" s="26">
        <v>22168</v>
      </c>
      <c r="E42" s="21">
        <f>F42-D42</f>
        <v>1136.4569184551729</v>
      </c>
      <c r="F42" s="26">
        <f t="shared" si="11"/>
        <v>23304.456918455173</v>
      </c>
      <c r="G42" s="26"/>
      <c r="H42" s="26"/>
      <c r="I42" s="32" t="s">
        <v>17</v>
      </c>
      <c r="J42" s="24">
        <f>SUM(K42:V42)/1000</f>
        <v>23304.456918455173</v>
      </c>
      <c r="K42" s="43">
        <v>2035365.1927614715</v>
      </c>
      <c r="L42" s="43">
        <v>1897954.3983126187</v>
      </c>
      <c r="M42" s="43">
        <v>2020864.1364717986</v>
      </c>
      <c r="N42" s="43">
        <v>1852843.8560152559</v>
      </c>
      <c r="O42" s="43">
        <v>1659284.1865206265</v>
      </c>
      <c r="P42" s="43">
        <v>1558403.9085054896</v>
      </c>
      <c r="Q42" s="43">
        <f>'[9]WGJ-4'!J23</f>
        <v>1991387.2697728048</v>
      </c>
      <c r="R42" s="43">
        <f>'[9]WGJ-4'!K23</f>
        <v>2055256.5877812277</v>
      </c>
      <c r="S42" s="43">
        <f>'[9]WGJ-4'!L23</f>
        <v>2042040.5721562279</v>
      </c>
      <c r="T42" s="43">
        <f>'[9]WGJ-4'!M23</f>
        <v>2078649.5244877716</v>
      </c>
      <c r="U42" s="43">
        <f>'[9]WGJ-4'!N23</f>
        <v>2035449.3047612086</v>
      </c>
      <c r="V42" s="43">
        <f>'[9]WGJ-4'!O23</f>
        <v>2076957.98090867</v>
      </c>
    </row>
    <row r="43" spans="1:22">
      <c r="A43" s="6">
        <f>A42+1</f>
        <v>31</v>
      </c>
      <c r="B43" s="35" t="s">
        <v>55</v>
      </c>
      <c r="C43" s="44"/>
      <c r="D43" s="45">
        <v>229</v>
      </c>
      <c r="E43" s="37">
        <f>F43-D43</f>
        <v>0</v>
      </c>
      <c r="F43" s="36">
        <f t="shared" si="11"/>
        <v>229.00000000000003</v>
      </c>
      <c r="G43" s="21"/>
      <c r="H43" s="21"/>
      <c r="I43" s="21"/>
      <c r="J43" s="24">
        <f>SUM(K43:V43)/1000</f>
        <v>229.00000000000003</v>
      </c>
      <c r="K43" s="46">
        <v>19083.333333333332</v>
      </c>
      <c r="L43" s="46">
        <v>19083.333333333332</v>
      </c>
      <c r="M43" s="46">
        <v>19083.333333333332</v>
      </c>
      <c r="N43" s="46">
        <v>19083.333333333332</v>
      </c>
      <c r="O43" s="46">
        <v>19083.333333333332</v>
      </c>
      <c r="P43" s="46">
        <v>19083.333333333332</v>
      </c>
      <c r="Q43" s="46">
        <v>19083.333333333332</v>
      </c>
      <c r="R43" s="46">
        <v>19083.333333333332</v>
      </c>
      <c r="S43" s="46">
        <v>19083.333333333332</v>
      </c>
      <c r="T43" s="46">
        <v>19083.333333333332</v>
      </c>
      <c r="U43" s="46">
        <v>19083.333333333332</v>
      </c>
      <c r="V43" s="46">
        <v>19083.333333333332</v>
      </c>
    </row>
    <row r="44" spans="1:22">
      <c r="A44" s="8">
        <f>A43+1</f>
        <v>32</v>
      </c>
      <c r="B44" t="s">
        <v>56</v>
      </c>
      <c r="D44" s="26">
        <f>SUM(D40:D43)</f>
        <v>28642</v>
      </c>
      <c r="E44" s="21">
        <f>F44-D44</f>
        <v>513.50269270042918</v>
      </c>
      <c r="F44" s="21">
        <f>SUM(F40:F43)</f>
        <v>29155.502692700429</v>
      </c>
      <c r="G44" s="21"/>
      <c r="H44" s="21">
        <v>8095.4688974966612</v>
      </c>
      <c r="I44" s="21"/>
      <c r="J44" s="24">
        <f>SUM(K44:V44)/1000</f>
        <v>29155.502692700429</v>
      </c>
      <c r="K44" s="38">
        <v>2660618.2788515585</v>
      </c>
      <c r="L44" s="38">
        <v>2441421.9543123739</v>
      </c>
      <c r="M44" s="38">
        <v>2559593.9256334808</v>
      </c>
      <c r="N44" s="38">
        <v>2269635.7501650359</v>
      </c>
      <c r="O44" s="38">
        <v>1945330.4872179525</v>
      </c>
      <c r="P44" s="38">
        <v>1593954.9161339302</v>
      </c>
      <c r="Q44" s="38">
        <f t="shared" ref="Q44:V44" si="12">SUM(Q40:Q43)</f>
        <v>2438212.120999611</v>
      </c>
      <c r="R44" s="38">
        <f t="shared" si="12"/>
        <v>2628721.7973606945</v>
      </c>
      <c r="S44" s="38">
        <f t="shared" si="12"/>
        <v>2637500.1493351827</v>
      </c>
      <c r="T44" s="38">
        <f t="shared" si="12"/>
        <v>2672493.0349247828</v>
      </c>
      <c r="U44" s="38">
        <f t="shared" si="12"/>
        <v>2614750.7474797135</v>
      </c>
      <c r="V44" s="38">
        <f t="shared" si="12"/>
        <v>2693269.5302861109</v>
      </c>
    </row>
    <row r="45" spans="1:22">
      <c r="A45" s="6"/>
      <c r="D45" s="21"/>
      <c r="E45" s="21"/>
      <c r="F45" s="21"/>
      <c r="G45" s="21"/>
      <c r="H45" s="21">
        <v>0</v>
      </c>
      <c r="I45" s="21"/>
      <c r="J45" s="24"/>
    </row>
    <row r="46" spans="1:22">
      <c r="A46" s="6"/>
      <c r="B46" s="18" t="s">
        <v>57</v>
      </c>
      <c r="D46" s="21"/>
      <c r="E46" s="21"/>
      <c r="F46" s="21"/>
      <c r="G46" s="21"/>
      <c r="H46" s="21">
        <v>10682.990036010742</v>
      </c>
      <c r="I46" s="21"/>
      <c r="J46" s="24"/>
    </row>
    <row r="47" spans="1:22">
      <c r="A47" s="6">
        <f>A44+1</f>
        <v>33</v>
      </c>
      <c r="B47" s="47" t="s">
        <v>58</v>
      </c>
      <c r="D47" s="26">
        <v>42752</v>
      </c>
      <c r="E47" s="21">
        <f t="shared" ref="E47:E57" si="13">F47-D47</f>
        <v>-6347.3092196922662</v>
      </c>
      <c r="F47" s="26">
        <f>J47</f>
        <v>36404.690780307734</v>
      </c>
      <c r="G47" s="26"/>
      <c r="H47" s="36">
        <v>188</v>
      </c>
      <c r="I47" s="32" t="s">
        <v>17</v>
      </c>
      <c r="J47" s="24">
        <f t="shared" ref="J47:J57" si="14">SUM(K47:V47)/1000</f>
        <v>36404.690780307734</v>
      </c>
      <c r="K47" s="38">
        <v>4461210.4910691306</v>
      </c>
      <c r="L47" s="38">
        <v>3590026.9271412129</v>
      </c>
      <c r="M47" s="38">
        <v>3775547.0282981209</v>
      </c>
      <c r="N47" s="38">
        <v>2259761.9003744596</v>
      </c>
      <c r="O47" s="38">
        <v>1175084.6861505236</v>
      </c>
      <c r="P47" s="38">
        <v>834342.08743987861</v>
      </c>
      <c r="Q47" s="38">
        <f>'[9]WGJ-4'!J31</f>
        <v>2318067.1134662149</v>
      </c>
      <c r="R47" s="38">
        <f>'[9]WGJ-4'!K31</f>
        <v>3198827.0262169447</v>
      </c>
      <c r="S47" s="38">
        <f>'[9]WGJ-4'!L31</f>
        <v>3415097.6226423047</v>
      </c>
      <c r="T47" s="38">
        <f>'[9]WGJ-4'!M31</f>
        <v>3429156.088425546</v>
      </c>
      <c r="U47" s="38">
        <f>'[9]WGJ-4'!N31</f>
        <v>3611324.333617588</v>
      </c>
      <c r="V47" s="38">
        <f>'[9]WGJ-4'!O31</f>
        <v>4336245.475465809</v>
      </c>
    </row>
    <row r="48" spans="1:22">
      <c r="A48" s="6">
        <f>A47+1</f>
        <v>34</v>
      </c>
      <c r="B48" s="47" t="s">
        <v>59</v>
      </c>
      <c r="D48" s="26">
        <v>6247</v>
      </c>
      <c r="E48" s="21">
        <f t="shared" si="13"/>
        <v>148.00000000000091</v>
      </c>
      <c r="F48" s="26">
        <f>J48</f>
        <v>6395.0000000000009</v>
      </c>
      <c r="G48" s="21"/>
      <c r="H48" s="21">
        <v>18966.458933507405</v>
      </c>
      <c r="I48" s="21"/>
      <c r="J48" s="24">
        <f t="shared" si="14"/>
        <v>6395.0000000000009</v>
      </c>
      <c r="K48" s="48">
        <v>532916.66666666663</v>
      </c>
      <c r="L48" s="48">
        <v>532916.66666666663</v>
      </c>
      <c r="M48" s="48">
        <v>532916.66666666663</v>
      </c>
      <c r="N48" s="48">
        <v>532916.66666666663</v>
      </c>
      <c r="O48" s="48">
        <v>532916.66666666663</v>
      </c>
      <c r="P48" s="48">
        <v>532916.66666666663</v>
      </c>
      <c r="Q48" s="48">
        <v>532916.66666666663</v>
      </c>
      <c r="R48" s="48">
        <v>532916.66666666663</v>
      </c>
      <c r="S48" s="48">
        <v>532916.66666666663</v>
      </c>
      <c r="T48" s="48">
        <v>532916.66666666663</v>
      </c>
      <c r="U48" s="48">
        <v>532916.66666666663</v>
      </c>
      <c r="V48" s="48">
        <v>532916.66666666663</v>
      </c>
    </row>
    <row r="49" spans="1:22">
      <c r="A49" s="6">
        <f t="shared" ref="A49:A58" si="15">A48+1</f>
        <v>35</v>
      </c>
      <c r="B49" s="47" t="s">
        <v>60</v>
      </c>
      <c r="D49" s="26">
        <v>33676</v>
      </c>
      <c r="E49" s="21">
        <f t="shared" si="13"/>
        <v>-260.68192415728117</v>
      </c>
      <c r="F49" s="26">
        <f t="shared" ref="F49:F57" si="16">J49</f>
        <v>33415.318075842719</v>
      </c>
      <c r="G49" s="21"/>
      <c r="H49" s="21"/>
      <c r="I49" s="21"/>
      <c r="J49" s="24">
        <f t="shared" si="14"/>
        <v>33415.318075842719</v>
      </c>
      <c r="K49" s="48">
        <v>4138104.3361955364</v>
      </c>
      <c r="L49" s="48">
        <v>3274423.6774328193</v>
      </c>
      <c r="M49" s="48">
        <v>3483140.6351852519</v>
      </c>
      <c r="N49" s="48">
        <v>2127742.3771304502</v>
      </c>
      <c r="O49" s="48">
        <v>1075369.7477048906</v>
      </c>
      <c r="P49" s="48">
        <v>857781.53317896079</v>
      </c>
      <c r="Q49" s="48">
        <f>'[9]WGJ-4'!J35</f>
        <v>2038051.9781352938</v>
      </c>
      <c r="R49" s="48">
        <f>'[9]WGJ-4'!K35</f>
        <v>2790268.6088195974</v>
      </c>
      <c r="S49" s="48">
        <f>'[9]WGJ-4'!L35</f>
        <v>2992812.1370290974</v>
      </c>
      <c r="T49" s="48">
        <f>'[9]WGJ-4'!M35</f>
        <v>3229766.6798667721</v>
      </c>
      <c r="U49" s="48">
        <f>'[9]WGJ-4'!N35</f>
        <v>3393627.8834150522</v>
      </c>
      <c r="V49" s="48">
        <f>'[9]WGJ-4'!O35</f>
        <v>4014228.4817489986</v>
      </c>
    </row>
    <row r="50" spans="1:22">
      <c r="A50" s="6">
        <f t="shared" si="15"/>
        <v>36</v>
      </c>
      <c r="B50" s="47" t="s">
        <v>61</v>
      </c>
      <c r="D50" s="26">
        <v>5409</v>
      </c>
      <c r="E50" s="21">
        <f t="shared" si="13"/>
        <v>20</v>
      </c>
      <c r="F50" s="26">
        <f t="shared" si="16"/>
        <v>5429</v>
      </c>
      <c r="G50" s="21"/>
      <c r="H50" s="21"/>
      <c r="I50" s="21"/>
      <c r="J50" s="24">
        <f t="shared" si="14"/>
        <v>5429</v>
      </c>
      <c r="K50" s="48">
        <v>452416.66666666669</v>
      </c>
      <c r="L50" s="48">
        <v>452416.66666666669</v>
      </c>
      <c r="M50" s="48">
        <v>452416.66666666669</v>
      </c>
      <c r="N50" s="48">
        <v>452416.66666666669</v>
      </c>
      <c r="O50" s="48">
        <v>452416.66666666669</v>
      </c>
      <c r="P50" s="48">
        <v>452416.66666666669</v>
      </c>
      <c r="Q50" s="48">
        <v>452416.66666666669</v>
      </c>
      <c r="R50" s="48">
        <v>452416.66666666669</v>
      </c>
      <c r="S50" s="48">
        <v>452416.66666666669</v>
      </c>
      <c r="T50" s="48">
        <v>452416.66666666669</v>
      </c>
      <c r="U50" s="48">
        <v>452416.66666666669</v>
      </c>
      <c r="V50" s="48">
        <v>452416.66666666669</v>
      </c>
    </row>
    <row r="51" spans="1:22">
      <c r="A51" s="6">
        <f t="shared" si="15"/>
        <v>37</v>
      </c>
      <c r="B51" t="s">
        <v>62</v>
      </c>
      <c r="D51" s="26">
        <v>0</v>
      </c>
      <c r="E51" s="21">
        <f t="shared" si="13"/>
        <v>-942.97199999999975</v>
      </c>
      <c r="F51" s="26">
        <f t="shared" si="16"/>
        <v>-942.97199999999975</v>
      </c>
      <c r="G51" s="21"/>
      <c r="H51" s="21"/>
      <c r="I51" s="21"/>
      <c r="J51" s="24">
        <f t="shared" si="14"/>
        <v>-942.97199999999975</v>
      </c>
      <c r="K51" s="48">
        <v>-85422.583333333328</v>
      </c>
      <c r="L51" s="48">
        <v>-85422.583333333328</v>
      </c>
      <c r="M51" s="48">
        <v>-85422.583333333328</v>
      </c>
      <c r="N51" s="48">
        <v>-85422.583333333328</v>
      </c>
      <c r="O51" s="48">
        <v>-85422.583333333328</v>
      </c>
      <c r="P51" s="48">
        <v>-85422.583333333328</v>
      </c>
      <c r="Q51" s="48">
        <f t="shared" ref="Q51:V51" si="17">-860873/12</f>
        <v>-71739.416666666672</v>
      </c>
      <c r="R51" s="48">
        <f t="shared" si="17"/>
        <v>-71739.416666666672</v>
      </c>
      <c r="S51" s="48">
        <f t="shared" si="17"/>
        <v>-71739.416666666672</v>
      </c>
      <c r="T51" s="48">
        <f t="shared" si="17"/>
        <v>-71739.416666666672</v>
      </c>
      <c r="U51" s="48">
        <f t="shared" si="17"/>
        <v>-71739.416666666672</v>
      </c>
      <c r="V51" s="48">
        <f t="shared" si="17"/>
        <v>-71739.416666666672</v>
      </c>
    </row>
    <row r="52" spans="1:22">
      <c r="A52" s="6">
        <f t="shared" si="15"/>
        <v>38</v>
      </c>
      <c r="B52" t="s">
        <v>63</v>
      </c>
      <c r="D52" s="26">
        <v>0</v>
      </c>
      <c r="E52" s="21">
        <f t="shared" si="13"/>
        <v>-9000</v>
      </c>
      <c r="F52" s="26">
        <f t="shared" si="16"/>
        <v>-9000</v>
      </c>
      <c r="G52" s="21"/>
      <c r="H52" s="21"/>
      <c r="I52" s="21"/>
      <c r="J52" s="24">
        <f t="shared" si="14"/>
        <v>-9000</v>
      </c>
      <c r="K52" s="48">
        <v>-750000</v>
      </c>
      <c r="L52" s="48">
        <v>-750000</v>
      </c>
      <c r="M52" s="48">
        <v>-750000</v>
      </c>
      <c r="N52" s="48">
        <v>-750000</v>
      </c>
      <c r="O52" s="48">
        <v>-750000</v>
      </c>
      <c r="P52" s="48">
        <v>-750000</v>
      </c>
      <c r="Q52" s="48">
        <v>-750000</v>
      </c>
      <c r="R52" s="48">
        <v>-750000</v>
      </c>
      <c r="S52" s="48">
        <v>-750000</v>
      </c>
      <c r="T52" s="48">
        <v>-750000</v>
      </c>
      <c r="U52" s="48">
        <v>-750000</v>
      </c>
      <c r="V52" s="48">
        <v>-750000</v>
      </c>
    </row>
    <row r="53" spans="1:22">
      <c r="A53" s="6">
        <f t="shared" si="15"/>
        <v>39</v>
      </c>
      <c r="B53" t="s">
        <v>64</v>
      </c>
      <c r="D53" s="26">
        <v>53</v>
      </c>
      <c r="E53" s="21">
        <f t="shared" si="13"/>
        <v>0</v>
      </c>
      <c r="F53" s="26">
        <f t="shared" si="16"/>
        <v>52.999999999999993</v>
      </c>
      <c r="G53" s="21"/>
      <c r="H53" s="21"/>
      <c r="I53" s="21"/>
      <c r="J53" s="24">
        <f t="shared" si="14"/>
        <v>52.999999999999993</v>
      </c>
      <c r="K53" s="49">
        <v>4416.666666666667</v>
      </c>
      <c r="L53" s="49">
        <v>4416.666666666667</v>
      </c>
      <c r="M53" s="49">
        <v>4416.666666666667</v>
      </c>
      <c r="N53" s="49">
        <v>4416.666666666667</v>
      </c>
      <c r="O53" s="49">
        <v>4416.666666666667</v>
      </c>
      <c r="P53" s="49">
        <v>4416.666666666667</v>
      </c>
      <c r="Q53" s="49">
        <f t="shared" ref="Q53:V53" si="18">53000/12</f>
        <v>4416.666666666667</v>
      </c>
      <c r="R53" s="49">
        <f t="shared" si="18"/>
        <v>4416.666666666667</v>
      </c>
      <c r="S53" s="49">
        <f t="shared" si="18"/>
        <v>4416.666666666667</v>
      </c>
      <c r="T53" s="49">
        <f t="shared" si="18"/>
        <v>4416.666666666667</v>
      </c>
      <c r="U53" s="49">
        <f t="shared" si="18"/>
        <v>4416.666666666667</v>
      </c>
      <c r="V53" s="49">
        <f t="shared" si="18"/>
        <v>4416.666666666667</v>
      </c>
    </row>
    <row r="54" spans="1:22">
      <c r="A54" s="6">
        <f t="shared" si="15"/>
        <v>40</v>
      </c>
      <c r="B54" s="20" t="s">
        <v>65</v>
      </c>
      <c r="C54" s="20"/>
      <c r="D54" s="26">
        <v>1832</v>
      </c>
      <c r="E54" s="21">
        <f t="shared" si="13"/>
        <v>-186.83839409171787</v>
      </c>
      <c r="F54" s="26">
        <f t="shared" si="16"/>
        <v>1645.1616059082821</v>
      </c>
      <c r="G54" s="26"/>
      <c r="H54" s="26"/>
      <c r="I54" s="32" t="s">
        <v>17</v>
      </c>
      <c r="J54" s="24">
        <f t="shared" si="14"/>
        <v>1645.1616059082821</v>
      </c>
      <c r="K54" s="38">
        <v>213769.5844261634</v>
      </c>
      <c r="L54" s="38">
        <v>116381.51684651361</v>
      </c>
      <c r="M54" s="38">
        <v>23697.946031737243</v>
      </c>
      <c r="N54" s="38">
        <v>5971.5379328250729</v>
      </c>
      <c r="O54" s="38">
        <v>1427.7142508864392</v>
      </c>
      <c r="P54" s="38">
        <v>42261.007626485727</v>
      </c>
      <c r="Q54" s="38">
        <f>'[9]WGJ-4'!J47</f>
        <v>241970.92505862552</v>
      </c>
      <c r="R54" s="38">
        <f>'[9]WGJ-4'!K47</f>
        <v>448026.50824692193</v>
      </c>
      <c r="S54" s="38">
        <f>'[9]WGJ-4'!L47</f>
        <v>217333.66765103274</v>
      </c>
      <c r="T54" s="38">
        <f>'[9]WGJ-4'!M47</f>
        <v>42975.708289146329</v>
      </c>
      <c r="U54" s="38">
        <f>'[9]WGJ-4'!N47</f>
        <v>104249.39802815902</v>
      </c>
      <c r="V54" s="38">
        <f>'[9]WGJ-4'!O47</f>
        <v>187096.09151978479</v>
      </c>
    </row>
    <row r="55" spans="1:22">
      <c r="A55" s="6">
        <f t="shared" si="15"/>
        <v>41</v>
      </c>
      <c r="B55" t="s">
        <v>66</v>
      </c>
      <c r="D55" s="26">
        <v>50</v>
      </c>
      <c r="E55" s="21">
        <f t="shared" si="13"/>
        <v>25.335732971876666</v>
      </c>
      <c r="F55" s="26">
        <f t="shared" si="16"/>
        <v>75.335732971876666</v>
      </c>
      <c r="G55" s="26"/>
      <c r="H55" s="26"/>
      <c r="I55" s="32" t="s">
        <v>17</v>
      </c>
      <c r="J55" s="24">
        <f t="shared" si="14"/>
        <v>75.335732971876666</v>
      </c>
      <c r="K55" s="38">
        <v>16070.89247703551</v>
      </c>
      <c r="L55" s="38">
        <v>6358.3008766174298</v>
      </c>
      <c r="M55" s="38">
        <v>85.288697481155197</v>
      </c>
      <c r="N55" s="38">
        <v>0</v>
      </c>
      <c r="O55" s="38">
        <v>0</v>
      </c>
      <c r="P55" s="38">
        <v>3430.6167021393603</v>
      </c>
      <c r="Q55" s="38">
        <f>'[9]WGJ-4'!J51</f>
        <v>11171.971808373921</v>
      </c>
      <c r="R55" s="38">
        <f>'[9]WGJ-4'!K51</f>
        <v>21725.3621935843</v>
      </c>
      <c r="S55" s="38">
        <f>'[9]WGJ-4'!L51</f>
        <v>10227.390287816519</v>
      </c>
      <c r="T55" s="38">
        <f>'[9]WGJ-4'!M51</f>
        <v>668.06013062596196</v>
      </c>
      <c r="U55" s="38">
        <f>'[9]WGJ-4'!N51</f>
        <v>1843.604663014411</v>
      </c>
      <c r="V55" s="38">
        <f>'[9]WGJ-4'!O51</f>
        <v>3754.2451351881</v>
      </c>
    </row>
    <row r="56" spans="1:22">
      <c r="A56" s="6">
        <f t="shared" si="15"/>
        <v>42</v>
      </c>
      <c r="B56" t="s">
        <v>67</v>
      </c>
      <c r="D56" s="26">
        <v>613</v>
      </c>
      <c r="E56" s="21">
        <f t="shared" si="13"/>
        <v>244.62560952668684</v>
      </c>
      <c r="F56" s="26">
        <f t="shared" si="16"/>
        <v>857.62560952668684</v>
      </c>
      <c r="G56" s="26"/>
      <c r="H56" s="26">
        <v>59394.366704579188</v>
      </c>
      <c r="I56" s="32" t="s">
        <v>17</v>
      </c>
      <c r="J56" s="24">
        <f t="shared" si="14"/>
        <v>857.62560952668684</v>
      </c>
      <c r="K56" s="38">
        <v>103759.11476612001</v>
      </c>
      <c r="L56" s="38">
        <v>71285.765591263698</v>
      </c>
      <c r="M56" s="38">
        <v>55979.448574781403</v>
      </c>
      <c r="N56" s="38">
        <v>30814.082199335</v>
      </c>
      <c r="O56" s="38">
        <v>11651.484169065901</v>
      </c>
      <c r="P56" s="38">
        <v>19852.1371132694</v>
      </c>
      <c r="Q56" s="38">
        <f>'[9]WGJ-4'!J39</f>
        <v>103172.118687629</v>
      </c>
      <c r="R56" s="38">
        <f>'[9]WGJ-4'!K39</f>
        <v>129307.35082626299</v>
      </c>
      <c r="S56" s="38">
        <f>'[9]WGJ-4'!L39</f>
        <v>98339.84050750731</v>
      </c>
      <c r="T56" s="38">
        <f>'[9]WGJ-4'!M39</f>
        <v>46317.122952639998</v>
      </c>
      <c r="U56" s="38">
        <f>'[9]WGJ-4'!N39</f>
        <v>79313.647198677005</v>
      </c>
      <c r="V56" s="38">
        <f>'[9]WGJ-4'!O39</f>
        <v>107833.49694013501</v>
      </c>
    </row>
    <row r="57" spans="1:22">
      <c r="A57" s="6">
        <f t="shared" si="15"/>
        <v>43</v>
      </c>
      <c r="B57" s="50" t="s">
        <v>68</v>
      </c>
      <c r="C57" s="35"/>
      <c r="D57" s="36">
        <v>156</v>
      </c>
      <c r="E57" s="37">
        <f t="shared" si="13"/>
        <v>79.260448031685911</v>
      </c>
      <c r="F57" s="36">
        <f t="shared" si="16"/>
        <v>235.26044803168591</v>
      </c>
      <c r="G57" s="26"/>
      <c r="H57" s="26">
        <v>6240</v>
      </c>
      <c r="I57" s="32" t="s">
        <v>17</v>
      </c>
      <c r="J57" s="51">
        <f t="shared" si="14"/>
        <v>235.26044803168591</v>
      </c>
      <c r="K57" s="52">
        <v>23428.0210755765</v>
      </c>
      <c r="L57" s="52">
        <v>15638.406113535098</v>
      </c>
      <c r="M57" s="52">
        <v>6809.8248422145798</v>
      </c>
      <c r="N57" s="52">
        <v>1868.5548003762899</v>
      </c>
      <c r="O57" s="52">
        <v>1138.03691659122</v>
      </c>
      <c r="P57" s="52">
        <v>6061.29591874778</v>
      </c>
      <c r="Q57" s="52">
        <f>'[9]WGJ-4'!J43</f>
        <v>30361.807879433003</v>
      </c>
      <c r="R57" s="52">
        <f>'[9]WGJ-4'!K43</f>
        <v>49993.379300832697</v>
      </c>
      <c r="S57" s="52">
        <f>'[9]WGJ-4'!L43</f>
        <v>34817.508576810294</v>
      </c>
      <c r="T57" s="52">
        <f>'[9]WGJ-4'!M43</f>
        <v>13867.415405064801</v>
      </c>
      <c r="U57" s="52">
        <f>'[9]WGJ-4'!N43</f>
        <v>20725.084142386902</v>
      </c>
      <c r="V57" s="52">
        <f>'[9]WGJ-4'!O43</f>
        <v>30551.113060116699</v>
      </c>
    </row>
    <row r="58" spans="1:22">
      <c r="A58" s="6">
        <f t="shared" si="15"/>
        <v>44</v>
      </c>
      <c r="B58" t="s">
        <v>69</v>
      </c>
      <c r="D58" s="26">
        <f>SUM(D47:D57)</f>
        <v>90788</v>
      </c>
      <c r="E58" s="21">
        <f>F58-D58</f>
        <v>-16220.579747411015</v>
      </c>
      <c r="F58" s="21">
        <f>SUM(F47:F57)</f>
        <v>74567.420252588985</v>
      </c>
      <c r="G58" s="21"/>
      <c r="H58" s="21">
        <v>0.11360950271288535</v>
      </c>
      <c r="I58" s="21"/>
      <c r="J58" s="24">
        <f t="shared" ref="J58:V58" si="19">SUM(J47:J57)</f>
        <v>74567.420252588985</v>
      </c>
      <c r="K58" s="38">
        <v>9110669.8566762283</v>
      </c>
      <c r="L58" s="38">
        <v>7228442.0106686288</v>
      </c>
      <c r="M58" s="38">
        <v>7499587.5882962551</v>
      </c>
      <c r="N58" s="38">
        <v>4580485.8691041134</v>
      </c>
      <c r="O58" s="38">
        <v>2418999.085858624</v>
      </c>
      <c r="P58" s="38">
        <v>1918056.0946461484</v>
      </c>
      <c r="Q58" s="38">
        <f t="shared" si="19"/>
        <v>4910806.498368904</v>
      </c>
      <c r="R58" s="38">
        <f t="shared" si="19"/>
        <v>6806158.8189374786</v>
      </c>
      <c r="S58" s="38">
        <f t="shared" si="19"/>
        <v>6936638.7500279034</v>
      </c>
      <c r="T58" s="38">
        <f t="shared" si="19"/>
        <v>6930761.6584031293</v>
      </c>
      <c r="U58" s="38">
        <f t="shared" si="19"/>
        <v>7379094.5343982112</v>
      </c>
      <c r="V58" s="38">
        <f t="shared" si="19"/>
        <v>8847719.4872033633</v>
      </c>
    </row>
    <row r="59" spans="1:22">
      <c r="A59" s="6"/>
      <c r="D59" s="21"/>
      <c r="E59" s="21"/>
      <c r="F59" s="21"/>
      <c r="G59" s="21"/>
      <c r="H59" s="21">
        <v>3237.8010523088278</v>
      </c>
      <c r="I59" s="21"/>
      <c r="J59" s="24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1:22">
      <c r="A60" s="6"/>
      <c r="D60" s="21"/>
      <c r="E60" s="21"/>
      <c r="F60" s="21"/>
      <c r="G60" s="21"/>
      <c r="H60" s="21"/>
      <c r="I60" s="21"/>
      <c r="J60" s="24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2">
      <c r="A61" s="6"/>
      <c r="D61" s="21"/>
      <c r="E61" s="21"/>
      <c r="F61" s="21"/>
      <c r="G61" s="21"/>
      <c r="H61" s="21"/>
      <c r="I61" s="21"/>
      <c r="J61" s="24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1:22">
      <c r="A62" s="6"/>
      <c r="D62" s="21"/>
      <c r="E62" s="21"/>
      <c r="F62" s="21"/>
      <c r="G62" s="21"/>
      <c r="H62" s="21">
        <v>592.63582339628294</v>
      </c>
      <c r="I62" s="21"/>
      <c r="J62" s="24"/>
    </row>
    <row r="63" spans="1:22">
      <c r="A63" s="6"/>
      <c r="B63" s="18" t="s">
        <v>70</v>
      </c>
      <c r="D63" s="21"/>
      <c r="E63" s="21" t="s">
        <v>71</v>
      </c>
      <c r="F63" s="21"/>
      <c r="G63" s="21"/>
      <c r="H63" s="37">
        <v>480</v>
      </c>
      <c r="I63" s="21"/>
      <c r="J63" s="24"/>
    </row>
    <row r="64" spans="1:22">
      <c r="A64" s="6">
        <f>A58+1</f>
        <v>45</v>
      </c>
      <c r="B64" t="s">
        <v>29</v>
      </c>
      <c r="C64" s="20"/>
      <c r="D64" s="26">
        <v>894</v>
      </c>
      <c r="E64" s="21">
        <f t="shared" ref="E64:E72" si="20">F64-D64</f>
        <v>49.200800000000186</v>
      </c>
      <c r="F64" s="26">
        <f>J64</f>
        <v>943.20080000000019</v>
      </c>
      <c r="G64" s="21"/>
      <c r="H64" s="21">
        <v>70026.232758276092</v>
      </c>
      <c r="I64" s="21"/>
      <c r="J64" s="24">
        <f t="shared" ref="J64:J73" si="21">SUM(K64:V64)/1000</f>
        <v>943.20080000000019</v>
      </c>
      <c r="K64" s="25">
        <v>78616.800000000003</v>
      </c>
      <c r="L64" s="25">
        <v>78616.800000000003</v>
      </c>
      <c r="M64" s="25">
        <v>78616.800000000003</v>
      </c>
      <c r="N64" s="25">
        <v>78616.800000000003</v>
      </c>
      <c r="O64" s="25">
        <v>78616.800000000003</v>
      </c>
      <c r="P64" s="25">
        <v>78616.800000000003</v>
      </c>
      <c r="Q64" s="25">
        <v>78583.333333333328</v>
      </c>
      <c r="R64" s="25">
        <v>78583.333333333328</v>
      </c>
      <c r="S64" s="25">
        <v>78583.333333333328</v>
      </c>
      <c r="T64" s="25">
        <v>78583.333333333328</v>
      </c>
      <c r="U64" s="25">
        <v>78583.333333333328</v>
      </c>
      <c r="V64" s="25">
        <v>78583.333333333328</v>
      </c>
    </row>
    <row r="65" spans="1:22">
      <c r="A65" s="6">
        <f>A64+1</f>
        <v>46</v>
      </c>
      <c r="B65" t="s">
        <v>72</v>
      </c>
      <c r="D65" s="26">
        <f>136+2</f>
        <v>138</v>
      </c>
      <c r="E65" s="21">
        <f t="shared" si="20"/>
        <v>0</v>
      </c>
      <c r="F65" s="26">
        <f t="shared" ref="F65:F72" si="22">J65</f>
        <v>138</v>
      </c>
      <c r="G65" s="21"/>
      <c r="H65" s="21"/>
      <c r="I65" s="21"/>
      <c r="J65" s="24">
        <f t="shared" si="21"/>
        <v>138</v>
      </c>
      <c r="K65" s="25">
        <v>11500</v>
      </c>
      <c r="L65" s="25">
        <v>11500</v>
      </c>
      <c r="M65" s="25">
        <v>11500</v>
      </c>
      <c r="N65" s="25">
        <v>11500</v>
      </c>
      <c r="O65" s="25">
        <v>11500</v>
      </c>
      <c r="P65" s="25">
        <v>11500</v>
      </c>
      <c r="Q65" s="25">
        <v>11500</v>
      </c>
      <c r="R65" s="25">
        <v>11500</v>
      </c>
      <c r="S65" s="25">
        <v>11500</v>
      </c>
      <c r="T65" s="25">
        <v>11500</v>
      </c>
      <c r="U65" s="25">
        <v>11500</v>
      </c>
      <c r="V65" s="25">
        <v>11500</v>
      </c>
    </row>
    <row r="66" spans="1:22">
      <c r="A66" s="6">
        <f t="shared" ref="A66:A73" si="23">A65+1</f>
        <v>47</v>
      </c>
      <c r="B66" t="s">
        <v>73</v>
      </c>
      <c r="D66" s="26">
        <v>12067</v>
      </c>
      <c r="E66" s="21">
        <f t="shared" si="20"/>
        <v>150.68000000000029</v>
      </c>
      <c r="F66" s="26">
        <f t="shared" si="22"/>
        <v>12217.68</v>
      </c>
      <c r="G66" s="26"/>
      <c r="H66" s="26">
        <v>772</v>
      </c>
      <c r="I66" s="53"/>
      <c r="J66" s="24">
        <f t="shared" si="21"/>
        <v>12217.68</v>
      </c>
      <c r="K66" s="25">
        <v>1016720</v>
      </c>
      <c r="L66" s="25">
        <v>1016720</v>
      </c>
      <c r="M66" s="25">
        <v>1016720</v>
      </c>
      <c r="N66" s="25">
        <v>1016720</v>
      </c>
      <c r="O66" s="25">
        <v>1016720</v>
      </c>
      <c r="P66" s="25">
        <v>1016720</v>
      </c>
      <c r="Q66" s="25">
        <v>1016720</v>
      </c>
      <c r="R66" s="25">
        <v>1016720</v>
      </c>
      <c r="S66" s="25">
        <v>1016720</v>
      </c>
      <c r="T66" s="25">
        <v>1022400</v>
      </c>
      <c r="U66" s="25">
        <v>1022400</v>
      </c>
      <c r="V66" s="25">
        <v>1022400</v>
      </c>
    </row>
    <row r="67" spans="1:22">
      <c r="A67" s="6">
        <f t="shared" si="23"/>
        <v>48</v>
      </c>
      <c r="B67" t="s">
        <v>74</v>
      </c>
      <c r="D67" s="26">
        <v>1501</v>
      </c>
      <c r="E67" s="21">
        <f t="shared" si="20"/>
        <v>6.7159999999998945</v>
      </c>
      <c r="F67" s="26">
        <f t="shared" si="22"/>
        <v>1507.7159999999999</v>
      </c>
      <c r="G67" s="21" t="s">
        <v>75</v>
      </c>
      <c r="H67" s="21">
        <v>49</v>
      </c>
      <c r="I67" s="21"/>
      <c r="J67" s="24">
        <f t="shared" si="21"/>
        <v>1507.7159999999999</v>
      </c>
      <c r="K67" s="25">
        <v>125643</v>
      </c>
      <c r="L67" s="25">
        <v>125643</v>
      </c>
      <c r="M67" s="25">
        <v>125643</v>
      </c>
      <c r="N67" s="25">
        <v>125643</v>
      </c>
      <c r="O67" s="25">
        <v>125643</v>
      </c>
      <c r="P67" s="25">
        <v>125643</v>
      </c>
      <c r="Q67" s="25">
        <v>125643</v>
      </c>
      <c r="R67" s="25">
        <v>125643</v>
      </c>
      <c r="S67" s="25">
        <v>125643</v>
      </c>
      <c r="T67" s="25">
        <v>125643</v>
      </c>
      <c r="U67" s="25">
        <v>125643</v>
      </c>
      <c r="V67" s="25">
        <v>125643</v>
      </c>
    </row>
    <row r="68" spans="1:22">
      <c r="A68" s="6">
        <f t="shared" si="23"/>
        <v>49</v>
      </c>
      <c r="B68" t="s">
        <v>76</v>
      </c>
      <c r="D68" s="26">
        <v>1373</v>
      </c>
      <c r="E68" s="21">
        <f t="shared" si="20"/>
        <v>29.934675200000129</v>
      </c>
      <c r="F68" s="26">
        <f t="shared" si="22"/>
        <v>1402.9346752000001</v>
      </c>
      <c r="G68" s="32"/>
      <c r="H68" s="21">
        <v>348</v>
      </c>
      <c r="I68" s="21"/>
      <c r="J68" s="24">
        <f t="shared" si="21"/>
        <v>1402.9346752000001</v>
      </c>
      <c r="K68" s="25">
        <v>152421.69840000002</v>
      </c>
      <c r="L68" s="25">
        <v>133564.00443200002</v>
      </c>
      <c r="M68" s="25">
        <v>121321.00700800002</v>
      </c>
      <c r="N68" s="25">
        <v>127511.46372000001</v>
      </c>
      <c r="O68" s="25">
        <v>111882.20964</v>
      </c>
      <c r="P68" s="25">
        <v>83672.462360000005</v>
      </c>
      <c r="Q68" s="25">
        <v>132712.63364000001</v>
      </c>
      <c r="R68" s="25">
        <v>127312.81360000001</v>
      </c>
      <c r="S68" s="25">
        <v>108514.70956000002</v>
      </c>
      <c r="T68" s="25">
        <v>79664.010439999998</v>
      </c>
      <c r="U68" s="25">
        <v>86352.80363200001</v>
      </c>
      <c r="V68" s="25">
        <v>138004.85876799998</v>
      </c>
    </row>
    <row r="69" spans="1:22">
      <c r="A69" s="6">
        <f t="shared" si="23"/>
        <v>50</v>
      </c>
      <c r="B69" t="s">
        <v>77</v>
      </c>
      <c r="D69" s="26">
        <v>45</v>
      </c>
      <c r="E69" s="21">
        <f t="shared" si="20"/>
        <v>0.22200000000000131</v>
      </c>
      <c r="F69" s="26">
        <f t="shared" si="22"/>
        <v>45.222000000000001</v>
      </c>
      <c r="G69" s="21"/>
      <c r="H69" s="21">
        <v>8315</v>
      </c>
      <c r="I69" s="21"/>
      <c r="J69" s="24">
        <f t="shared" si="21"/>
        <v>45.222000000000001</v>
      </c>
      <c r="K69" s="25">
        <v>3768.5</v>
      </c>
      <c r="L69" s="25">
        <v>3768.5</v>
      </c>
      <c r="M69" s="25">
        <v>3768.5</v>
      </c>
      <c r="N69" s="25">
        <v>3768.5</v>
      </c>
      <c r="O69" s="25">
        <v>3768.5</v>
      </c>
      <c r="P69" s="25">
        <v>3768.5</v>
      </c>
      <c r="Q69" s="25">
        <v>3768.5</v>
      </c>
      <c r="R69" s="25">
        <v>3768.5</v>
      </c>
      <c r="S69" s="25">
        <v>3768.5</v>
      </c>
      <c r="T69" s="25">
        <v>3768.5</v>
      </c>
      <c r="U69" s="25">
        <v>3768.5</v>
      </c>
      <c r="V69" s="25">
        <v>3768.5</v>
      </c>
    </row>
    <row r="70" spans="1:22">
      <c r="A70" s="6">
        <f t="shared" si="23"/>
        <v>51</v>
      </c>
      <c r="B70" t="s">
        <v>78</v>
      </c>
      <c r="D70" s="26">
        <v>135</v>
      </c>
      <c r="E70" s="21">
        <f t="shared" si="20"/>
        <v>5.0000000000000284</v>
      </c>
      <c r="F70" s="26">
        <f t="shared" si="22"/>
        <v>140.00000000000003</v>
      </c>
      <c r="G70" s="21"/>
      <c r="H70" s="21">
        <v>1245</v>
      </c>
      <c r="I70" s="21"/>
      <c r="J70" s="24">
        <f t="shared" si="21"/>
        <v>140.00000000000003</v>
      </c>
      <c r="K70" s="25">
        <v>11666.666666666666</v>
      </c>
      <c r="L70" s="25">
        <v>11666.666666666666</v>
      </c>
      <c r="M70" s="25">
        <v>11666.666666666666</v>
      </c>
      <c r="N70" s="25">
        <v>11666.666666666666</v>
      </c>
      <c r="O70" s="25">
        <v>11666.666666666666</v>
      </c>
      <c r="P70" s="25">
        <v>11666.666666666666</v>
      </c>
      <c r="Q70" s="25">
        <v>11666.666666666666</v>
      </c>
      <c r="R70" s="25">
        <v>11666.666666666666</v>
      </c>
      <c r="S70" s="25">
        <v>11666.666666666666</v>
      </c>
      <c r="T70" s="25">
        <v>11666.666666666666</v>
      </c>
      <c r="U70" s="25">
        <v>11666.666666666666</v>
      </c>
      <c r="V70" s="25">
        <v>11666.666666666666</v>
      </c>
    </row>
    <row r="71" spans="1:22">
      <c r="A71" s="6">
        <f t="shared" si="23"/>
        <v>52</v>
      </c>
      <c r="B71" t="s">
        <v>79</v>
      </c>
      <c r="C71" s="20"/>
      <c r="D71" s="26">
        <v>558</v>
      </c>
      <c r="E71" s="21">
        <f t="shared" si="20"/>
        <v>0</v>
      </c>
      <c r="F71" s="26">
        <f t="shared" si="22"/>
        <v>558</v>
      </c>
      <c r="G71" s="32"/>
      <c r="H71" s="21">
        <v>1689</v>
      </c>
      <c r="I71" s="21"/>
      <c r="J71" s="24">
        <f t="shared" si="21"/>
        <v>558</v>
      </c>
      <c r="K71" s="25">
        <v>46500</v>
      </c>
      <c r="L71" s="25">
        <v>46500</v>
      </c>
      <c r="M71" s="25">
        <v>46500</v>
      </c>
      <c r="N71" s="25">
        <v>46500</v>
      </c>
      <c r="O71" s="25">
        <v>46500</v>
      </c>
      <c r="P71" s="25">
        <v>46500</v>
      </c>
      <c r="Q71" s="25">
        <f t="shared" ref="Q71:V71" si="24">558000/12</f>
        <v>46500</v>
      </c>
      <c r="R71" s="25">
        <f t="shared" si="24"/>
        <v>46500</v>
      </c>
      <c r="S71" s="25">
        <f t="shared" si="24"/>
        <v>46500</v>
      </c>
      <c r="T71" s="25">
        <f t="shared" si="24"/>
        <v>46500</v>
      </c>
      <c r="U71" s="25">
        <f t="shared" si="24"/>
        <v>46500</v>
      </c>
      <c r="V71" s="25">
        <f t="shared" si="24"/>
        <v>46500</v>
      </c>
    </row>
    <row r="72" spans="1:22">
      <c r="A72" s="6">
        <f t="shared" si="23"/>
        <v>53</v>
      </c>
      <c r="B72" s="35" t="s">
        <v>80</v>
      </c>
      <c r="C72" s="35"/>
      <c r="D72" s="36">
        <v>643</v>
      </c>
      <c r="E72" s="37">
        <f t="shared" si="20"/>
        <v>-0.41200000000003456</v>
      </c>
      <c r="F72" s="36">
        <f t="shared" si="22"/>
        <v>642.58799999999997</v>
      </c>
      <c r="G72" s="21"/>
      <c r="H72" s="21">
        <v>32.112000000000002</v>
      </c>
      <c r="I72" s="21"/>
      <c r="J72" s="51">
        <f t="shared" si="21"/>
        <v>642.58799999999997</v>
      </c>
      <c r="K72" s="54">
        <v>53549</v>
      </c>
      <c r="L72" s="54">
        <v>53549</v>
      </c>
      <c r="M72" s="54">
        <v>53549</v>
      </c>
      <c r="N72" s="54">
        <v>53549</v>
      </c>
      <c r="O72" s="54">
        <v>53549</v>
      </c>
      <c r="P72" s="54">
        <v>53549</v>
      </c>
      <c r="Q72" s="54">
        <v>53549</v>
      </c>
      <c r="R72" s="54">
        <v>53549</v>
      </c>
      <c r="S72" s="54">
        <v>53549</v>
      </c>
      <c r="T72" s="54">
        <v>53549</v>
      </c>
      <c r="U72" s="54">
        <v>53549</v>
      </c>
      <c r="V72" s="54">
        <v>53549</v>
      </c>
    </row>
    <row r="73" spans="1:22">
      <c r="A73" s="6">
        <f t="shared" si="23"/>
        <v>54</v>
      </c>
      <c r="B73" t="s">
        <v>81</v>
      </c>
      <c r="D73" s="26">
        <f>SUM(D64:D72)</f>
        <v>17354</v>
      </c>
      <c r="E73" s="21">
        <f>F73-D73</f>
        <v>241.34147520000261</v>
      </c>
      <c r="F73" s="21">
        <f>SUM(F64:F72)</f>
        <v>17595.341475200003</v>
      </c>
      <c r="G73" s="21"/>
      <c r="H73" s="21">
        <v>214</v>
      </c>
      <c r="I73" s="21"/>
      <c r="J73" s="24">
        <f t="shared" si="21"/>
        <v>17595.341475200003</v>
      </c>
      <c r="K73" s="38">
        <v>1500385.6650666669</v>
      </c>
      <c r="L73" s="38">
        <v>1481527.9710986668</v>
      </c>
      <c r="M73" s="38">
        <v>1469284.9736746668</v>
      </c>
      <c r="N73" s="38">
        <v>1475475.4303866669</v>
      </c>
      <c r="O73" s="38">
        <v>1459846.1763066668</v>
      </c>
      <c r="P73" s="38">
        <v>1431636.4290266668</v>
      </c>
      <c r="Q73" s="38">
        <f t="shared" ref="Q73:V73" si="25">SUM(Q64:Q72)</f>
        <v>1480643.1336399999</v>
      </c>
      <c r="R73" s="38">
        <f t="shared" si="25"/>
        <v>1475243.3136</v>
      </c>
      <c r="S73" s="38">
        <f t="shared" si="25"/>
        <v>1456445.2095600001</v>
      </c>
      <c r="T73" s="38">
        <f t="shared" si="25"/>
        <v>1433274.5104400001</v>
      </c>
      <c r="U73" s="38">
        <f t="shared" si="25"/>
        <v>1439963.303632</v>
      </c>
      <c r="V73" s="38">
        <f t="shared" si="25"/>
        <v>1491615.358768</v>
      </c>
    </row>
    <row r="74" spans="1:22" ht="12.95" customHeight="1">
      <c r="A74" s="6"/>
      <c r="D74" s="21"/>
      <c r="E74" s="21"/>
      <c r="F74" s="21"/>
      <c r="G74" s="21"/>
      <c r="H74" s="37">
        <v>643</v>
      </c>
      <c r="I74" s="21"/>
      <c r="J74" s="24"/>
    </row>
    <row r="75" spans="1:22" ht="12" customHeight="1">
      <c r="A75" s="6"/>
      <c r="B75" s="18" t="s">
        <v>82</v>
      </c>
      <c r="D75" s="21"/>
      <c r="E75" s="21"/>
      <c r="F75" s="21"/>
      <c r="G75" s="21"/>
      <c r="H75" s="21">
        <v>13307.111999999999</v>
      </c>
      <c r="I75" s="21"/>
      <c r="J75" s="24"/>
    </row>
    <row r="76" spans="1:22" ht="12" customHeight="1">
      <c r="A76" s="6">
        <f>A73+1</f>
        <v>55</v>
      </c>
      <c r="B76" t="s">
        <v>83</v>
      </c>
      <c r="D76" s="26">
        <v>997</v>
      </c>
      <c r="E76" s="26">
        <f>F76-D76</f>
        <v>32</v>
      </c>
      <c r="F76" s="26">
        <v>1029</v>
      </c>
      <c r="G76" s="26"/>
      <c r="H76" s="26"/>
      <c r="I76" s="21"/>
      <c r="J76" s="24">
        <f t="shared" ref="J76" si="26">SUM(K76:V76)/1000</f>
        <v>1029</v>
      </c>
      <c r="K76" s="25">
        <v>85750</v>
      </c>
      <c r="L76" s="25">
        <v>85750</v>
      </c>
      <c r="M76" s="25">
        <v>85750</v>
      </c>
      <c r="N76" s="25">
        <v>85750</v>
      </c>
      <c r="O76" s="25">
        <v>85750</v>
      </c>
      <c r="P76" s="25">
        <v>85750</v>
      </c>
      <c r="Q76" s="25">
        <f t="shared" ref="Q76:V76" si="27">$F76*1000/12</f>
        <v>85750</v>
      </c>
      <c r="R76" s="25">
        <f t="shared" si="27"/>
        <v>85750</v>
      </c>
      <c r="S76" s="25">
        <f t="shared" si="27"/>
        <v>85750</v>
      </c>
      <c r="T76" s="25">
        <f t="shared" si="27"/>
        <v>85750</v>
      </c>
      <c r="U76" s="25">
        <f t="shared" si="27"/>
        <v>85750</v>
      </c>
      <c r="V76" s="25">
        <f t="shared" si="27"/>
        <v>85750</v>
      </c>
    </row>
    <row r="77" spans="1:22" ht="12" customHeight="1">
      <c r="A77" s="6"/>
      <c r="D77" s="21"/>
      <c r="E77" s="21"/>
      <c r="F77" s="21"/>
      <c r="G77" s="21"/>
      <c r="H77" s="21"/>
      <c r="I77" s="21"/>
      <c r="J77" s="24"/>
    </row>
    <row r="78" spans="1:22" ht="12" customHeight="1">
      <c r="A78" s="6">
        <f>A76+1</f>
        <v>56</v>
      </c>
      <c r="B78" s="55" t="s">
        <v>84</v>
      </c>
      <c r="C78" s="56"/>
      <c r="D78" s="57">
        <f>D28+D37+D44+D58+D73+D76</f>
        <v>397940</v>
      </c>
      <c r="E78" s="57">
        <f>F78-D78</f>
        <v>-162075.06111963061</v>
      </c>
      <c r="F78" s="58">
        <f>F28+F37+F44+F58+F73+F76</f>
        <v>235864.93888036939</v>
      </c>
      <c r="G78" s="21"/>
      <c r="H78" s="21">
        <v>133</v>
      </c>
      <c r="I78" s="21"/>
      <c r="J78" s="24"/>
    </row>
    <row r="79" spans="1:22" ht="12" customHeight="1">
      <c r="A79" s="6"/>
      <c r="B79" s="59"/>
      <c r="D79" s="21"/>
      <c r="E79" s="21"/>
      <c r="F79" s="21"/>
      <c r="G79" s="21"/>
      <c r="H79" s="37"/>
      <c r="I79" s="21"/>
      <c r="J79" s="24"/>
      <c r="K79">
        <v>233.34086861945678</v>
      </c>
      <c r="L79">
        <v>131.51902973223451</v>
      </c>
      <c r="M79">
        <v>79.370168512686973</v>
      </c>
      <c r="N79">
        <v>-175.39197258353218</v>
      </c>
      <c r="O79">
        <v>-321.29715068074779</v>
      </c>
      <c r="P79">
        <v>-305.17365096211415</v>
      </c>
      <c r="Q79">
        <v>-227.98069261759503</v>
      </c>
      <c r="R79">
        <v>68.9039770717267</v>
      </c>
      <c r="S79">
        <v>21.476539355935689</v>
      </c>
      <c r="T79">
        <v>-116.85636708810921</v>
      </c>
      <c r="U79">
        <v>14.26154527589668</v>
      </c>
      <c r="V79">
        <v>151.63525660429138</v>
      </c>
    </row>
    <row r="80" spans="1:22" ht="12" customHeight="1">
      <c r="A80" s="6"/>
      <c r="B80" s="18" t="s">
        <v>85</v>
      </c>
      <c r="D80" s="21"/>
      <c r="E80" s="21"/>
      <c r="F80" s="21"/>
      <c r="G80" s="21"/>
      <c r="H80" s="57">
        <v>188457.26014905036</v>
      </c>
      <c r="I80" s="21"/>
      <c r="J80" s="24"/>
      <c r="K80" s="17">
        <v>41639</v>
      </c>
      <c r="L80" s="17">
        <v>41670</v>
      </c>
      <c r="M80" s="17">
        <v>41698</v>
      </c>
      <c r="N80" s="17">
        <v>41729</v>
      </c>
      <c r="O80" s="17">
        <v>41759</v>
      </c>
      <c r="P80" s="17">
        <v>41790</v>
      </c>
      <c r="Q80" s="17">
        <v>41455</v>
      </c>
      <c r="R80" s="17">
        <v>41486</v>
      </c>
      <c r="S80" s="17">
        <v>41517</v>
      </c>
      <c r="T80" s="17">
        <v>41547</v>
      </c>
      <c r="U80" s="17">
        <v>41578</v>
      </c>
      <c r="V80" s="17">
        <v>41608</v>
      </c>
    </row>
    <row r="81" spans="1:22" ht="12.95" customHeight="1">
      <c r="A81" s="6">
        <f>A78+1</f>
        <v>57</v>
      </c>
      <c r="B81" t="s">
        <v>86</v>
      </c>
      <c r="D81" s="26">
        <v>0</v>
      </c>
      <c r="E81" s="21">
        <f t="shared" ref="E81:E90" si="28">F81-D81</f>
        <v>33967.148069544077</v>
      </c>
      <c r="F81" s="21">
        <f>J81</f>
        <v>33967.148069544077</v>
      </c>
      <c r="G81" s="21"/>
      <c r="H81" s="21"/>
      <c r="I81" s="22"/>
      <c r="J81" s="24">
        <f>SUM(K81:V81)/1000</f>
        <v>33967.148069544077</v>
      </c>
      <c r="K81" s="38">
        <v>3254725.5081176702</v>
      </c>
      <c r="L81" s="38">
        <v>2320430.5583834597</v>
      </c>
      <c r="M81" s="38">
        <v>3015799.2114067003</v>
      </c>
      <c r="N81" s="38">
        <v>4522032.5592040997</v>
      </c>
      <c r="O81" s="38">
        <v>3802571.9644546499</v>
      </c>
      <c r="P81" s="38">
        <v>2409481.2440872099</v>
      </c>
      <c r="Q81" s="38">
        <f>-'[9]WGJ-4'!J9</f>
        <v>2571274.0577697698</v>
      </c>
      <c r="R81" s="38">
        <f>-'[9]WGJ-4'!K9</f>
        <v>1324724.07005578</v>
      </c>
      <c r="S81" s="38">
        <f>-'[9]WGJ-4'!L9</f>
        <v>2320136.04831695</v>
      </c>
      <c r="T81" s="38">
        <f>-'[9]WGJ-4'!M9</f>
        <v>1577943.1411743101</v>
      </c>
      <c r="U81" s="38">
        <f>-'[9]WGJ-4'!N9</f>
        <v>2994326.6441345201</v>
      </c>
      <c r="V81" s="38">
        <f>-'[9]WGJ-4'!O9</f>
        <v>3853703.0624389597</v>
      </c>
    </row>
    <row r="82" spans="1:22" ht="12.95" customHeight="1">
      <c r="A82" s="6">
        <f t="shared" ref="A82:A90" si="29">A81+1</f>
        <v>58</v>
      </c>
      <c r="B82" t="s">
        <v>87</v>
      </c>
      <c r="D82" s="26">
        <v>105602</v>
      </c>
      <c r="E82" s="21">
        <f t="shared" si="28"/>
        <v>-105602</v>
      </c>
      <c r="F82" s="21">
        <f t="shared" ref="F82:F90" si="30">J82</f>
        <v>0</v>
      </c>
      <c r="G82" s="21"/>
      <c r="H82" s="21"/>
      <c r="I82" s="22"/>
      <c r="J82" s="24">
        <f>SUM(K82:V82)/1000</f>
        <v>0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ht="12.95" customHeight="1">
      <c r="A83" s="6">
        <f t="shared" si="29"/>
        <v>59</v>
      </c>
      <c r="B83" t="s">
        <v>88</v>
      </c>
      <c r="D83" s="26">
        <v>0</v>
      </c>
      <c r="E83" s="21">
        <f t="shared" si="28"/>
        <v>446.19244875986965</v>
      </c>
      <c r="F83" s="21">
        <f t="shared" si="30"/>
        <v>446.19244875986965</v>
      </c>
      <c r="G83" s="21"/>
      <c r="H83" s="21"/>
      <c r="I83" s="22"/>
      <c r="J83" s="24">
        <f>SUM(K83:V83)/1000</f>
        <v>446.19244875986965</v>
      </c>
      <c r="K83" s="38">
        <v>-233340.86861945677</v>
      </c>
      <c r="L83" s="38">
        <v>-131519.02973223451</v>
      </c>
      <c r="M83" s="38">
        <v>-79370.168512686971</v>
      </c>
      <c r="N83" s="38">
        <v>175391.97258353219</v>
      </c>
      <c r="O83" s="38">
        <v>321297.15068074781</v>
      </c>
      <c r="P83" s="38">
        <v>305173.65096211416</v>
      </c>
      <c r="Q83" s="38">
        <v>227980.69261759502</v>
      </c>
      <c r="R83" s="38">
        <v>-68903.977071726695</v>
      </c>
      <c r="S83" s="38">
        <v>-21476.539355935689</v>
      </c>
      <c r="T83" s="38">
        <v>116856.36708810921</v>
      </c>
      <c r="U83" s="38">
        <v>-14261.54527589668</v>
      </c>
      <c r="V83" s="38">
        <v>-151635.25660429138</v>
      </c>
    </row>
    <row r="84" spans="1:22">
      <c r="A84" s="6">
        <f t="shared" si="29"/>
        <v>60</v>
      </c>
      <c r="B84" s="47" t="s">
        <v>89</v>
      </c>
      <c r="D84" s="26">
        <v>9501</v>
      </c>
      <c r="E84" s="21">
        <f t="shared" si="28"/>
        <v>-9501</v>
      </c>
      <c r="F84" s="21">
        <f t="shared" si="30"/>
        <v>0</v>
      </c>
      <c r="G84" s="21"/>
      <c r="H84" s="21"/>
      <c r="I84" s="21"/>
      <c r="J84" s="24">
        <f t="shared" ref="J84:J91" si="31">SUM(K84:V84)/1000</f>
        <v>0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0</v>
      </c>
      <c r="S84" s="60">
        <v>0</v>
      </c>
      <c r="T84" s="60">
        <v>0</v>
      </c>
      <c r="U84" s="60">
        <v>0</v>
      </c>
      <c r="V84" s="60">
        <v>0</v>
      </c>
    </row>
    <row r="85" spans="1:22">
      <c r="A85" s="6">
        <f t="shared" si="29"/>
        <v>61</v>
      </c>
      <c r="B85" t="s">
        <v>90</v>
      </c>
      <c r="D85" s="61">
        <v>1256</v>
      </c>
      <c r="E85" s="21">
        <f t="shared" si="28"/>
        <v>113.30161408108256</v>
      </c>
      <c r="F85" s="21">
        <f t="shared" si="30"/>
        <v>1369.3016140810826</v>
      </c>
      <c r="G85" s="62" t="s">
        <v>91</v>
      </c>
      <c r="H85" s="61">
        <v>1800</v>
      </c>
      <c r="I85" s="63" t="s">
        <v>91</v>
      </c>
      <c r="J85" s="24">
        <f t="shared" si="31"/>
        <v>1369.3016140810826</v>
      </c>
      <c r="K85" s="38">
        <v>142587.44030595041</v>
      </c>
      <c r="L85" s="38">
        <v>118025.13557352328</v>
      </c>
      <c r="M85" s="38">
        <v>121942.70111012335</v>
      </c>
      <c r="N85" s="38">
        <v>83524.470894947488</v>
      </c>
      <c r="O85" s="38">
        <v>67638.85947779486</v>
      </c>
      <c r="P85" s="38">
        <v>66147.629299172288</v>
      </c>
      <c r="Q85" s="38">
        <f>[9]Index!J16</f>
        <v>119200.50734528722</v>
      </c>
      <c r="R85" s="38">
        <f>[9]Index!K16</f>
        <v>133030.26893893562</v>
      </c>
      <c r="S85" s="38">
        <f>[9]Index!L16</f>
        <v>127536.68630654797</v>
      </c>
      <c r="T85" s="38">
        <f>[9]Index!M16</f>
        <v>120985.2051990522</v>
      </c>
      <c r="U85" s="38">
        <f>[9]Index!N16</f>
        <v>126997.21320009958</v>
      </c>
      <c r="V85" s="38">
        <f>[9]Index!O16</f>
        <v>141685.49642964851</v>
      </c>
    </row>
    <row r="86" spans="1:22">
      <c r="A86" s="6">
        <f t="shared" si="29"/>
        <v>62</v>
      </c>
      <c r="B86" t="s">
        <v>92</v>
      </c>
      <c r="D86" s="61">
        <v>150</v>
      </c>
      <c r="E86" s="21">
        <f t="shared" si="28"/>
        <v>6</v>
      </c>
      <c r="F86" s="21">
        <f t="shared" si="30"/>
        <v>156</v>
      </c>
      <c r="G86" s="64"/>
      <c r="H86" s="64">
        <v>-63</v>
      </c>
      <c r="J86" s="24">
        <f t="shared" si="31"/>
        <v>156</v>
      </c>
      <c r="K86" s="38">
        <v>13000</v>
      </c>
      <c r="L86" s="38">
        <v>13000</v>
      </c>
      <c r="M86" s="38">
        <v>13000</v>
      </c>
      <c r="N86" s="38">
        <v>13000</v>
      </c>
      <c r="O86" s="38">
        <v>13000</v>
      </c>
      <c r="P86" s="38">
        <v>13000</v>
      </c>
      <c r="Q86" s="38">
        <v>13000</v>
      </c>
      <c r="R86" s="38">
        <v>13000</v>
      </c>
      <c r="S86" s="38">
        <v>13000</v>
      </c>
      <c r="T86" s="38">
        <v>13000</v>
      </c>
      <c r="U86" s="38">
        <v>13000</v>
      </c>
      <c r="V86" s="38">
        <v>13000</v>
      </c>
    </row>
    <row r="87" spans="1:22">
      <c r="A87" s="6">
        <f t="shared" si="29"/>
        <v>63</v>
      </c>
      <c r="B87" t="s">
        <v>93</v>
      </c>
      <c r="D87" s="61">
        <v>525</v>
      </c>
      <c r="E87" s="21">
        <f t="shared" si="28"/>
        <v>45</v>
      </c>
      <c r="F87" s="21">
        <f t="shared" si="30"/>
        <v>570</v>
      </c>
      <c r="G87" s="65"/>
      <c r="H87" s="65">
        <v>272</v>
      </c>
      <c r="J87" s="24">
        <f t="shared" si="31"/>
        <v>570</v>
      </c>
      <c r="K87" s="38">
        <v>47500</v>
      </c>
      <c r="L87" s="38">
        <v>47500</v>
      </c>
      <c r="M87" s="38">
        <v>47500</v>
      </c>
      <c r="N87" s="38">
        <v>47500</v>
      </c>
      <c r="O87" s="38">
        <v>47500</v>
      </c>
      <c r="P87" s="38">
        <v>47500</v>
      </c>
      <c r="Q87" s="38">
        <v>47500</v>
      </c>
      <c r="R87" s="38">
        <v>47500</v>
      </c>
      <c r="S87" s="38">
        <v>47500</v>
      </c>
      <c r="T87" s="38">
        <v>47500</v>
      </c>
      <c r="U87" s="38">
        <v>47500</v>
      </c>
      <c r="V87" s="38">
        <v>47500</v>
      </c>
    </row>
    <row r="88" spans="1:22">
      <c r="A88" s="6">
        <f t="shared" si="29"/>
        <v>64</v>
      </c>
      <c r="B88" t="s">
        <v>94</v>
      </c>
      <c r="D88" s="61">
        <v>12149</v>
      </c>
      <c r="E88" s="21">
        <f t="shared" si="28"/>
        <v>259.39565163968837</v>
      </c>
      <c r="F88" s="21">
        <f t="shared" si="30"/>
        <v>12408.395651639688</v>
      </c>
      <c r="G88" s="64"/>
      <c r="H88" s="64"/>
      <c r="J88" s="24">
        <f t="shared" si="31"/>
        <v>12408.395651639688</v>
      </c>
      <c r="K88" s="38">
        <v>1250400.8687210076</v>
      </c>
      <c r="L88" s="38">
        <v>1047839.0301132194</v>
      </c>
      <c r="M88" s="38">
        <v>1096430.1678872099</v>
      </c>
      <c r="N88" s="38">
        <v>802108.02869796613</v>
      </c>
      <c r="O88" s="38">
        <v>695762.8489959226</v>
      </c>
      <c r="P88" s="38">
        <v>678306.35014772334</v>
      </c>
      <c r="Q88" s="38">
        <f>[9]Index!J21</f>
        <v>1070384.2111301413</v>
      </c>
      <c r="R88" s="38">
        <f>[9]Index!K21</f>
        <v>1180997.7881240835</v>
      </c>
      <c r="S88" s="38">
        <f>[9]Index!L21</f>
        <v>1132078.8937568658</v>
      </c>
      <c r="T88" s="38">
        <f>[9]Index!M21</f>
        <v>1086784.2664432516</v>
      </c>
      <c r="U88" s="38">
        <f>[9]Index!N21</f>
        <v>1128364.968967437</v>
      </c>
      <c r="V88" s="38">
        <f>[9]Index!O21</f>
        <v>1238938.2286548608</v>
      </c>
    </row>
    <row r="89" spans="1:22">
      <c r="A89" s="6">
        <f t="shared" si="29"/>
        <v>65</v>
      </c>
      <c r="B89" t="s">
        <v>95</v>
      </c>
      <c r="D89" s="61">
        <v>0</v>
      </c>
      <c r="E89" s="21">
        <f t="shared" si="28"/>
        <v>528.17067232131808</v>
      </c>
      <c r="F89" s="21">
        <f t="shared" si="30"/>
        <v>528.17067232131808</v>
      </c>
      <c r="G89" s="64"/>
      <c r="H89" s="64"/>
      <c r="J89" s="24">
        <f t="shared" si="31"/>
        <v>528.17067232131808</v>
      </c>
      <c r="K89" s="38">
        <v>42275.313377380968</v>
      </c>
      <c r="L89" s="38">
        <v>37443.219089508006</v>
      </c>
      <c r="M89" s="38">
        <v>42153.357410430996</v>
      </c>
      <c r="N89" s="38">
        <v>40090.917778014984</v>
      </c>
      <c r="O89" s="38">
        <v>46525.235795974026</v>
      </c>
      <c r="P89" s="38">
        <v>62262.770032882996</v>
      </c>
      <c r="Q89" s="38">
        <v>50951.742553709977</v>
      </c>
      <c r="R89" s="38">
        <v>44806.467247008979</v>
      </c>
      <c r="S89" s="38">
        <v>39912.834739684993</v>
      </c>
      <c r="T89" s="38">
        <v>40562.511157990004</v>
      </c>
      <c r="U89" s="38">
        <v>39637.582778930009</v>
      </c>
      <c r="V89" s="38">
        <v>41548.720359801991</v>
      </c>
    </row>
    <row r="90" spans="1:22">
      <c r="A90" s="6">
        <f t="shared" si="29"/>
        <v>66</v>
      </c>
      <c r="B90" s="35" t="s">
        <v>96</v>
      </c>
      <c r="C90" s="35"/>
      <c r="D90" s="36">
        <v>1654</v>
      </c>
      <c r="E90" s="37">
        <f t="shared" si="28"/>
        <v>-1654</v>
      </c>
      <c r="F90" s="37">
        <f t="shared" si="30"/>
        <v>0</v>
      </c>
      <c r="G90" s="64"/>
      <c r="H90" s="64"/>
      <c r="J90" s="24">
        <f t="shared" si="31"/>
        <v>0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>
      <c r="A91" s="6">
        <f>A90+1</f>
        <v>67</v>
      </c>
      <c r="B91" t="s">
        <v>97</v>
      </c>
      <c r="D91" s="21">
        <f>SUM(D81:D90)</f>
        <v>130837</v>
      </c>
      <c r="E91" s="21">
        <f>F91-D91</f>
        <v>-81391.791543653962</v>
      </c>
      <c r="F91" s="21">
        <f>SUM(F81:F90)</f>
        <v>49445.20845634603</v>
      </c>
      <c r="G91" s="21"/>
      <c r="H91" s="37">
        <v>0</v>
      </c>
      <c r="I91" s="21"/>
      <c r="J91" s="24">
        <f t="shared" si="31"/>
        <v>49445.208456346045</v>
      </c>
      <c r="K91" s="38">
        <v>4517148.261902553</v>
      </c>
      <c r="L91" s="38">
        <v>3452718.9134274758</v>
      </c>
      <c r="M91" s="38">
        <v>4257455.2693017777</v>
      </c>
      <c r="N91" s="38">
        <v>5683647.9491585605</v>
      </c>
      <c r="O91" s="38">
        <v>4994296.0594050894</v>
      </c>
      <c r="P91" s="38">
        <v>3581871.6445291028</v>
      </c>
      <c r="Q91" s="38">
        <f t="shared" ref="Q91:V91" si="32">SUM(Q81:Q90)</f>
        <v>4100291.2114165034</v>
      </c>
      <c r="R91" s="38">
        <f t="shared" si="32"/>
        <v>2675154.617294081</v>
      </c>
      <c r="S91" s="38">
        <f t="shared" si="32"/>
        <v>3658687.9237641133</v>
      </c>
      <c r="T91" s="38">
        <f t="shared" si="32"/>
        <v>3003631.4910627133</v>
      </c>
      <c r="U91" s="38">
        <f t="shared" si="32"/>
        <v>4335564.8638050901</v>
      </c>
      <c r="V91" s="38">
        <f t="shared" si="32"/>
        <v>5184740.2512789797</v>
      </c>
    </row>
    <row r="92" spans="1:22">
      <c r="A92" s="6"/>
      <c r="D92" s="21">
        <v>130837</v>
      </c>
      <c r="E92" s="21"/>
      <c r="F92" s="21"/>
      <c r="G92" s="21"/>
      <c r="H92" s="21">
        <v>62060.890920372694</v>
      </c>
      <c r="I92" s="21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spans="1:22">
      <c r="A93" s="6"/>
      <c r="B93" s="18" t="s">
        <v>98</v>
      </c>
      <c r="D93" s="21"/>
      <c r="E93" s="21" t="s">
        <v>71</v>
      </c>
      <c r="F93" s="21"/>
      <c r="G93" s="21"/>
      <c r="H93" s="21"/>
      <c r="I93" s="21"/>
      <c r="J93" s="24"/>
    </row>
    <row r="94" spans="1:22">
      <c r="A94" s="6">
        <f>A91+1</f>
        <v>68</v>
      </c>
      <c r="B94" t="s">
        <v>99</v>
      </c>
      <c r="D94" s="26">
        <v>3245</v>
      </c>
      <c r="E94" s="26">
        <f>F94-D94</f>
        <v>-3245</v>
      </c>
      <c r="F94" s="26">
        <v>0</v>
      </c>
      <c r="G94" s="26"/>
      <c r="H94" s="26"/>
      <c r="I94" s="21"/>
      <c r="J94" s="24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>
      <c r="A95" s="6">
        <f>A94+1</f>
        <v>69</v>
      </c>
      <c r="B95" t="s">
        <v>100</v>
      </c>
      <c r="D95" s="26">
        <v>163</v>
      </c>
      <c r="E95" s="26">
        <f>F95-D95</f>
        <v>-163</v>
      </c>
      <c r="F95" s="26">
        <v>0</v>
      </c>
      <c r="G95" s="26"/>
      <c r="H95" s="26"/>
      <c r="I95" s="21"/>
      <c r="J95" s="24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>
      <c r="A96" s="6">
        <f t="shared" ref="A96:A97" si="33">A95+1</f>
        <v>70</v>
      </c>
      <c r="B96" s="35" t="s">
        <v>101</v>
      </c>
      <c r="C96" s="35"/>
      <c r="D96" s="26">
        <v>95212</v>
      </c>
      <c r="E96" s="37">
        <f>F96-D96</f>
        <v>-95212</v>
      </c>
      <c r="F96" s="21">
        <v>0</v>
      </c>
      <c r="G96" s="21"/>
      <c r="H96" s="21">
        <v>48</v>
      </c>
      <c r="I96" s="21"/>
      <c r="J96" s="24"/>
    </row>
    <row r="97" spans="1:22">
      <c r="A97" s="6">
        <f t="shared" si="33"/>
        <v>71</v>
      </c>
      <c r="B97" t="s">
        <v>102</v>
      </c>
      <c r="D97" s="40">
        <f>SUM(D94:D96)</f>
        <v>98620</v>
      </c>
      <c r="E97" s="21">
        <f>F97-D97</f>
        <v>-98620</v>
      </c>
      <c r="F97" s="41">
        <f>SUM(F94:F96)</f>
        <v>0</v>
      </c>
      <c r="G97" s="21"/>
      <c r="H97" s="21">
        <v>0</v>
      </c>
      <c r="I97" s="21"/>
      <c r="J97" s="24"/>
    </row>
    <row r="98" spans="1:22" ht="7.5" customHeight="1">
      <c r="A98" s="6" t="s">
        <v>71</v>
      </c>
      <c r="D98" s="21"/>
      <c r="E98" s="21"/>
      <c r="F98" s="21"/>
      <c r="G98" s="21"/>
      <c r="H98" s="37">
        <v>0</v>
      </c>
      <c r="I98" s="21"/>
      <c r="J98" s="24"/>
    </row>
    <row r="99" spans="1:22">
      <c r="A99" s="6"/>
      <c r="B99" s="66" t="s">
        <v>103</v>
      </c>
      <c r="D99" s="21"/>
      <c r="E99" s="21"/>
      <c r="F99" s="21" t="s">
        <v>71</v>
      </c>
      <c r="G99" s="21"/>
      <c r="H99" s="21">
        <v>48</v>
      </c>
      <c r="I99" s="21"/>
      <c r="J99" s="24"/>
    </row>
    <row r="100" spans="1:22">
      <c r="A100" s="6">
        <f>A97+1</f>
        <v>72</v>
      </c>
      <c r="B100" t="s">
        <v>104</v>
      </c>
      <c r="D100" s="26">
        <v>418</v>
      </c>
      <c r="E100" s="26">
        <f>F100-D100</f>
        <v>48</v>
      </c>
      <c r="F100" s="26">
        <v>466</v>
      </c>
      <c r="G100" s="26"/>
      <c r="H100" s="26"/>
      <c r="I100" s="21"/>
      <c r="J100" s="24">
        <f t="shared" ref="J100" si="34">SUM(K100:V100)/1000</f>
        <v>465.99999999999994</v>
      </c>
      <c r="K100" s="25">
        <v>38833.333333333336</v>
      </c>
      <c r="L100" s="25">
        <v>38833.333333333336</v>
      </c>
      <c r="M100" s="25">
        <v>38833.333333333336</v>
      </c>
      <c r="N100" s="25">
        <v>38833.333333333336</v>
      </c>
      <c r="O100" s="25">
        <v>38833.333333333336</v>
      </c>
      <c r="P100" s="25">
        <v>38833.333333333336</v>
      </c>
      <c r="Q100" s="25">
        <f t="shared" ref="Q100:V100" si="35">$F100*1000/12</f>
        <v>38833.333333333336</v>
      </c>
      <c r="R100" s="25">
        <f t="shared" si="35"/>
        <v>38833.333333333336</v>
      </c>
      <c r="S100" s="25">
        <f t="shared" si="35"/>
        <v>38833.333333333336</v>
      </c>
      <c r="T100" s="25">
        <f t="shared" si="35"/>
        <v>38833.333333333336</v>
      </c>
      <c r="U100" s="25">
        <f t="shared" si="35"/>
        <v>38833.333333333336</v>
      </c>
      <c r="V100" s="25">
        <f t="shared" si="35"/>
        <v>38833.333333333336</v>
      </c>
    </row>
    <row r="101" spans="1:22" ht="6.75" customHeight="1">
      <c r="A101" s="6"/>
      <c r="D101" s="26"/>
      <c r="E101" s="21"/>
      <c r="F101" s="26"/>
      <c r="G101" s="21"/>
      <c r="H101" s="21" t="s">
        <v>71</v>
      </c>
      <c r="I101" s="21"/>
      <c r="J101" s="24"/>
    </row>
    <row r="102" spans="1:22" ht="6" customHeight="1">
      <c r="A102" s="6"/>
      <c r="D102" s="21"/>
      <c r="E102" s="21"/>
      <c r="F102" s="21"/>
      <c r="G102" s="21"/>
      <c r="H102" s="21"/>
      <c r="I102" s="21"/>
      <c r="J102" s="24"/>
    </row>
    <row r="103" spans="1:22">
      <c r="A103" s="6">
        <f>A100+1</f>
        <v>73</v>
      </c>
      <c r="B103" s="55" t="s">
        <v>105</v>
      </c>
      <c r="C103" s="56"/>
      <c r="D103" s="57">
        <f>D91+D97+D100</f>
        <v>229875</v>
      </c>
      <c r="E103" s="57">
        <f>F103-D103</f>
        <v>-179963.79154365396</v>
      </c>
      <c r="F103" s="58">
        <f>F91+F97+F100</f>
        <v>49911.20845634603</v>
      </c>
      <c r="G103" s="21"/>
      <c r="H103" s="21">
        <v>24</v>
      </c>
      <c r="I103" s="21"/>
      <c r="J103" s="24"/>
    </row>
    <row r="104" spans="1:22" ht="7.5" customHeight="1">
      <c r="A104" s="6"/>
      <c r="D104" s="21"/>
      <c r="E104" s="21"/>
      <c r="F104" s="21"/>
      <c r="G104" s="21"/>
      <c r="H104" s="21"/>
      <c r="I104" s="21"/>
      <c r="J104" s="24"/>
    </row>
    <row r="105" spans="1:22">
      <c r="A105" s="6">
        <f>A103+1</f>
        <v>74</v>
      </c>
      <c r="B105" s="55" t="s">
        <v>106</v>
      </c>
      <c r="C105" s="56"/>
      <c r="D105" s="57">
        <f>D78-D103</f>
        <v>168065</v>
      </c>
      <c r="E105" s="57">
        <f>F105-D105</f>
        <v>17888.73042402335</v>
      </c>
      <c r="F105" s="58">
        <f>F78-F103</f>
        <v>185953.73042402335</v>
      </c>
      <c r="G105" s="21"/>
      <c r="H105" s="57">
        <v>62497.890920372694</v>
      </c>
      <c r="I105" s="21"/>
      <c r="J105" s="24"/>
    </row>
    <row r="106" spans="1:22" ht="6" customHeight="1">
      <c r="A106" s="6"/>
      <c r="D106" s="21"/>
      <c r="E106" s="21"/>
      <c r="F106" s="21"/>
      <c r="G106" s="21"/>
      <c r="H106" s="21"/>
      <c r="I106" s="21"/>
      <c r="J106" s="24"/>
    </row>
    <row r="107" spans="1:22" ht="12.75" customHeight="1">
      <c r="A107" s="6"/>
      <c r="B107" s="59"/>
      <c r="D107" s="21"/>
      <c r="E107" s="67">
        <f>F105/D105-1</f>
        <v>0.1064393563444106</v>
      </c>
      <c r="F107" s="24">
        <v>177317</v>
      </c>
      <c r="G107" s="21"/>
      <c r="H107" s="21"/>
      <c r="I107" s="21"/>
      <c r="J107" s="24"/>
    </row>
    <row r="108" spans="1:22" ht="12.6" customHeight="1">
      <c r="A108" s="6"/>
      <c r="B108" s="68"/>
      <c r="D108" s="21"/>
      <c r="F108" s="24">
        <f>F105-F107</f>
        <v>8636.7304240233498</v>
      </c>
      <c r="G108" s="21"/>
      <c r="H108" s="21"/>
      <c r="I108" s="21"/>
      <c r="J108" s="24"/>
    </row>
    <row r="109" spans="1:22" ht="12.75" customHeight="1">
      <c r="A109" s="6"/>
      <c r="B109" s="59"/>
      <c r="D109" s="24"/>
      <c r="F109" s="24">
        <v>9310032</v>
      </c>
      <c r="J109" s="24"/>
    </row>
    <row r="110" spans="1:22">
      <c r="F110" s="24">
        <v>9501963</v>
      </c>
      <c r="J110" s="24"/>
    </row>
    <row r="111" spans="1:22">
      <c r="F111" s="24">
        <f>F110-F109</f>
        <v>191931</v>
      </c>
      <c r="I111" s="64" t="s">
        <v>107</v>
      </c>
      <c r="J111" s="38">
        <f>SUM(K111:V111)</f>
        <v>167388388.94882336</v>
      </c>
      <c r="K111" s="38">
        <f t="shared" ref="K111:V111" si="36">K28+K44+K58-K91</f>
        <v>19630265.072880957</v>
      </c>
      <c r="L111" s="38">
        <f t="shared" si="36"/>
        <v>17561620.335071895</v>
      </c>
      <c r="M111" s="38">
        <f t="shared" si="36"/>
        <v>15989167.748930225</v>
      </c>
      <c r="N111" s="38">
        <f t="shared" si="36"/>
        <v>10469818.008200729</v>
      </c>
      <c r="O111" s="38">
        <f t="shared" si="36"/>
        <v>6566566.836453042</v>
      </c>
      <c r="P111" s="38">
        <f t="shared" si="36"/>
        <v>6887291.3684618864</v>
      </c>
      <c r="Q111" s="38">
        <f t="shared" si="36"/>
        <v>10889288.37536527</v>
      </c>
      <c r="R111" s="38">
        <f t="shared" si="36"/>
        <v>15632864.660957806</v>
      </c>
      <c r="S111" s="38">
        <f t="shared" si="36"/>
        <v>13182304.937685788</v>
      </c>
      <c r="T111" s="38">
        <f t="shared" si="36"/>
        <v>14421092.533537986</v>
      </c>
      <c r="U111" s="38">
        <f t="shared" si="36"/>
        <v>17449960.265041973</v>
      </c>
      <c r="V111" s="38">
        <f t="shared" si="36"/>
        <v>18708148.80623579</v>
      </c>
    </row>
    <row r="112" spans="1:22">
      <c r="J112" s="24"/>
    </row>
    <row r="113" spans="6:22">
      <c r="F113" s="70">
        <f>(F108*1000)/F111</f>
        <v>44.999142525299973</v>
      </c>
      <c r="I113" s="64" t="s">
        <v>108</v>
      </c>
      <c r="J113" s="38">
        <f>SUM(K113:V113)</f>
        <v>185953730.42402336</v>
      </c>
      <c r="K113" s="38">
        <f t="shared" ref="K113:V113" si="37">K111+K37+K73+K76-K100</f>
        <v>21211484.07128096</v>
      </c>
      <c r="L113" s="38">
        <f t="shared" si="37"/>
        <v>19123981.639503896</v>
      </c>
      <c r="M113" s="38">
        <f t="shared" si="37"/>
        <v>17539286.055938225</v>
      </c>
      <c r="N113" s="38">
        <f t="shared" si="37"/>
        <v>12026126.771920728</v>
      </c>
      <c r="O113" s="38">
        <f t="shared" si="37"/>
        <v>8107246.3460930428</v>
      </c>
      <c r="P113" s="38">
        <f t="shared" si="37"/>
        <v>8399761.1308218855</v>
      </c>
      <c r="Q113" s="38">
        <f t="shared" si="37"/>
        <v>12450764.842338603</v>
      </c>
      <c r="R113" s="38">
        <f t="shared" si="37"/>
        <v>17188941.307891142</v>
      </c>
      <c r="S113" s="38">
        <f t="shared" si="37"/>
        <v>14719583.480579119</v>
      </c>
      <c r="T113" s="38">
        <f t="shared" si="37"/>
        <v>15935200.377311317</v>
      </c>
      <c r="U113" s="38">
        <f t="shared" si="37"/>
        <v>18970756.902007308</v>
      </c>
      <c r="V113" s="38">
        <f t="shared" si="37"/>
        <v>20280597.498337127</v>
      </c>
    </row>
    <row r="114" spans="6:22">
      <c r="J114" s="24"/>
    </row>
    <row r="115" spans="6:22">
      <c r="J115" s="24"/>
    </row>
    <row r="116" spans="6:22">
      <c r="J116" s="24"/>
    </row>
    <row r="117" spans="6:22">
      <c r="J117" s="24"/>
    </row>
    <row r="118" spans="6:22">
      <c r="J118" s="24"/>
    </row>
    <row r="119" spans="6:22">
      <c r="J119" s="24"/>
    </row>
    <row r="120" spans="6:22">
      <c r="J120" s="24"/>
    </row>
    <row r="121" spans="6:22">
      <c r="J121" s="24"/>
    </row>
    <row r="122" spans="6:22">
      <c r="J122" s="24"/>
    </row>
    <row r="123" spans="6:22">
      <c r="J123" s="24"/>
    </row>
    <row r="124" spans="6:22">
      <c r="J124" s="24"/>
    </row>
    <row r="125" spans="6:22">
      <c r="J125" s="24"/>
    </row>
    <row r="126" spans="6:22">
      <c r="J126" s="24"/>
    </row>
    <row r="127" spans="6:22">
      <c r="J127" s="24"/>
    </row>
    <row r="128" spans="6:22">
      <c r="J128" s="24"/>
    </row>
    <row r="129" spans="10:10">
      <c r="J129" s="24"/>
    </row>
    <row r="130" spans="10:10">
      <c r="J130" s="24"/>
    </row>
    <row r="131" spans="10:10">
      <c r="J131" s="24"/>
    </row>
    <row r="132" spans="10:10">
      <c r="J132" s="24"/>
    </row>
    <row r="133" spans="10:10">
      <c r="J133" s="24"/>
    </row>
    <row r="134" spans="10:10">
      <c r="J134" s="24"/>
    </row>
    <row r="135" spans="10:10">
      <c r="J135" s="24"/>
    </row>
    <row r="136" spans="10:10">
      <c r="J136" s="24"/>
    </row>
    <row r="137" spans="10:10">
      <c r="J137" s="24"/>
    </row>
    <row r="138" spans="10:10">
      <c r="J138" s="24"/>
    </row>
    <row r="139" spans="10:10">
      <c r="J139" s="24"/>
    </row>
    <row r="140" spans="10:10">
      <c r="J140" s="24"/>
    </row>
    <row r="141" spans="10:10">
      <c r="J141" s="24"/>
    </row>
    <row r="142" spans="10:10">
      <c r="J142" s="24"/>
    </row>
    <row r="143" spans="10:10">
      <c r="J143" s="24"/>
    </row>
    <row r="144" spans="10:10">
      <c r="J144" s="24"/>
    </row>
    <row r="145" spans="10:10">
      <c r="J145" s="24"/>
    </row>
    <row r="146" spans="10:10">
      <c r="J146" s="24"/>
    </row>
    <row r="147" spans="10:10">
      <c r="J147" s="24"/>
    </row>
    <row r="148" spans="10:10">
      <c r="J148" s="24"/>
    </row>
    <row r="149" spans="10:10">
      <c r="J149" s="24"/>
    </row>
    <row r="150" spans="10:10">
      <c r="J150" s="24"/>
    </row>
    <row r="151" spans="10:10">
      <c r="J151" s="24"/>
    </row>
    <row r="152" spans="10:10">
      <c r="J152" s="24"/>
    </row>
    <row r="153" spans="10:10">
      <c r="J153" s="24"/>
    </row>
    <row r="154" spans="10:10">
      <c r="J154" s="24"/>
    </row>
    <row r="155" spans="10:10">
      <c r="J155" s="24"/>
    </row>
    <row r="156" spans="10:10">
      <c r="J156" s="24"/>
    </row>
    <row r="157" spans="10:10">
      <c r="J157" s="24"/>
    </row>
    <row r="158" spans="10:10">
      <c r="J158" s="24"/>
    </row>
    <row r="159" spans="10:10">
      <c r="J159" s="24"/>
    </row>
    <row r="160" spans="10:10">
      <c r="J160" s="24"/>
    </row>
    <row r="161" spans="10:10">
      <c r="J161" s="24"/>
    </row>
    <row r="162" spans="10:10">
      <c r="J162" s="24"/>
    </row>
    <row r="163" spans="10:10">
      <c r="J163" s="24"/>
    </row>
    <row r="164" spans="10:10">
      <c r="J164" s="24"/>
    </row>
    <row r="165" spans="10:10">
      <c r="J165" s="24"/>
    </row>
    <row r="166" spans="10:10">
      <c r="J166" s="24"/>
    </row>
    <row r="167" spans="10:10">
      <c r="J167" s="24"/>
    </row>
    <row r="168" spans="10:10">
      <c r="J168" s="24"/>
    </row>
    <row r="169" spans="10:10">
      <c r="J169" s="24"/>
    </row>
    <row r="170" spans="10:10">
      <c r="J170" s="24"/>
    </row>
    <row r="171" spans="10:10">
      <c r="J171" s="24"/>
    </row>
    <row r="172" spans="10:10">
      <c r="J172" s="24"/>
    </row>
    <row r="173" spans="10:10">
      <c r="J173" s="24"/>
    </row>
    <row r="174" spans="10:10">
      <c r="J174" s="24"/>
    </row>
    <row r="175" spans="10:10">
      <c r="J175" s="24"/>
    </row>
    <row r="176" spans="10:10">
      <c r="J176" s="24"/>
    </row>
    <row r="177" spans="10:10">
      <c r="J177" s="24"/>
    </row>
    <row r="178" spans="10:10">
      <c r="J178" s="24"/>
    </row>
    <row r="179" spans="10:10">
      <c r="J179" s="24"/>
    </row>
    <row r="180" spans="10:10">
      <c r="J180" s="24"/>
    </row>
    <row r="181" spans="10:10">
      <c r="J181" s="24"/>
    </row>
    <row r="182" spans="10:10">
      <c r="J182" s="24"/>
    </row>
    <row r="183" spans="10:10">
      <c r="J183" s="24"/>
    </row>
    <row r="184" spans="10:10">
      <c r="J184" s="24"/>
    </row>
    <row r="185" spans="10:10">
      <c r="J185" s="24"/>
    </row>
    <row r="186" spans="10:10">
      <c r="J186" s="24"/>
    </row>
    <row r="187" spans="10:10">
      <c r="J187" s="24"/>
    </row>
    <row r="188" spans="10:10">
      <c r="J188" s="24"/>
    </row>
    <row r="189" spans="10:10">
      <c r="J189" s="24"/>
    </row>
    <row r="190" spans="10:10">
      <c r="J190" s="24"/>
    </row>
    <row r="191" spans="10:10">
      <c r="J191" s="24"/>
    </row>
    <row r="192" spans="10:10">
      <c r="J192" s="24"/>
    </row>
    <row r="193" spans="10:10">
      <c r="J193" s="24"/>
    </row>
    <row r="194" spans="10:10">
      <c r="J194" s="24"/>
    </row>
    <row r="195" spans="10:10">
      <c r="J195" s="24"/>
    </row>
    <row r="196" spans="10:10">
      <c r="J196" s="24"/>
    </row>
    <row r="197" spans="10:10">
      <c r="J197" s="24"/>
    </row>
    <row r="198" spans="10:10">
      <c r="J198" s="24"/>
    </row>
    <row r="199" spans="10:10">
      <c r="J199" s="24"/>
    </row>
    <row r="200" spans="10:10">
      <c r="J200" s="24"/>
    </row>
    <row r="201" spans="10:10">
      <c r="J201" s="24"/>
    </row>
    <row r="202" spans="10:10">
      <c r="J202" s="24"/>
    </row>
    <row r="203" spans="10:10">
      <c r="J203" s="24"/>
    </row>
    <row r="204" spans="10:10">
      <c r="J204" s="24"/>
    </row>
    <row r="205" spans="10:10">
      <c r="J205" s="24"/>
    </row>
    <row r="206" spans="10:10">
      <c r="J206" s="24"/>
    </row>
    <row r="207" spans="10:10">
      <c r="J207" s="24"/>
    </row>
    <row r="208" spans="10:10">
      <c r="J208" s="24"/>
    </row>
    <row r="209" spans="10:10">
      <c r="J209" s="24"/>
    </row>
    <row r="210" spans="10:10">
      <c r="J210" s="24"/>
    </row>
    <row r="211" spans="10:10">
      <c r="J211" s="24"/>
    </row>
    <row r="212" spans="10:10">
      <c r="J212" s="24"/>
    </row>
    <row r="213" spans="10:10">
      <c r="J213" s="24"/>
    </row>
    <row r="214" spans="10:10">
      <c r="J214" s="24"/>
    </row>
    <row r="215" spans="10:10">
      <c r="J215" s="24"/>
    </row>
    <row r="216" spans="10:10">
      <c r="J216" s="24"/>
    </row>
    <row r="217" spans="10:10">
      <c r="J217" s="24"/>
    </row>
    <row r="218" spans="10:10">
      <c r="J218" s="24"/>
    </row>
    <row r="219" spans="10:10">
      <c r="J219" s="24"/>
    </row>
    <row r="220" spans="10:10">
      <c r="J220" s="24"/>
    </row>
    <row r="221" spans="10:10">
      <c r="J221" s="24"/>
    </row>
    <row r="222" spans="10:10">
      <c r="J222" s="24"/>
    </row>
    <row r="223" spans="10:10">
      <c r="J223" s="24"/>
    </row>
    <row r="224" spans="10:10">
      <c r="J224" s="24"/>
    </row>
    <row r="225" spans="10:10">
      <c r="J225" s="24"/>
    </row>
    <row r="226" spans="10:10">
      <c r="J226" s="24"/>
    </row>
    <row r="227" spans="10:10">
      <c r="J227" s="24"/>
    </row>
    <row r="228" spans="10:10">
      <c r="J228" s="24"/>
    </row>
    <row r="229" spans="10:10">
      <c r="J229" s="24"/>
    </row>
    <row r="230" spans="10:10">
      <c r="J230" s="24"/>
    </row>
    <row r="231" spans="10:10">
      <c r="J231" s="24"/>
    </row>
    <row r="232" spans="10:10">
      <c r="J232" s="24"/>
    </row>
    <row r="233" spans="10:10">
      <c r="J233" s="24"/>
    </row>
    <row r="234" spans="10:10">
      <c r="J234" s="24"/>
    </row>
    <row r="235" spans="10:10">
      <c r="J235" s="24"/>
    </row>
    <row r="236" spans="10:10">
      <c r="J236" s="24"/>
    </row>
    <row r="237" spans="10:10">
      <c r="J237" s="24"/>
    </row>
    <row r="238" spans="10:10">
      <c r="J238" s="24"/>
    </row>
    <row r="239" spans="10:10">
      <c r="J239" s="24"/>
    </row>
    <row r="240" spans="10:10">
      <c r="J240" s="24"/>
    </row>
    <row r="241" spans="10:10">
      <c r="J241" s="24"/>
    </row>
    <row r="242" spans="10:10">
      <c r="J242" s="24"/>
    </row>
    <row r="243" spans="10:10">
      <c r="J243" s="24"/>
    </row>
    <row r="244" spans="10:10">
      <c r="J244" s="24"/>
    </row>
    <row r="245" spans="10:10">
      <c r="J245" s="24"/>
    </row>
    <row r="246" spans="10:10">
      <c r="J246" s="24"/>
    </row>
    <row r="247" spans="10:10">
      <c r="J247" s="24"/>
    </row>
    <row r="248" spans="10:10">
      <c r="J248" s="24"/>
    </row>
    <row r="249" spans="10:10">
      <c r="J249" s="24"/>
    </row>
    <row r="250" spans="10:10">
      <c r="J250" s="24"/>
    </row>
    <row r="251" spans="10:10">
      <c r="J251" s="24"/>
    </row>
    <row r="252" spans="10:10">
      <c r="J252" s="24"/>
    </row>
    <row r="253" spans="10:10">
      <c r="J253" s="24"/>
    </row>
    <row r="254" spans="10:10">
      <c r="J254" s="24"/>
    </row>
    <row r="255" spans="10:10">
      <c r="J255" s="24"/>
    </row>
    <row r="256" spans="10:10">
      <c r="J256" s="24"/>
    </row>
    <row r="257" spans="10:10">
      <c r="J257" s="24"/>
    </row>
    <row r="258" spans="10:10">
      <c r="J258" s="24"/>
    </row>
    <row r="259" spans="10:10">
      <c r="J259" s="24"/>
    </row>
    <row r="260" spans="10:10">
      <c r="J260" s="24"/>
    </row>
    <row r="261" spans="10:10">
      <c r="J261" s="24"/>
    </row>
    <row r="262" spans="10:10">
      <c r="J262" s="24"/>
    </row>
    <row r="263" spans="10:10">
      <c r="J263" s="24"/>
    </row>
    <row r="264" spans="10:10">
      <c r="J264" s="24"/>
    </row>
    <row r="265" spans="10:10">
      <c r="J265" s="24"/>
    </row>
    <row r="266" spans="10:10">
      <c r="J266" s="24"/>
    </row>
    <row r="267" spans="10:10">
      <c r="J267" s="24"/>
    </row>
    <row r="268" spans="10:10">
      <c r="J268" s="24"/>
    </row>
    <row r="269" spans="10:10">
      <c r="J269" s="24"/>
    </row>
    <row r="270" spans="10:10">
      <c r="J270" s="24"/>
    </row>
    <row r="271" spans="10:10">
      <c r="J271" s="24"/>
    </row>
    <row r="272" spans="10:10">
      <c r="J272" s="24"/>
    </row>
    <row r="273" spans="10:10">
      <c r="J273" s="24"/>
    </row>
    <row r="274" spans="10:10">
      <c r="J274" s="24"/>
    </row>
    <row r="275" spans="10:10">
      <c r="J275" s="24"/>
    </row>
    <row r="276" spans="10:10">
      <c r="J276" s="24"/>
    </row>
    <row r="277" spans="10:10">
      <c r="J277" s="24"/>
    </row>
    <row r="278" spans="10:10">
      <c r="J278" s="24"/>
    </row>
    <row r="279" spans="10:10">
      <c r="J279" s="24"/>
    </row>
    <row r="280" spans="10:10">
      <c r="J280" s="24"/>
    </row>
    <row r="281" spans="10:10">
      <c r="J281" s="24"/>
    </row>
    <row r="282" spans="10:10">
      <c r="J282" s="24"/>
    </row>
    <row r="283" spans="10:10">
      <c r="J283" s="24"/>
    </row>
    <row r="284" spans="10:10">
      <c r="J284" s="24"/>
    </row>
    <row r="285" spans="10:10">
      <c r="J285" s="24"/>
    </row>
    <row r="286" spans="10:10">
      <c r="J286" s="24"/>
    </row>
    <row r="287" spans="10:10">
      <c r="J287" s="24"/>
    </row>
    <row r="288" spans="10:10">
      <c r="J288" s="24"/>
    </row>
    <row r="289" spans="10:10">
      <c r="J289" s="24"/>
    </row>
    <row r="290" spans="10:10">
      <c r="J290" s="24"/>
    </row>
    <row r="291" spans="10:10">
      <c r="J291" s="24"/>
    </row>
    <row r="292" spans="10:10">
      <c r="J292" s="24"/>
    </row>
    <row r="293" spans="10:10">
      <c r="J293" s="24"/>
    </row>
    <row r="294" spans="10:10">
      <c r="J294" s="24"/>
    </row>
    <row r="295" spans="10:10">
      <c r="J295" s="24"/>
    </row>
    <row r="296" spans="10:10">
      <c r="J296" s="24"/>
    </row>
    <row r="297" spans="10:10">
      <c r="J297" s="24"/>
    </row>
    <row r="298" spans="10:10">
      <c r="J298" s="24"/>
    </row>
    <row r="299" spans="10:10">
      <c r="J299" s="24"/>
    </row>
    <row r="300" spans="10:10">
      <c r="J300" s="24"/>
    </row>
    <row r="301" spans="10:10">
      <c r="J301" s="24"/>
    </row>
    <row r="302" spans="10:10">
      <c r="J302" s="24"/>
    </row>
    <row r="303" spans="10:10">
      <c r="J303" s="24"/>
    </row>
    <row r="304" spans="10:10">
      <c r="J304" s="24"/>
    </row>
    <row r="305" spans="10:10">
      <c r="J305" s="24"/>
    </row>
    <row r="306" spans="10:10">
      <c r="J306" s="24"/>
    </row>
    <row r="307" spans="10:10">
      <c r="J307" s="24"/>
    </row>
    <row r="308" spans="10:10">
      <c r="J308" s="24"/>
    </row>
    <row r="309" spans="10:10">
      <c r="J309" s="24"/>
    </row>
    <row r="310" spans="10:10">
      <c r="J310" s="24"/>
    </row>
    <row r="311" spans="10:10">
      <c r="J311" s="24"/>
    </row>
    <row r="312" spans="10:10">
      <c r="J312" s="24"/>
    </row>
    <row r="313" spans="10:10">
      <c r="J313" s="24"/>
    </row>
    <row r="314" spans="10:10">
      <c r="J314" s="24"/>
    </row>
    <row r="315" spans="10:10">
      <c r="J315" s="24"/>
    </row>
    <row r="316" spans="10:10">
      <c r="J316" s="24"/>
    </row>
    <row r="317" spans="10:10">
      <c r="J317" s="24"/>
    </row>
    <row r="318" spans="10:10">
      <c r="J318" s="24"/>
    </row>
    <row r="319" spans="10:10">
      <c r="J319" s="24"/>
    </row>
    <row r="320" spans="10:10">
      <c r="J320" s="24"/>
    </row>
    <row r="321" spans="10:10">
      <c r="J321" s="24"/>
    </row>
    <row r="322" spans="10:10">
      <c r="J322" s="24"/>
    </row>
    <row r="323" spans="10:10">
      <c r="J323" s="24"/>
    </row>
    <row r="324" spans="10:10">
      <c r="J324" s="24"/>
    </row>
    <row r="325" spans="10:10">
      <c r="J325" s="24"/>
    </row>
    <row r="326" spans="10:10">
      <c r="J326" s="24"/>
    </row>
    <row r="327" spans="10:10">
      <c r="J327" s="24"/>
    </row>
    <row r="328" spans="10:10">
      <c r="J328" s="24"/>
    </row>
    <row r="329" spans="10:10">
      <c r="J329" s="24"/>
    </row>
    <row r="330" spans="10:10">
      <c r="J330" s="24"/>
    </row>
    <row r="331" spans="10:10">
      <c r="J331" s="24"/>
    </row>
    <row r="332" spans="10:10">
      <c r="J332" s="24"/>
    </row>
    <row r="333" spans="10:10">
      <c r="J333" s="24"/>
    </row>
    <row r="334" spans="10:10">
      <c r="J334" s="24"/>
    </row>
    <row r="335" spans="10:10">
      <c r="J335" s="24"/>
    </row>
    <row r="336" spans="10:10">
      <c r="J336" s="24"/>
    </row>
    <row r="337" spans="10:10">
      <c r="J337" s="24"/>
    </row>
    <row r="338" spans="10:10">
      <c r="J338" s="24"/>
    </row>
    <row r="339" spans="10:10">
      <c r="J339" s="24"/>
    </row>
    <row r="340" spans="10:10">
      <c r="J340" s="24"/>
    </row>
    <row r="341" spans="10:10">
      <c r="J341" s="24"/>
    </row>
    <row r="342" spans="10:10">
      <c r="J342" s="24"/>
    </row>
    <row r="343" spans="10:10">
      <c r="J343" s="24"/>
    </row>
    <row r="344" spans="10:10">
      <c r="J344" s="24"/>
    </row>
    <row r="345" spans="10:10">
      <c r="J345" s="24"/>
    </row>
    <row r="346" spans="10:10">
      <c r="J346" s="24"/>
    </row>
    <row r="347" spans="10:10">
      <c r="J347" s="24"/>
    </row>
    <row r="348" spans="10:10">
      <c r="J348" s="24"/>
    </row>
    <row r="349" spans="10:10">
      <c r="J349" s="24"/>
    </row>
    <row r="350" spans="10:10">
      <c r="J350" s="24"/>
    </row>
    <row r="351" spans="10:10">
      <c r="J351" s="24"/>
    </row>
    <row r="352" spans="10:10">
      <c r="J352" s="24"/>
    </row>
    <row r="353" spans="10:10">
      <c r="J353" s="24"/>
    </row>
    <row r="354" spans="10:10">
      <c r="J354" s="24"/>
    </row>
    <row r="355" spans="10:10">
      <c r="J355" s="24"/>
    </row>
    <row r="356" spans="10:10">
      <c r="J356" s="24"/>
    </row>
    <row r="357" spans="10:10">
      <c r="J357" s="24"/>
    </row>
    <row r="358" spans="10:10">
      <c r="J358" s="24"/>
    </row>
    <row r="359" spans="10:10">
      <c r="J359" s="24"/>
    </row>
    <row r="360" spans="10:10">
      <c r="J360" s="24"/>
    </row>
    <row r="361" spans="10:10">
      <c r="J361" s="24"/>
    </row>
    <row r="362" spans="10:10">
      <c r="J362" s="24"/>
    </row>
    <row r="363" spans="10:10">
      <c r="J363" s="24"/>
    </row>
    <row r="364" spans="10:10">
      <c r="J364" s="24"/>
    </row>
    <row r="365" spans="10:10">
      <c r="J365" s="24"/>
    </row>
    <row r="366" spans="10:10">
      <c r="J366" s="24"/>
    </row>
    <row r="367" spans="10:10">
      <c r="J367" s="24"/>
    </row>
    <row r="368" spans="10:10">
      <c r="J368" s="24"/>
    </row>
    <row r="369" spans="10:10">
      <c r="J369" s="24"/>
    </row>
    <row r="370" spans="10:10">
      <c r="J370" s="24"/>
    </row>
    <row r="371" spans="10:10">
      <c r="J371" s="24"/>
    </row>
    <row r="372" spans="10:10">
      <c r="J372" s="24"/>
    </row>
    <row r="373" spans="10:10">
      <c r="J373" s="24"/>
    </row>
    <row r="374" spans="10:10">
      <c r="J374" s="24"/>
    </row>
    <row r="375" spans="10:10">
      <c r="J375" s="24"/>
    </row>
    <row r="376" spans="10:10">
      <c r="J376" s="24"/>
    </row>
    <row r="377" spans="10:10">
      <c r="J377" s="24"/>
    </row>
    <row r="378" spans="10:10">
      <c r="J378" s="24"/>
    </row>
    <row r="379" spans="10:10">
      <c r="J379" s="24"/>
    </row>
    <row r="380" spans="10:10">
      <c r="J380" s="24"/>
    </row>
    <row r="381" spans="10:10">
      <c r="J381" s="24"/>
    </row>
    <row r="382" spans="10:10">
      <c r="J382" s="24"/>
    </row>
    <row r="383" spans="10:10">
      <c r="J383" s="24"/>
    </row>
    <row r="384" spans="10:10">
      <c r="J384" s="24"/>
    </row>
    <row r="385" spans="10:10">
      <c r="J385" s="24"/>
    </row>
    <row r="386" spans="10:10">
      <c r="J386" s="24"/>
    </row>
    <row r="387" spans="10:10">
      <c r="J387" s="24"/>
    </row>
    <row r="388" spans="10:10">
      <c r="J388" s="24"/>
    </row>
    <row r="389" spans="10:10">
      <c r="J389" s="24"/>
    </row>
    <row r="390" spans="10:10">
      <c r="J390" s="24"/>
    </row>
    <row r="391" spans="10:10">
      <c r="J391" s="24"/>
    </row>
    <row r="392" spans="10:10">
      <c r="J392" s="24"/>
    </row>
    <row r="393" spans="10:10">
      <c r="J393" s="24"/>
    </row>
    <row r="394" spans="10:10">
      <c r="J394" s="24"/>
    </row>
    <row r="395" spans="10:10">
      <c r="J395" s="24"/>
    </row>
    <row r="396" spans="10:10">
      <c r="J396" s="24"/>
    </row>
    <row r="397" spans="10:10">
      <c r="J397" s="24"/>
    </row>
    <row r="398" spans="10:10">
      <c r="J398" s="24"/>
    </row>
    <row r="399" spans="10:10">
      <c r="J399" s="24"/>
    </row>
    <row r="400" spans="10:10">
      <c r="J400" s="24"/>
    </row>
    <row r="401" spans="10:10">
      <c r="J401" s="24"/>
    </row>
    <row r="402" spans="10:10">
      <c r="J402" s="24"/>
    </row>
    <row r="403" spans="10:10">
      <c r="J403" s="24"/>
    </row>
    <row r="404" spans="10:10">
      <c r="J404" s="24"/>
    </row>
    <row r="405" spans="10:10">
      <c r="J405" s="24"/>
    </row>
    <row r="406" spans="10:10">
      <c r="J406" s="24"/>
    </row>
    <row r="407" spans="10:10">
      <c r="J407" s="24"/>
    </row>
    <row r="408" spans="10:10">
      <c r="J408" s="24"/>
    </row>
    <row r="409" spans="10:10">
      <c r="J409" s="24"/>
    </row>
    <row r="410" spans="10:10">
      <c r="J410" s="24"/>
    </row>
    <row r="411" spans="10:10">
      <c r="J411" s="24"/>
    </row>
    <row r="412" spans="10:10">
      <c r="J412" s="24"/>
    </row>
    <row r="413" spans="10:10">
      <c r="J413" s="24"/>
    </row>
    <row r="414" spans="10:10">
      <c r="J414" s="24"/>
    </row>
    <row r="415" spans="10:10">
      <c r="J415" s="24"/>
    </row>
    <row r="416" spans="10:10">
      <c r="J416" s="24"/>
    </row>
    <row r="417" spans="10:10">
      <c r="J417" s="24"/>
    </row>
    <row r="418" spans="10:10">
      <c r="J418" s="24"/>
    </row>
    <row r="419" spans="10:10">
      <c r="J419" s="24"/>
    </row>
    <row r="420" spans="10:10">
      <c r="J420" s="24"/>
    </row>
    <row r="421" spans="10:10">
      <c r="J421" s="24"/>
    </row>
    <row r="422" spans="10:10">
      <c r="J422" s="24"/>
    </row>
    <row r="423" spans="10:10">
      <c r="J423" s="24"/>
    </row>
    <row r="424" spans="10:10">
      <c r="J424" s="24"/>
    </row>
    <row r="425" spans="10:10">
      <c r="J425" s="24"/>
    </row>
    <row r="426" spans="10:10">
      <c r="J426" s="24"/>
    </row>
    <row r="427" spans="10:10">
      <c r="J427" s="24"/>
    </row>
    <row r="428" spans="10:10">
      <c r="J428" s="24"/>
    </row>
    <row r="429" spans="10:10">
      <c r="J429" s="24"/>
    </row>
    <row r="430" spans="10:10">
      <c r="J430" s="24"/>
    </row>
    <row r="431" spans="10:10">
      <c r="J431" s="24"/>
    </row>
    <row r="432" spans="10:10">
      <c r="J432" s="24"/>
    </row>
    <row r="433" spans="10:10">
      <c r="J433" s="24"/>
    </row>
    <row r="434" spans="10:10">
      <c r="J434" s="24"/>
    </row>
    <row r="435" spans="10:10">
      <c r="J435" s="24"/>
    </row>
    <row r="436" spans="10:10">
      <c r="J436" s="24"/>
    </row>
    <row r="437" spans="10:10">
      <c r="J437" s="24"/>
    </row>
    <row r="438" spans="10:10">
      <c r="J438" s="24"/>
    </row>
    <row r="439" spans="10:10">
      <c r="J439" s="24"/>
    </row>
    <row r="440" spans="10:10">
      <c r="J440" s="24"/>
    </row>
    <row r="441" spans="10:10">
      <c r="J441" s="24"/>
    </row>
    <row r="442" spans="10:10">
      <c r="J442" s="24"/>
    </row>
    <row r="443" spans="10:10">
      <c r="J443" s="24"/>
    </row>
    <row r="444" spans="10:10">
      <c r="J444" s="24"/>
    </row>
    <row r="445" spans="10:10">
      <c r="J445" s="24"/>
    </row>
    <row r="446" spans="10:10">
      <c r="J446" s="24"/>
    </row>
    <row r="447" spans="10:10">
      <c r="J447" s="24"/>
    </row>
    <row r="448" spans="10:10">
      <c r="J448" s="24"/>
    </row>
    <row r="449" spans="10:10">
      <c r="J449" s="24"/>
    </row>
    <row r="450" spans="10:10">
      <c r="J450" s="24"/>
    </row>
    <row r="451" spans="10:10">
      <c r="J451" s="24"/>
    </row>
    <row r="452" spans="10:10">
      <c r="J452" s="24"/>
    </row>
    <row r="453" spans="10:10">
      <c r="J453" s="24"/>
    </row>
    <row r="454" spans="10:10">
      <c r="J454" s="24"/>
    </row>
    <row r="455" spans="10:10">
      <c r="J455" s="24"/>
    </row>
    <row r="456" spans="10:10">
      <c r="J456" s="24"/>
    </row>
    <row r="457" spans="10:10">
      <c r="J457" s="24"/>
    </row>
    <row r="458" spans="10:10">
      <c r="J458" s="24"/>
    </row>
    <row r="459" spans="10:10">
      <c r="J459" s="24"/>
    </row>
    <row r="460" spans="10:10">
      <c r="J460" s="24"/>
    </row>
    <row r="461" spans="10:10">
      <c r="J461" s="24"/>
    </row>
    <row r="462" spans="10:10">
      <c r="J462" s="24"/>
    </row>
    <row r="463" spans="10:10">
      <c r="J463" s="24"/>
    </row>
    <row r="464" spans="10:10">
      <c r="J464" s="24"/>
    </row>
    <row r="465" spans="10:10">
      <c r="J465" s="24"/>
    </row>
    <row r="466" spans="10:10">
      <c r="J466" s="24"/>
    </row>
    <row r="467" spans="10:10">
      <c r="J467" s="24"/>
    </row>
    <row r="468" spans="10:10">
      <c r="J468" s="24"/>
    </row>
    <row r="469" spans="10:10">
      <c r="J469" s="24"/>
    </row>
    <row r="470" spans="10:10">
      <c r="J470" s="24"/>
    </row>
    <row r="471" spans="10:10">
      <c r="J471" s="24"/>
    </row>
    <row r="472" spans="10:10">
      <c r="J472" s="24"/>
    </row>
    <row r="473" spans="10:10">
      <c r="J473" s="24"/>
    </row>
    <row r="474" spans="10:10">
      <c r="J474" s="24"/>
    </row>
    <row r="475" spans="10:10">
      <c r="J475" s="24"/>
    </row>
    <row r="476" spans="10:10">
      <c r="J476" s="24"/>
    </row>
    <row r="477" spans="10:10">
      <c r="J477" s="24"/>
    </row>
    <row r="478" spans="10:10">
      <c r="J478" s="24"/>
    </row>
    <row r="479" spans="10:10">
      <c r="J479" s="24"/>
    </row>
    <row r="480" spans="10:10">
      <c r="J480" s="24"/>
    </row>
    <row r="481" spans="10:10">
      <c r="J481" s="24"/>
    </row>
    <row r="482" spans="10:10">
      <c r="J482" s="24"/>
    </row>
    <row r="483" spans="10:10">
      <c r="J483" s="24"/>
    </row>
    <row r="484" spans="10:10">
      <c r="J484" s="24"/>
    </row>
    <row r="485" spans="10:10">
      <c r="J485" s="24"/>
    </row>
    <row r="486" spans="10:10">
      <c r="J486" s="24"/>
    </row>
    <row r="487" spans="10:10">
      <c r="J487" s="24"/>
    </row>
    <row r="488" spans="10:10">
      <c r="J488" s="24"/>
    </row>
    <row r="489" spans="10:10">
      <c r="J489" s="24"/>
    </row>
    <row r="490" spans="10:10">
      <c r="J490" s="24"/>
    </row>
    <row r="491" spans="10:10">
      <c r="J491" s="24"/>
    </row>
    <row r="492" spans="10:10">
      <c r="J492" s="24"/>
    </row>
    <row r="493" spans="10:10">
      <c r="J493" s="24"/>
    </row>
    <row r="494" spans="10:10">
      <c r="J494" s="24"/>
    </row>
    <row r="495" spans="10:10">
      <c r="J495" s="24"/>
    </row>
    <row r="496" spans="10:10">
      <c r="J496" s="24"/>
    </row>
    <row r="497" spans="10:10">
      <c r="J497" s="24"/>
    </row>
    <row r="498" spans="10:10">
      <c r="J498" s="24"/>
    </row>
    <row r="499" spans="10:10">
      <c r="J499" s="24"/>
    </row>
    <row r="500" spans="10:10">
      <c r="J500" s="24"/>
    </row>
    <row r="501" spans="10:10">
      <c r="J501" s="24"/>
    </row>
    <row r="502" spans="10:10">
      <c r="J502" s="24"/>
    </row>
    <row r="503" spans="10:10">
      <c r="J503" s="24"/>
    </row>
    <row r="504" spans="10:10">
      <c r="J504" s="24"/>
    </row>
    <row r="505" spans="10:10">
      <c r="J505" s="24"/>
    </row>
    <row r="506" spans="10:10">
      <c r="J506" s="24"/>
    </row>
    <row r="507" spans="10:10">
      <c r="J507" s="24"/>
    </row>
    <row r="508" spans="10:10">
      <c r="J508" s="24"/>
    </row>
    <row r="509" spans="10:10">
      <c r="J509" s="24"/>
    </row>
    <row r="510" spans="10:10">
      <c r="J510" s="24"/>
    </row>
    <row r="511" spans="10:10">
      <c r="J511" s="24"/>
    </row>
    <row r="512" spans="10:10">
      <c r="J512" s="24"/>
    </row>
    <row r="513" spans="10:10">
      <c r="J513" s="24"/>
    </row>
    <row r="514" spans="10:10">
      <c r="J514" s="24"/>
    </row>
    <row r="515" spans="10:10">
      <c r="J515" s="24"/>
    </row>
    <row r="516" spans="10:10">
      <c r="J516" s="24"/>
    </row>
    <row r="517" spans="10:10">
      <c r="J517" s="24"/>
    </row>
    <row r="518" spans="10:10">
      <c r="J518" s="24"/>
    </row>
    <row r="519" spans="10:10">
      <c r="J519" s="24"/>
    </row>
    <row r="520" spans="10:10">
      <c r="J520" s="24"/>
    </row>
    <row r="521" spans="10:10">
      <c r="J521" s="24"/>
    </row>
    <row r="522" spans="10:10">
      <c r="J522" s="24"/>
    </row>
    <row r="523" spans="10:10">
      <c r="J523" s="24"/>
    </row>
    <row r="524" spans="10:10">
      <c r="J524" s="24"/>
    </row>
    <row r="525" spans="10:10">
      <c r="J525" s="24"/>
    </row>
    <row r="526" spans="10:10">
      <c r="J526" s="24"/>
    </row>
    <row r="527" spans="10:10">
      <c r="J527" s="24"/>
    </row>
    <row r="528" spans="10:10">
      <c r="J528" s="24"/>
    </row>
    <row r="529" spans="10:10">
      <c r="J529" s="24"/>
    </row>
    <row r="530" spans="10:10">
      <c r="J530" s="24"/>
    </row>
    <row r="531" spans="10:10">
      <c r="J531" s="24"/>
    </row>
    <row r="532" spans="10:10">
      <c r="J532" s="24"/>
    </row>
    <row r="533" spans="10:10">
      <c r="J533" s="24"/>
    </row>
    <row r="534" spans="10:10">
      <c r="J534" s="24"/>
    </row>
    <row r="535" spans="10:10">
      <c r="J535" s="24"/>
    </row>
    <row r="536" spans="10:10">
      <c r="J536" s="24"/>
    </row>
    <row r="537" spans="10:10">
      <c r="J537" s="24"/>
    </row>
    <row r="538" spans="10:10">
      <c r="J538" s="24"/>
    </row>
    <row r="539" spans="10:10">
      <c r="J539" s="24"/>
    </row>
    <row r="540" spans="10:10">
      <c r="J540" s="24"/>
    </row>
    <row r="541" spans="10:10">
      <c r="J541" s="24"/>
    </row>
    <row r="542" spans="10:10">
      <c r="J542" s="24"/>
    </row>
    <row r="543" spans="10:10">
      <c r="J543" s="24"/>
    </row>
    <row r="544" spans="10:10">
      <c r="J544" s="24"/>
    </row>
    <row r="545" spans="10:10">
      <c r="J545" s="24"/>
    </row>
    <row r="546" spans="10:10">
      <c r="J546" s="24"/>
    </row>
    <row r="547" spans="10:10">
      <c r="J547" s="24"/>
    </row>
    <row r="548" spans="10:10">
      <c r="J548" s="24"/>
    </row>
    <row r="549" spans="10:10">
      <c r="J549" s="24"/>
    </row>
    <row r="550" spans="10:10">
      <c r="J550" s="24"/>
    </row>
    <row r="551" spans="10:10">
      <c r="J551" s="24"/>
    </row>
    <row r="552" spans="10:10">
      <c r="J552" s="24"/>
    </row>
    <row r="553" spans="10:10">
      <c r="J553" s="24"/>
    </row>
    <row r="554" spans="10:10">
      <c r="J554" s="24"/>
    </row>
    <row r="555" spans="10:10">
      <c r="J555" s="24"/>
    </row>
    <row r="556" spans="10:10">
      <c r="J556" s="24"/>
    </row>
    <row r="557" spans="10:10">
      <c r="J557" s="24"/>
    </row>
    <row r="558" spans="10:10">
      <c r="J558" s="24"/>
    </row>
    <row r="559" spans="10:10">
      <c r="J559" s="24"/>
    </row>
    <row r="560" spans="10:10">
      <c r="J560" s="24"/>
    </row>
    <row r="561" spans="10:10">
      <c r="J561" s="24"/>
    </row>
    <row r="562" spans="10:10">
      <c r="J562" s="24"/>
    </row>
    <row r="563" spans="10:10">
      <c r="J563" s="24"/>
    </row>
    <row r="564" spans="10:10">
      <c r="J564" s="24"/>
    </row>
    <row r="565" spans="10:10">
      <c r="J565" s="24"/>
    </row>
    <row r="566" spans="10:10">
      <c r="J566" s="24"/>
    </row>
    <row r="567" spans="10:10">
      <c r="J567" s="24"/>
    </row>
    <row r="568" spans="10:10">
      <c r="J568" s="24"/>
    </row>
    <row r="569" spans="10:10">
      <c r="J569" s="24"/>
    </row>
    <row r="570" spans="10:10">
      <c r="J570" s="24"/>
    </row>
    <row r="571" spans="10:10">
      <c r="J571" s="24"/>
    </row>
    <row r="572" spans="10:10">
      <c r="J572" s="24"/>
    </row>
    <row r="573" spans="10:10">
      <c r="J573" s="24"/>
    </row>
    <row r="574" spans="10:10">
      <c r="J574" s="24"/>
    </row>
    <row r="575" spans="10:10">
      <c r="J575" s="24"/>
    </row>
    <row r="576" spans="10:10">
      <c r="J576" s="24"/>
    </row>
    <row r="577" spans="10:10">
      <c r="J577" s="24"/>
    </row>
    <row r="578" spans="10:10">
      <c r="J578" s="24"/>
    </row>
    <row r="579" spans="10:10">
      <c r="J579" s="24"/>
    </row>
    <row r="580" spans="10:10">
      <c r="J580" s="24"/>
    </row>
    <row r="581" spans="10:10">
      <c r="J581" s="24"/>
    </row>
    <row r="582" spans="10:10">
      <c r="J582" s="24"/>
    </row>
    <row r="583" spans="10:10">
      <c r="J583" s="24"/>
    </row>
    <row r="584" spans="10:10">
      <c r="J584" s="24"/>
    </row>
    <row r="585" spans="10:10">
      <c r="J585" s="24"/>
    </row>
    <row r="586" spans="10:10">
      <c r="J586" s="24"/>
    </row>
    <row r="587" spans="10:10">
      <c r="J587" s="24"/>
    </row>
    <row r="588" spans="10:10">
      <c r="J588" s="24"/>
    </row>
    <row r="589" spans="10:10">
      <c r="J589" s="24"/>
    </row>
    <row r="590" spans="10:10">
      <c r="J590" s="24"/>
    </row>
    <row r="591" spans="10:10">
      <c r="J591" s="24"/>
    </row>
    <row r="592" spans="10:10">
      <c r="J592" s="24"/>
    </row>
    <row r="593" spans="10:10">
      <c r="J593" s="24"/>
    </row>
    <row r="594" spans="10:10">
      <c r="J594" s="24"/>
    </row>
    <row r="595" spans="10:10">
      <c r="J595" s="24"/>
    </row>
    <row r="596" spans="10:10">
      <c r="J596" s="24"/>
    </row>
    <row r="597" spans="10:10">
      <c r="J597" s="24"/>
    </row>
    <row r="598" spans="10:10">
      <c r="J598" s="24"/>
    </row>
    <row r="599" spans="10:10">
      <c r="J599" s="24"/>
    </row>
    <row r="600" spans="10:10">
      <c r="J600" s="24"/>
    </row>
    <row r="601" spans="10:10">
      <c r="J601" s="24"/>
    </row>
    <row r="602" spans="10:10">
      <c r="J602" s="24"/>
    </row>
    <row r="603" spans="10:10">
      <c r="J603" s="24"/>
    </row>
    <row r="604" spans="10:10">
      <c r="J604" s="24"/>
    </row>
    <row r="605" spans="10:10">
      <c r="J605" s="24"/>
    </row>
    <row r="606" spans="10:10">
      <c r="J606" s="24"/>
    </row>
    <row r="607" spans="10:10">
      <c r="J607" s="24"/>
    </row>
    <row r="608" spans="10:10">
      <c r="J608" s="24"/>
    </row>
    <row r="609" spans="10:10">
      <c r="J609" s="24"/>
    </row>
    <row r="610" spans="10:10">
      <c r="J610" s="24"/>
    </row>
    <row r="611" spans="10:10">
      <c r="J611" s="24"/>
    </row>
    <row r="612" spans="10:10">
      <c r="J612" s="24"/>
    </row>
    <row r="613" spans="10:10">
      <c r="J613" s="24"/>
    </row>
    <row r="614" spans="10:10">
      <c r="J614" s="24"/>
    </row>
    <row r="615" spans="10:10">
      <c r="J615" s="24"/>
    </row>
    <row r="616" spans="10:10">
      <c r="J616" s="24"/>
    </row>
    <row r="617" spans="10:10">
      <c r="J617" s="24"/>
    </row>
    <row r="618" spans="10:10">
      <c r="J618" s="24"/>
    </row>
    <row r="619" spans="10:10">
      <c r="J619" s="24"/>
    </row>
    <row r="620" spans="10:10">
      <c r="J620" s="24"/>
    </row>
    <row r="621" spans="10:10">
      <c r="J621" s="24"/>
    </row>
    <row r="622" spans="10:10">
      <c r="J622" s="24"/>
    </row>
    <row r="623" spans="10:10">
      <c r="J623" s="24"/>
    </row>
    <row r="624" spans="10:10">
      <c r="J624" s="24"/>
    </row>
    <row r="625" spans="10:10">
      <c r="J625" s="24"/>
    </row>
    <row r="626" spans="10:10">
      <c r="J626" s="24"/>
    </row>
    <row r="627" spans="10:10">
      <c r="J627" s="24"/>
    </row>
    <row r="628" spans="10:10">
      <c r="J628" s="24"/>
    </row>
    <row r="629" spans="10:10">
      <c r="J629" s="24"/>
    </row>
    <row r="630" spans="10:10">
      <c r="J630" s="24"/>
    </row>
    <row r="631" spans="10:10">
      <c r="J631" s="24"/>
    </row>
    <row r="632" spans="10:10">
      <c r="J632" s="24"/>
    </row>
    <row r="633" spans="10:10">
      <c r="J633" s="24"/>
    </row>
    <row r="634" spans="10:10">
      <c r="J634" s="24"/>
    </row>
    <row r="635" spans="10:10">
      <c r="J635" s="24"/>
    </row>
    <row r="636" spans="10:10">
      <c r="J636" s="24"/>
    </row>
    <row r="637" spans="10:10">
      <c r="J637" s="24"/>
    </row>
    <row r="638" spans="10:10">
      <c r="J638" s="24"/>
    </row>
    <row r="639" spans="10:10">
      <c r="J639" s="24"/>
    </row>
    <row r="640" spans="10:10">
      <c r="J640" s="24"/>
    </row>
    <row r="641" spans="10:10">
      <c r="J641" s="24"/>
    </row>
    <row r="642" spans="10:10">
      <c r="J642" s="24"/>
    </row>
    <row r="643" spans="10:10">
      <c r="J643" s="24"/>
    </row>
    <row r="644" spans="10:10">
      <c r="J644" s="24"/>
    </row>
    <row r="645" spans="10:10">
      <c r="J645" s="24"/>
    </row>
    <row r="646" spans="10:10">
      <c r="J646" s="24"/>
    </row>
    <row r="647" spans="10:10">
      <c r="J647" s="24"/>
    </row>
    <row r="648" spans="10:10">
      <c r="J648" s="24"/>
    </row>
    <row r="649" spans="10:10">
      <c r="J649" s="24"/>
    </row>
    <row r="650" spans="10:10">
      <c r="J650" s="24"/>
    </row>
    <row r="651" spans="10:10">
      <c r="J651" s="24"/>
    </row>
    <row r="652" spans="10:10">
      <c r="J652" s="24"/>
    </row>
    <row r="653" spans="10:10">
      <c r="J653" s="24"/>
    </row>
    <row r="654" spans="10:10">
      <c r="J654" s="24"/>
    </row>
    <row r="655" spans="10:10">
      <c r="J655" s="24"/>
    </row>
    <row r="656" spans="10:10">
      <c r="J656" s="24"/>
    </row>
    <row r="657" spans="10:10">
      <c r="J657" s="24"/>
    </row>
    <row r="658" spans="10:10">
      <c r="J658" s="24"/>
    </row>
    <row r="659" spans="10:10">
      <c r="J659" s="24"/>
    </row>
    <row r="660" spans="10:10">
      <c r="J660" s="24"/>
    </row>
    <row r="661" spans="10:10">
      <c r="J661" s="24"/>
    </row>
    <row r="662" spans="10:10">
      <c r="J662" s="24"/>
    </row>
    <row r="663" spans="10:10">
      <c r="J663" s="24"/>
    </row>
    <row r="664" spans="10:10">
      <c r="J664" s="24"/>
    </row>
    <row r="665" spans="10:10">
      <c r="J665" s="24"/>
    </row>
    <row r="666" spans="10:10">
      <c r="J666" s="24"/>
    </row>
    <row r="667" spans="10:10">
      <c r="J667" s="24"/>
    </row>
    <row r="668" spans="10:10">
      <c r="J668" s="24"/>
    </row>
    <row r="669" spans="10:10">
      <c r="J669" s="24"/>
    </row>
    <row r="670" spans="10:10">
      <c r="J670" s="24"/>
    </row>
    <row r="671" spans="10:10">
      <c r="J671" s="24"/>
    </row>
    <row r="672" spans="10:10">
      <c r="J672" s="24"/>
    </row>
    <row r="673" spans="10:10">
      <c r="J673" s="24"/>
    </row>
    <row r="674" spans="10:10">
      <c r="J674" s="24"/>
    </row>
    <row r="675" spans="10:10">
      <c r="J675" s="24"/>
    </row>
    <row r="676" spans="10:10">
      <c r="J676" s="24"/>
    </row>
    <row r="677" spans="10:10">
      <c r="J677" s="24"/>
    </row>
    <row r="678" spans="10:10">
      <c r="J678" s="24"/>
    </row>
    <row r="679" spans="10:10">
      <c r="J679" s="24"/>
    </row>
    <row r="680" spans="10:10">
      <c r="J680" s="24"/>
    </row>
    <row r="681" spans="10:10">
      <c r="J681" s="24"/>
    </row>
    <row r="682" spans="10:10">
      <c r="J682" s="24"/>
    </row>
    <row r="683" spans="10:10">
      <c r="J683" s="24"/>
    </row>
    <row r="684" spans="10:10">
      <c r="J684" s="24"/>
    </row>
  </sheetData>
  <pageMargins left="0.75" right="0.75" top="1" bottom="1" header="0.5" footer="0.5"/>
  <pageSetup scale="80" orientation="portrait" r:id="rId1"/>
  <headerFooter scaleWithDoc="0" alignWithMargins="0">
    <oddHeader xml:space="preserve">&amp;CBench Request 10.4 - Attachment B&amp;R2017- Test Period Loads
</oddHeader>
    <oddFooter xml:space="preserve">&amp;CNOVEMBER 2016 POWER SUPPLY UPDATE
</oddFooter>
  </headerFooter>
  <rowBreaks count="1" manualBreakCount="1">
    <brk id="61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2016-11-28T08:00:00+00:00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01BD738-B837-42F7-B367-1AE4ACA31464}"/>
</file>

<file path=customXml/itemProps2.xml><?xml version="1.0" encoding="utf-8"?>
<ds:datastoreItem xmlns:ds="http://schemas.openxmlformats.org/officeDocument/2006/customXml" ds:itemID="{ED22F0CD-5CC2-436B-B766-008C56EDF366}"/>
</file>

<file path=customXml/itemProps3.xml><?xml version="1.0" encoding="utf-8"?>
<ds:datastoreItem xmlns:ds="http://schemas.openxmlformats.org/officeDocument/2006/customXml" ds:itemID="{E59FED3C-1E7A-4D84-A37A-93CD8CE6C614}"/>
</file>

<file path=customXml/itemProps4.xml><?xml version="1.0" encoding="utf-8"?>
<ds:datastoreItem xmlns:ds="http://schemas.openxmlformats.org/officeDocument/2006/customXml" ds:itemID="{BA843A42-B470-4E5F-A91E-5CCAA41166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PS Update - 2017 Test Prd Loads</vt:lpstr>
      <vt:lpstr>PS Update - 2017 PF Loads</vt:lpstr>
      <vt:lpstr>PS Update - 2018 - Test Pd</vt:lpstr>
      <vt:lpstr>Ps Update-2018 - PF Loads</vt:lpstr>
      <vt:lpstr>'PS Update - 2017 PF Loads'!Print_Area</vt:lpstr>
      <vt:lpstr>'PS Update - 2017 Test Prd Loads'!Print_Area</vt:lpstr>
      <vt:lpstr>'PS Update - 2018 - Test Pd'!Print_Area</vt:lpstr>
      <vt:lpstr>'Ps Update-2018 - PF Loads'!Print_Area</vt:lpstr>
      <vt:lpstr>'PS Update - 2017 PF Loads'!Print_Titles</vt:lpstr>
      <vt:lpstr>'PS Update - 2017 Test Prd Loads'!Print_Titles</vt:lpstr>
      <vt:lpstr>'PS Update - 2018 - Test Pd'!Print_Titles</vt:lpstr>
      <vt:lpstr>'Ps Update-2018 - PF Loads'!Print_Titles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Andrews</dc:creator>
  <cp:lastModifiedBy>Liz Andrews</cp:lastModifiedBy>
  <cp:lastPrinted>2016-11-28T22:11:52Z</cp:lastPrinted>
  <dcterms:created xsi:type="dcterms:W3CDTF">2016-11-28T19:49:40Z</dcterms:created>
  <dcterms:modified xsi:type="dcterms:W3CDTF">2016-11-28T22:11:52Z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