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Supplemental Filing\2019 GRC Supplemental Filing WP\"/>
    </mc:Choice>
  </mc:AlternateContent>
  <bookViews>
    <workbookView xWindow="0" yWindow="135" windowWidth="22980" windowHeight="10845"/>
  </bookViews>
  <sheets>
    <sheet name="lead" sheetId="2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C16" i="2" l="1"/>
  <c r="C9" i="2"/>
  <c r="I16" i="2" l="1"/>
  <c r="I13" i="2"/>
  <c r="I9" i="2"/>
  <c r="I8" i="2"/>
  <c r="J16" i="2" l="1"/>
  <c r="J13" i="2"/>
  <c r="J8" i="2"/>
  <c r="G19" i="2"/>
  <c r="K16" i="2"/>
  <c r="J9" i="2"/>
  <c r="G9" i="2"/>
  <c r="G10" i="2" s="1"/>
  <c r="G11" i="2" s="1"/>
  <c r="G12" i="2" s="1"/>
  <c r="G13" i="2" s="1"/>
  <c r="G14" i="2" s="1"/>
  <c r="G15" i="2" s="1"/>
  <c r="G16" i="2" s="1"/>
  <c r="G17" i="2" s="1"/>
  <c r="A19" i="2"/>
  <c r="I11" i="2" l="1"/>
  <c r="I14" i="2" s="1"/>
  <c r="I17" i="2" s="1"/>
  <c r="J11" i="2"/>
  <c r="J14" i="2" s="1"/>
  <c r="J17" i="2" s="1"/>
  <c r="K18" i="2"/>
  <c r="E18" i="2" l="1"/>
  <c r="D9" i="2"/>
  <c r="K14" i="2"/>
  <c r="K17" i="2" s="1"/>
  <c r="K19" i="2" s="1"/>
  <c r="A9" i="2" l="1"/>
  <c r="A10" i="2" s="1"/>
  <c r="A11" i="2" s="1"/>
  <c r="A12" i="2" s="1"/>
  <c r="A13" i="2" s="1"/>
  <c r="A14" i="2" s="1"/>
  <c r="A15" i="2" s="1"/>
  <c r="A16" i="2" s="1"/>
  <c r="A17" i="2" s="1"/>
  <c r="D16" i="2" l="1"/>
  <c r="E16" i="2"/>
  <c r="C8" i="2" l="1"/>
  <c r="D8" i="2" l="1"/>
  <c r="D11" i="2" s="1"/>
  <c r="C11" i="2"/>
  <c r="C13" i="2" l="1"/>
  <c r="D13" i="2" s="1"/>
  <c r="D14" i="2" s="1"/>
  <c r="D17" i="2" s="1"/>
  <c r="C14" i="2" l="1"/>
  <c r="E14" i="2" s="1"/>
  <c r="E17" i="2" s="1"/>
  <c r="E19" i="2" s="1"/>
  <c r="C17" i="2" l="1"/>
</calcChain>
</file>

<file path=xl/sharedStrings.xml><?xml version="1.0" encoding="utf-8"?>
<sst xmlns="http://schemas.openxmlformats.org/spreadsheetml/2006/main" count="39" uniqueCount="22">
  <si>
    <t>CONVERSION FACTOR</t>
  </si>
  <si>
    <t>LINE</t>
  </si>
  <si>
    <t>NO.</t>
  </si>
  <si>
    <t>DESCRIPTION</t>
  </si>
  <si>
    <t>RATE BASE</t>
  </si>
  <si>
    <t>RATE OF RETURN</t>
  </si>
  <si>
    <t>OPERATING INCOME REQUIREMENT</t>
  </si>
  <si>
    <t>PRO FORMA OPERATING INCOME</t>
  </si>
  <si>
    <t>PER SEF-3E</t>
  </si>
  <si>
    <t>PAGE 1</t>
  </si>
  <si>
    <t>ROR 1 BASIS</t>
  </si>
  <si>
    <t>POINT LOWER</t>
  </si>
  <si>
    <t>MATERIALITY</t>
  </si>
  <si>
    <t>THRESHOLD</t>
  </si>
  <si>
    <t>DIVIDE BY RATE OF RETURN FOR RATE BASE THRESHOLD</t>
  </si>
  <si>
    <t>NET OPERATING INCOME TRESHOLD</t>
  </si>
  <si>
    <t>RATE BASE THRESHOLD ROUNDED</t>
  </si>
  <si>
    <t>IMPACT ON NET REVENUE CHANGE TO BASE RATES</t>
  </si>
  <si>
    <t>PER SEF-3G</t>
  </si>
  <si>
    <t>ELECTRIC</t>
  </si>
  <si>
    <t>NATURAL GAS</t>
  </si>
  <si>
    <t>TABLE 3 - MATERIALITY THRESHOLDS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</si>
</sst>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0.000000"/>
    <numFmt numFmtId="166" formatCode="_(* #,##0.000000_);_(* \(#,##0.000000\);_(* &quot;-&quot;????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Helv"/>
    </font>
    <font>
      <sz val="10"/>
      <color rgb="FF0000FF"/>
      <name val="Times New Roman"/>
      <family val="1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4" fontId="6" fillId="0" borderId="0" applyFont="0" applyFill="0" applyBorder="0" applyAlignment="0" applyProtection="0"/>
    <xf numFmtId="165" fontId="7" fillId="0" borderId="0">
      <alignment horizontal="left" wrapText="1"/>
    </xf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165" fontId="6" fillId="0" borderId="0">
      <alignment horizontal="left" wrapText="1"/>
    </xf>
  </cellStyleXfs>
  <cellXfs count="35">
    <xf numFmtId="0" fontId="0" fillId="0" borderId="0" xfId="0"/>
    <xf numFmtId="0" fontId="2" fillId="0" borderId="0" xfId="0" applyFont="1"/>
    <xf numFmtId="0" fontId="5" fillId="0" borderId="0" xfId="0" applyNumberFormat="1" applyFont="1" applyFill="1" applyAlignment="1">
      <alignment horizontal="center"/>
    </xf>
    <xf numFmtId="0" fontId="2" fillId="0" borderId="0" xfId="0" applyFont="1" applyFill="1"/>
    <xf numFmtId="10" fontId="8" fillId="0" borderId="0" xfId="0" applyNumberFormat="1" applyFont="1" applyFill="1"/>
    <xf numFmtId="0" fontId="9" fillId="0" borderId="0" xfId="0" applyFont="1"/>
    <xf numFmtId="164" fontId="8" fillId="0" borderId="0" xfId="0" applyNumberFormat="1" applyFont="1" applyFill="1" applyAlignment="1">
      <alignment horizontal="right"/>
    </xf>
    <xf numFmtId="0" fontId="8" fillId="0" borderId="0" xfId="0" applyFont="1" applyFill="1"/>
    <xf numFmtId="41" fontId="5" fillId="2" borderId="0" xfId="0" applyNumberFormat="1" applyFont="1" applyFill="1" applyBorder="1" applyAlignment="1"/>
    <xf numFmtId="42" fontId="2" fillId="2" borderId="2" xfId="0" applyNumberFormat="1" applyFont="1" applyFill="1" applyBorder="1"/>
    <xf numFmtId="42" fontId="2" fillId="2" borderId="0" xfId="0" applyNumberFormat="1" applyFont="1" applyFill="1"/>
    <xf numFmtId="0" fontId="2" fillId="3" borderId="0" xfId="0" applyFont="1" applyFill="1"/>
    <xf numFmtId="0" fontId="0" fillId="3" borderId="0" xfId="0" applyFill="1"/>
    <xf numFmtId="0" fontId="3" fillId="3" borderId="0" xfId="0" applyFont="1" applyFill="1" applyAlignment="1">
      <alignment horizontal="centerContinuous"/>
    </xf>
    <xf numFmtId="0" fontId="10" fillId="3" borderId="0" xfId="0" applyFont="1" applyFill="1" applyAlignment="1">
      <alignment horizontal="centerContinuous"/>
    </xf>
    <xf numFmtId="0" fontId="4" fillId="3" borderId="0" xfId="0" applyNumberFormat="1" applyFont="1" applyFill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5" fillId="3" borderId="0" xfId="0" applyNumberFormat="1" applyFont="1" applyFill="1" applyAlignment="1">
      <alignment horizontal="center"/>
    </xf>
    <xf numFmtId="0" fontId="5" fillId="3" borderId="0" xfId="0" applyNumberFormat="1" applyFont="1" applyFill="1" applyAlignment="1"/>
    <xf numFmtId="42" fontId="2" fillId="3" borderId="0" xfId="0" applyNumberFormat="1" applyFont="1" applyFill="1"/>
    <xf numFmtId="164" fontId="0" fillId="3" borderId="0" xfId="0" applyNumberFormat="1" applyFill="1"/>
    <xf numFmtId="0" fontId="5" fillId="3" borderId="0" xfId="0" applyNumberFormat="1" applyFont="1" applyFill="1" applyAlignment="1">
      <alignment horizontal="left"/>
    </xf>
    <xf numFmtId="10" fontId="2" fillId="3" borderId="0" xfId="0" applyNumberFormat="1" applyFont="1" applyFill="1"/>
    <xf numFmtId="10" fontId="9" fillId="3" borderId="0" xfId="0" applyNumberFormat="1" applyFont="1" applyFill="1"/>
    <xf numFmtId="0" fontId="2" fillId="3" borderId="2" xfId="0" applyFont="1" applyFill="1" applyBorder="1"/>
    <xf numFmtId="0" fontId="2" fillId="3" borderId="0" xfId="0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6" fontId="2" fillId="3" borderId="1" xfId="0" applyNumberFormat="1" applyFont="1" applyFill="1" applyBorder="1"/>
    <xf numFmtId="41" fontId="5" fillId="3" borderId="0" xfId="0" applyNumberFormat="1" applyFont="1" applyFill="1" applyBorder="1" applyAlignment="1"/>
    <xf numFmtId="164" fontId="8" fillId="3" borderId="0" xfId="0" applyNumberFormat="1" applyFont="1" applyFill="1"/>
    <xf numFmtId="164" fontId="9" fillId="3" borderId="0" xfId="0" applyNumberFormat="1" applyFont="1" applyFill="1"/>
    <xf numFmtId="0" fontId="0" fillId="3" borderId="0" xfId="0" applyFill="1" applyAlignment="1">
      <alignment horizontal="centerContinuous"/>
    </xf>
    <xf numFmtId="0" fontId="0" fillId="3" borderId="1" xfId="0" applyFill="1" applyBorder="1"/>
    <xf numFmtId="164" fontId="9" fillId="3" borderId="2" xfId="0" applyNumberFormat="1" applyFont="1" applyFill="1" applyBorder="1"/>
  </cellXfs>
  <cellStyles count="9">
    <cellStyle name="Currency 11 2" xfId="1"/>
    <cellStyle name="Normal" xfId="0" builtinId="0"/>
    <cellStyle name="Normal 155" xfId="2"/>
    <cellStyle name="Normal 190" xfId="3"/>
    <cellStyle name="Normal 2" xfId="4"/>
    <cellStyle name="Normal 3 2 2" xfId="5"/>
    <cellStyle name="Normal 5" xfId="6"/>
    <cellStyle name="Normal 6" xfId="7"/>
    <cellStyle name="Style 1" xf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SEF-14.00E-ELECTRIC-MODEL-SUPPLEMENTAL-19GRC-09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G-GAS-MODEL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>
        <row r="12">
          <cell r="C12">
            <v>5428588080.5290194</v>
          </cell>
        </row>
        <row r="13">
          <cell r="C13">
            <v>7.6200000000000004E-2</v>
          </cell>
        </row>
        <row r="20">
          <cell r="C20">
            <v>0.75138099999999997</v>
          </cell>
        </row>
      </sheetData>
      <sheetData sheetId="2">
        <row r="46">
          <cell r="G46">
            <v>338338996.10927796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>
        <row r="12">
          <cell r="C12">
            <v>2112672665.850872</v>
          </cell>
        </row>
        <row r="13">
          <cell r="C13">
            <v>7.6200000000000004E-2</v>
          </cell>
        </row>
        <row r="17">
          <cell r="C17">
            <v>96036535.300425529</v>
          </cell>
        </row>
        <row r="20">
          <cell r="C20">
            <v>0.75409700000000002</v>
          </cell>
        </row>
      </sheetData>
      <sheetData sheetId="1"/>
      <sheetData sheetId="2">
        <row r="14">
          <cell r="G14">
            <v>751958168.20017147</v>
          </cell>
        </row>
      </sheetData>
      <sheetData sheetId="3">
        <row r="14">
          <cell r="U14"/>
        </row>
      </sheetData>
      <sheetData sheetId="4">
        <row r="25">
          <cell r="H25">
            <v>-6115339.9499999993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Normal="100" workbookViewId="0">
      <pane ySplit="6" topLeftCell="A7" activePane="bottomLeft" state="frozen"/>
      <selection activeCell="C11" sqref="C11"/>
      <selection pane="bottomLeft" activeCell="O9" sqref="O9"/>
    </sheetView>
  </sheetViews>
  <sheetFormatPr defaultColWidth="9.140625" defaultRowHeight="15" outlineLevelCol="1" x14ac:dyDescent="0.25"/>
  <cols>
    <col min="1" max="1" width="5" style="1" bestFit="1" customWidth="1"/>
    <col min="2" max="2" width="51.140625" style="1" bestFit="1" customWidth="1"/>
    <col min="3" max="3" width="12.85546875" style="1" bestFit="1" customWidth="1"/>
    <col min="4" max="4" width="14" bestFit="1" customWidth="1"/>
    <col min="5" max="5" width="14" customWidth="1"/>
    <col min="6" max="6" width="9.140625" hidden="1" customWidth="1" outlineLevel="1"/>
    <col min="7" max="7" width="5" style="1" hidden="1" customWidth="1" outlineLevel="1"/>
    <col min="8" max="8" width="51.140625" style="1" hidden="1" customWidth="1" outlineLevel="1"/>
    <col min="9" max="9" width="12.85546875" style="1" bestFit="1" customWidth="1" collapsed="1"/>
    <col min="10" max="10" width="14" bestFit="1" customWidth="1"/>
    <col min="11" max="11" width="14" customWidth="1"/>
    <col min="12" max="16384" width="9.140625" style="1"/>
  </cols>
  <sheetData>
    <row r="1" spans="1:12" x14ac:dyDescent="0.25">
      <c r="A1" s="11"/>
      <c r="B1" s="11"/>
      <c r="C1" s="11"/>
      <c r="D1" s="12"/>
      <c r="E1" s="12"/>
      <c r="F1" s="12"/>
      <c r="G1" s="11"/>
      <c r="H1" s="11"/>
      <c r="I1" s="11"/>
      <c r="J1" s="12"/>
      <c r="K1" s="12"/>
      <c r="L1" s="11"/>
    </row>
    <row r="2" spans="1:12" x14ac:dyDescent="0.25">
      <c r="A2" s="13" t="s">
        <v>21</v>
      </c>
      <c r="B2" s="13"/>
      <c r="C2" s="13"/>
      <c r="D2" s="14"/>
      <c r="E2" s="14"/>
      <c r="F2" s="32"/>
      <c r="G2" s="13"/>
      <c r="H2" s="13"/>
      <c r="I2" s="13"/>
      <c r="J2" s="14"/>
      <c r="K2" s="14"/>
      <c r="L2" s="11"/>
    </row>
    <row r="3" spans="1:12" x14ac:dyDescent="0.25">
      <c r="A3" s="13"/>
      <c r="B3" s="13"/>
      <c r="C3" s="13"/>
      <c r="D3" s="14"/>
      <c r="E3" s="14"/>
      <c r="F3" s="32"/>
      <c r="G3" s="13"/>
      <c r="H3" s="13"/>
      <c r="I3" s="13"/>
      <c r="J3" s="14"/>
      <c r="K3" s="14"/>
      <c r="L3" s="11"/>
    </row>
    <row r="4" spans="1:12" x14ac:dyDescent="0.25">
      <c r="A4" s="11"/>
      <c r="B4" s="11"/>
      <c r="C4" s="11"/>
      <c r="D4" s="12"/>
      <c r="E4" s="15" t="s">
        <v>19</v>
      </c>
      <c r="F4" s="12"/>
      <c r="G4" s="11"/>
      <c r="H4" s="11"/>
      <c r="I4" s="11"/>
      <c r="J4" s="12"/>
      <c r="K4" s="15" t="s">
        <v>20</v>
      </c>
      <c r="L4" s="11"/>
    </row>
    <row r="5" spans="1:12" x14ac:dyDescent="0.25">
      <c r="A5" s="15" t="s">
        <v>1</v>
      </c>
      <c r="B5" s="15"/>
      <c r="C5" s="15" t="s">
        <v>8</v>
      </c>
      <c r="D5" s="15" t="s">
        <v>10</v>
      </c>
      <c r="E5" s="15" t="s">
        <v>12</v>
      </c>
      <c r="F5" s="12"/>
      <c r="G5" s="15" t="s">
        <v>1</v>
      </c>
      <c r="H5" s="15"/>
      <c r="I5" s="15" t="s">
        <v>18</v>
      </c>
      <c r="J5" s="15" t="s">
        <v>10</v>
      </c>
      <c r="K5" s="15" t="s">
        <v>12</v>
      </c>
      <c r="L5" s="11"/>
    </row>
    <row r="6" spans="1:12" x14ac:dyDescent="0.25">
      <c r="A6" s="16" t="s">
        <v>2</v>
      </c>
      <c r="B6" s="16" t="s">
        <v>3</v>
      </c>
      <c r="C6" s="16" t="s">
        <v>9</v>
      </c>
      <c r="D6" s="16" t="s">
        <v>11</v>
      </c>
      <c r="E6" s="16" t="s">
        <v>13</v>
      </c>
      <c r="F6" s="33"/>
      <c r="G6" s="16" t="s">
        <v>2</v>
      </c>
      <c r="H6" s="16" t="s">
        <v>3</v>
      </c>
      <c r="I6" s="16" t="s">
        <v>9</v>
      </c>
      <c r="J6" s="16" t="s">
        <v>11</v>
      </c>
      <c r="K6" s="16" t="s">
        <v>13</v>
      </c>
      <c r="L6" s="11"/>
    </row>
    <row r="7" spans="1:12" x14ac:dyDescent="0.25">
      <c r="A7" s="11"/>
      <c r="B7" s="11"/>
      <c r="C7" s="11"/>
      <c r="D7" s="12"/>
      <c r="E7" s="12"/>
      <c r="F7" s="12"/>
      <c r="G7" s="11"/>
      <c r="H7" s="11"/>
      <c r="I7" s="11"/>
      <c r="J7" s="12"/>
      <c r="K7" s="12"/>
      <c r="L7" s="11"/>
    </row>
    <row r="8" spans="1:12" x14ac:dyDescent="0.25">
      <c r="A8" s="17">
        <v>1</v>
      </c>
      <c r="B8" s="18" t="s">
        <v>4</v>
      </c>
      <c r="C8" s="19">
        <f>'[1]COC, Def, ConvF'!$C$12</f>
        <v>5428588080.5290194</v>
      </c>
      <c r="D8" s="19">
        <f>C8</f>
        <v>5428588080.5290194</v>
      </c>
      <c r="E8" s="20"/>
      <c r="F8" s="12"/>
      <c r="G8" s="17">
        <v>1</v>
      </c>
      <c r="H8" s="18" t="s">
        <v>4</v>
      </c>
      <c r="I8" s="19">
        <f>'[2]COC, Def, ConvF'!$C$12</f>
        <v>2112672665.850872</v>
      </c>
      <c r="J8" s="19">
        <f>I8</f>
        <v>2112672665.850872</v>
      </c>
      <c r="K8" s="20"/>
      <c r="L8" s="11"/>
    </row>
    <row r="9" spans="1:12" x14ac:dyDescent="0.25">
      <c r="A9" s="17">
        <f t="shared" ref="A9:A19" si="0">A8+1</f>
        <v>2</v>
      </c>
      <c r="B9" s="21" t="s">
        <v>5</v>
      </c>
      <c r="C9" s="22">
        <f>'[1]COC, Def, ConvF'!$C$13</f>
        <v>7.6200000000000004E-2</v>
      </c>
      <c r="D9" s="22">
        <f>C9-0.0001</f>
        <v>7.6100000000000001E-2</v>
      </c>
      <c r="E9" s="23"/>
      <c r="F9" s="12"/>
      <c r="G9" s="17">
        <f t="shared" ref="G9:G19" si="1">G8+1</f>
        <v>2</v>
      </c>
      <c r="H9" s="21" t="s">
        <v>5</v>
      </c>
      <c r="I9" s="22">
        <f>'[2]COC, Def, ConvF'!$C$13</f>
        <v>7.6200000000000004E-2</v>
      </c>
      <c r="J9" s="22">
        <f>I9-0.0001</f>
        <v>7.6100000000000001E-2</v>
      </c>
      <c r="K9" s="23"/>
      <c r="L9" s="11"/>
    </row>
    <row r="10" spans="1:12" x14ac:dyDescent="0.25">
      <c r="A10" s="17">
        <f t="shared" si="0"/>
        <v>3</v>
      </c>
      <c r="B10" s="21"/>
      <c r="C10" s="24"/>
      <c r="D10" s="24"/>
      <c r="E10" s="25"/>
      <c r="F10" s="12"/>
      <c r="G10" s="17">
        <f t="shared" si="1"/>
        <v>3</v>
      </c>
      <c r="H10" s="21"/>
      <c r="I10" s="24"/>
      <c r="J10" s="24"/>
      <c r="K10" s="25"/>
      <c r="L10" s="11"/>
    </row>
    <row r="11" spans="1:12" x14ac:dyDescent="0.25">
      <c r="A11" s="17">
        <f t="shared" si="0"/>
        <v>4</v>
      </c>
      <c r="B11" s="18" t="s">
        <v>6</v>
      </c>
      <c r="C11" s="26">
        <f>+C9*C8</f>
        <v>413658411.73631132</v>
      </c>
      <c r="D11" s="26">
        <f>+D9*D8</f>
        <v>413115552.92825836</v>
      </c>
      <c r="E11" s="26"/>
      <c r="F11" s="12"/>
      <c r="G11" s="17">
        <f t="shared" si="1"/>
        <v>4</v>
      </c>
      <c r="H11" s="18" t="s">
        <v>6</v>
      </c>
      <c r="I11" s="26">
        <f>+I9*I8</f>
        <v>160985657.13783646</v>
      </c>
      <c r="J11" s="26">
        <f>+J9*J8</f>
        <v>160774389.87125137</v>
      </c>
      <c r="K11" s="26"/>
      <c r="L11" s="11"/>
    </row>
    <row r="12" spans="1:12" x14ac:dyDescent="0.25">
      <c r="A12" s="17">
        <f t="shared" si="0"/>
        <v>5</v>
      </c>
      <c r="B12" s="18"/>
      <c r="C12" s="11"/>
      <c r="D12" s="11"/>
      <c r="E12" s="12"/>
      <c r="F12" s="12"/>
      <c r="G12" s="17">
        <f t="shared" si="1"/>
        <v>5</v>
      </c>
      <c r="H12" s="18"/>
      <c r="I12" s="11"/>
      <c r="J12" s="11"/>
      <c r="K12" s="12"/>
      <c r="L12" s="11"/>
    </row>
    <row r="13" spans="1:12" x14ac:dyDescent="0.25">
      <c r="A13" s="17">
        <f t="shared" si="0"/>
        <v>6</v>
      </c>
      <c r="B13" s="21" t="s">
        <v>7</v>
      </c>
      <c r="C13" s="26">
        <f>[1]Summary!G46</f>
        <v>338338996.10927796</v>
      </c>
      <c r="D13" s="26">
        <f>C13</f>
        <v>338338996.10927796</v>
      </c>
      <c r="E13" s="12"/>
      <c r="F13" s="12"/>
      <c r="G13" s="17">
        <f t="shared" si="1"/>
        <v>6</v>
      </c>
      <c r="H13" s="21" t="s">
        <v>7</v>
      </c>
      <c r="I13" s="26">
        <f>'[2]COC, Def, ConvF'!$C$17</f>
        <v>96036535.300425529</v>
      </c>
      <c r="J13" s="26">
        <f>I13</f>
        <v>96036535.300425529</v>
      </c>
      <c r="K13" s="12"/>
      <c r="L13" s="11"/>
    </row>
    <row r="14" spans="1:12" x14ac:dyDescent="0.25">
      <c r="A14" s="17">
        <f t="shared" si="0"/>
        <v>7</v>
      </c>
      <c r="B14" s="21" t="s">
        <v>15</v>
      </c>
      <c r="C14" s="27">
        <f>+C11-C13</f>
        <v>75319415.627033353</v>
      </c>
      <c r="D14" s="27">
        <f>+D11-D13</f>
        <v>74776556.818980396</v>
      </c>
      <c r="E14" s="10">
        <f>C14-D14</f>
        <v>542858.80805295706</v>
      </c>
      <c r="F14" s="12"/>
      <c r="G14" s="17">
        <f t="shared" si="1"/>
        <v>7</v>
      </c>
      <c r="H14" s="21" t="s">
        <v>15</v>
      </c>
      <c r="I14" s="27">
        <f>+I11-I13</f>
        <v>64949121.837410927</v>
      </c>
      <c r="J14" s="27">
        <f>+J11-J13</f>
        <v>64737854.570825845</v>
      </c>
      <c r="K14" s="10">
        <f>I14-J14</f>
        <v>211267.26658508182</v>
      </c>
      <c r="L14" s="11"/>
    </row>
    <row r="15" spans="1:12" x14ac:dyDescent="0.25">
      <c r="A15" s="17">
        <f t="shared" si="0"/>
        <v>8</v>
      </c>
      <c r="B15" s="18"/>
      <c r="C15" s="11"/>
      <c r="D15" s="11"/>
      <c r="E15" s="12"/>
      <c r="F15" s="12"/>
      <c r="G15" s="17">
        <f t="shared" si="1"/>
        <v>8</v>
      </c>
      <c r="H15" s="18"/>
      <c r="I15" s="11"/>
      <c r="J15" s="11"/>
      <c r="K15" s="12"/>
      <c r="L15" s="11"/>
    </row>
    <row r="16" spans="1:12" x14ac:dyDescent="0.25">
      <c r="A16" s="17">
        <f t="shared" si="0"/>
        <v>9</v>
      </c>
      <c r="B16" s="18" t="s">
        <v>0</v>
      </c>
      <c r="C16" s="28">
        <f>'[1]COC, Def, ConvF'!$C$20</f>
        <v>0.75138099999999997</v>
      </c>
      <c r="D16" s="28">
        <f>C16</f>
        <v>0.75138099999999997</v>
      </c>
      <c r="E16" s="28">
        <f>C16</f>
        <v>0.75138099999999997</v>
      </c>
      <c r="F16" s="12"/>
      <c r="G16" s="17">
        <f t="shared" si="1"/>
        <v>9</v>
      </c>
      <c r="H16" s="18" t="s">
        <v>0</v>
      </c>
      <c r="I16" s="28">
        <f>'[2]COC, Def, ConvF'!$C$20</f>
        <v>0.75409700000000002</v>
      </c>
      <c r="J16" s="28">
        <f>I16</f>
        <v>0.75409700000000002</v>
      </c>
      <c r="K16" s="28">
        <f>I16</f>
        <v>0.75409700000000002</v>
      </c>
      <c r="L16" s="11"/>
    </row>
    <row r="17" spans="1:12" x14ac:dyDescent="0.25">
      <c r="A17" s="17">
        <f t="shared" si="0"/>
        <v>10</v>
      </c>
      <c r="B17" s="18" t="s">
        <v>17</v>
      </c>
      <c r="C17" s="29">
        <f>ROUND(+C14/C16,0)</f>
        <v>100241310</v>
      </c>
      <c r="D17" s="29">
        <f>ROUND(+D14/D16,0)</f>
        <v>99518828</v>
      </c>
      <c r="E17" s="8">
        <f>ROUND(+E14/E16,0)</f>
        <v>722481</v>
      </c>
      <c r="F17" s="12"/>
      <c r="G17" s="17">
        <f t="shared" si="1"/>
        <v>10</v>
      </c>
      <c r="H17" s="18" t="s">
        <v>17</v>
      </c>
      <c r="I17" s="29">
        <f>ROUND(+I14/I16,0)</f>
        <v>86128339</v>
      </c>
      <c r="J17" s="29">
        <f>ROUND(+J14/J16,0)</f>
        <v>85848179</v>
      </c>
      <c r="K17" s="8">
        <f>ROUND(+K14/K16,0)</f>
        <v>280159</v>
      </c>
      <c r="L17" s="11"/>
    </row>
    <row r="18" spans="1:12" x14ac:dyDescent="0.25">
      <c r="A18" s="17">
        <v>11</v>
      </c>
      <c r="B18" s="21" t="s">
        <v>14</v>
      </c>
      <c r="C18" s="11"/>
      <c r="D18" s="12"/>
      <c r="E18" s="22">
        <f>C9</f>
        <v>7.6200000000000004E-2</v>
      </c>
      <c r="F18" s="12"/>
      <c r="G18" s="17">
        <v>11</v>
      </c>
      <c r="H18" s="21" t="s">
        <v>14</v>
      </c>
      <c r="I18" s="11"/>
      <c r="J18" s="12"/>
      <c r="K18" s="22">
        <f>I9</f>
        <v>7.6200000000000004E-2</v>
      </c>
      <c r="L18" s="11"/>
    </row>
    <row r="19" spans="1:12" x14ac:dyDescent="0.25">
      <c r="A19" s="17">
        <f t="shared" si="0"/>
        <v>12</v>
      </c>
      <c r="B19" s="11" t="s">
        <v>16</v>
      </c>
      <c r="C19" s="11"/>
      <c r="D19" s="12"/>
      <c r="E19" s="9">
        <f>ROUND(E17/E18,-5)</f>
        <v>9500000</v>
      </c>
      <c r="F19" s="12"/>
      <c r="G19" s="17">
        <f t="shared" si="1"/>
        <v>12</v>
      </c>
      <c r="H19" s="11" t="s">
        <v>16</v>
      </c>
      <c r="I19" s="11"/>
      <c r="J19" s="12"/>
      <c r="K19" s="9">
        <f>ROUND(K17/K18,-5)</f>
        <v>3700000</v>
      </c>
      <c r="L19" s="11"/>
    </row>
    <row r="20" spans="1:12" x14ac:dyDescent="0.25">
      <c r="A20" s="17"/>
      <c r="B20" s="18"/>
      <c r="C20" s="30"/>
      <c r="D20" s="31"/>
      <c r="E20" s="34"/>
      <c r="F20" s="12"/>
      <c r="G20" s="17"/>
      <c r="H20" s="18"/>
      <c r="I20" s="30"/>
      <c r="J20" s="31"/>
      <c r="K20" s="34"/>
      <c r="L20" s="11"/>
    </row>
    <row r="21" spans="1:12" x14ac:dyDescent="0.25">
      <c r="A21" s="2"/>
      <c r="C21" s="4"/>
      <c r="D21" s="4"/>
      <c r="E21" s="4"/>
      <c r="G21" s="2"/>
      <c r="I21" s="4"/>
      <c r="J21" s="4"/>
      <c r="K21" s="4"/>
    </row>
    <row r="22" spans="1:12" x14ac:dyDescent="0.25">
      <c r="C22" s="6"/>
      <c r="D22" s="6"/>
      <c r="E22" s="6"/>
      <c r="I22" s="6"/>
      <c r="J22" s="6"/>
      <c r="K22" s="6"/>
    </row>
    <row r="23" spans="1:12" x14ac:dyDescent="0.25">
      <c r="C23" s="7"/>
      <c r="D23" s="5"/>
      <c r="E23" s="5"/>
      <c r="I23" s="7"/>
      <c r="J23" s="5"/>
      <c r="K23" s="5"/>
    </row>
    <row r="24" spans="1:12" x14ac:dyDescent="0.25">
      <c r="C24" s="3"/>
      <c r="I24" s="3"/>
    </row>
    <row r="25" spans="1:12" x14ac:dyDescent="0.25">
      <c r="C25" s="3"/>
      <c r="I25" s="3"/>
    </row>
  </sheetData>
  <pageMargins left="0.7" right="0.7" top="0.75" bottom="0.75" header="0.3" footer="0.3"/>
  <pageSetup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AA7D64C-B0AD-4CA0-AC3B-A389BB579454}"/>
</file>

<file path=customXml/itemProps2.xml><?xml version="1.0" encoding="utf-8"?>
<ds:datastoreItem xmlns:ds="http://schemas.openxmlformats.org/officeDocument/2006/customXml" ds:itemID="{4B878FB9-55D4-4D6C-B2CE-6343A636EE2A}"/>
</file>

<file path=customXml/itemProps3.xml><?xml version="1.0" encoding="utf-8"?>
<ds:datastoreItem xmlns:ds="http://schemas.openxmlformats.org/officeDocument/2006/customXml" ds:itemID="{D26396E1-D32E-4F3C-80E8-D01587029E98}"/>
</file>

<file path=customXml/itemProps4.xml><?xml version="1.0" encoding="utf-8"?>
<ds:datastoreItem xmlns:ds="http://schemas.openxmlformats.org/officeDocument/2006/customXml" ds:itemID="{6B0DEDA2-0466-4B13-AEB1-E1108EBD3A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lead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NC</cp:lastModifiedBy>
  <cp:lastPrinted>2019-06-03T01:33:19Z</cp:lastPrinted>
  <dcterms:created xsi:type="dcterms:W3CDTF">2019-05-22T18:42:16Z</dcterms:created>
  <dcterms:modified xsi:type="dcterms:W3CDTF">2019-09-09T20:34:14Z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