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LINGS\WA\2025 Dockets\UE-25____ PCORC\working docs\8_Andre T. Lipinski\"/>
    </mc:Choice>
  </mc:AlternateContent>
  <xr:revisionPtr revIDLastSave="0" documentId="13_ncr:1_{D2D89D8B-146D-4A30-BAE4-81658D06AA19}" xr6:coauthVersionLast="47" xr6:coauthVersionMax="47" xr10:uidLastSave="{00000000-0000-0000-0000-000000000000}"/>
  <bookViews>
    <workbookView xWindow="28680" yWindow="-120" windowWidth="29040" windowHeight="15840" tabRatio="727" xr2:uid="{C50A2D30-EDB2-4D6A-B024-23151F28D2A7}"/>
  </bookViews>
  <sheets>
    <sheet name="PCORC" sheetId="6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E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>#REF!</definedName>
    <definedName name="\TABLEA">#REF!</definedName>
    <definedName name="\TBL1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MEN3">#REF!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TOP1">#REF!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MEN2">#REF!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D" localSheetId="0" hidden="1">#REF!</definedName>
    <definedName name="__123Graph_D" hidden="1">#REF!</definedName>
    <definedName name="__123Graph_E" hidden="1">#REF!</definedName>
    <definedName name="__123Graph_ECURRENT" hidden="1">#REF!</definedName>
    <definedName name="__123Graph_F" hidden="1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3">#REF!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TOP1">#REF!</definedName>
    <definedName name="__www1" hidden="1">{#N/A,#N/A,FALSE,"schA"}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3Price_Ta" localSheetId="0">#REF!</definedName>
    <definedName name="_3Price_Ta">#REF!</definedName>
    <definedName name="_5Price_Ta">#REF!</definedName>
    <definedName name="_B" localSheetId="0">#REF!</definedName>
    <definedName name="_B">#REF!</definedName>
    <definedName name="_BLOCK">#REF!</definedName>
    <definedName name="_BLOCKT">#REF!</definedName>
    <definedName name="_COMP">#REF!</definedName>
    <definedName name="_COMPR">#REF!</definedName>
    <definedName name="_COMPT">#REF!</definedName>
    <definedName name="_Dec11">#REF!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ar13">#REF!</definedName>
    <definedName name="_MEN2" localSheetId="0">#REF!</definedName>
    <definedName name="_MEN2">#REF!</definedName>
    <definedName name="_MEN3" localSheetId="0">#REF!</definedName>
    <definedName name="_MEN3">#REF!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 localSheetId="0">#REF!</definedName>
    <definedName name="_P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SPL">#REF!</definedName>
    <definedName name="_TOP1" localSheetId="0">#REF!</definedName>
    <definedName name="_TOP1">#REF!</definedName>
    <definedName name="_www1" hidden="1">{#N/A,#N/A,FALSE,"schA"}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#REF!</definedName>
    <definedName name="A_36" localSheetId="0">#REF!</definedName>
    <definedName name="A_36">#REF!</definedName>
    <definedName name="ABSTRACT" localSheetId="0">#REF!</definedName>
    <definedName name="ABSTRACT">#REF!</definedName>
    <definedName name="Access_Button1" hidden="1">"Headcount_Workbook_Schedules_List"</definedName>
    <definedName name="AccessDatabase" localSheetId="0" hidden="1">"P:\HR\SharonPlummer\Headcount Workbook.mdb"</definedName>
    <definedName name="AccessDatabase" hidden="1">"I:\COMTREL\FINICLE\TradeSummary.mdb"</definedName>
    <definedName name="Acct108364" localSheetId="0">#REF!</definedName>
    <definedName name="Acct108364">#REF!</definedName>
    <definedName name="Acct108364S" localSheetId="0">#REF!</definedName>
    <definedName name="Acct108364S">#REF!</definedName>
    <definedName name="Acct108D_S">#REF!</definedName>
    <definedName name="Acct108D00S">#REF!</definedName>
    <definedName name="Acct108DSS">#REF!</definedName>
    <definedName name="Acct151SE" localSheetId="0">#REF!</definedName>
    <definedName name="Acct151SE">#REF!</definedName>
    <definedName name="Acct154SNPP">#REF!</definedName>
    <definedName name="Acct200DGP" localSheetId="0">#REF!</definedName>
    <definedName name="Acct200DGP">#REF!</definedName>
    <definedName name="Acct228.42TROJD" localSheetId="0">#REF!</definedName>
    <definedName name="Acct228.42TROJD">#REF!</definedName>
    <definedName name="ACCT2281">#REF!</definedName>
    <definedName name="Acct2281SO" localSheetId="0">#REF!</definedName>
    <definedName name="Acct2281SO">#REF!</definedName>
    <definedName name="Acct2282">#REF!</definedName>
    <definedName name="Acct2283">#REF!</definedName>
    <definedName name="Acct2283S">#REF!</definedName>
    <definedName name="Acct2283SO" localSheetId="0">#REF!</definedName>
    <definedName name="Acct2283SO">#REF!</definedName>
    <definedName name="Acct22841SE">#REF!</definedName>
    <definedName name="Acct22842">#REF!</definedName>
    <definedName name="Acct22842TROJD" localSheetId="0">#REF!</definedName>
    <definedName name="Acct22842TROJD">#REF!</definedName>
    <definedName name="Acct228SO" localSheetId="0">#REF!</definedName>
    <definedName name="Acct228SO">#REF!</definedName>
    <definedName name="ACCT25398">#REF!</definedName>
    <definedName name="Acct25399">#REF!</definedName>
    <definedName name="Acct254">#REF!</definedName>
    <definedName name="ACCT254SO">#REF!</definedName>
    <definedName name="Acct282DITBAL">#REF!</definedName>
    <definedName name="Acct282SGP" localSheetId="0">#REF!</definedName>
    <definedName name="Acct282SGP">#REF!</definedName>
    <definedName name="Acct350" localSheetId="0">#REF!</definedName>
    <definedName name="Acct350">#REF!</definedName>
    <definedName name="Acct352" localSheetId="0">#REF!</definedName>
    <definedName name="Acct352">#REF!</definedName>
    <definedName name="Acct353" localSheetId="0">#REF!</definedName>
    <definedName name="Acct353">#REF!</definedName>
    <definedName name="Acct354" localSheetId="0">#REF!</definedName>
    <definedName name="Acct354">#REF!</definedName>
    <definedName name="Acct355" localSheetId="0">#REF!</definedName>
    <definedName name="Acct355">#REF!</definedName>
    <definedName name="Acct356" localSheetId="0">#REF!</definedName>
    <definedName name="Acct356">#REF!</definedName>
    <definedName name="Acct357" localSheetId="0">#REF!</definedName>
    <definedName name="Acct357">#REF!</definedName>
    <definedName name="Acct358" localSheetId="0">#REF!</definedName>
    <definedName name="Acct358">#REF!</definedName>
    <definedName name="Acct359" localSheetId="0">#REF!</definedName>
    <definedName name="Acct359">#REF!</definedName>
    <definedName name="Acct360" localSheetId="0">#REF!</definedName>
    <definedName name="Acct360">#REF!</definedName>
    <definedName name="Acct361" localSheetId="0">#REF!</definedName>
    <definedName name="Acct361">#REF!</definedName>
    <definedName name="Acct362" localSheetId="0">#REF!</definedName>
    <definedName name="Acct362">#REF!</definedName>
    <definedName name="Acct364" localSheetId="0">#REF!</definedName>
    <definedName name="Acct364">#REF!</definedName>
    <definedName name="Acct365" localSheetId="0">#REF!</definedName>
    <definedName name="Acct365">#REF!</definedName>
    <definedName name="Acct366" localSheetId="0">#REF!</definedName>
    <definedName name="Acct366">#REF!</definedName>
    <definedName name="Acct367" localSheetId="0">#REF!</definedName>
    <definedName name="Acct367">#REF!</definedName>
    <definedName name="Acct368" localSheetId="0">#REF!</definedName>
    <definedName name="Acct368">#REF!</definedName>
    <definedName name="Acct369" localSheetId="0">#REF!</definedName>
    <definedName name="Acct369">#REF!</definedName>
    <definedName name="Acct370" localSheetId="0">#REF!</definedName>
    <definedName name="Acct370">#REF!</definedName>
    <definedName name="Acct371" localSheetId="0">#REF!</definedName>
    <definedName name="Acct371">#REF!</definedName>
    <definedName name="Acct371___Demand__Primary">#REF!</definedName>
    <definedName name="Acct372" localSheetId="0">#REF!</definedName>
    <definedName name="Acct372">#REF!</definedName>
    <definedName name="Acct372A" localSheetId="0">#REF!</definedName>
    <definedName name="Acct372A">#REF!</definedName>
    <definedName name="Acct372DP" localSheetId="0">#REF!</definedName>
    <definedName name="Acct372DP">#REF!</definedName>
    <definedName name="Acct372DS" localSheetId="0">#REF!</definedName>
    <definedName name="Acct372DS">#REF!</definedName>
    <definedName name="Acct373" localSheetId="0">#REF!</definedName>
    <definedName name="Acct373">#REF!</definedName>
    <definedName name="Acct403HPSG" localSheetId="0">#REF!</definedName>
    <definedName name="Acct403HPSG">#REF!</definedName>
    <definedName name="Acct41011" localSheetId="0">#REF!</definedName>
    <definedName name="Acct41011">#REF!</definedName>
    <definedName name="Acct41011BADDEBT" localSheetId="0">#REF!</definedName>
    <definedName name="Acct41011BADDEBT">#REF!</definedName>
    <definedName name="Acct41011DITEXP" localSheetId="0">#REF!</definedName>
    <definedName name="Acct41011DITEXP">#REF!</definedName>
    <definedName name="Acct41011S" localSheetId="0">#REF!</definedName>
    <definedName name="Acct41011S">#REF!</definedName>
    <definedName name="Acct41011SE">#REF!</definedName>
    <definedName name="Acct41011SG1">#REF!</definedName>
    <definedName name="Acct41011SG2">#REF!</definedName>
    <definedName name="ACCT41011SGCT">#REF!</definedName>
    <definedName name="Acct41011SGPP">#REF!</definedName>
    <definedName name="Acct41011SNP">#REF!</definedName>
    <definedName name="ACCT41011SNPD">#REF!</definedName>
    <definedName name="Acct41011SO">#REF!</definedName>
    <definedName name="Acct41011TROJP">#REF!</definedName>
    <definedName name="Acct41111">#REF!</definedName>
    <definedName name="Acct41111BADDEBT">#REF!</definedName>
    <definedName name="Acct41111DITEXP">#REF!</definedName>
    <definedName name="Acct41111S">#REF!</definedName>
    <definedName name="Acct41111SE">#REF!</definedName>
    <definedName name="Acct41111SG1">#REF!</definedName>
    <definedName name="Acct41111SG2">#REF!</definedName>
    <definedName name="Acct41111SG3">#REF!</definedName>
    <definedName name="Acct41111SGPP">#REF!</definedName>
    <definedName name="Acct41111SNP">#REF!</definedName>
    <definedName name="Acct41111SNTP">#REF!</definedName>
    <definedName name="Acct41111SO">#REF!</definedName>
    <definedName name="Acct41111TROJP">#REF!</definedName>
    <definedName name="Acct411BADDEBT">#REF!</definedName>
    <definedName name="Acct411DGP">#REF!</definedName>
    <definedName name="Acct411DGU">#REF!</definedName>
    <definedName name="Acct411DITEXP">#REF!</definedName>
    <definedName name="Acct411DNPP">#REF!</definedName>
    <definedName name="Acct411DNPTP">#REF!</definedName>
    <definedName name="Acct411S">#REF!</definedName>
    <definedName name="Acct411SE">#REF!</definedName>
    <definedName name="Acct411SG">#REF!</definedName>
    <definedName name="Acct411SGPP">#REF!</definedName>
    <definedName name="Acct411SO">#REF!</definedName>
    <definedName name="Acct411TROJP">#REF!</definedName>
    <definedName name="Acct444S">#REF!</definedName>
    <definedName name="Acct447">#REF!</definedName>
    <definedName name="Acct447DGU" localSheetId="0">#REF!</definedName>
    <definedName name="Acct447DGU">#REF!</definedName>
    <definedName name="Acct448">#REF!</definedName>
    <definedName name="Acct448S">#REF!</definedName>
    <definedName name="Acct448SO">#REF!</definedName>
    <definedName name="Acct450">#REF!</definedName>
    <definedName name="Acct450S" localSheetId="0">#REF!</definedName>
    <definedName name="Acct450S">#REF!</definedName>
    <definedName name="Acct451S" localSheetId="0">#REF!</definedName>
    <definedName name="Acct451S">#REF!</definedName>
    <definedName name="Acct454S" localSheetId="0">#REF!</definedName>
    <definedName name="Acct454S">#REF!</definedName>
    <definedName name="Acct456S" localSheetId="0">#REF!</definedName>
    <definedName name="Acct456S">#REF!</definedName>
    <definedName name="Acct502DNPPSU" localSheetId="0">#REF!</definedName>
    <definedName name="Acct502DNPPSU">#REF!</definedName>
    <definedName name="Acct510" localSheetId="0">#REF!</definedName>
    <definedName name="Acct510">#REF!</definedName>
    <definedName name="Acct510DNPPSU" localSheetId="0">#REF!</definedName>
    <definedName name="Acct510DNPPSU">#REF!</definedName>
    <definedName name="ACCT510JBG" localSheetId="0">#REF!</definedName>
    <definedName name="ACCT510JBG">#REF!</definedName>
    <definedName name="ACCT510SSGCH" localSheetId="0">#REF!</definedName>
    <definedName name="ACCT510SSGCH">#REF!</definedName>
    <definedName name="ACCT547SSECT">#REF!</definedName>
    <definedName name="ACCT548SSGCT">#REF!</definedName>
    <definedName name="ACCT557CAGE">#REF!</definedName>
    <definedName name="Acct557CT">#REF!</definedName>
    <definedName name="Acct565">#REF!</definedName>
    <definedName name="Acct580" localSheetId="0">#REF!</definedName>
    <definedName name="Acct580">#REF!</definedName>
    <definedName name="Acct581" localSheetId="0">#REF!</definedName>
    <definedName name="Acct581">#REF!</definedName>
    <definedName name="Acct582" localSheetId="0">#REF!</definedName>
    <definedName name="Acct582">#REF!</definedName>
    <definedName name="Acct583" localSheetId="0">#REF!</definedName>
    <definedName name="Acct583">#REF!</definedName>
    <definedName name="Acct584" localSheetId="0">#REF!</definedName>
    <definedName name="Acct584">#REF!</definedName>
    <definedName name="Acct585" localSheetId="0">#REF!</definedName>
    <definedName name="Acct585">#REF!</definedName>
    <definedName name="Acct586" localSheetId="0">#REF!</definedName>
    <definedName name="Acct586">#REF!</definedName>
    <definedName name="Acct587" localSheetId="0">#REF!</definedName>
    <definedName name="Acct587">#REF!</definedName>
    <definedName name="Acct588" localSheetId="0">#REF!</definedName>
    <definedName name="Acct588">#REF!</definedName>
    <definedName name="Acct589" localSheetId="0">#REF!</definedName>
    <definedName name="Acct589">#REF!</definedName>
    <definedName name="Acct590" localSheetId="0">#REF!</definedName>
    <definedName name="Acct590">#REF!</definedName>
    <definedName name="Acct590DNPD">#REF!</definedName>
    <definedName name="Acct590S">#REF!</definedName>
    <definedName name="Acct591" localSheetId="0">#REF!</definedName>
    <definedName name="Acct591">#REF!</definedName>
    <definedName name="Acct592" localSheetId="0">#REF!</definedName>
    <definedName name="Acct592">#REF!</definedName>
    <definedName name="Acct593" localSheetId="0">#REF!</definedName>
    <definedName name="Acct593">#REF!</definedName>
    <definedName name="Acct594" localSheetId="0">#REF!</definedName>
    <definedName name="Acct594">#REF!</definedName>
    <definedName name="Acct595" localSheetId="0">#REF!</definedName>
    <definedName name="Acct595">#REF!</definedName>
    <definedName name="Acct596" localSheetId="0">#REF!</definedName>
    <definedName name="Acct596">#REF!</definedName>
    <definedName name="Acct597" localSheetId="0">#REF!</definedName>
    <definedName name="Acct597">#REF!</definedName>
    <definedName name="Acct598" localSheetId="0">#REF!</definedName>
    <definedName name="Acct598">#REF!</definedName>
    <definedName name="ACCT904SG" localSheetId="0">#REF!</definedName>
    <definedName name="ACCT904SG">#REF!</definedName>
    <definedName name="Acct928RE">#REF!</definedName>
    <definedName name="AcctAGA" localSheetId="0">#REF!</definedName>
    <definedName name="AcctAGA">#REF!</definedName>
    <definedName name="AcctDFAD" localSheetId="0">#REF!</definedName>
    <definedName name="AcctDFAD">#REF!</definedName>
    <definedName name="AcctDFAP" localSheetId="0">#REF!</definedName>
    <definedName name="AcctDFAP">#REF!</definedName>
    <definedName name="AcctDFAT" localSheetId="0">#REF!</definedName>
    <definedName name="AcctDFAT">#REF!</definedName>
    <definedName name="AcctDGU" localSheetId="0">#REF!</definedName>
    <definedName name="AcctDGU">#REF!</definedName>
    <definedName name="AcctOWCDGP">#REF!</definedName>
    <definedName name="AcctTable">#REF!</definedName>
    <definedName name="AcctTS0" localSheetId="0">#REF!</definedName>
    <definedName name="AcctTS0">#REF!</definedName>
    <definedName name="ActualROE">#REF!</definedName>
    <definedName name="actualror" localSheetId="0">#REF!</definedName>
    <definedName name="ActualROR">#REF!</definedName>
    <definedName name="Adjs2avg">#REF!:#REF!</definedName>
    <definedName name="AdjustInput" localSheetId="0">#REF!</definedName>
    <definedName name="AdjustInput">#REF!</definedName>
    <definedName name="AdjustSwitch" localSheetId="0">#REF!</definedName>
    <definedName name="AdjustSwitch">#REF!</definedName>
    <definedName name="ALL" localSheetId="0">#REF!</definedName>
    <definedName name="ALL">#REF!</definedName>
    <definedName name="all_months" localSheetId="0">#REF!</definedName>
    <definedName name="all_months">#REF!</definedName>
    <definedName name="anscount" hidden="1">1</definedName>
    <definedName name="APR" localSheetId="0">#REF!</definedName>
    <definedName name="APR">#REF!</definedName>
    <definedName name="APRT" localSheetId="0">#REF!</definedName>
    <definedName name="APRT">#REF!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T_48" localSheetId="0">#REF!</definedName>
    <definedName name="AT_48">#REF!</definedName>
    <definedName name="AUG" localSheetId="0">#REF!</definedName>
    <definedName name="AUG">#REF!</definedName>
    <definedName name="AUGT" localSheetId="0">#REF!</definedName>
    <definedName name="AUGT">#REF!</definedName>
    <definedName name="AverageFactors" localSheetId="0">#REF!</definedName>
    <definedName name="AverageFactors">#REF!</definedName>
    <definedName name="AverageFuelCost" localSheetId="0">#REF!</definedName>
    <definedName name="AverageFuelCost">#REF!</definedName>
    <definedName name="AverageInput" localSheetId="0">#REF!</definedName>
    <definedName name="AverageInput">#REF!</definedName>
    <definedName name="AvgFactors">#REF!</definedName>
    <definedName name="b" hidden="1">{#N/A,#N/A,FALSE,"Coversheet";#N/A,#N/A,FALSE,"QA"}</definedName>
    <definedName name="B1_Print" localSheetId="0">#REF!</definedName>
    <definedName name="B1_Print">#REF!</definedName>
    <definedName name="B2_Print" localSheetId="0">#REF!</definedName>
    <definedName name="B2_Print">#REF!</definedName>
    <definedName name="B3_Print" localSheetId="0">#REF!</definedName>
    <definedName name="B3_Print">#REF!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>#REF!</definedName>
    <definedName name="Baseline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OCK">#REF!</definedName>
    <definedName name="BLOCKTOP">#REF!</definedName>
    <definedName name="BOOKADJ">#REF!</definedName>
    <definedName name="Bottom" localSheetId="0">#REF!</definedName>
    <definedName name="Bottom">#REF!</definedName>
    <definedName name="Burn" localSheetId="0">#REF!</definedName>
    <definedName name="Burn">#REF!</definedName>
    <definedName name="calcoutput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ap">#REF!</definedName>
    <definedName name="Capacity" localSheetId="0">#REF!</definedName>
    <definedName name="Capacity">#REF!</definedName>
    <definedName name="CBWorkbookPriority" hidden="1">-2060790043</definedName>
    <definedName name="CCG_Hier">OFFSET(#REF!,0,0,COUNTA(#REF!),COUNTA(#REF!))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0">#REF!</definedName>
    <definedName name="Check">#REF!</definedName>
    <definedName name="Checksumavg" localSheetId="0">#REF!</definedName>
    <definedName name="Checksumavg">#REF!</definedName>
    <definedName name="Checksumend">#REF!</definedName>
    <definedName name="Classification" localSheetId="0">#REF!</definedName>
    <definedName name="Classification">#REF!</definedName>
    <definedName name="Cntr">#REF!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 localSheetId="0">#REF!</definedName>
    <definedName name="COMADJ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#REF!</definedName>
    <definedName name="Comn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>#REF!</definedName>
    <definedName name="CONTRACTDATA" localSheetId="0">#REF!</definedName>
    <definedName name="CONTRACTDATA">#REF!</definedName>
    <definedName name="contractsymbol">#REF!</definedName>
    <definedName name="ContractTypeDol" localSheetId="0">#REF!</definedName>
    <definedName name="ContractTypeDol">#REF!</definedName>
    <definedName name="ContractTypeMWh" localSheetId="0">#REF!</definedName>
    <definedName name="ContractTypeMWh">#REF!</definedName>
    <definedName name="copy" localSheetId="0" hidden="1">#REF!</definedName>
    <definedName name="copy" hidden="1">#REF!</definedName>
    <definedName name="COSFacVal">#REF!</definedName>
    <definedName name="Cost" localSheetId="0">#REF!</definedName>
    <definedName name="Cost">#REF!</definedName>
    <definedName name="CustNames">#REF!</definedName>
    <definedName name="dad">#REF!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ATA5">#REF!</definedName>
    <definedName name="DATA6">#REF!</definedName>
    <definedName name="_xlnm.Database" localSheetId="0">#REF!</definedName>
    <definedName name="_xlnm.Database">#REF!</definedName>
    <definedName name="DataCheck" localSheetId="0">#REF!</definedName>
    <definedName name="DataCheck">#REF!</definedName>
    <definedName name="DataCheck_Base" localSheetId="0">#REF!</definedName>
    <definedName name="DataCheck_Base">#REF!</definedName>
    <definedName name="DataCheck_Delta" localSheetId="0">#REF!</definedName>
    <definedName name="DataCheck_Delta">#REF!</definedName>
    <definedName name="DataCheck_NPC" localSheetId="0">#REF!</definedName>
    <definedName name="DataCheck_NPC">#REF!</definedName>
    <definedName name="DATE" localSheetId="0">#REF!</definedName>
    <definedName name="DATE">#REF!</definedName>
    <definedName name="dateTable">#REF!</definedName>
    <definedName name="Debt">#REF!</definedName>
    <definedName name="Debt_">#REF!</definedName>
    <definedName name="DebtCost">#REF!</definedName>
    <definedName name="DEC" localSheetId="0">#REF!</definedName>
    <definedName name="DEC">#REF!</definedName>
    <definedName name="DECT" localSheetId="0">#REF!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 localSheetId="0">#REF!</definedName>
    <definedName name="Demand">#REF!</definedName>
    <definedName name="Demand2" localSheetId="0">#REF!</definedName>
    <definedName name="Demand2">#REF!</definedName>
    <definedName name="DFIT" hidden="1">{#N/A,#N/A,FALSE,"Coversheet";#N/A,#N/A,FALSE,"QA"}</definedName>
    <definedName name="Dis">#REF!</definedName>
    <definedName name="DisFac" localSheetId="0">#REF!</definedName>
    <definedName name="DisFac">#REF!</definedName>
    <definedName name="DispatchSum">"GRID Thermal Generation!R2C1:R4C2"</definedName>
    <definedName name="Dist_factor" localSheetId="0">#REF!</definedName>
    <definedName name="Dist_factor">#REF!</definedName>
    <definedName name="DistPeakMethod" localSheetId="0">#REF!</definedName>
    <definedName name="DistPeakMethod">#REF!</definedName>
    <definedName name="Dollars_Wheeling" localSheetId="0">#REF!</definedName>
    <definedName name="Dollars_Wheeling">#REF!</definedName>
    <definedName name="dsd" localSheetId="0" hidden="1">#REF!</definedName>
    <definedName name="dsd" hidden="1">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dDate" localSheetId="0">#REF!</definedName>
    <definedName name="endDate">#REF!</definedName>
    <definedName name="energy">#REF!</definedName>
    <definedName name="Engy" localSheetId="0">#REF!</definedName>
    <definedName name="Engy">#REF!</definedName>
    <definedName name="Engy2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change_Rates___Bloomberg">#REF!</definedName>
    <definedName name="ExchangeMWh" localSheetId="0">#REF!</definedName>
    <definedName name="ExchangeMWh">#REF!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>#REF!</definedName>
    <definedName name="Factbl1">#REF!</definedName>
    <definedName name="Factor" localSheetId="0">#REF!</definedName>
    <definedName name="Factor">#REF!</definedName>
    <definedName name="Factorck" localSheetId="0">#REF!</definedName>
    <definedName name="Factorck">#REF!</definedName>
    <definedName name="FactorMethod" localSheetId="0">#REF!</definedName>
    <definedName name="FactorMethod">#REF!</definedName>
    <definedName name="FactorType">#REF!</definedName>
    <definedName name="FACTP" localSheetId="0">#REF!</definedName>
    <definedName name="FACTP">#REF!</definedName>
    <definedName name="FactSum" localSheetId="0">#REF!</definedName>
    <definedName name="FactSum">#REF!</definedName>
    <definedName name="FallYear" localSheetId="0">#REF!</definedName>
    <definedName name="FallYear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" localSheetId="0">#REF!</definedName>
    <definedName name="FEB">#REF!</definedName>
    <definedName name="FEBT" localSheetId="0">#REF!</definedName>
    <definedName name="FEBT">#REF!</definedName>
    <definedName name="Fed_Funds___Bloomberg">#REF!</definedName>
    <definedName name="ffff" hidden="1">{#N/A,#N/A,FALSE,"Coversheet";#N/A,#N/A,FALSE,"QA"}</definedName>
    <definedName name="fffgf" hidden="1">{#N/A,#N/A,FALSE,"Coversheet";#N/A,#N/A,FALSE,"QA"}</definedName>
    <definedName name="FIX" localSheetId="0">#REF!</definedName>
    <definedName name="FIX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um" localSheetId="0">#REF!</definedName>
    <definedName name="FSum">#REF!</definedName>
    <definedName name="FTE">OFFSET(#REF!,0,0,COUNTA(#REF!),12)</definedName>
    <definedName name="Func" localSheetId="0">#REF!</definedName>
    <definedName name="Func">#REF!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 localSheetId="0">#REF!</definedName>
    <definedName name="Function">#REF!</definedName>
    <definedName name="Gas_Forward_Price_Curve_copy_Instructions_List" localSheetId="0">#REF!</definedName>
    <definedName name="Gas_Forward_Price_Curve_copy_Instructions_List">#REF!</definedName>
    <definedName name="GREATER10MW" localSheetId="0">#REF!</definedName>
    <definedName name="GREATER10MW">#REF!</definedName>
    <definedName name="GrossReceipts">#REF!</definedName>
    <definedName name="GTD_Percents" localSheetId="0">#REF!</definedName>
    <definedName name="GTD_Percents">#REF!</definedName>
    <definedName name="Header" localSheetId="0">#REF!</definedName>
    <definedName name="Header">#REF!</definedName>
    <definedName name="HEIGHT" localSheetId="0">#REF!</definedName>
    <definedName name="HEIGHT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enryHub___Nymex" localSheetId="0">#REF!</definedName>
    <definedName name="HenryHub___Nymex">#REF!</definedName>
    <definedName name="Hide_Rows" localSheetId="0">#REF!</definedName>
    <definedName name="Hide_Rows">#REF!</definedName>
    <definedName name="Hide_Rows_Recon" localSheetId="0">#REF!</definedName>
    <definedName name="Hide_Rows_Recon">#REF!</definedName>
    <definedName name="High_Plan" localSheetId="0">#REF!</definedName>
    <definedName name="High_Plan">#REF!</definedName>
    <definedName name="HoursHoliday">#REF!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omeTaxOptVal">#REF!</definedName>
    <definedName name="INDADJ" localSheetId="0">#REF!</definedName>
    <definedName name="INDADJ">#REF!</definedName>
    <definedName name="INPUT" localSheetId="0">#REF!</definedName>
    <definedName name="INPUT">#REF!</definedName>
    <definedName name="InputDSTDef" localSheetId="0">#REF!</definedName>
    <definedName name="InputDSTDef">#REF!</definedName>
    <definedName name="Instructions" localSheetId="0">#REF!</definedName>
    <definedName name="Instructions">#REF!</definedName>
    <definedName name="Interest_Rates___Bloomberg">#REF!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RR" localSheetId="0">#REF!</definedName>
    <definedName name="IRR">#REF!</definedName>
    <definedName name="IRRIGATION" localSheetId="0">#REF!</definedName>
    <definedName name="IRRIGATIO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Item_Number">"GP Detail"</definedName>
    <definedName name="JAN" localSheetId="0">#REF!</definedName>
    <definedName name="JAN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 localSheetId="0">#REF!</definedName>
    <definedName name="JANT">#REF!</definedName>
    <definedName name="jfkljsdkljiejgr" hidden="1">{#N/A,#N/A,FALSE,"Summ";#N/A,#N/A,FALSE,"General"}</definedName>
    <definedName name="jjj">#REF!</definedName>
    <definedName name="JUL" localSheetId="0">#REF!</definedName>
    <definedName name="JUL">#REF!</definedName>
    <definedName name="JULT" localSheetId="0">#REF!</definedName>
    <definedName name="JULT">#REF!</definedName>
    <definedName name="JUN" localSheetId="0">#REF!</definedName>
    <definedName name="JUN">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>#REF!</definedName>
    <definedName name="Jurisdiction">#REF!</definedName>
    <definedName name="JurisNumber">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astCell" localSheetId="0">#REF!</definedName>
    <definedName name="LastCell">#REF!</definedName>
    <definedName name="LeadLag" localSheetId="0">#REF!</definedName>
    <definedName name="LeadLag">#REF!</definedName>
    <definedName name="limcount" hidden="1">1</definedName>
    <definedName name="Line_Ext_Credit" localSheetId="0">#REF!</definedName>
    <definedName name="Line_Ext_Credit">#REF!</definedName>
    <definedName name="LinkCos" localSheetId="0">#REF!</definedName>
    <definedName name="LinkCos">#REF!</definedName>
    <definedName name="ListOffset" hidden="1">1</definedName>
    <definedName name="LOG" localSheetId="0">#REF!</definedName>
    <definedName name="LOG">#REF!</definedName>
    <definedName name="lookup" hidden="1">{#N/A,#N/A,FALSE,"Coversheet";#N/A,#N/A,FALSE,"QA"}</definedName>
    <definedName name="LOSS" localSheetId="0">#REF!</definedName>
    <definedName name="LOSS">#REF!</definedName>
    <definedName name="Low_Plan" localSheetId="0">#REF!</definedName>
    <definedName name="Low_Plan">#REF!</definedName>
    <definedName name="Macro2">#REF!</definedName>
    <definedName name="MACTIT" localSheetId="0">#REF!</definedName>
    <definedName name="MACTIT">#REF!</definedName>
    <definedName name="MAR" localSheetId="0">#REF!</definedName>
    <definedName name="MAR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RT" localSheetId="0">#REF!</definedName>
    <definedName name="MART">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 localSheetId="0">#REF!</definedName>
    <definedName name="MAY">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D_High1">#REF!</definedName>
    <definedName name="MD_Low1">#REF!</definedName>
    <definedName name="MEN" localSheetId="0">#REF!</definedName>
    <definedName name="MEN">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#REF!</definedName>
    <definedName name="Menu_Large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#REF!</definedName>
    <definedName name="Menu_Small">#REF!</definedName>
    <definedName name="Method">#REF!</definedName>
    <definedName name="MidC">#REF!</definedName>
    <definedName name="Mill" localSheetId="0">#REF!</definedName>
    <definedName name="Mill">#REF!</definedName>
    <definedName name="Miller" hidden="1">{#N/A,#N/A,FALSE,"Expenditures";#N/A,#N/A,FALSE,"Property Placed In-Service";#N/A,#N/A,FALSE,"CWIP Balances"}</definedName>
    <definedName name="MMBtu" localSheetId="0">#REF!</definedName>
    <definedName name="MMBtu">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list">#REF!</definedName>
    <definedName name="Months" localSheetId="0">#REF!</definedName>
    <definedName name="Months">#REF!</definedName>
    <definedName name="monthtotals" localSheetId="0">#REF!</definedName>
    <definedName name="monthtotals">#REF!</definedName>
    <definedName name="MSPAverageInput" localSheetId="0">#REF!</definedName>
    <definedName name="MSPAverageInput">#REF!</definedName>
    <definedName name="MSPYearEndInput" localSheetId="0">#REF!</definedName>
    <definedName name="MSPYearEndInput">#REF!</definedName>
    <definedName name="MTKWH" localSheetId="0">#REF!</definedName>
    <definedName name="MTKWH">#REF!</definedName>
    <definedName name="MTR_YR3">#REF!</definedName>
    <definedName name="MTREV" localSheetId="0">#REF!</definedName>
    <definedName name="MTREV">#REF!</definedName>
    <definedName name="MULT" localSheetId="0">#REF!</definedName>
    <definedName name="MULT">#REF!</definedName>
    <definedName name="MWh" localSheetId="0">#REF!</definedName>
    <definedName name="MWh">#REF!</definedName>
    <definedName name="NameAverageFuelCost" localSheetId="0">#REF!</definedName>
    <definedName name="NameAverageFuelCost">#REF!</definedName>
    <definedName name="NameBurn" localSheetId="0">#REF!</definedName>
    <definedName name="NameBurn">#REF!</definedName>
    <definedName name="NameFactor" localSheetId="0">#REF!</definedName>
    <definedName name="NameFactor">#REF!</definedName>
    <definedName name="NameMill">#REF!</definedName>
    <definedName name="NameMMBtu">#REF!</definedName>
    <definedName name="NamePeak">#REF!</definedName>
    <definedName name="NameTable" localSheetId="0">#REF!</definedName>
    <definedName name="NameTable">#REF!</definedName>
    <definedName name="Net_to_Gross_Factor" localSheetId="0">#REF!</definedName>
    <definedName name="Net_to_Gross_Factor">#REF!</definedName>
    <definedName name="NetLagDays">#REF!</definedName>
    <definedName name="NetToGross">#REF!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{#N/A,#N/A,FALSE,"Summ";#N/A,#N/A,FALSE,"General"}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ntract">#REF!</definedName>
    <definedName name="NEWMO1" localSheetId="0">#REF!</definedName>
    <definedName name="NEWMO1">#REF!</definedName>
    <definedName name="NEWMO2" localSheetId="0">#REF!</definedName>
    <definedName name="NEWMO2">#REF!</definedName>
    <definedName name="NEWMONTH" localSheetId="0">#REF!</definedName>
    <definedName name="NEWMONTH">#REF!</definedName>
    <definedName name="NONRES" localSheetId="0">#REF!</definedName>
    <definedName name="NONRES">#REF!</definedName>
    <definedName name="NORMALIZE" localSheetId="0">#REF!</definedName>
    <definedName name="NORMALIZE">#REF!</definedName>
    <definedName name="NOV" localSheetId="0">#REF!</definedName>
    <definedName name="NOV">#REF!</definedName>
    <definedName name="NOVT" localSheetId="0">#REF!</definedName>
    <definedName name="NOVT">#REF!</definedName>
    <definedName name="NPC">#REF!</definedName>
    <definedName name="NUM" localSheetId="0">#REF!</definedName>
    <definedName name="NUM">#REF!</definedName>
    <definedName name="NymexFutures">#REF!</definedName>
    <definedName name="NymexOptions">#REF!</definedName>
    <definedName name="OCT" localSheetId="0">#REF!</definedName>
    <definedName name="OCT">#REF!</definedName>
    <definedName name="OCTT" localSheetId="0">#REF!</definedName>
    <definedName name="OCTT">#REF!</definedName>
    <definedName name="OH">#REF!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#REF!</definedName>
    <definedName name="option">#REF!</definedName>
    <definedName name="OptionsTable">#REF!</definedName>
    <definedName name="OR_305_12mo_endg_200203" localSheetId="0">#REF!</definedName>
    <definedName name="OR_305_12mo_endg_200203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>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30" localSheetId="0">#REF!</definedName>
    <definedName name="Page30">#REF!</definedName>
    <definedName name="Page31" localSheetId="0">#REF!</definedName>
    <definedName name="Page31">#REF!</definedName>
    <definedName name="Page4">#REF!</definedName>
    <definedName name="Page43" localSheetId="0">#REF!</definedName>
    <definedName name="Page43">#REF!</definedName>
    <definedName name="Page44" localSheetId="0">#REF!</definedName>
    <definedName name="Page44">#REF!</definedName>
    <definedName name="Page45" localSheetId="0">#REF!</definedName>
    <definedName name="Page45">#REF!</definedName>
    <definedName name="Page46" localSheetId="0">#REF!</definedName>
    <definedName name="Page46">#REF!</definedName>
    <definedName name="Page47">#REF!</definedName>
    <definedName name="Page48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#REF!</definedName>
    <definedName name="Page62">#REF!</definedName>
    <definedName name="Page63" localSheetId="0">#REF!</definedName>
    <definedName name="Page63">#REF!</definedName>
    <definedName name="Page64">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aste.cell" localSheetId="0">#REF!</definedName>
    <definedName name="paste.ce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>#REF!</definedName>
    <definedName name="PCOMPWZ">#REF!</definedName>
    <definedName name="PE_Lookup" localSheetId="0">#REF!</definedName>
    <definedName name="PE_Lookup">#REF!</definedName>
    <definedName name="Peak" localSheetId="0">#REF!</definedName>
    <definedName name="Peak">#REF!</definedName>
    <definedName name="PeakMethod">#REF!</definedName>
    <definedName name="Period2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UG" localSheetId="0">#REF!</definedName>
    <definedName name="PLUG">#REF!</definedName>
    <definedName name="PMAC" localSheetId="0">#REF!</definedName>
    <definedName name="PMAC">#REF!</definedName>
    <definedName name="PostDE" localSheetId="0">#REF!</definedName>
    <definedName name="PostDE">#REF!</definedName>
    <definedName name="PostDG">#REF!</definedName>
    <definedName name="PreDG">#REF!</definedName>
    <definedName name="Pref">#REF!</definedName>
    <definedName name="Pref_">#REF!</definedName>
    <definedName name="PrefCost">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PricingInfo" localSheetId="0" hidden="1">#REF!</definedName>
    <definedName name="PricingInfo" hidden="1">#REF!</definedName>
    <definedName name="_xlnm.Print_Area" localSheetId="0">PCORC!$F$1:$O$26,PCORC!$E$27:$O$75,PCORC!$P$1:$U$39,PCORC!$V$1:$Z$29,PCORC!$AA$1:$AG$23,PCORC!$AH$1:$AO$29,PCORC!$AP$1:$AX$44,PCORC!$AY$1:$BE$20,PCORC!$BF$1:$BN$26</definedName>
    <definedName name="_xlnm.Print_Area">#REF!</definedName>
    <definedName name="PROPOSED" localSheetId="0">#REF!</definedName>
    <definedName name="PROPOSED">#REF!</definedName>
    <definedName name="ProRate1" localSheetId="0">#REF!</definedName>
    <definedName name="ProRate1">#REF!</definedName>
    <definedName name="PSATable">#REF!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>#REF!</definedName>
    <definedName name="PTROLL">#REF!</definedName>
    <definedName name="Purchases">#REF!</definedName>
    <definedName name="PWORKBACK" localSheetId="0">#REF!</definedName>
    <definedName name="PWORKBACK">#REF!</definedName>
    <definedName name="q" hidden="1">{#N/A,#N/A,FALSE,"Coversheet";#N/A,#N/A,FALSE,"QA"}</definedName>
    <definedName name="QFs">#REF!</definedName>
    <definedName name="qqq" hidden="1">{#N/A,#N/A,FALSE,"schA"}</definedName>
    <definedName name="Query1" localSheetId="0">#REF!</definedName>
    <definedName name="Query1">#REF!</definedName>
    <definedName name="RateCd" localSheetId="0">#REF!</definedName>
    <definedName name="RateCd">#REF!</definedName>
    <definedName name="Rates" localSheetId="0">#REF!</definedName>
    <definedName name="Rates">#REF!</definedName>
    <definedName name="RC_ADJ" localSheetId="0">#REF!</definedName>
    <definedName name="RC_ADJ">#REF!</definedName>
    <definedName name="ReportTimeDef">#REF!</definedName>
    <definedName name="ReportYear">#REF!</definedName>
    <definedName name="RESADJ" localSheetId="0">#REF!</definedName>
    <definedName name="RESADJ">#REF!</definedName>
    <definedName name="RESIDENTIAL">#REF!</definedName>
    <definedName name="ResourceSupplier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" localSheetId="0">#REF!</definedName>
    <definedName name="RevCl">#REF!</definedName>
    <definedName name="RevClass" localSheetId="0">#REF!</definedName>
    <definedName name="RevClass">#REF!</definedName>
    <definedName name="Revenue_by_month_take_2" localSheetId="0">#REF!</definedName>
    <definedName name="Revenue_by_month_take_2">#REF!</definedName>
    <definedName name="revenue3">#REF!</definedName>
    <definedName name="RevenueCheck" localSheetId="0">#REF!</definedName>
    <definedName name="RevenueCheck">#REF!</definedName>
    <definedName name="Revenues">#REF!</definedName>
    <definedName name="RevenueSum">"GRID Thermal Revenue!R2C1:R4C2"</definedName>
    <definedName name="RevenueTax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hrIndnt" hidden="1">"Wide"</definedName>
    <definedName name="SAPBEXrevision" hidden="1">1</definedName>
    <definedName name="SAPBEXsysID" hidden="1">"BWP"</definedName>
    <definedName name="SAPBEXwbID" localSheetId="0" hidden="1">"44KU92Q9LH2VK4DK86GZ93AXN"</definedName>
    <definedName name="SAPBEXwbID" hidden="1">"45EQYSCWE9WJMGB34OOD1BOQZ"</definedName>
    <definedName name="SAPsysID" hidden="1">"708C5W7SBKP804JT78WJ0JNKI"</definedName>
    <definedName name="SAPwbID" hidden="1">"ARS"</definedName>
    <definedName name="Sch25Split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>#REF!</definedName>
    <definedName name="Schedule">#REF!</definedName>
    <definedName name="sdlfhsdlhfkl" hidden="1">{#N/A,#N/A,FALSE,"Summ";#N/A,#N/A,FALSE,"General"}</definedName>
    <definedName name="se" localSheetId="0">#REF!</definedName>
    <definedName name="se">#REF!</definedName>
    <definedName name="SECOND" localSheetId="0">#REF!</definedName>
    <definedName name="SECOND">#REF!</definedName>
    <definedName name="SEP" localSheetId="0">#REF!</definedName>
    <definedName name="SEP">#REF!</definedName>
    <definedName name="SEPT" localSheetId="0">#REF!</definedName>
    <definedName name="SEPT">#REF!</definedName>
    <definedName name="September_2001_305_Detail" localSheetId="0">#REF!</definedName>
    <definedName name="September_2001_305_Detail">#REF!</definedName>
    <definedName name="SERVICES_3" localSheetId="0">#REF!</definedName>
    <definedName name="SERVICES_3">#REF!</definedName>
    <definedName name="seven" hidden="1">{#N/A,#N/A,FALSE,"CRPT";#N/A,#N/A,FALSE,"TREND";#N/A,#N/A,FALSE,"%Curve"}</definedName>
    <definedName name="sg" localSheetId="0">#REF!</definedName>
    <definedName name="sg">#REF!</definedName>
    <definedName name="shapefactortable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 localSheetId="0">#REF!</definedName>
    <definedName name="SIT">#REF!</definedName>
    <definedName name="SITRate">#REF!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ringYear">#REF!</definedName>
    <definedName name="SPWS_WBID">"12F19027-1C25-43D5-BF1F-44D7E5A374C0"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_Bottom1">#REF!</definedName>
    <definedName name="ST_Top1">#REF!</definedName>
    <definedName name="ST_Top2">#REF!</definedName>
    <definedName name="ST_Top3" localSheetId="0">#REF!</definedName>
    <definedName name="ST_Top3">#REF!</definedName>
    <definedName name="standard1" localSheetId="0" hidden="1">{"YTD-Total",#N/A,FALSE,"Provision"}</definedName>
    <definedName name="standard1" hidden="1">{"YTD-Total",#N/A,FALSE,"Provision"}</definedName>
    <definedName name="START">#REF!</definedName>
    <definedName name="startDate">#REF!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" hidden="1">{#N/A,#N/A,FALSE,"CESTSUM";#N/A,#N/A,FALSE,"est sum A";#N/A,#N/A,FALSE,"est detail A"}</definedName>
    <definedName name="T1_Print">#REF!</definedName>
    <definedName name="T2_Print">#REF!</definedName>
    <definedName name="T3_Print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B">#REF!</definedName>
    <definedName name="TABLEC">#REF!</definedName>
    <definedName name="TABLEONE">#REF!</definedName>
    <definedName name="TargetInc">#REF!</definedName>
    <definedName name="Targetror" localSheetId="0">#REF!</definedName>
    <definedName name="TargetROR">#REF!</definedName>
    <definedName name="TargetROR1">#REF!</definedName>
    <definedName name="TDMOD" localSheetId="0">#REF!</definedName>
    <definedName name="TDMOD">#REF!</definedName>
    <definedName name="TDROLL" localSheetId="0">#REF!</definedName>
    <definedName name="TDROLL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#REF!</definedName>
    <definedName name="Top" localSheetId="0">#REF!</definedName>
    <definedName name="Top">#REF!</definedName>
    <definedName name="TotalRateBase" localSheetId="0">#REF!</definedName>
    <definedName name="TotalRateBase">#REF!</definedName>
    <definedName name="TotTaxRate">#REF!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TRANSM_2">#REF!:#REF!</definedName>
    <definedName name="u" hidden="1">{#N/A,#N/A,FALSE,"Summ";#N/A,#N/A,FALSE,"General"}</definedName>
    <definedName name="UAACT115S" localSheetId="0">#REF!</definedName>
    <definedName name="UAACT115S">#REF!</definedName>
    <definedName name="UAACT550SGW">#REF!</definedName>
    <definedName name="UAACT554SGW">#REF!</definedName>
    <definedName name="UAcct103" localSheetId="0">#REF!</definedName>
    <definedName name="UAcct103">#REF!</definedName>
    <definedName name="UAcct105Dnpg" localSheetId="0">#REF!</definedName>
    <definedName name="UAcct105Dnpg">#REF!</definedName>
    <definedName name="UAcct105S" localSheetId="0">#REF!</definedName>
    <definedName name="UAcct105S">#REF!</definedName>
    <definedName name="UAcct105Seu" localSheetId="0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5Snppo" localSheetId="0">#REF!</definedName>
    <definedName name="UAcct105Snppo">#REF!</definedName>
    <definedName name="UAcct105Snpps" localSheetId="0">#REF!</definedName>
    <definedName name="UAcct105Snpps">#REF!</definedName>
    <definedName name="UAcct105Snpt" localSheetId="0">#REF!</definedName>
    <definedName name="UAcct105Snpt">#REF!</definedName>
    <definedName name="UAcct1081390">#REF!</definedName>
    <definedName name="UAcct1081390Rcl" localSheetId="0">#REF!</definedName>
    <definedName name="UAcct1081390Rcl">#REF!</definedName>
    <definedName name="UAcct1081390Sou">#REF!</definedName>
    <definedName name="UAcct1081399">#REF!</definedName>
    <definedName name="UAcct1081399Rcl" localSheetId="0">#REF!</definedName>
    <definedName name="UAcct1081399Rcl">#REF!</definedName>
    <definedName name="UAcct1081399S">#REF!</definedName>
    <definedName name="UAcct1081399Sep">#REF!</definedName>
    <definedName name="UAcct108360" localSheetId="0">#REF!</definedName>
    <definedName name="UAcct108360">#REF!</definedName>
    <definedName name="UAcct108361" localSheetId="0">#REF!</definedName>
    <definedName name="UAcct108361">#REF!</definedName>
    <definedName name="UAcct108362" localSheetId="0">#REF!</definedName>
    <definedName name="UAcct108362">#REF!</definedName>
    <definedName name="UAcct108364" localSheetId="0">#REF!</definedName>
    <definedName name="UAcct108364">#REF!</definedName>
    <definedName name="UAcct108365" localSheetId="0">#REF!</definedName>
    <definedName name="UAcct108365">#REF!</definedName>
    <definedName name="UAcct108366" localSheetId="0">#REF!</definedName>
    <definedName name="UAcct108366">#REF!</definedName>
    <definedName name="UAcct108367" localSheetId="0">#REF!</definedName>
    <definedName name="UAcct108367">#REF!</definedName>
    <definedName name="UAcct108368" localSheetId="0">#REF!</definedName>
    <definedName name="UAcct108368">#REF!</definedName>
    <definedName name="UAcct108369" localSheetId="0">#REF!</definedName>
    <definedName name="UAcct108369">#REF!</definedName>
    <definedName name="UAcct108370" localSheetId="0">#REF!</definedName>
    <definedName name="UAcct108370">#REF!</definedName>
    <definedName name="UAcct108371" localSheetId="0">#REF!</definedName>
    <definedName name="UAcct108371">#REF!</definedName>
    <definedName name="UAcct108372" localSheetId="0">#REF!</definedName>
    <definedName name="UAcct108372">#REF!</definedName>
    <definedName name="UAcct108373" localSheetId="0">#REF!</definedName>
    <definedName name="UAcct108373">#REF!</definedName>
    <definedName name="UAcct108D" localSheetId="0">#REF!</definedName>
    <definedName name="UAcct108D">#REF!</definedName>
    <definedName name="UAcct108D00" localSheetId="0">#REF!</definedName>
    <definedName name="UAcct108D00">#REF!</definedName>
    <definedName name="UAcct108Ds" localSheetId="0">#REF!</definedName>
    <definedName name="UAcct108Ds">#REF!</definedName>
    <definedName name="UAcct108Ep" localSheetId="0">#REF!</definedName>
    <definedName name="UAcct108Ep">#REF!</definedName>
    <definedName name="UAcct108Epsgp" localSheetId="0">#REF!</definedName>
    <definedName name="UAcct108Epsgp">#REF!</definedName>
    <definedName name="UAcct108Gpcn" localSheetId="0">#REF!</definedName>
    <definedName name="UAcct108Gpcn">#REF!</definedName>
    <definedName name="UAcct108Gps" localSheetId="0">#REF!</definedName>
    <definedName name="UAcct108Gps">#REF!</definedName>
    <definedName name="UAcct108Gpse" localSheetId="0">#REF!</definedName>
    <definedName name="UAcct108Gpse">#REF!</definedName>
    <definedName name="UAcct108Gpsg" localSheetId="0">#REF!</definedName>
    <definedName name="UAcct108Gpsg">#REF!</definedName>
    <definedName name="UAcct108Gpsgp" localSheetId="0">#REF!</definedName>
    <definedName name="UAcct108Gpsgp">#REF!</definedName>
    <definedName name="UAcct108Gpsgu" localSheetId="0">#REF!</definedName>
    <definedName name="UAcct108Gpsgu">#REF!</definedName>
    <definedName name="UAcct108Gpso" localSheetId="0">#REF!</definedName>
    <definedName name="UAcct108Gpso">#REF!</definedName>
    <definedName name="UACCT108GPSSGCH">#REF!</definedName>
    <definedName name="UACCT108GPSSGCT">#REF!</definedName>
    <definedName name="UAcct108Hp" localSheetId="0">#REF!</definedName>
    <definedName name="UAcct108Hp">#REF!</definedName>
    <definedName name="UAcct108Hpdgu" localSheetId="0">#REF!</definedName>
    <definedName name="UAcct108Hpdgu">#REF!</definedName>
    <definedName name="UAcct108Mp" localSheetId="0">#REF!</definedName>
    <definedName name="UAcct108Mp">#REF!</definedName>
    <definedName name="UAcct108Np" localSheetId="0">#REF!</definedName>
    <definedName name="UAcct108Np">#REF!</definedName>
    <definedName name="UAcct108Npdgu" localSheetId="0">#REF!</definedName>
    <definedName name="UAcct108Npdgu">#REF!</definedName>
    <definedName name="UAcct108Npsgu" localSheetId="0">#REF!</definedName>
    <definedName name="UAcct108Npsgu">#REF!</definedName>
    <definedName name="UACCT108NPSSCCT">#REF!</definedName>
    <definedName name="UAcct108Op" localSheetId="0">#REF!</definedName>
    <definedName name="UAcct108Op">#REF!</definedName>
    <definedName name="UAcct108OpSGW">#REF!</definedName>
    <definedName name="UACCT108OPSSCCT">#REF!</definedName>
    <definedName name="UAcct108OPSSGCT">#REF!</definedName>
    <definedName name="UAcct108Sp" localSheetId="0">#REF!</definedName>
    <definedName name="UAcct108Sp">#REF!</definedName>
    <definedName name="UAcct108Spdgp">#REF!</definedName>
    <definedName name="UAcct108Spdgu" localSheetId="0">#REF!</definedName>
    <definedName name="UAcct108Spdgu">#REF!</definedName>
    <definedName name="UAcct108Spsgp" localSheetId="0">#REF!</definedName>
    <definedName name="UAcct108Spsgp">#REF!</definedName>
    <definedName name="UACCT108SPSSGCH" localSheetId="0">#REF!</definedName>
    <definedName name="UACCT108SPSSGCH">#REF!</definedName>
    <definedName name="UACCT108SSGCH">#REF!</definedName>
    <definedName name="UACCT108SSGCT">#REF!</definedName>
    <definedName name="UAcct108Tp" localSheetId="0">#REF!</definedName>
    <definedName name="UAcct108Tp">#REF!</definedName>
    <definedName name="UACCT111390">#REF!</definedName>
    <definedName name="UAcct111Clg" localSheetId="0">#REF!</definedName>
    <definedName name="UAcct111Clg">#REF!</definedName>
    <definedName name="UAcct111Clgcn">#REF!</definedName>
    <definedName name="UAcct111Clgsop">#REF!</definedName>
    <definedName name="UAcct111Clgsou" localSheetId="0">#REF!</definedName>
    <definedName name="UAcct111Clgsou">#REF!</definedName>
    <definedName name="UAcct111Clh" localSheetId="0">#REF!</definedName>
    <definedName name="UAcct111Clh">#REF!</definedName>
    <definedName name="UAcct111Clhdgu" localSheetId="0">#REF!</definedName>
    <definedName name="UAcct111Clhdgu">#REF!</definedName>
    <definedName name="UAcct111Cls" localSheetId="0">#REF!</definedName>
    <definedName name="UAcct111Cls">#REF!</definedName>
    <definedName name="UAcct111Ipcn" localSheetId="0">#REF!</definedName>
    <definedName name="UAcct111Ipcn">#REF!</definedName>
    <definedName name="UAcct111Ips" localSheetId="0">#REF!</definedName>
    <definedName name="UAcct111Ips">#REF!</definedName>
    <definedName name="UAcct111Ipse" localSheetId="0">#REF!</definedName>
    <definedName name="UAcct111Ipse">#REF!</definedName>
    <definedName name="UAcct111Ipsg" localSheetId="0">#REF!</definedName>
    <definedName name="UAcct111Ipsg">#REF!</definedName>
    <definedName name="UAcct111Ipsgp" localSheetId="0">#REF!</definedName>
    <definedName name="UAcct111Ipsgp">#REF!</definedName>
    <definedName name="UAcct111Ipsgu" localSheetId="0">#REF!</definedName>
    <definedName name="UAcct111Ipsgu">#REF!</definedName>
    <definedName name="UAcct111Ipso" localSheetId="0">#REF!</definedName>
    <definedName name="UAcct111Ipso">#REF!</definedName>
    <definedName name="UACCT111IPSSGCH">#REF!</definedName>
    <definedName name="UACCT111IPSSGCT">#REF!</definedName>
    <definedName name="UAcct114" localSheetId="0">#REF!</definedName>
    <definedName name="UAcct114">#REF!</definedName>
    <definedName name="UAcct114Dgp" localSheetId="0">#REF!</definedName>
    <definedName name="UAcct114Dgp">#REF!</definedName>
    <definedName name="UACCT115" localSheetId="0">#REF!</definedName>
    <definedName name="UACCT115">#REF!</definedName>
    <definedName name="UACCT115DGP" localSheetId="0">#REF!</definedName>
    <definedName name="UACCT115DGP">#REF!</definedName>
    <definedName name="UACCT115SG" localSheetId="0">#REF!</definedName>
    <definedName name="UACCT115SG">#REF!</definedName>
    <definedName name="UAcct120" localSheetId="0">#REF!</definedName>
    <definedName name="UAcct120">#REF!</definedName>
    <definedName name="UAcct124" localSheetId="0">#REF!</definedName>
    <definedName name="UAcct124">#REF!</definedName>
    <definedName name="UAcct141" localSheetId="0">#REF!</definedName>
    <definedName name="UAcct141">#REF!</definedName>
    <definedName name="UAcct151">#REF!</definedName>
    <definedName name="UAcct151Se">#REF!</definedName>
    <definedName name="UACCT151SSECH">#REF!</definedName>
    <definedName name="UACCT151SSECT" localSheetId="0">#REF!</definedName>
    <definedName name="Uacct151SSECT">#REF!</definedName>
    <definedName name="UAcct154" localSheetId="0">#REF!</definedName>
    <definedName name="UAcct154">#REF!</definedName>
    <definedName name="UAcct154Sg">#REF!</definedName>
    <definedName name="UAcct154Sg2" localSheetId="0">#REF!</definedName>
    <definedName name="UAcct154Sg2">#REF!</definedName>
    <definedName name="UACCT154SSGCH">#REF!</definedName>
    <definedName name="uacct154ssgct" localSheetId="0">#REF!</definedName>
    <definedName name="Uacct154SSGCT">#REF!</definedName>
    <definedName name="UAcct163" localSheetId="0">#REF!</definedName>
    <definedName name="UAcct163">#REF!</definedName>
    <definedName name="UAcct165" localSheetId="0">#REF!</definedName>
    <definedName name="UAcct165">#REF!</definedName>
    <definedName name="UAcct165Gps" localSheetId="0">#REF!</definedName>
    <definedName name="UAcct165Gps">#REF!</definedName>
    <definedName name="UAcct165Se">#REF!</definedName>
    <definedName name="UAcct182" localSheetId="0">#REF!</definedName>
    <definedName name="UAcct182">#REF!</definedName>
    <definedName name="UAcct18222" localSheetId="0">#REF!</definedName>
    <definedName name="UAcct18222">#REF!</definedName>
    <definedName name="UAcct182M" localSheetId="0">#REF!</definedName>
    <definedName name="UAcct182M">#REF!</definedName>
    <definedName name="UACCT182MSGCT">#REF!</definedName>
    <definedName name="UAcct182MSSGCH">#REF!</definedName>
    <definedName name="UAcct182MSSGCT">#REF!</definedName>
    <definedName name="UAcct186" localSheetId="0">#REF!</definedName>
    <definedName name="UAcct186">#REF!</definedName>
    <definedName name="UAcct1869" localSheetId="0">#REF!</definedName>
    <definedName name="UAcct1869">#REF!</definedName>
    <definedName name="UAcct186M" localSheetId="0">#REF!</definedName>
    <definedName name="UAcct186M">#REF!</definedName>
    <definedName name="UAcct186Mse">#REF!</definedName>
    <definedName name="UAcct186Msg" localSheetId="0">#REF!</definedName>
    <definedName name="UAcct186Msg">#REF!</definedName>
    <definedName name="UAcct190" localSheetId="0">#REF!</definedName>
    <definedName name="UAcct190">#REF!</definedName>
    <definedName name="UAcct190Baddebt" localSheetId="0">#REF!</definedName>
    <definedName name="UAcct190Baddebt">#REF!</definedName>
    <definedName name="Uacct190CN">#REF!</definedName>
    <definedName name="UAcct190Dop" localSheetId="0">#REF!</definedName>
    <definedName name="UAcct190Dop">#REF!</definedName>
    <definedName name="UACCT190IBT">#REF!</definedName>
    <definedName name="UACCT190SSGCT">#REF!</definedName>
    <definedName name="UAcct2281" localSheetId="0">#REF!</definedName>
    <definedName name="UAcct2281">#REF!</definedName>
    <definedName name="UAcct2282" localSheetId="0">#REF!</definedName>
    <definedName name="UAcct2282">#REF!</definedName>
    <definedName name="UAcct2283" localSheetId="0">#REF!</definedName>
    <definedName name="UAcct2283">#REF!</definedName>
    <definedName name="UAcct2283S">#REF!</definedName>
    <definedName name="UAcct22841">#REF!</definedName>
    <definedName name="UACCT22841SG">#REF!</definedName>
    <definedName name="UAcct22842" localSheetId="0">#REF!</definedName>
    <definedName name="UAcct22842">#REF!</definedName>
    <definedName name="UAcct22842Trojd" localSheetId="0">#REF!</definedName>
    <definedName name="UAcct22842Trojd">#REF!</definedName>
    <definedName name="UAcct235" localSheetId="0">#REF!</definedName>
    <definedName name="UAcct235">#REF!</definedName>
    <definedName name="UACCT235CN">#REF!</definedName>
    <definedName name="UAcct252" localSheetId="0">#REF!</definedName>
    <definedName name="UAcct252">#REF!</definedName>
    <definedName name="UAcct25316" localSheetId="0">#REF!</definedName>
    <definedName name="UAcct25316">#REF!</definedName>
    <definedName name="UAcct25317" localSheetId="0">#REF!</definedName>
    <definedName name="UAcct25317">#REF!</definedName>
    <definedName name="UAcct25318" localSheetId="0">#REF!</definedName>
    <definedName name="UAcct25318">#REF!</definedName>
    <definedName name="UAcct25319" localSheetId="0">#REF!</definedName>
    <definedName name="UAcct25319">#REF!</definedName>
    <definedName name="uacct25398">#REF!</definedName>
    <definedName name="UACCT25398SE">#REF!</definedName>
    <definedName name="UAcct25399" localSheetId="0">#REF!</definedName>
    <definedName name="UAcct25399">#REF!</definedName>
    <definedName name="UACCT254">#REF!</definedName>
    <definedName name="UACCT254SO">#REF!</definedName>
    <definedName name="UAcct255" localSheetId="0">#REF!</definedName>
    <definedName name="UAcct255">#REF!</definedName>
    <definedName name="UAcct281" localSheetId="0">#REF!</definedName>
    <definedName name="UAcct281">#REF!</definedName>
    <definedName name="UAcct282" localSheetId="0">#REF!</definedName>
    <definedName name="UAcct282">#REF!</definedName>
    <definedName name="UAcct282Cn" localSheetId="0">#REF!</definedName>
    <definedName name="UAcct282Cn">#REF!</definedName>
    <definedName name="UAcct282Sgp" localSheetId="0">#REF!</definedName>
    <definedName name="UAcct282Sgp">#REF!</definedName>
    <definedName name="UAcct282So" localSheetId="0">#REF!</definedName>
    <definedName name="UAcct282So">#REF!</definedName>
    <definedName name="UAcct283" localSheetId="0">#REF!</definedName>
    <definedName name="UAcct283">#REF!</definedName>
    <definedName name="UAcct283S">#REF!</definedName>
    <definedName name="UAcct283So" localSheetId="0">#REF!</definedName>
    <definedName name="UAcct283So">#REF!</definedName>
    <definedName name="UAcct301S" localSheetId="0">#REF!</definedName>
    <definedName name="UAcct301S">#REF!</definedName>
    <definedName name="UAcct301Sg" localSheetId="0">#REF!</definedName>
    <definedName name="UAcct301Sg">#REF!</definedName>
    <definedName name="UAcct301So" localSheetId="0">#REF!</definedName>
    <definedName name="UAcct301So">#REF!</definedName>
    <definedName name="UAcct302S" localSheetId="0">#REF!</definedName>
    <definedName name="UAcct302S">#REF!</definedName>
    <definedName name="UAcct302Sg" localSheetId="0">#REF!</definedName>
    <definedName name="UAcct302Sg">#REF!</definedName>
    <definedName name="UAcct302Sgp" localSheetId="0">#REF!</definedName>
    <definedName name="UAcct302Sgp">#REF!</definedName>
    <definedName name="UAcct302Sgu" localSheetId="0">#REF!</definedName>
    <definedName name="UAcct302Sgu">#REF!</definedName>
    <definedName name="UAcct303Cn" localSheetId="0">#REF!</definedName>
    <definedName name="UAcct303Cn">#REF!</definedName>
    <definedName name="UAcct303S" localSheetId="0">#REF!</definedName>
    <definedName name="UAcct303S">#REF!</definedName>
    <definedName name="UAcct303Se" localSheetId="0">#REF!</definedName>
    <definedName name="UAcct303Se">#REF!</definedName>
    <definedName name="UAcct303Sg" localSheetId="0">#REF!</definedName>
    <definedName name="UAcct303Sg">#REF!</definedName>
    <definedName name="UAcct303Sgp">#REF!</definedName>
    <definedName name="UAcct303Sgu" localSheetId="0">#REF!</definedName>
    <definedName name="UAcct303Sgu">#REF!</definedName>
    <definedName name="UAcct303So" localSheetId="0">#REF!</definedName>
    <definedName name="UAcct303So">#REF!</definedName>
    <definedName name="UACCT303SSGCH">#REF!</definedName>
    <definedName name="UACCT303SSGCT">#REF!</definedName>
    <definedName name="UAcct310" localSheetId="0">#REF!</definedName>
    <definedName name="UAcct310">#REF!</definedName>
    <definedName name="UAcct310Dgu" localSheetId="0">#REF!</definedName>
    <definedName name="UAcct310Dgu">#REF!</definedName>
    <definedName name="UAcct310JBG">#REF!</definedName>
    <definedName name="UAcct310sg">#REF!</definedName>
    <definedName name="UAcct310Sgp" localSheetId="0">#REF!</definedName>
    <definedName name="UAcct310Sgp">#REF!</definedName>
    <definedName name="UACCT310SSCH">#REF!</definedName>
    <definedName name="uacct310ssgch">#REF!</definedName>
    <definedName name="UAcct311" localSheetId="0">#REF!</definedName>
    <definedName name="UAcct311">#REF!</definedName>
    <definedName name="UAcct311Dgu" localSheetId="0">#REF!</definedName>
    <definedName name="UAcct311Dgu">#REF!</definedName>
    <definedName name="UAcct311JBG">#REF!</definedName>
    <definedName name="UAcct311sg">#REF!</definedName>
    <definedName name="UACCT311SGCH">#REF!</definedName>
    <definedName name="UAcct311Sgu" localSheetId="0">#REF!</definedName>
    <definedName name="UAcct311Sgu">#REF!</definedName>
    <definedName name="uacct311ssgch">#REF!</definedName>
    <definedName name="UAcct312" localSheetId="0">#REF!</definedName>
    <definedName name="UAcct312">#REF!</definedName>
    <definedName name="UAcct312JBG">#REF!</definedName>
    <definedName name="UAcct312S" localSheetId="0">#REF!</definedName>
    <definedName name="UAcct312S">#REF!</definedName>
    <definedName name="UAcct312Sg">#REF!</definedName>
    <definedName name="UACCT312SGCH">#REF!</definedName>
    <definedName name="UAcct312Sgu" localSheetId="0">#REF!</definedName>
    <definedName name="UAcct312Sgu">#REF!</definedName>
    <definedName name="uacct312ssgch">#REF!</definedName>
    <definedName name="UAcct314" localSheetId="0">#REF!</definedName>
    <definedName name="UAcct314">#REF!</definedName>
    <definedName name="UAcct314JBG">#REF!</definedName>
    <definedName name="UAcct314Sgp">#REF!</definedName>
    <definedName name="UAcct314Sgu" localSheetId="0">#REF!</definedName>
    <definedName name="UAcct314Sgu">#REF!</definedName>
    <definedName name="UACCT314SSGCH">#REF!</definedName>
    <definedName name="UAcct315" localSheetId="0">#REF!</definedName>
    <definedName name="UAcct315">#REF!</definedName>
    <definedName name="UAcct315JBG">#REF!</definedName>
    <definedName name="UAcct315Sgp">#REF!</definedName>
    <definedName name="UAcct315Sgu" localSheetId="0">#REF!</definedName>
    <definedName name="UAcct315Sgu">#REF!</definedName>
    <definedName name="UACCT315SSGCH">#REF!</definedName>
    <definedName name="UAcct316" localSheetId="0">#REF!</definedName>
    <definedName name="UAcct316">#REF!</definedName>
    <definedName name="UAcct316JBG">#REF!</definedName>
    <definedName name="UAcct316Sgp">#REF!</definedName>
    <definedName name="UAcct316Sgu" localSheetId="0">#REF!</definedName>
    <definedName name="UAcct316Sgu">#REF!</definedName>
    <definedName name="UACCT316SSGCH">#REF!</definedName>
    <definedName name="UAcct320" localSheetId="0">#REF!</definedName>
    <definedName name="UAcct320">#REF!</definedName>
    <definedName name="UAcct320Sgp" localSheetId="0">#REF!</definedName>
    <definedName name="UAcct320Sgp">#REF!</definedName>
    <definedName name="UAcct321" localSheetId="0">#REF!</definedName>
    <definedName name="UAcct321">#REF!</definedName>
    <definedName name="UAcct321Sgp" localSheetId="0">#REF!</definedName>
    <definedName name="UAcct321Sgp">#REF!</definedName>
    <definedName name="UAcct322" localSheetId="0">#REF!</definedName>
    <definedName name="UAcct322">#REF!</definedName>
    <definedName name="UAcct322Sgp" localSheetId="0">#REF!</definedName>
    <definedName name="UAcct322Sgp">#REF!</definedName>
    <definedName name="UAcct323" localSheetId="0">#REF!</definedName>
    <definedName name="UAcct323">#REF!</definedName>
    <definedName name="UAcct323Sgp" localSheetId="0">#REF!</definedName>
    <definedName name="UAcct323Sgp">#REF!</definedName>
    <definedName name="UAcct324" localSheetId="0">#REF!</definedName>
    <definedName name="UAcct324">#REF!</definedName>
    <definedName name="UAcct324Sgp" localSheetId="0">#REF!</definedName>
    <definedName name="UAcct324Sgp">#REF!</definedName>
    <definedName name="UAcct325" localSheetId="0">#REF!</definedName>
    <definedName name="UAcct325">#REF!</definedName>
    <definedName name="UAcct325Sgp" localSheetId="0">#REF!</definedName>
    <definedName name="UAcct325Sgp">#REF!</definedName>
    <definedName name="UAcct33" localSheetId="0">#REF!</definedName>
    <definedName name="UAcct33">#REF!</definedName>
    <definedName name="UAcct330" localSheetId="0">#REF!</definedName>
    <definedName name="UAcct330">#REF!</definedName>
    <definedName name="UAcct331" localSheetId="0">#REF!</definedName>
    <definedName name="UAcct331">#REF!</definedName>
    <definedName name="UAcct332" localSheetId="0">#REF!</definedName>
    <definedName name="UAcct332">#REF!</definedName>
    <definedName name="UAcct333" localSheetId="0">#REF!</definedName>
    <definedName name="UAcct333">#REF!</definedName>
    <definedName name="UAcct334" localSheetId="0">#REF!</definedName>
    <definedName name="UAcct334">#REF!</definedName>
    <definedName name="UAcct335" localSheetId="0">#REF!</definedName>
    <definedName name="UAcct335">#REF!</definedName>
    <definedName name="UAcct336" localSheetId="0">#REF!</definedName>
    <definedName name="UAcct336">#REF!</definedName>
    <definedName name="UAcct33T">#REF!</definedName>
    <definedName name="UAcct340">#REF!</definedName>
    <definedName name="UAcct340Dgu" localSheetId="0">#REF!</definedName>
    <definedName name="UAcct340Dgu">#REF!</definedName>
    <definedName name="UAcct340Sgu" localSheetId="0">#REF!</definedName>
    <definedName name="UAcct340Sgu">#REF!</definedName>
    <definedName name="UACCT340SGW">#REF!</definedName>
    <definedName name="UACCT340SSGCT">#REF!</definedName>
    <definedName name="UAcct341">#REF!</definedName>
    <definedName name="UAcct341Dgu" localSheetId="0">#REF!</definedName>
    <definedName name="UAcct341Dgu">#REF!</definedName>
    <definedName name="UAcct341Sgu" localSheetId="0">#REF!</definedName>
    <definedName name="UAcct341Sgu">#REF!</definedName>
    <definedName name="UACCT341SGW">#REF!</definedName>
    <definedName name="UACCT341SSGCT">#REF!</definedName>
    <definedName name="UAcct342">#REF!</definedName>
    <definedName name="UAcct342Dgu" localSheetId="0">#REF!</definedName>
    <definedName name="UAcct342Dgu">#REF!</definedName>
    <definedName name="UAcct342Sgu" localSheetId="0">#REF!</definedName>
    <definedName name="UAcct342Sgu">#REF!</definedName>
    <definedName name="UACCT342SSGCT">#REF!</definedName>
    <definedName name="UAcct343" localSheetId="0">#REF!</definedName>
    <definedName name="UAcct343">#REF!</definedName>
    <definedName name="UAcct343SGW">#REF!</definedName>
    <definedName name="UACCT343SSCCT">#REF!</definedName>
    <definedName name="UAcct344">#REF!</definedName>
    <definedName name="UAcct344S" localSheetId="0">#REF!</definedName>
    <definedName name="UAcct344S">#REF!</definedName>
    <definedName name="UAcct344Sgp" localSheetId="0">#REF!</definedName>
    <definedName name="UAcct344Sgp">#REF!</definedName>
    <definedName name="UAcct344Sgu">#REF!</definedName>
    <definedName name="UAcct344SGW">#REF!</definedName>
    <definedName name="UACCT344SSGCT">#REF!</definedName>
    <definedName name="UAcct345">#REF!</definedName>
    <definedName name="UAcct345Dgu" localSheetId="0">#REF!</definedName>
    <definedName name="UAcct345Dgu">#REF!</definedName>
    <definedName name="UAcct345SG">#REF!</definedName>
    <definedName name="UAcct345Sgu" localSheetId="0">#REF!</definedName>
    <definedName name="UAcct345Sgu">#REF!</definedName>
    <definedName name="UAcct345SGW">#REF!</definedName>
    <definedName name="UACCT345SSGCT">#REF!</definedName>
    <definedName name="UAcct346" localSheetId="0">#REF!</definedName>
    <definedName name="UAcct346">#REF!</definedName>
    <definedName name="UACCT346SGW">#REF!</definedName>
    <definedName name="UAcct350" localSheetId="0">#REF!</definedName>
    <definedName name="UAcct350">#REF!</definedName>
    <definedName name="UAcct352" localSheetId="0">#REF!</definedName>
    <definedName name="UAcct352">#REF!</definedName>
    <definedName name="UAcct353" localSheetId="0">#REF!</definedName>
    <definedName name="UAcct353">#REF!</definedName>
    <definedName name="UAcct354" localSheetId="0">#REF!</definedName>
    <definedName name="UAcct354">#REF!</definedName>
    <definedName name="UAcct355" localSheetId="0">#REF!</definedName>
    <definedName name="UAcct355">#REF!</definedName>
    <definedName name="UAcct356" localSheetId="0">#REF!</definedName>
    <definedName name="UAcct356">#REF!</definedName>
    <definedName name="UAcct357" localSheetId="0">#REF!</definedName>
    <definedName name="UAcct357">#REF!</definedName>
    <definedName name="UAcct358" localSheetId="0">#REF!</definedName>
    <definedName name="UAcct358">#REF!</definedName>
    <definedName name="UAcct359" localSheetId="0">#REF!</definedName>
    <definedName name="UAcct359">#REF!</definedName>
    <definedName name="UAcct360" localSheetId="0">#REF!</definedName>
    <definedName name="UAcct360">#REF!</definedName>
    <definedName name="UAcct361" localSheetId="0">#REF!</definedName>
    <definedName name="UAcct361">#REF!</definedName>
    <definedName name="UAcct362" localSheetId="0">#REF!</definedName>
    <definedName name="UAcct362">#REF!</definedName>
    <definedName name="UAcct368" localSheetId="0">#REF!</definedName>
    <definedName name="UAcct368">#REF!</definedName>
    <definedName name="UAcct369" localSheetId="0">#REF!</definedName>
    <definedName name="UAcct369">#REF!</definedName>
    <definedName name="UAcct369Cug" localSheetId="0">#REF!</definedName>
    <definedName name="UAcct369Cug">#REF!</definedName>
    <definedName name="UAcct370" localSheetId="0">#REF!</definedName>
    <definedName name="UAcct370">#REF!</definedName>
    <definedName name="UAcct372A" localSheetId="0">#REF!</definedName>
    <definedName name="UAcct372A">#REF!</definedName>
    <definedName name="UAcct372Dp" localSheetId="0">#REF!</definedName>
    <definedName name="UAcct372Dp">#REF!</definedName>
    <definedName name="UAcct372Ds" localSheetId="0">#REF!</definedName>
    <definedName name="UAcct372Ds">#REF!</definedName>
    <definedName name="UAcct373" localSheetId="0">#REF!</definedName>
    <definedName name="UAcct373">#REF!</definedName>
    <definedName name="UAcct389Cn" localSheetId="0">#REF!</definedName>
    <definedName name="UAcct389Cn">#REF!</definedName>
    <definedName name="UAcct389S" localSheetId="0">#REF!</definedName>
    <definedName name="UAcct389S">#REF!</definedName>
    <definedName name="UAcct389Sg" localSheetId="0">#REF!</definedName>
    <definedName name="UAcct389Sg">#REF!</definedName>
    <definedName name="UAcct389Sgu" localSheetId="0">#REF!</definedName>
    <definedName name="UAcct389Sgu">#REF!</definedName>
    <definedName name="UAcct389So" localSheetId="0">#REF!</definedName>
    <definedName name="UAcct389So">#REF!</definedName>
    <definedName name="UAcct390Cn" localSheetId="0">#REF!</definedName>
    <definedName name="UAcct390Cn">#REF!</definedName>
    <definedName name="UAcct390JBG">#REF!</definedName>
    <definedName name="UAcct390L" localSheetId="0">#REF!</definedName>
    <definedName name="UAcct390L">#REF!</definedName>
    <definedName name="UAcct390Lrcl" localSheetId="0">#REF!</definedName>
    <definedName name="UACCT390LRCL">#REF!</definedName>
    <definedName name="UACCT390LS">#REF!</definedName>
    <definedName name="UAcct390LSG">#REF!</definedName>
    <definedName name="UAcct390LSO">#REF!</definedName>
    <definedName name="UAcct390S" localSheetId="0">#REF!</definedName>
    <definedName name="UAcct390S">#REF!</definedName>
    <definedName name="UAcct390Sgp" localSheetId="0">#REF!</definedName>
    <definedName name="UAcct390Sgp">#REF!</definedName>
    <definedName name="UAcct390Sgu" localSheetId="0">#REF!</definedName>
    <definedName name="UAcct390Sgu">#REF!</definedName>
    <definedName name="UAcct390Sop" localSheetId="0">#REF!</definedName>
    <definedName name="UAcct390Sop">#REF!</definedName>
    <definedName name="UAcct390Sou" localSheetId="0">#REF!</definedName>
    <definedName name="UAcct390Sou">#REF!</definedName>
    <definedName name="UAcct391Cn" localSheetId="0">#REF!</definedName>
    <definedName name="UAcct391Cn">#REF!</definedName>
    <definedName name="UACCT391JBE">#REF!</definedName>
    <definedName name="UAcct391S" localSheetId="0">#REF!</definedName>
    <definedName name="UAcct391S">#REF!</definedName>
    <definedName name="UAcct391Se">#REF!</definedName>
    <definedName name="UAcct391Sg" localSheetId="0">#REF!</definedName>
    <definedName name="UAcct391Sg">#REF!</definedName>
    <definedName name="UAcct391Sgp" localSheetId="0">#REF!</definedName>
    <definedName name="UAcct391Sgp">#REF!</definedName>
    <definedName name="UAcct391Sgu" localSheetId="0">#REF!</definedName>
    <definedName name="UAcct391Sgu">#REF!</definedName>
    <definedName name="UAcct391So" localSheetId="0">#REF!</definedName>
    <definedName name="UAcct391So">#REF!</definedName>
    <definedName name="UACCT391SSGCH" localSheetId="0">#REF!</definedName>
    <definedName name="UACCT391SSGCH">#REF!</definedName>
    <definedName name="UACCT391SSGCT">#REF!</definedName>
    <definedName name="UAcct392Cn" localSheetId="0">#REF!</definedName>
    <definedName name="UAcct392Cn">#REF!</definedName>
    <definedName name="UAcct392L" localSheetId="0">#REF!</definedName>
    <definedName name="UAcct392L">#REF!</definedName>
    <definedName name="UAcct392Lrcl" localSheetId="0">#REF!</definedName>
    <definedName name="UAcct392Lrcl">#REF!</definedName>
    <definedName name="UAcct392S" localSheetId="0">#REF!</definedName>
    <definedName name="UAcct392S">#REF!</definedName>
    <definedName name="UAcct392Se" localSheetId="0">#REF!</definedName>
    <definedName name="UAcct392Se">#REF!</definedName>
    <definedName name="UAcct392Sg" localSheetId="0">#REF!</definedName>
    <definedName name="UAcct392Sg">#REF!</definedName>
    <definedName name="UAcct392Sgp" localSheetId="0">#REF!</definedName>
    <definedName name="UAcct392Sgp">#REF!</definedName>
    <definedName name="UAcct392Sgu" localSheetId="0">#REF!</definedName>
    <definedName name="UAcct392Sgu">#REF!</definedName>
    <definedName name="UAcct392So" localSheetId="0">#REF!</definedName>
    <definedName name="UAcct392So">#REF!</definedName>
    <definedName name="UACCT392SSGCH" localSheetId="0">#REF!</definedName>
    <definedName name="UACCT392SSGCH">#REF!</definedName>
    <definedName name="UACCT392SSGCT">#REF!</definedName>
    <definedName name="UAcct393S" localSheetId="0">#REF!</definedName>
    <definedName name="UAcct393S">#REF!</definedName>
    <definedName name="UAcct393Sg" localSheetId="0">#REF!</definedName>
    <definedName name="UAcct393Sg">#REF!</definedName>
    <definedName name="UAcct393Sgp" localSheetId="0">#REF!</definedName>
    <definedName name="UAcct393Sgp">#REF!</definedName>
    <definedName name="UAcct393Sgu" localSheetId="0">#REF!</definedName>
    <definedName name="UAcct393Sgu">#REF!</definedName>
    <definedName name="UAcct393So" localSheetId="0">#REF!</definedName>
    <definedName name="UAcct393So">#REF!</definedName>
    <definedName name="UACCT393SSGCT" localSheetId="0">#REF!</definedName>
    <definedName name="UACCT393SSGCT">#REF!</definedName>
    <definedName name="UAcct394S" localSheetId="0">#REF!</definedName>
    <definedName name="UAcct394S">#REF!</definedName>
    <definedName name="UAcct394Se" localSheetId="0">#REF!</definedName>
    <definedName name="UAcct394Se">#REF!</definedName>
    <definedName name="UAcct394Sg" localSheetId="0">#REF!</definedName>
    <definedName name="UAcct394Sg">#REF!</definedName>
    <definedName name="UAcct394Sgp" localSheetId="0">#REF!</definedName>
    <definedName name="UAcct394Sgp">#REF!</definedName>
    <definedName name="UAcct394Sgu" localSheetId="0">#REF!</definedName>
    <definedName name="UAcct394Sgu">#REF!</definedName>
    <definedName name="UAcct394So" localSheetId="0">#REF!</definedName>
    <definedName name="UAcct394So">#REF!</definedName>
    <definedName name="UACCT394SSGCH" localSheetId="0">#REF!</definedName>
    <definedName name="UACCT394SSGCH">#REF!</definedName>
    <definedName name="UACCT394SSGCT">#REF!</definedName>
    <definedName name="UAcct395S" localSheetId="0">#REF!</definedName>
    <definedName name="UAcct395S">#REF!</definedName>
    <definedName name="UAcct395Se" localSheetId="0">#REF!</definedName>
    <definedName name="UAcct395Se">#REF!</definedName>
    <definedName name="UAcct395Sg" localSheetId="0">#REF!</definedName>
    <definedName name="UAcct395Sg">#REF!</definedName>
    <definedName name="UAcct395Sgp" localSheetId="0">#REF!</definedName>
    <definedName name="UAcct395Sgp">#REF!</definedName>
    <definedName name="UAcct395Sgu" localSheetId="0">#REF!</definedName>
    <definedName name="UAcct395Sgu">#REF!</definedName>
    <definedName name="UAcct395So" localSheetId="0">#REF!</definedName>
    <definedName name="UAcct395So">#REF!</definedName>
    <definedName name="UACCT395SSGCH" localSheetId="0">#REF!</definedName>
    <definedName name="UACCT395SSGCH">#REF!</definedName>
    <definedName name="UACCT395SSGCT">#REF!</definedName>
    <definedName name="UAcct396S" localSheetId="0">#REF!</definedName>
    <definedName name="UAcct396S">#REF!</definedName>
    <definedName name="UAcct396Se" localSheetId="0">#REF!</definedName>
    <definedName name="UAcct396Se">#REF!</definedName>
    <definedName name="UAcct396Sg" localSheetId="0">#REF!</definedName>
    <definedName name="UAcct396Sg">#REF!</definedName>
    <definedName name="UAcct396Sgp" localSheetId="0">#REF!</definedName>
    <definedName name="UAcct396Sgp">#REF!</definedName>
    <definedName name="UAcct396Sgu" localSheetId="0">#REF!</definedName>
    <definedName name="UAcct396Sgu">#REF!</definedName>
    <definedName name="UAcct396So" localSheetId="0">#REF!</definedName>
    <definedName name="UAcct396So">#REF!</definedName>
    <definedName name="UACCT396SSGCH" localSheetId="0">#REF!</definedName>
    <definedName name="UACCT396SSGCH">#REF!</definedName>
    <definedName name="UACCT396SSGCT">#REF!</definedName>
    <definedName name="UAcct397Cn" localSheetId="0">#REF!</definedName>
    <definedName name="UAcct397Cn">#REF!</definedName>
    <definedName name="UAcct397JBG">#REF!</definedName>
    <definedName name="UAcct397S" localSheetId="0">#REF!</definedName>
    <definedName name="UAcct397S">#REF!</definedName>
    <definedName name="UAcct397Se" localSheetId="0">#REF!</definedName>
    <definedName name="UAcct397Se">#REF!</definedName>
    <definedName name="UAcct397Sg" localSheetId="0">#REF!</definedName>
    <definedName name="UAcct397Sg">#REF!</definedName>
    <definedName name="UAcct397Sgp" localSheetId="0">#REF!</definedName>
    <definedName name="UAcct397Sgp">#REF!</definedName>
    <definedName name="UAcct397Sgu" localSheetId="0">#REF!</definedName>
    <definedName name="UAcct397Sgu">#REF!</definedName>
    <definedName name="UAcct397So" localSheetId="0">#REF!</definedName>
    <definedName name="UAcct397So">#REF!</definedName>
    <definedName name="UACCT397SSGCH">#REF!</definedName>
    <definedName name="UACCT397SSGCT">#REF!</definedName>
    <definedName name="UAcct398Cn" localSheetId="0">#REF!</definedName>
    <definedName name="UAcct398Cn">#REF!</definedName>
    <definedName name="UAcct398S" localSheetId="0">#REF!</definedName>
    <definedName name="UAcct398S">#REF!</definedName>
    <definedName name="UAcct398Se" localSheetId="0">#REF!</definedName>
    <definedName name="UAcct398Se">#REF!</definedName>
    <definedName name="UAcct398Sg" localSheetId="0">#REF!</definedName>
    <definedName name="UAcct398Sg">#REF!</definedName>
    <definedName name="UAcct398Sgp" localSheetId="0">#REF!</definedName>
    <definedName name="UAcct398Sgp">#REF!</definedName>
    <definedName name="UAcct398Sgu" localSheetId="0">#REF!</definedName>
    <definedName name="UAcct398Sgu">#REF!</definedName>
    <definedName name="UAcct398So" localSheetId="0">#REF!</definedName>
    <definedName name="UAcct398So">#REF!</definedName>
    <definedName name="UACCT398SSGCT" localSheetId="0">#REF!</definedName>
    <definedName name="UACCT398SSGCT">#REF!</definedName>
    <definedName name="UAcct399" localSheetId="0">#REF!</definedName>
    <definedName name="UAcct399">#REF!</definedName>
    <definedName name="UAcct399G" localSheetId="0">#REF!</definedName>
    <definedName name="UAcct399G">#REF!</definedName>
    <definedName name="UAcct399L" localSheetId="0">#REF!</definedName>
    <definedName name="UAcct399L">#REF!</definedName>
    <definedName name="UAcct399Lrcl" localSheetId="0">#REF!</definedName>
    <definedName name="UAcct399Lrcl">#REF!</definedName>
    <definedName name="UAcct403360" localSheetId="0">#REF!</definedName>
    <definedName name="UAcct403360">#REF!</definedName>
    <definedName name="UAcct403361" localSheetId="0">#REF!</definedName>
    <definedName name="UAcct403361">#REF!</definedName>
    <definedName name="UAcct403362" localSheetId="0">#REF!</definedName>
    <definedName name="UAcct403362">#REF!</definedName>
    <definedName name="UAcct403363">#REF!</definedName>
    <definedName name="UAcct403364" localSheetId="0">#REF!</definedName>
    <definedName name="UAcct403364">#REF!</definedName>
    <definedName name="UAcct403365" localSheetId="0">#REF!</definedName>
    <definedName name="UAcct403365">#REF!</definedName>
    <definedName name="UAcct403366" localSheetId="0">#REF!</definedName>
    <definedName name="UAcct403366">#REF!</definedName>
    <definedName name="UAcct403367" localSheetId="0">#REF!</definedName>
    <definedName name="UAcct403367">#REF!</definedName>
    <definedName name="UAcct403368" localSheetId="0">#REF!</definedName>
    <definedName name="UAcct403368">#REF!</definedName>
    <definedName name="UAcct403369" localSheetId="0">#REF!</definedName>
    <definedName name="UAcct403369">#REF!</definedName>
    <definedName name="UAcct403370" localSheetId="0">#REF!</definedName>
    <definedName name="UAcct403370">#REF!</definedName>
    <definedName name="UAcct403371" localSheetId="0">#REF!</definedName>
    <definedName name="UAcct403371">#REF!</definedName>
    <definedName name="UAcct403372" localSheetId="0">#REF!</definedName>
    <definedName name="UAcct403372">#REF!</definedName>
    <definedName name="UAcct403373" localSheetId="0">#REF!</definedName>
    <definedName name="UAcct403373">#REF!</definedName>
    <definedName name="UAcct403Ep" localSheetId="0">#REF!</definedName>
    <definedName name="UAcct403Ep">#REF!</definedName>
    <definedName name="UAcct403Epsg" localSheetId="0">#REF!</definedName>
    <definedName name="UAcct403Epsg">#REF!</definedName>
    <definedName name="UAcct403Gpcn" localSheetId="0">#REF!</definedName>
    <definedName name="UAcct403Gpcn">#REF!</definedName>
    <definedName name="UAcct403GPDGP">#REF!</definedName>
    <definedName name="UAcct403GPDGU">#REF!</definedName>
    <definedName name="UAcct403GPJBG">#REF!</definedName>
    <definedName name="UAcct403Gps" localSheetId="0">#REF!</definedName>
    <definedName name="UAcct403Gps">#REF!</definedName>
    <definedName name="UAcct403Gpse">#REF!</definedName>
    <definedName name="UAcct403Gpseu">#REF!</definedName>
    <definedName name="UAcct403Gpsg" localSheetId="0">#REF!</definedName>
    <definedName name="UAcct403Gpsg">#REF!</definedName>
    <definedName name="UACCT403gpsg1">#REF!</definedName>
    <definedName name="UAcct403Gpsgp">#REF!</definedName>
    <definedName name="UAcct403Gpsgu">#REF!</definedName>
    <definedName name="UAcct403Gpso" localSheetId="0">#REF!</definedName>
    <definedName name="UAcct403Gpso">#REF!</definedName>
    <definedName name="uacct403gpssgch">#REF!</definedName>
    <definedName name="UACCT403GPSSGCT">#REF!</definedName>
    <definedName name="UAcct403Gv0" localSheetId="0">#REF!</definedName>
    <definedName name="UAcct403Gv0">#REF!</definedName>
    <definedName name="UAcct403Hp" localSheetId="0">#REF!</definedName>
    <definedName name="UAcct403Hp">#REF!</definedName>
    <definedName name="UAcct403Hpdgu" localSheetId="0">#REF!</definedName>
    <definedName name="UAcct403Hpdgu">#REF!</definedName>
    <definedName name="UACCT403JBE">#REF!</definedName>
    <definedName name="UAcct403Mp" localSheetId="0">#REF!</definedName>
    <definedName name="UAcct403Mp">#REF!</definedName>
    <definedName name="UAcct403Np" localSheetId="0">#REF!</definedName>
    <definedName name="UAcct403Np">#REF!</definedName>
    <definedName name="UAcct403Op" localSheetId="0">#REF!</definedName>
    <definedName name="UAcct403Op">#REF!</definedName>
    <definedName name="UAcct403OPCAGE">#REF!</definedName>
    <definedName name="UAcct403Opsgp">#REF!</definedName>
    <definedName name="UAcct403Opsgu">#REF!</definedName>
    <definedName name="uacct403opsgw">#REF!</definedName>
    <definedName name="uacct403opssgch">#REF!</definedName>
    <definedName name="uacct403opssgct">#REF!</definedName>
    <definedName name="uacct403sgw">#REF!</definedName>
    <definedName name="UAcct403Sp" localSheetId="0">#REF!</definedName>
    <definedName name="UAcct403Sp">#REF!</definedName>
    <definedName name="uacct403spdg">#REF!</definedName>
    <definedName name="uacct403spdgp">#REF!</definedName>
    <definedName name="uacct403spdgu">#REF!</definedName>
    <definedName name="UAcct403SPJBG">#REF!</definedName>
    <definedName name="uacct403spsg">#REF!</definedName>
    <definedName name="UAcct403Spsgp">#REF!</definedName>
    <definedName name="UAcct403Spsgu">#REF!</definedName>
    <definedName name="UACCT403SPSSGCH">#REF!</definedName>
    <definedName name="uacct403ssgch">#REF!</definedName>
    <definedName name="UAcct403Tp" localSheetId="0">#REF!</definedName>
    <definedName name="UAcct403Tp">#REF!</definedName>
    <definedName name="UAcct403Tpsgu" localSheetId="0">#REF!</definedName>
    <definedName name="UAcct403Tpsgu">#REF!</definedName>
    <definedName name="UAcct404330" localSheetId="0">#REF!</definedName>
    <definedName name="UAcct404330">#REF!</definedName>
    <definedName name="UAcct404330Dgu" localSheetId="0">#REF!</definedName>
    <definedName name="UAcct404330Dgu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GP">#REF!</definedName>
    <definedName name="UACCT404GPCN">#REF!</definedName>
    <definedName name="UACCT404GPSO">#REF!</definedName>
    <definedName name="UAcct404Ipcn" localSheetId="0">#REF!</definedName>
    <definedName name="UAcct404Ipcn">#REF!</definedName>
    <definedName name="UACCT404IPDGU">#REF!</definedName>
    <definedName name="UACCT404IPIDGU">#REF!</definedName>
    <definedName name="UAcct404IPJBG">#REF!</definedName>
    <definedName name="UAcct404Ips" localSheetId="0">#REF!</definedName>
    <definedName name="UAcct404Ips">#REF!</definedName>
    <definedName name="UAcct404Ipse" localSheetId="0">#REF!</definedName>
    <definedName name="UAcct404Ipse">#REF!</definedName>
    <definedName name="UAcct404Ipsg" localSheetId="0">#REF!</definedName>
    <definedName name="UAcct404Ipsg">#REF!</definedName>
    <definedName name="UAcct404Ipsg1" localSheetId="0">#REF!</definedName>
    <definedName name="UAcct404Ipsg1">#REF!</definedName>
    <definedName name="UAcct404Ipsg2">#REF!</definedName>
    <definedName name="UACCT404IPSGP">#REF!</definedName>
    <definedName name="UAcct404Ipso" localSheetId="0">#REF!</definedName>
    <definedName name="UAcct404Ipso">#REF!</definedName>
    <definedName name="UACCT404IPSSGCH">#REF!</definedName>
    <definedName name="UACCT404IPSSGCT">#REF!</definedName>
    <definedName name="UAcct404M" localSheetId="0">#REF!</definedName>
    <definedName name="UAcct404M">#REF!</definedName>
    <definedName name="UAcct404O">#REF!</definedName>
    <definedName name="UACCT404OP">#REF!</definedName>
    <definedName name="UACCT404SP">#REF!</definedName>
    <definedName name="UAcct405" localSheetId="0">#REF!</definedName>
    <definedName name="UAcct405">#REF!</definedName>
    <definedName name="UAcct406" localSheetId="0">#REF!</definedName>
    <definedName name="UAcct406">#REF!</definedName>
    <definedName name="UAcct406Dgp" localSheetId="0">#REF!</definedName>
    <definedName name="UAcct406Dgp">#REF!</definedName>
    <definedName name="UAcct406Dgu" localSheetId="0">#REF!</definedName>
    <definedName name="UAcct406Dgu">#REF!</definedName>
    <definedName name="UAcct407" localSheetId="0">#REF!</definedName>
    <definedName name="UAcct407">#REF!</definedName>
    <definedName name="UAcct407Sgp" localSheetId="0">#REF!</definedName>
    <definedName name="UAcct407Sgp">#REF!</definedName>
    <definedName name="UAcct408" localSheetId="0">#REF!</definedName>
    <definedName name="UAcct408">#REF!</definedName>
    <definedName name="UAcct408S" localSheetId="0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1010" localSheetId="0">#REF!</definedName>
    <definedName name="UAcct41010">#REF!</definedName>
    <definedName name="UAcct41011">#REF!</definedName>
    <definedName name="UACCT41020" localSheetId="0">#REF!</definedName>
    <definedName name="UACCT41020">#REF!</definedName>
    <definedName name="UACCT41020BADDEBT" localSheetId="0">#REF!</definedName>
    <definedName name="UACCT41020BADDEBT">#REF!</definedName>
    <definedName name="UACCT41020DITEXP" localSheetId="0">#REF!</definedName>
    <definedName name="UACCT41020DITEXP">#REF!</definedName>
    <definedName name="UACCT41020DNPU" localSheetId="0">#REF!</definedName>
    <definedName name="UACCT41020DNPU">#REF!</definedName>
    <definedName name="UACCT41020S">#REF!</definedName>
    <definedName name="UACCT41020SE">#REF!</definedName>
    <definedName name="UACCT41020SG">#REF!</definedName>
    <definedName name="UACCT41020SGCT">#REF!</definedName>
    <definedName name="UACCT41020SGPP">#REF!</definedName>
    <definedName name="UACCT41020SO">#REF!</definedName>
    <definedName name="UACCT41020TROJP">#REF!</definedName>
    <definedName name="UACCT4102SNPD">#REF!</definedName>
    <definedName name="uacct41110" localSheetId="0">#REF!</definedName>
    <definedName name="UAcct41110">#REF!</definedName>
    <definedName name="uacct41110sgct" localSheetId="0">#REF!</definedName>
    <definedName name="uacct41110sgct">#REF!</definedName>
    <definedName name="UAcct41111" localSheetId="0">#REF!</definedName>
    <definedName name="UAcct41111">#REF!</definedName>
    <definedName name="UAcct41111Baddebt" localSheetId="0">#REF!</definedName>
    <definedName name="UAcct41111Baddebt">#REF!</definedName>
    <definedName name="UAcct41111Dgp" localSheetId="0">#REF!</definedName>
    <definedName name="UAcct41111Dgp">#REF!</definedName>
    <definedName name="UAcct41111Dgu" localSheetId="0">#REF!</definedName>
    <definedName name="UAcct41111Dgu">#REF!</definedName>
    <definedName name="UAcct41111Ditexp">#REF!</definedName>
    <definedName name="UAcct41111Dnpp">#REF!</definedName>
    <definedName name="UAcct41111Dnptp">#REF!</definedName>
    <definedName name="UAcct41111S">#REF!</definedName>
    <definedName name="UAcct41111Se">#REF!</definedName>
    <definedName name="UAcct41111Sg">#REF!</definedName>
    <definedName name="UAcct41111Sgpp">#REF!</definedName>
    <definedName name="UAcct41111So">#REF!</definedName>
    <definedName name="UAcct41111Trojp">#REF!</definedName>
    <definedName name="UAcct41120">#REF!</definedName>
    <definedName name="UAcct41140" localSheetId="0">#REF!</definedName>
    <definedName name="UAcct41140">#REF!</definedName>
    <definedName name="UAcct41141" localSheetId="0">#REF!</definedName>
    <definedName name="UAcct41141">#REF!</definedName>
    <definedName name="UAcct41160" localSheetId="0">#REF!</definedName>
    <definedName name="UAcct41160">#REF!</definedName>
    <definedName name="UAcct41170" localSheetId="0">#REF!</definedName>
    <definedName name="UAcct41170">#REF!</definedName>
    <definedName name="UAcct4118" localSheetId="0">#REF!</definedName>
    <definedName name="UAcct4118">#REF!</definedName>
    <definedName name="UAcct41181" localSheetId="0">#REF!</definedName>
    <definedName name="UAcct41181">#REF!</definedName>
    <definedName name="UAcct4194" localSheetId="0">#REF!</definedName>
    <definedName name="UAcct4194">#REF!</definedName>
    <definedName name="UAcct419Doth">#REF!</definedName>
    <definedName name="UAcct421" localSheetId="0">#REF!</definedName>
    <definedName name="UAcct421">#REF!</definedName>
    <definedName name="UAcct4311" localSheetId="0">#REF!</definedName>
    <definedName name="UAcct4311">#REF!</definedName>
    <definedName name="UAcct442Se" localSheetId="0">#REF!</definedName>
    <definedName name="UAcct442Se">#REF!</definedName>
    <definedName name="UAcct442Sg" localSheetId="0">#REF!</definedName>
    <definedName name="UAcct442Sg">#REF!</definedName>
    <definedName name="UAcct447" localSheetId="0">#REF!</definedName>
    <definedName name="UAcct447">#REF!</definedName>
    <definedName name="UAcct447CAEE" localSheetId="0">#REF!</definedName>
    <definedName name="UAcct447CAEE">#REF!</definedName>
    <definedName name="UAcct447CAGE" localSheetId="0">#REF!</definedName>
    <definedName name="UAcct447CAGE">#REF!</definedName>
    <definedName name="UAcct447Dgu" localSheetId="0">#REF!</definedName>
    <definedName name="UAcct447Dgu">#REF!</definedName>
    <definedName name="UACCT447NPC">#REF!</definedName>
    <definedName name="UACCT447NPCCAEW">#REF!</definedName>
    <definedName name="UACCT447NPCCAGW">#REF!</definedName>
    <definedName name="UACCT447NPCDGP">#REF!</definedName>
    <definedName name="UAcct447S" localSheetId="0">#REF!</definedName>
    <definedName name="UAcct447S">#REF!</definedName>
    <definedName name="UAcct447Se">#REF!</definedName>
    <definedName name="UAcct448">#REF!</definedName>
    <definedName name="UAcct448S">#REF!</definedName>
    <definedName name="UAcct448So">#REF!</definedName>
    <definedName name="UAcct449" localSheetId="0">#REF!</definedName>
    <definedName name="UAcct449">#REF!</definedName>
    <definedName name="UAcct450" localSheetId="0">#REF!</definedName>
    <definedName name="UAcct450">#REF!</definedName>
    <definedName name="UAcct450S" localSheetId="0">#REF!</definedName>
    <definedName name="UAcct450S">#REF!</definedName>
    <definedName name="UAcct450So" localSheetId="0">#REF!</definedName>
    <definedName name="UAcct450So">#REF!</definedName>
    <definedName name="UAcct451S" localSheetId="0">#REF!</definedName>
    <definedName name="UAcct451S">#REF!</definedName>
    <definedName name="UAcct451Sg" localSheetId="0">#REF!</definedName>
    <definedName name="UAcct451Sg">#REF!</definedName>
    <definedName name="UAcct451So" localSheetId="0">#REF!</definedName>
    <definedName name="UAcct451So">#REF!</definedName>
    <definedName name="UAcct453" localSheetId="0">#REF!</definedName>
    <definedName name="UAcct453">#REF!</definedName>
    <definedName name="UAcct453CAGE" localSheetId="0">#REF!</definedName>
    <definedName name="UAcct453CAGE">#REF!</definedName>
    <definedName name="UAcct453CAGW" localSheetId="0">#REF!</definedName>
    <definedName name="UAcct453CAGW">#REF!</definedName>
    <definedName name="UAcct454" localSheetId="0">#REF!</definedName>
    <definedName name="UAcct454">#REF!</definedName>
    <definedName name="UAcct454JBG">#REF!</definedName>
    <definedName name="UAcct454S" localSheetId="0">#REF!</definedName>
    <definedName name="UAcct454S">#REF!</definedName>
    <definedName name="UAcct454Sg" localSheetId="0">#REF!</definedName>
    <definedName name="UAcct454Sg">#REF!</definedName>
    <definedName name="UAcct454So" localSheetId="0">#REF!</definedName>
    <definedName name="UAcct454So">#REF!</definedName>
    <definedName name="UAcct456" localSheetId="0">#REF!</definedName>
    <definedName name="UAcct456">#REF!</definedName>
    <definedName name="UAcct456CAEW">#REF!</definedName>
    <definedName name="UAcct456Cn">#REF!</definedName>
    <definedName name="UAcct456S" localSheetId="0">#REF!</definedName>
    <definedName name="UAcct456S">#REF!</definedName>
    <definedName name="UAcct456Se">#REF!</definedName>
    <definedName name="UAcct456Sg">#REF!</definedName>
    <definedName name="UAcct456So" localSheetId="0">#REF!</definedName>
    <definedName name="UAcct456So">#REF!</definedName>
    <definedName name="UAcct500" localSheetId="0">#REF!</definedName>
    <definedName name="UAcct500">#REF!</definedName>
    <definedName name="UAcct500Dnppsu">#REF!</definedName>
    <definedName name="UAcct500DSG">#REF!</definedName>
    <definedName name="UAcct500JBG">#REF!</definedName>
    <definedName name="UACCT500SSGCH">#REF!</definedName>
    <definedName name="UAcct501" localSheetId="0">#REF!</definedName>
    <definedName name="UAcct501">#REF!</definedName>
    <definedName name="UAcct501CAEW">#REF!</definedName>
    <definedName name="UAcct501JBE">#REF!</definedName>
    <definedName name="UACCT501NPC">#REF!</definedName>
    <definedName name="UACCT501NPCCAEW">#REF!</definedName>
    <definedName name="UACCT501nPCSE">#REF!</definedName>
    <definedName name="UACCT501NPCSE1" localSheetId="0">#REF!</definedName>
    <definedName name="UACCT501NPCSE1">#REF!</definedName>
    <definedName name="UAcct501Se">#REF!</definedName>
    <definedName name="UACCT501SE1" localSheetId="0">#REF!</definedName>
    <definedName name="UACCT501SE1">#REF!</definedName>
    <definedName name="UACCT501SE2" localSheetId="0">#REF!</definedName>
    <definedName name="UACCT501SE2">#REF!</definedName>
    <definedName name="UACCT501SE3" localSheetId="0">#REF!</definedName>
    <definedName name="UACCT501SE3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 localSheetId="0">#REF!</definedName>
    <definedName name="UAcct502">#REF!</definedName>
    <definedName name="UAcct502CAGE">#REF!</definedName>
    <definedName name="UAcct502Dnppsu">#REF!</definedName>
    <definedName name="UAcct502JBG" localSheetId="0">#REF!</definedName>
    <definedName name="UAcct502JBG">#REF!</definedName>
    <definedName name="UAcct502SG">#REF!</definedName>
    <definedName name="uacct502snpps">#REF!</definedName>
    <definedName name="UACCT502SSGCH">#REF!</definedName>
    <definedName name="UAcct503" localSheetId="0">#REF!</definedName>
    <definedName name="UAcct503">#REF!</definedName>
    <definedName name="UAcct503npc" localSheetId="0">#REF!</definedName>
    <definedName name="UACCT503NPC">#REF!</definedName>
    <definedName name="UAcct503Se">#REF!</definedName>
    <definedName name="UACCT503SENNPC">#REF!</definedName>
    <definedName name="UAcct505" localSheetId="0">#REF!</definedName>
    <definedName name="UAcct505">#REF!</definedName>
    <definedName name="UAcct505CAGE">#REF!</definedName>
    <definedName name="UAcct505Dnppsu">#REF!</definedName>
    <definedName name="UAcct505JBG" localSheetId="0">#REF!</definedName>
    <definedName name="UAcct505JBG">#REF!</definedName>
    <definedName name="UAcct505sg">#REF!</definedName>
    <definedName name="uacct505snpps">#REF!</definedName>
    <definedName name="UACCT505SSGCH">#REF!</definedName>
    <definedName name="UAcct506" localSheetId="0">#REF!</definedName>
    <definedName name="UAcct506">#REF!</definedName>
    <definedName name="UAcct506CAGE">#REF!</definedName>
    <definedName name="UAcct506JBG" localSheetId="0">#REF!</definedName>
    <definedName name="UAcct506JBG">#REF!</definedName>
    <definedName name="UAcct506Se">#REF!</definedName>
    <definedName name="uacct506snpps">#REF!</definedName>
    <definedName name="UACCT506SSGCH">#REF!</definedName>
    <definedName name="UAcct507" localSheetId="0">#REF!</definedName>
    <definedName name="UAcct507">#REF!</definedName>
    <definedName name="UAcct507CAGE">#REF!</definedName>
    <definedName name="UAcct507JBG" localSheetId="0">#REF!</definedName>
    <definedName name="UAcct507JBG">#REF!</definedName>
    <definedName name="UAcct507SG">#REF!</definedName>
    <definedName name="uacct507ssgch">#REF!</definedName>
    <definedName name="UAcct510" localSheetId="0">#REF!</definedName>
    <definedName name="UAcct510">#REF!</definedName>
    <definedName name="UAcct510CAGE">#REF!</definedName>
    <definedName name="UAcct510JBG" localSheetId="0">#REF!</definedName>
    <definedName name="UAcct510JBG">#REF!</definedName>
    <definedName name="UAcct510sg">#REF!</definedName>
    <definedName name="uacct510ssgch">#REF!</definedName>
    <definedName name="UAcct511" localSheetId="0">#REF!</definedName>
    <definedName name="UAcct511">#REF!</definedName>
    <definedName name="UAcct511CAGE">#REF!</definedName>
    <definedName name="UAcct511JBG" localSheetId="0">#REF!</definedName>
    <definedName name="UAcct511JBG">#REF!</definedName>
    <definedName name="UAcct511sg">#REF!</definedName>
    <definedName name="UACCT511SSGCH">#REF!</definedName>
    <definedName name="UAcct512" localSheetId="0">#REF!</definedName>
    <definedName name="UAcct512">#REF!</definedName>
    <definedName name="UAcct512CAGE">#REF!</definedName>
    <definedName name="UAcct512JBG" localSheetId="0">#REF!</definedName>
    <definedName name="UAcct512JBG">#REF!</definedName>
    <definedName name="UAcct512sg">#REF!</definedName>
    <definedName name="UACCT512SSGCH">#REF!</definedName>
    <definedName name="UAcct513" localSheetId="0">#REF!</definedName>
    <definedName name="UAcct513">#REF!</definedName>
    <definedName name="UAcct513CAGE">#REF!</definedName>
    <definedName name="UAcct513JBG" localSheetId="0">#REF!</definedName>
    <definedName name="UAcct513JBG">#REF!</definedName>
    <definedName name="UAcct513sg">#REF!</definedName>
    <definedName name="UACCT513SSGCH">#REF!</definedName>
    <definedName name="UAcct514" localSheetId="0">#REF!</definedName>
    <definedName name="UAcct514">#REF!</definedName>
    <definedName name="UAcct514CAGE">#REF!</definedName>
    <definedName name="UAcct514JBG" localSheetId="0">#REF!</definedName>
    <definedName name="UAcct514JBG">#REF!</definedName>
    <definedName name="UAcct514sg">#REF!</definedName>
    <definedName name="UACCT514SSGCH">#REF!</definedName>
    <definedName name="UAcct517" localSheetId="0">#REF!</definedName>
    <definedName name="UAcct517">#REF!</definedName>
    <definedName name="UAcct518" localSheetId="0">#REF!</definedName>
    <definedName name="UAcct518">#REF!</definedName>
    <definedName name="UAcct519" localSheetId="0">#REF!</definedName>
    <definedName name="UAcct519">#REF!</definedName>
    <definedName name="UAcct520" localSheetId="0">#REF!</definedName>
    <definedName name="UAcct520">#REF!</definedName>
    <definedName name="UAcct523" localSheetId="0">#REF!</definedName>
    <definedName name="UAcct523">#REF!</definedName>
    <definedName name="UAcct524" localSheetId="0">#REF!</definedName>
    <definedName name="UAcct524">#REF!</definedName>
    <definedName name="UAcct528" localSheetId="0">#REF!</definedName>
    <definedName name="UAcct528">#REF!</definedName>
    <definedName name="UAcct529" localSheetId="0">#REF!</definedName>
    <definedName name="UAcct529">#REF!</definedName>
    <definedName name="UAcct530" localSheetId="0">#REF!</definedName>
    <definedName name="UAcct530">#REF!</definedName>
    <definedName name="UAcct531" localSheetId="0">#REF!</definedName>
    <definedName name="UAcct531">#REF!</definedName>
    <definedName name="UAcct532" localSheetId="0">#REF!</definedName>
    <definedName name="UAcct532">#REF!</definedName>
    <definedName name="UAcct535" localSheetId="0">#REF!</definedName>
    <definedName name="UAcct535">#REF!</definedName>
    <definedName name="UAcct536" localSheetId="0">#REF!</definedName>
    <definedName name="UAcct536">#REF!</definedName>
    <definedName name="UAcct537" localSheetId="0">#REF!</definedName>
    <definedName name="UAcct537">#REF!</definedName>
    <definedName name="UAcct538" localSheetId="0">#REF!</definedName>
    <definedName name="UAcct538">#REF!</definedName>
    <definedName name="UAcct539" localSheetId="0">#REF!</definedName>
    <definedName name="UAcct539">#REF!</definedName>
    <definedName name="UAcct540" localSheetId="0">#REF!</definedName>
    <definedName name="UAcct540">#REF!</definedName>
    <definedName name="UAcct541" localSheetId="0">#REF!</definedName>
    <definedName name="UAcct541">#REF!</definedName>
    <definedName name="UAcct542" localSheetId="0">#REF!</definedName>
    <definedName name="UAcct542">#REF!</definedName>
    <definedName name="UAcct543" localSheetId="0">#REF!</definedName>
    <definedName name="UAcct543">#REF!</definedName>
    <definedName name="UAcct544" localSheetId="0">#REF!</definedName>
    <definedName name="UAcct544">#REF!</definedName>
    <definedName name="UAcct545" localSheetId="0">#REF!</definedName>
    <definedName name="UAcct545">#REF!</definedName>
    <definedName name="UAcct546" localSheetId="0">#REF!</definedName>
    <definedName name="UAcct546">#REF!</definedName>
    <definedName name="UAcct546CAGE">#REF!</definedName>
    <definedName name="UACCT546sg">#REF!</definedName>
    <definedName name="UAcct547">#REF!</definedName>
    <definedName name="UAcct547CAEW">#REF!</definedName>
    <definedName name="UACCT547n">#REF!</definedName>
    <definedName name="UACCT547NPCCAEW">#REF!</definedName>
    <definedName name="UACCT547nse">#REF!</definedName>
    <definedName name="UAcct547Se" localSheetId="0">#REF!</definedName>
    <definedName name="UAcct547Se">#REF!</definedName>
    <definedName name="UACCT547SSECT">#REF!</definedName>
    <definedName name="UAcct548" localSheetId="0">#REF!</definedName>
    <definedName name="UAcct548">#REF!</definedName>
    <definedName name="UACCT548CAGE">#REF!</definedName>
    <definedName name="UACCT548sg">#REF!</definedName>
    <definedName name="UACCT548SSCCT">#REF!</definedName>
    <definedName name="uacct548ssgct">#REF!</definedName>
    <definedName name="UAcct549" localSheetId="0">#REF!</definedName>
    <definedName name="UAcct549">#REF!</definedName>
    <definedName name="Uacct549CAGE">#REF!</definedName>
    <definedName name="UAcct549Dnppou">#REF!</definedName>
    <definedName name="UAcct549sg">#REF!</definedName>
    <definedName name="UACCT549SGW">#REF!</definedName>
    <definedName name="UACCT549SSGCT">#REF!</definedName>
    <definedName name="uacct550">#REF!</definedName>
    <definedName name="UAcct5506SE" localSheetId="0">#REF!</definedName>
    <definedName name="UAcct5506SE">#REF!</definedName>
    <definedName name="UACCT550sg">#REF!</definedName>
    <definedName name="uacct550sgw">#REF!</definedName>
    <definedName name="uacct550snppo">#REF!</definedName>
    <definedName name="uacct550ssgct">#REF!</definedName>
    <definedName name="UAcct551">#REF!</definedName>
    <definedName name="UAcct551CAGE">#REF!</definedName>
    <definedName name="UACCT551SG">#REF!</definedName>
    <definedName name="UAcct552">#REF!</definedName>
    <definedName name="UACCT552CAGE">#REF!</definedName>
    <definedName name="UAcct552Dnppou">#REF!</definedName>
    <definedName name="UAcct552sg" localSheetId="0">#REF!</definedName>
    <definedName name="UAcct552SG">#REF!</definedName>
    <definedName name="UACCT552SSGCT">#REF!</definedName>
    <definedName name="UAcct553">#REF!</definedName>
    <definedName name="UACCT553CAGE">#REF!</definedName>
    <definedName name="UAcct553Dnppou">#REF!</definedName>
    <definedName name="UAcct553SG">#REF!</definedName>
    <definedName name="UACCT553SGW">#REF!</definedName>
    <definedName name="UACCT553SSGCT">#REF!</definedName>
    <definedName name="UAcct554">#REF!</definedName>
    <definedName name="UACCT554CAGE">#REF!</definedName>
    <definedName name="UAcct554Dnppou">#REF!</definedName>
    <definedName name="UAcct554SG">#REF!</definedName>
    <definedName name="UACCT554SGW">#REF!</definedName>
    <definedName name="UAcct554SSCT">#REF!</definedName>
    <definedName name="UACCT554SSGCT">#REF!</definedName>
    <definedName name="UAcct555CAEE" localSheetId="0">#REF!</definedName>
    <definedName name="UAcct555CAEE">#REF!</definedName>
    <definedName name="UAcct555CAEW">#REF!</definedName>
    <definedName name="UAcct555CAGE" localSheetId="0">#REF!</definedName>
    <definedName name="UAcct555CAGE">#REF!</definedName>
    <definedName name="UAcct555CAGW">#REF!</definedName>
    <definedName name="uacct555dgp" localSheetId="0">#REF!</definedName>
    <definedName name="UACCT555DGP">#REF!</definedName>
    <definedName name="UAcct555Dgu">#REF!</definedName>
    <definedName name="UACCT555NPCCAEW">#REF!</definedName>
    <definedName name="UACCT555NPCCAGW">#REF!</definedName>
    <definedName name="UAcct555S" localSheetId="0">#REF!</definedName>
    <definedName name="UAcct555S">#REF!</definedName>
    <definedName name="UAcct555Se" localSheetId="0">#REF!</definedName>
    <definedName name="UAcct555Se">#REF!</definedName>
    <definedName name="UAcct555SG" localSheetId="0">#REF!</definedName>
    <definedName name="UACCT555SG">#REF!</definedName>
    <definedName name="uacct555ssgc">#REF!</definedName>
    <definedName name="uacct555ssgp">#REF!</definedName>
    <definedName name="UAcct556" localSheetId="0">#REF!</definedName>
    <definedName name="UAcct556">#REF!</definedName>
    <definedName name="UAcct557" localSheetId="0">#REF!</definedName>
    <definedName name="UAcct557">#REF!</definedName>
    <definedName name="UAcct557S">#REF!</definedName>
    <definedName name="uacct557se">#REF!</definedName>
    <definedName name="UAcct557Sg">#REF!</definedName>
    <definedName name="Uacct557SSGCT">#REF!</definedName>
    <definedName name="uacct557trojp">#REF!</definedName>
    <definedName name="UAcct560" localSheetId="0">#REF!</definedName>
    <definedName name="UAcct560">#REF!</definedName>
    <definedName name="UAcct561" localSheetId="0">#REF!</definedName>
    <definedName name="UAcct561">#REF!</definedName>
    <definedName name="UAcct562" localSheetId="0">#REF!</definedName>
    <definedName name="UAcct562">#REF!</definedName>
    <definedName name="UAcct563" localSheetId="0">#REF!</definedName>
    <definedName name="UAcct563">#REF!</definedName>
    <definedName name="UAcct564" localSheetId="0">#REF!</definedName>
    <definedName name="UAcct564">#REF!</definedName>
    <definedName name="UAcct565" localSheetId="0">#REF!</definedName>
    <definedName name="UAcct565">#REF!</definedName>
    <definedName name="UACCT565NPC">#REF!</definedName>
    <definedName name="UACCT565NPCCAGW">#REF!</definedName>
    <definedName name="UAcct565Se">#REF!</definedName>
    <definedName name="UAcct566" localSheetId="0">#REF!</definedName>
    <definedName name="UAcct566">#REF!</definedName>
    <definedName name="UAcct567" localSheetId="0">#REF!</definedName>
    <definedName name="UAcct567">#REF!</definedName>
    <definedName name="UAcct568" localSheetId="0">#REF!</definedName>
    <definedName name="UAcct568">#REF!</definedName>
    <definedName name="UAcct569" localSheetId="0">#REF!</definedName>
    <definedName name="UAcct569">#REF!</definedName>
    <definedName name="UAcct570" localSheetId="0">#REF!</definedName>
    <definedName name="UAcct570">#REF!</definedName>
    <definedName name="UAcct571" localSheetId="0">#REF!</definedName>
    <definedName name="UAcct571">#REF!</definedName>
    <definedName name="UAcct572" localSheetId="0">#REF!</definedName>
    <definedName name="UAcct572">#REF!</definedName>
    <definedName name="UAcct573" localSheetId="0">#REF!</definedName>
    <definedName name="UAcct573">#REF!</definedName>
    <definedName name="UAcct580" localSheetId="0">#REF!</definedName>
    <definedName name="UAcct580">#REF!</definedName>
    <definedName name="UAcct581" localSheetId="0">#REF!</definedName>
    <definedName name="UAcct581">#REF!</definedName>
    <definedName name="UAcct582" localSheetId="0">#REF!</definedName>
    <definedName name="UAcct582">#REF!</definedName>
    <definedName name="UAcct583" localSheetId="0">#REF!</definedName>
    <definedName name="UAcct583">#REF!</definedName>
    <definedName name="UAcct584" localSheetId="0">#REF!</definedName>
    <definedName name="UAcct584">#REF!</definedName>
    <definedName name="UAcct585" localSheetId="0">#REF!</definedName>
    <definedName name="UAcct585">#REF!</definedName>
    <definedName name="UAcct586" localSheetId="0">#REF!</definedName>
    <definedName name="UAcct586">#REF!</definedName>
    <definedName name="UAcct587" localSheetId="0">#REF!</definedName>
    <definedName name="UAcct587">#REF!</definedName>
    <definedName name="UAcct588" localSheetId="0">#REF!</definedName>
    <definedName name="UAcct588">#REF!</definedName>
    <definedName name="UAcct589" localSheetId="0">#REF!</definedName>
    <definedName name="UAcct589">#REF!</definedName>
    <definedName name="UAcct590" localSheetId="0">#REF!</definedName>
    <definedName name="UAcct590">#REF!</definedName>
    <definedName name="UAcct591" localSheetId="0">#REF!</definedName>
    <definedName name="UAcct591">#REF!</definedName>
    <definedName name="UAcct592" localSheetId="0">#REF!</definedName>
    <definedName name="UAcct592">#REF!</definedName>
    <definedName name="UAcct593" localSheetId="0">#REF!</definedName>
    <definedName name="UAcct593">#REF!</definedName>
    <definedName name="UAcct594" localSheetId="0">#REF!</definedName>
    <definedName name="UAcct594">#REF!</definedName>
    <definedName name="UAcct595" localSheetId="0">#REF!</definedName>
    <definedName name="UAcct595">#REF!</definedName>
    <definedName name="UAcct596" localSheetId="0">#REF!</definedName>
    <definedName name="UAcct596">#REF!</definedName>
    <definedName name="UAcct597" localSheetId="0">#REF!</definedName>
    <definedName name="UAcct597">#REF!</definedName>
    <definedName name="UAcct598" localSheetId="0">#REF!</definedName>
    <definedName name="UAcct598">#REF!</definedName>
    <definedName name="UAcct901" localSheetId="0">#REF!</definedName>
    <definedName name="UAcct901">#REF!</definedName>
    <definedName name="UAcct902" localSheetId="0">#REF!</definedName>
    <definedName name="UAcct902">#REF!</definedName>
    <definedName name="UAcct903" localSheetId="0">#REF!</definedName>
    <definedName name="UAcct903">#REF!</definedName>
    <definedName name="UAcct904" localSheetId="0">#REF!</definedName>
    <definedName name="UAcct904">#REF!</definedName>
    <definedName name="Uacct904SG" localSheetId="0">#REF!</definedName>
    <definedName name="Uacct904SG">#REF!</definedName>
    <definedName name="UAcct905" localSheetId="0">#REF!</definedName>
    <definedName name="UAcct905">#REF!</definedName>
    <definedName name="UAcct907" localSheetId="0">#REF!</definedName>
    <definedName name="UAcct907">#REF!</definedName>
    <definedName name="UAcct908" localSheetId="0">#REF!</definedName>
    <definedName name="UAcct908">#REF!</definedName>
    <definedName name="UAcct909" localSheetId="0">#REF!</definedName>
    <definedName name="UAcct909">#REF!</definedName>
    <definedName name="UAcct910" localSheetId="0">#REF!</definedName>
    <definedName name="UAcct910">#REF!</definedName>
    <definedName name="UAcct911" localSheetId="0">#REF!</definedName>
    <definedName name="UAcct911">#REF!</definedName>
    <definedName name="UAcct912" localSheetId="0">#REF!</definedName>
    <definedName name="UAcct912">#REF!</definedName>
    <definedName name="UAcct913" localSheetId="0">#REF!</definedName>
    <definedName name="UAcct913">#REF!</definedName>
    <definedName name="UAcct916" localSheetId="0">#REF!</definedName>
    <definedName name="UAcct916">#REF!</definedName>
    <definedName name="UAcct920" localSheetId="0">#REF!</definedName>
    <definedName name="UAcct920">#REF!</definedName>
    <definedName name="UAcct920Cn" localSheetId="0">#REF!</definedName>
    <definedName name="UAcct920Cn">#REF!</definedName>
    <definedName name="UAcct921" localSheetId="0">#REF!</definedName>
    <definedName name="UAcct921">#REF!</definedName>
    <definedName name="UAcct921Cn" localSheetId="0">#REF!</definedName>
    <definedName name="UAcct921Cn">#REF!</definedName>
    <definedName name="UAcct923" localSheetId="0">#REF!</definedName>
    <definedName name="UAcct923">#REF!</definedName>
    <definedName name="UAcct923CAGW">#REF!</definedName>
    <definedName name="UAcct923Cn">#REF!</definedName>
    <definedName name="UAcct924" localSheetId="0">#REF!</definedName>
    <definedName name="UAcct924">#REF!</definedName>
    <definedName name="UAcct924S">#REF!</definedName>
    <definedName name="UACCT924SG">#REF!</definedName>
    <definedName name="UAcct924SO">#REF!</definedName>
    <definedName name="UAcct925" localSheetId="0">#REF!</definedName>
    <definedName name="UAcct925">#REF!</definedName>
    <definedName name="UAcct926" localSheetId="0">#REF!</definedName>
    <definedName name="UAcct926">#REF!</definedName>
    <definedName name="UAcct927" localSheetId="0">#REF!</definedName>
    <definedName name="UAcct927">#REF!</definedName>
    <definedName name="UAcct928" localSheetId="0">#REF!</definedName>
    <definedName name="UAcct928">#REF!</definedName>
    <definedName name="UAcct928RE">#REF!</definedName>
    <definedName name="UAcct929" localSheetId="0">#REF!</definedName>
    <definedName name="UAcct929">#REF!</definedName>
    <definedName name="UAcct930" localSheetId="0">#REF!</definedName>
    <definedName name="UAcct930">#REF!</definedName>
    <definedName name="UACCT930cn">#REF!</definedName>
    <definedName name="UAcct930S">#REF!</definedName>
    <definedName name="UAcct930So">#REF!</definedName>
    <definedName name="UAcct931" localSheetId="0">#REF!</definedName>
    <definedName name="UAcct931">#REF!</definedName>
    <definedName name="UAcct935" localSheetId="0">#REF!</definedName>
    <definedName name="UAcct935">#REF!</definedName>
    <definedName name="UAcctAGA" localSheetId="0">#REF!</definedName>
    <definedName name="UAcctAGA">#REF!</definedName>
    <definedName name="UACCTCOHDGP">#REF!</definedName>
    <definedName name="UACCTCOWSG">#REF!</definedName>
    <definedName name="UAcctcwc" localSheetId="0">#REF!</definedName>
    <definedName name="UAcctcwc">#REF!</definedName>
    <definedName name="UAcctd00" localSheetId="0">#REF!</definedName>
    <definedName name="UAcctd00">#REF!</definedName>
    <definedName name="UAcctdfa" localSheetId="0">#REF!</definedName>
    <definedName name="UAcctdfa">#REF!</definedName>
    <definedName name="UAcctdfad" localSheetId="0">#REF!</definedName>
    <definedName name="UAcctdfad">#REF!</definedName>
    <definedName name="UAcctdfap" localSheetId="0">#REF!</definedName>
    <definedName name="UAcctdfap">#REF!</definedName>
    <definedName name="UAcctdfat" localSheetId="0">#REF!</definedName>
    <definedName name="UAcctdfat">#REF!</definedName>
    <definedName name="UAcctds0" localSheetId="0">#REF!</definedName>
    <definedName name="UAcctds0">#REF!</definedName>
    <definedName name="UACCTECD">#REF!</definedName>
    <definedName name="UACCTECDDGP">#REF!</definedName>
    <definedName name="UACCTECDMC">#REF!</definedName>
    <definedName name="UACCTECDS">#REF!</definedName>
    <definedName name="UACCTECDSG1">#REF!</definedName>
    <definedName name="UACCTECDSG2">#REF!</definedName>
    <definedName name="UACCTECDSG3">#REF!</definedName>
    <definedName name="UACCTEQFCS">#REF!</definedName>
    <definedName name="UACCTEQFCSG">#REF!</definedName>
    <definedName name="UAcctfit" localSheetId="0">#REF!</definedName>
    <definedName name="UAcctfit">#REF!</definedName>
    <definedName name="UAcctg00" localSheetId="0">#REF!</definedName>
    <definedName name="UAcctg00">#REF!</definedName>
    <definedName name="UAccth00" localSheetId="0">#REF!</definedName>
    <definedName name="UAccth00">#REF!</definedName>
    <definedName name="UAccti00" localSheetId="0">#REF!</definedName>
    <definedName name="UAccti00">#REF!</definedName>
    <definedName name="UACCTMCCMC">#REF!</definedName>
    <definedName name="UACCTMCSG">#REF!</definedName>
    <definedName name="UAcctn00" localSheetId="0">#REF!</definedName>
    <definedName name="UAcctn00">#REF!</definedName>
    <definedName name="UAccto00" localSheetId="0">#REF!</definedName>
    <definedName name="UAccto00">#REF!</definedName>
    <definedName name="UAcctowc" localSheetId="0">#REF!</definedName>
    <definedName name="UAcctowc">#REF!</definedName>
    <definedName name="UAcctowcdgp" localSheetId="0">#REF!</definedName>
    <definedName name="UAcctowcdgp">#REF!</definedName>
    <definedName name="UAcctowcse">#REF!</definedName>
    <definedName name="UACCTOWCSSECH" localSheetId="0">#REF!</definedName>
    <definedName name="UACCTOWCSSECH">#REF!</definedName>
    <definedName name="UAccts00" localSheetId="0">#REF!</definedName>
    <definedName name="UAccts00">#REF!</definedName>
    <definedName name="UAcctSchM">#REF!</definedName>
    <definedName name="UAcctsttax" localSheetId="0">#REF!</definedName>
    <definedName name="UAcctsttax">#REF!</definedName>
    <definedName name="UAcctt00" localSheetId="0">#REF!</definedName>
    <definedName name="UAcctt00">#REF!</definedName>
    <definedName name="UACT553SGW">#REF!</definedName>
    <definedName name="UNBILREV" localSheetId="0">#REF!</definedName>
    <definedName name="UNBILREV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 localSheetId="0">#REF!</definedName>
    <definedName name="USBR">#REF!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GrossReceipts">#REF!</definedName>
    <definedName name="v" hidden="1">{#N/A,#N/A,FALSE,"Coversheet";#N/A,#N/A,FALSE,"QA"}</definedName>
    <definedName name="ValidAccount">#REF!</definedName>
    <definedName name="Value" hidden="1">{#N/A,#N/A,FALSE,"Summ";#N/A,#N/A,FALSE,"General"}</definedName>
    <definedName name="VAR" localSheetId="0">#REF!</definedName>
    <definedName name="VAR">#REF!</definedName>
    <definedName name="VARIABLE" localSheetId="0">#REF!</definedName>
    <definedName name="VARIABLE">#REF!</definedName>
    <definedName name="Version" localSheetId="0">#REF!</definedName>
    <definedName name="Version">#REF!</definedName>
    <definedName name="VOUCHER" localSheetId="0">#REF!</definedName>
    <definedName name="VOUCHER">#REF!</definedName>
    <definedName name="w" localSheetId="0" hidden="1">#REF!</definedName>
    <definedName name="w" hidden="1">#REF!</definedName>
    <definedName name="WA16_2018" localSheetId="0">#REF!</definedName>
    <definedName name="WA16_2018">#REF!</definedName>
    <definedName name="WA16_2019" localSheetId="0">#REF!</definedName>
    <definedName name="WA16_2019">#REF!</definedName>
    <definedName name="WA24_2018" localSheetId="0">#REF!</definedName>
    <definedName name="WA24_2018">#REF!</definedName>
    <definedName name="WA24_2019">#REF!</definedName>
    <definedName name="WA36_2018">#REF!</definedName>
    <definedName name="WA36_2019">#REF!</definedName>
    <definedName name="WA40_2018">#REF!</definedName>
    <definedName name="WA40_2019">#REF!</definedName>
    <definedName name="WA48pri_2018">#REF!</definedName>
    <definedName name="WA48pri_2019">#REF!</definedName>
    <definedName name="WA48sec_2018">#REF!</definedName>
    <definedName name="WA48sec_2019">#REF!</definedName>
    <definedName name="WABoise_2018">#REF!</definedName>
    <definedName name="WABoise_2019">#REF!</definedName>
    <definedName name="WaRevenueTax">#REF!</definedName>
    <definedName name="we" hidden="1">{#N/A,#N/A,FALSE,"Pg 6b CustCount_Gas";#N/A,#N/A,FALSE,"QA";#N/A,#N/A,FALSE,"Report";#N/A,#N/A,FALSE,"forecast"}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H" hidden="1">{#N/A,#N/A,FALSE,"Coversheet";#N/A,#N/A,FALSE,"QA"}</definedName>
    <definedName name="WIDTH" localSheetId="0">#REF!</definedName>
    <definedName name="WIDTH">#REF!</definedName>
    <definedName name="WinterPeak">#REF!,#REF!</definedName>
    <definedName name="WN" localSheetId="0">#REF!</definedName>
    <definedName name="WN">#REF!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orkforce_Data">OFFSET(#REF!,0,0,COUNTA(#REF!),COUNTA(#REF!))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>#REF!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ear" localSheetId="0">#REF!</definedName>
    <definedName name="Year">#REF!</definedName>
    <definedName name="YearEndFactors" localSheetId="0">#REF!</definedName>
    <definedName name="YearEndFactors">#REF!</definedName>
    <definedName name="YearEndInput" localSheetId="0">#REF!</definedName>
    <definedName name="YearEndInput">#REF!</definedName>
    <definedName name="YEFactors">#REF!</definedName>
    <definedName name="yesterdayscurves">#REF!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  <definedName name="ZA" localSheetId="0">#REF!</definedName>
    <definedName name="ZA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6" l="1"/>
  <c r="F25" i="6"/>
  <c r="F26" i="6"/>
  <c r="L69" i="6" l="1"/>
  <c r="L63" i="6"/>
  <c r="L64" i="6"/>
  <c r="L62" i="6"/>
  <c r="L57" i="6"/>
  <c r="L58" i="6"/>
  <c r="L56" i="6"/>
  <c r="L47" i="6"/>
  <c r="L48" i="6"/>
  <c r="L46" i="6"/>
  <c r="L37" i="6"/>
  <c r="L38" i="6"/>
  <c r="L36" i="6"/>
  <c r="K61" i="6"/>
  <c r="K54" i="6"/>
  <c r="K53" i="6"/>
  <c r="K52" i="6"/>
  <c r="K51" i="6"/>
  <c r="K45" i="6"/>
  <c r="K43" i="6"/>
  <c r="K42" i="6"/>
  <c r="K41" i="6"/>
  <c r="K34" i="6"/>
  <c r="K33" i="6"/>
  <c r="U5" i="6" l="1"/>
  <c r="U4" i="6"/>
  <c r="M32" i="6" s="1"/>
  <c r="E7" i="6"/>
  <c r="U8" i="6" s="1"/>
  <c r="E8" i="6"/>
  <c r="U11" i="6" s="1"/>
  <c r="E9" i="6"/>
  <c r="U19" i="6" s="1"/>
  <c r="E10" i="6"/>
  <c r="U12" i="6" s="1"/>
  <c r="E11" i="6"/>
  <c r="U20" i="6" s="1"/>
  <c r="E13" i="6"/>
  <c r="E14" i="6"/>
  <c r="U39" i="6" s="1"/>
  <c r="E15" i="6"/>
  <c r="E16" i="6"/>
  <c r="C16" i="6"/>
  <c r="C15" i="6"/>
  <c r="C14" i="6"/>
  <c r="C13" i="6"/>
  <c r="C11" i="6"/>
  <c r="C10" i="6"/>
  <c r="C9" i="6"/>
  <c r="C8" i="6"/>
  <c r="C7" i="6"/>
  <c r="C6" i="6"/>
  <c r="E6" i="6"/>
  <c r="U6" i="6" s="1"/>
  <c r="O69" i="6"/>
  <c r="O64" i="6"/>
  <c r="O63" i="6"/>
  <c r="O62" i="6"/>
  <c r="O58" i="6"/>
  <c r="O57" i="6"/>
  <c r="O56" i="6"/>
  <c r="O48" i="6"/>
  <c r="O47" i="6"/>
  <c r="O46" i="6"/>
  <c r="O38" i="6"/>
  <c r="O37" i="6"/>
  <c r="O36" i="6"/>
  <c r="U17" i="6" l="1"/>
  <c r="U13" i="6"/>
  <c r="U16" i="6"/>
  <c r="U9" i="6"/>
  <c r="M34" i="6" s="1"/>
  <c r="U15" i="6"/>
  <c r="U7" i="6"/>
  <c r="M33" i="6" s="1"/>
  <c r="U18" i="6"/>
  <c r="U10" i="6"/>
  <c r="U34" i="6"/>
  <c r="U14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K68" i="6"/>
  <c r="K14" i="6" s="1"/>
  <c r="K67" i="6"/>
  <c r="K65" i="6"/>
  <c r="K10" i="6"/>
  <c r="K16" i="6"/>
  <c r="K35" i="6"/>
  <c r="K32" i="6"/>
  <c r="K11" i="6" l="1"/>
  <c r="K13" i="6"/>
  <c r="K70" i="6"/>
  <c r="K8" i="6"/>
  <c r="K7" i="6"/>
  <c r="K39" i="6"/>
  <c r="K9" i="6"/>
  <c r="K6" i="6"/>
  <c r="BC23" i="6" l="1"/>
  <c r="AS55" i="6"/>
  <c r="AS53" i="6"/>
  <c r="AS51" i="6"/>
  <c r="AS49" i="6"/>
  <c r="AS47" i="6"/>
  <c r="AM36" i="6"/>
  <c r="AM35" i="6"/>
  <c r="AE26" i="6"/>
  <c r="B15" i="6" l="1"/>
  <c r="BJ24" i="6" l="1"/>
  <c r="BJ23" i="6"/>
  <c r="BJ22" i="6"/>
  <c r="BJ21" i="6"/>
  <c r="BJ20" i="6"/>
  <c r="BJ19" i="6"/>
  <c r="BJ18" i="6"/>
  <c r="BJ17" i="6"/>
  <c r="BJ16" i="6"/>
  <c r="BJ15" i="6"/>
  <c r="BJ14" i="6"/>
  <c r="BJ13" i="6"/>
  <c r="BJ12" i="6"/>
  <c r="BJ11" i="6"/>
  <c r="BJ10" i="6"/>
  <c r="BJ9" i="6"/>
  <c r="BJ8" i="6"/>
  <c r="BJ7" i="6"/>
  <c r="BA18" i="6"/>
  <c r="BA17" i="6"/>
  <c r="BA16" i="6"/>
  <c r="BA15" i="6"/>
  <c r="BA14" i="6"/>
  <c r="BA13" i="6"/>
  <c r="BA12" i="6"/>
  <c r="BA11" i="6"/>
  <c r="BA10" i="6"/>
  <c r="BA9" i="6"/>
  <c r="BA8" i="6"/>
  <c r="BA7" i="6"/>
  <c r="BB17" i="6" l="1"/>
  <c r="BK13" i="6"/>
  <c r="BK14" i="6"/>
  <c r="BB15" i="6"/>
  <c r="BK16" i="6"/>
  <c r="BK18" i="6"/>
  <c r="BB7" i="6"/>
  <c r="BB8" i="6"/>
  <c r="BK20" i="6"/>
  <c r="BK23" i="6"/>
  <c r="BB13" i="6"/>
  <c r="BB14" i="6"/>
  <c r="BK15" i="6"/>
  <c r="BB16" i="6"/>
  <c r="BK17" i="6"/>
  <c r="BB18" i="6"/>
  <c r="BK7" i="6"/>
  <c r="BK19" i="6"/>
  <c r="BK8" i="6"/>
  <c r="BB9" i="6"/>
  <c r="BK9" i="6"/>
  <c r="BK21" i="6"/>
  <c r="BB10" i="6"/>
  <c r="BK10" i="6"/>
  <c r="BK22" i="6"/>
  <c r="BB11" i="6"/>
  <c r="BK11" i="6"/>
  <c r="BB12" i="6"/>
  <c r="BK12" i="6"/>
  <c r="BK24" i="6"/>
  <c r="AS12" i="6"/>
  <c r="AT12" i="6" s="1"/>
  <c r="AS11" i="6"/>
  <c r="AS14" i="6" s="1"/>
  <c r="AS10" i="6"/>
  <c r="AS13" i="6" s="1"/>
  <c r="AS16" i="6" s="1"/>
  <c r="AT9" i="6"/>
  <c r="AT8" i="6"/>
  <c r="AT7" i="6"/>
  <c r="AU12" i="6" l="1"/>
  <c r="AU7" i="6"/>
  <c r="AU8" i="6"/>
  <c r="AU9" i="6"/>
  <c r="AT10" i="6"/>
  <c r="AT16" i="6"/>
  <c r="AS19" i="6"/>
  <c r="AT14" i="6"/>
  <c r="AS17" i="6"/>
  <c r="AT11" i="6"/>
  <c r="AT13" i="6"/>
  <c r="AS15" i="6"/>
  <c r="AU14" i="6" l="1"/>
  <c r="AU16" i="6"/>
  <c r="AU13" i="6"/>
  <c r="AU11" i="6"/>
  <c r="AU10" i="6"/>
  <c r="AS22" i="6"/>
  <c r="AT19" i="6"/>
  <c r="AS18" i="6"/>
  <c r="AT15" i="6"/>
  <c r="AT17" i="6"/>
  <c r="AS20" i="6"/>
  <c r="AU19" i="6" l="1"/>
  <c r="AU17" i="6"/>
  <c r="AU15" i="6"/>
  <c r="AS25" i="6"/>
  <c r="AT22" i="6"/>
  <c r="AT20" i="6"/>
  <c r="AS23" i="6"/>
  <c r="AT18" i="6"/>
  <c r="AS21" i="6"/>
  <c r="AU18" i="6" l="1"/>
  <c r="AU22" i="6"/>
  <c r="AU20" i="6"/>
  <c r="AS24" i="6"/>
  <c r="AT21" i="6"/>
  <c r="AT23" i="6"/>
  <c r="AS26" i="6"/>
  <c r="AS28" i="6"/>
  <c r="AT25" i="6"/>
  <c r="AU21" i="6" l="1"/>
  <c r="AU25" i="6"/>
  <c r="AU23" i="6"/>
  <c r="AS29" i="6"/>
  <c r="AT26" i="6"/>
  <c r="AS31" i="6"/>
  <c r="AT28" i="6"/>
  <c r="AT24" i="6"/>
  <c r="AS27" i="6"/>
  <c r="AU28" i="6" l="1"/>
  <c r="AU26" i="6"/>
  <c r="AU24" i="6"/>
  <c r="AT29" i="6"/>
  <c r="AS32" i="6"/>
  <c r="AS30" i="6"/>
  <c r="AT27" i="6"/>
  <c r="AS34" i="6"/>
  <c r="AT31" i="6"/>
  <c r="AU31" i="6" l="1"/>
  <c r="AU27" i="6"/>
  <c r="AU29" i="6"/>
  <c r="AT32" i="6"/>
  <c r="AS35" i="6"/>
  <c r="AT34" i="6"/>
  <c r="AS37" i="6"/>
  <c r="AT30" i="6"/>
  <c r="AS33" i="6"/>
  <c r="AU30" i="6" l="1"/>
  <c r="AU34" i="6"/>
  <c r="AU32" i="6"/>
  <c r="AS36" i="6"/>
  <c r="AT33" i="6"/>
  <c r="AS40" i="6"/>
  <c r="AT40" i="6" s="1"/>
  <c r="AT37" i="6"/>
  <c r="AS38" i="6"/>
  <c r="AT35" i="6"/>
  <c r="AU40" i="6" l="1"/>
  <c r="AU35" i="6"/>
  <c r="AU37" i="6"/>
  <c r="AU33" i="6"/>
  <c r="AS41" i="6"/>
  <c r="AT41" i="6" s="1"/>
  <c r="AT38" i="6"/>
  <c r="AT36" i="6"/>
  <c r="AS39" i="6"/>
  <c r="AU38" i="6" l="1"/>
  <c r="AU36" i="6"/>
  <c r="AU41" i="6"/>
  <c r="AS42" i="6"/>
  <c r="AT42" i="6" s="1"/>
  <c r="AT39" i="6"/>
  <c r="AU42" i="6" l="1"/>
  <c r="AU39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6"/>
  <c r="AK12" i="6"/>
  <c r="AK11" i="6"/>
  <c r="AK10" i="6"/>
  <c r="AK9" i="6"/>
  <c r="AK8" i="6"/>
  <c r="AK7" i="6"/>
  <c r="AL11" i="6" l="1"/>
  <c r="AL8" i="6"/>
  <c r="AL9" i="6"/>
  <c r="AL10" i="6"/>
  <c r="AL23" i="6"/>
  <c r="AL26" i="6"/>
  <c r="AL20" i="6"/>
  <c r="AL22" i="6"/>
  <c r="AL12" i="6"/>
  <c r="AL13" i="6"/>
  <c r="AL14" i="6"/>
  <c r="AL27" i="6"/>
  <c r="AL16" i="6"/>
  <c r="AL18" i="6"/>
  <c r="AL21" i="6"/>
  <c r="AL24" i="6"/>
  <c r="AL25" i="6"/>
  <c r="AL15" i="6"/>
  <c r="AL17" i="6"/>
  <c r="AL7" i="6"/>
  <c r="AL19" i="6"/>
  <c r="AC8" i="6"/>
  <c r="AD8" i="6" s="1"/>
  <c r="AC9" i="6"/>
  <c r="AD9" i="6" s="1"/>
  <c r="AC10" i="6"/>
  <c r="AD10" i="6" s="1"/>
  <c r="AC11" i="6"/>
  <c r="AD11" i="6" s="1"/>
  <c r="AC12" i="6"/>
  <c r="AD12" i="6" s="1"/>
  <c r="AC13" i="6"/>
  <c r="AD13" i="6" s="1"/>
  <c r="AC14" i="6"/>
  <c r="AD14" i="6" s="1"/>
  <c r="AC15" i="6"/>
  <c r="AD15" i="6" s="1"/>
  <c r="AC16" i="6"/>
  <c r="AD16" i="6" s="1"/>
  <c r="AC17" i="6"/>
  <c r="AD17" i="6" s="1"/>
  <c r="AC18" i="6"/>
  <c r="AD18" i="6" s="1"/>
  <c r="AC19" i="6"/>
  <c r="AD19" i="6" s="1"/>
  <c r="AC20" i="6"/>
  <c r="AD20" i="6" s="1"/>
  <c r="AC21" i="6"/>
  <c r="AD21" i="6" s="1"/>
  <c r="AC7" i="6"/>
  <c r="AD7" i="6" s="1"/>
  <c r="I70" i="6" l="1"/>
  <c r="J70" i="6"/>
  <c r="I65" i="6"/>
  <c r="J65" i="6"/>
  <c r="I59" i="6"/>
  <c r="J59" i="6"/>
  <c r="I49" i="6"/>
  <c r="J49" i="6"/>
  <c r="J39" i="6"/>
  <c r="I39" i="6"/>
  <c r="N19" i="6"/>
  <c r="N20" i="6"/>
  <c r="N21" i="6"/>
  <c r="L19" i="6"/>
  <c r="L20" i="6"/>
  <c r="L21" i="6" l="1"/>
  <c r="I72" i="6"/>
  <c r="J72" i="6"/>
  <c r="T56" i="6" l="1"/>
  <c r="T59" i="6" s="1"/>
  <c r="T57" i="6"/>
  <c r="T60" i="6" s="1"/>
  <c r="T55" i="6"/>
  <c r="U33" i="6" l="1"/>
  <c r="K44" i="6"/>
  <c r="T58" i="6"/>
  <c r="K55" i="6" s="1"/>
  <c r="U38" i="6" l="1"/>
  <c r="K49" i="6"/>
  <c r="K15" i="6"/>
  <c r="B7" i="6"/>
  <c r="B8" i="6"/>
  <c r="B9" i="6"/>
  <c r="B10" i="6"/>
  <c r="B11" i="6"/>
  <c r="B13" i="6"/>
  <c r="B14" i="6"/>
  <c r="B16" i="6"/>
  <c r="B6" i="6"/>
  <c r="K17" i="6" l="1"/>
  <c r="K23" i="6"/>
  <c r="K59" i="6"/>
  <c r="K72" i="6" s="1"/>
  <c r="D6" i="6"/>
  <c r="D14" i="6"/>
  <c r="D13" i="6"/>
  <c r="D11" i="6"/>
  <c r="D10" i="6"/>
  <c r="D9" i="6"/>
  <c r="D8" i="6"/>
  <c r="D7" i="6"/>
  <c r="D15" i="6"/>
  <c r="D16" i="6"/>
  <c r="T20" i="6" l="1"/>
  <c r="L61" i="6" s="1"/>
  <c r="T10" i="6"/>
  <c r="T7" i="6"/>
  <c r="L33" i="6" s="1"/>
  <c r="T11" i="6"/>
  <c r="T8" i="6"/>
  <c r="T9" i="6"/>
  <c r="T13" i="6"/>
  <c r="T17" i="6"/>
  <c r="T12" i="6"/>
  <c r="L43" i="6" s="1"/>
  <c r="T15" i="6"/>
  <c r="T14" i="6"/>
  <c r="T16" i="6"/>
  <c r="T18" i="6"/>
  <c r="T19" i="6"/>
  <c r="T5" i="6"/>
  <c r="T4" i="6"/>
  <c r="L32" i="6" s="1"/>
  <c r="T6" i="6"/>
  <c r="L34" i="6" l="1"/>
  <c r="L42" i="6"/>
  <c r="L53" i="6"/>
  <c r="L41" i="6"/>
  <c r="L51" i="6"/>
  <c r="L52" i="6"/>
  <c r="L54" i="6"/>
  <c r="I13" i="6"/>
  <c r="I14" i="6"/>
  <c r="I15" i="6"/>
  <c r="I16" i="6"/>
  <c r="H70" i="6" l="1"/>
  <c r="H65" i="6"/>
  <c r="H59" i="6"/>
  <c r="H49" i="6"/>
  <c r="H39" i="6"/>
  <c r="J21" i="6"/>
  <c r="O21" i="6" s="1"/>
  <c r="J20" i="6"/>
  <c r="O20" i="6" s="1"/>
  <c r="J19" i="6"/>
  <c r="O19" i="6" s="1"/>
  <c r="J16" i="6"/>
  <c r="H16" i="6"/>
  <c r="J15" i="6"/>
  <c r="H15" i="6"/>
  <c r="J14" i="6"/>
  <c r="H14" i="6"/>
  <c r="J13" i="6"/>
  <c r="H13" i="6"/>
  <c r="J11" i="6"/>
  <c r="I11" i="6"/>
  <c r="H11" i="6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H23" i="6" l="1"/>
  <c r="I23" i="6"/>
  <c r="J23" i="6"/>
  <c r="H72" i="6"/>
  <c r="I17" i="6"/>
  <c r="J17" i="6"/>
  <c r="H17" i="6"/>
  <c r="M41" i="6" l="1"/>
  <c r="N41" i="6" s="1"/>
  <c r="O41" i="6" s="1"/>
  <c r="N33" i="6"/>
  <c r="O33" i="6" s="1"/>
  <c r="M51" i="6"/>
  <c r="N51" i="6" s="1"/>
  <c r="O51" i="6" s="1"/>
  <c r="AE18" i="6"/>
  <c r="AF18" i="6" s="1"/>
  <c r="AE16" i="6"/>
  <c r="AF16" i="6" s="1"/>
  <c r="AE12" i="6"/>
  <c r="AF12" i="6" s="1"/>
  <c r="AE8" i="6"/>
  <c r="AF8" i="6" s="1"/>
  <c r="AE14" i="6"/>
  <c r="AF14" i="6" s="1"/>
  <c r="AE21" i="6"/>
  <c r="AF21" i="6" s="1"/>
  <c r="AE7" i="6"/>
  <c r="AF7" i="6" s="1"/>
  <c r="AE10" i="6"/>
  <c r="AF10" i="6" s="1"/>
  <c r="AE19" i="6"/>
  <c r="AF19" i="6" s="1"/>
  <c r="AE20" i="6"/>
  <c r="AF20" i="6" s="1"/>
  <c r="AE17" i="6"/>
  <c r="AF17" i="6" s="1"/>
  <c r="AE15" i="6"/>
  <c r="AF15" i="6" s="1"/>
  <c r="AE13" i="6"/>
  <c r="AF13" i="6" s="1"/>
  <c r="AE11" i="6"/>
  <c r="AF11" i="6" s="1"/>
  <c r="AE9" i="6"/>
  <c r="AF9" i="6" s="1"/>
  <c r="M54" i="6"/>
  <c r="N54" i="6" s="1"/>
  <c r="O54" i="6" s="1"/>
  <c r="BC15" i="6"/>
  <c r="BD15" i="6" s="1"/>
  <c r="BE15" i="6" s="1"/>
  <c r="BC16" i="6"/>
  <c r="BD16" i="6" s="1"/>
  <c r="BE16" i="6" s="1"/>
  <c r="BC13" i="6"/>
  <c r="BD13" i="6" s="1"/>
  <c r="BE13" i="6" s="1"/>
  <c r="BC10" i="6"/>
  <c r="BD10" i="6" s="1"/>
  <c r="BE10" i="6" s="1"/>
  <c r="BC14" i="6"/>
  <c r="BD14" i="6" s="1"/>
  <c r="BE14" i="6" s="1"/>
  <c r="BC17" i="6"/>
  <c r="BD17" i="6" s="1"/>
  <c r="BE17" i="6" s="1"/>
  <c r="BC12" i="6"/>
  <c r="BD12" i="6" s="1"/>
  <c r="BE12" i="6" s="1"/>
  <c r="BC7" i="6"/>
  <c r="BD7" i="6" s="1"/>
  <c r="BE7" i="6" s="1"/>
  <c r="BC18" i="6"/>
  <c r="BD18" i="6" s="1"/>
  <c r="BE18" i="6" s="1"/>
  <c r="BC8" i="6"/>
  <c r="BD8" i="6" s="1"/>
  <c r="BE8" i="6" s="1"/>
  <c r="BC9" i="6"/>
  <c r="BD9" i="6" s="1"/>
  <c r="BE9" i="6" s="1"/>
  <c r="BC11" i="6"/>
  <c r="BD11" i="6" s="1"/>
  <c r="BE11" i="6" s="1"/>
  <c r="M43" i="6"/>
  <c r="N43" i="6" s="1"/>
  <c r="O43" i="6" s="1"/>
  <c r="M53" i="6"/>
  <c r="N53" i="6" s="1"/>
  <c r="O53" i="6" s="1"/>
  <c r="AV15" i="6"/>
  <c r="AW15" i="6" s="1"/>
  <c r="AX15" i="6" s="1"/>
  <c r="AV29" i="6"/>
  <c r="AW29" i="6" s="1"/>
  <c r="AX29" i="6" s="1"/>
  <c r="AV42" i="6"/>
  <c r="AW42" i="6" s="1"/>
  <c r="AX42" i="6" s="1"/>
  <c r="AV36" i="6"/>
  <c r="AW36" i="6" s="1"/>
  <c r="AX36" i="6" s="1"/>
  <c r="AV18" i="6"/>
  <c r="AW18" i="6" s="1"/>
  <c r="AX18" i="6" s="1"/>
  <c r="AV30" i="6"/>
  <c r="AW30" i="6" s="1"/>
  <c r="AX30" i="6" s="1"/>
  <c r="AV39" i="6"/>
  <c r="AW39" i="6" s="1"/>
  <c r="AX39" i="6" s="1"/>
  <c r="AV10" i="6"/>
  <c r="AW10" i="6" s="1"/>
  <c r="AX10" i="6" s="1"/>
  <c r="AV12" i="6"/>
  <c r="AW12" i="6" s="1"/>
  <c r="AX12" i="6" s="1"/>
  <c r="AV19" i="6"/>
  <c r="AW19" i="6" s="1"/>
  <c r="AX19" i="6" s="1"/>
  <c r="AV31" i="6"/>
  <c r="AW31" i="6" s="1"/>
  <c r="AX31" i="6" s="1"/>
  <c r="AV41" i="6"/>
  <c r="AW41" i="6" s="1"/>
  <c r="AX41" i="6" s="1"/>
  <c r="AV7" i="6"/>
  <c r="AW7" i="6" s="1"/>
  <c r="AX7" i="6" s="1"/>
  <c r="AV20" i="6"/>
  <c r="AW20" i="6" s="1"/>
  <c r="AX20" i="6" s="1"/>
  <c r="AV34" i="6"/>
  <c r="AW34" i="6" s="1"/>
  <c r="AX34" i="6" s="1"/>
  <c r="AV8" i="6"/>
  <c r="AW8" i="6" s="1"/>
  <c r="AX8" i="6" s="1"/>
  <c r="AV22" i="6"/>
  <c r="AW22" i="6" s="1"/>
  <c r="AX22" i="6" s="1"/>
  <c r="AV32" i="6"/>
  <c r="AW32" i="6" s="1"/>
  <c r="AX32" i="6" s="1"/>
  <c r="AV9" i="6"/>
  <c r="AW9" i="6" s="1"/>
  <c r="AX9" i="6" s="1"/>
  <c r="AV21" i="6"/>
  <c r="AW21" i="6" s="1"/>
  <c r="AX21" i="6" s="1"/>
  <c r="AV35" i="6"/>
  <c r="AW35" i="6" s="1"/>
  <c r="AX35" i="6" s="1"/>
  <c r="AV27" i="6"/>
  <c r="AW27" i="6" s="1"/>
  <c r="AX27" i="6" s="1"/>
  <c r="AV14" i="6"/>
  <c r="AW14" i="6" s="1"/>
  <c r="AX14" i="6" s="1"/>
  <c r="AV23" i="6"/>
  <c r="AW23" i="6" s="1"/>
  <c r="AX23" i="6" s="1"/>
  <c r="AV40" i="6"/>
  <c r="AW40" i="6" s="1"/>
  <c r="AX40" i="6" s="1"/>
  <c r="AV13" i="6"/>
  <c r="AW13" i="6" s="1"/>
  <c r="AX13" i="6" s="1"/>
  <c r="AV25" i="6"/>
  <c r="AW25" i="6" s="1"/>
  <c r="AX25" i="6" s="1"/>
  <c r="AV37" i="6"/>
  <c r="AW37" i="6" s="1"/>
  <c r="AX37" i="6" s="1"/>
  <c r="AV16" i="6"/>
  <c r="AW16" i="6" s="1"/>
  <c r="AX16" i="6" s="1"/>
  <c r="AV28" i="6"/>
  <c r="AW28" i="6" s="1"/>
  <c r="AX28" i="6" s="1"/>
  <c r="AV33" i="6"/>
  <c r="AW33" i="6" s="1"/>
  <c r="AX33" i="6" s="1"/>
  <c r="AV24" i="6"/>
  <c r="AW24" i="6" s="1"/>
  <c r="AX24" i="6" s="1"/>
  <c r="AV11" i="6"/>
  <c r="AW11" i="6" s="1"/>
  <c r="AX11" i="6" s="1"/>
  <c r="AV26" i="6"/>
  <c r="AW26" i="6" s="1"/>
  <c r="AX26" i="6" s="1"/>
  <c r="AV38" i="6"/>
  <c r="AW38" i="6" s="1"/>
  <c r="AX38" i="6" s="1"/>
  <c r="AV17" i="6"/>
  <c r="AW17" i="6" s="1"/>
  <c r="AX17" i="6" s="1"/>
  <c r="M61" i="6"/>
  <c r="N61" i="6" s="1"/>
  <c r="O61" i="6" s="1"/>
  <c r="BL9" i="6"/>
  <c r="BM9" i="6" s="1"/>
  <c r="BN9" i="6" s="1"/>
  <c r="BL11" i="6"/>
  <c r="BM11" i="6" s="1"/>
  <c r="BN11" i="6" s="1"/>
  <c r="BL19" i="6"/>
  <c r="BM19" i="6" s="1"/>
  <c r="BN19" i="6" s="1"/>
  <c r="BL10" i="6"/>
  <c r="BM10" i="6" s="1"/>
  <c r="BN10" i="6" s="1"/>
  <c r="BL23" i="6"/>
  <c r="BM23" i="6" s="1"/>
  <c r="BN23" i="6" s="1"/>
  <c r="BL15" i="6"/>
  <c r="BM15" i="6" s="1"/>
  <c r="BN15" i="6" s="1"/>
  <c r="BL21" i="6"/>
  <c r="BM21" i="6" s="1"/>
  <c r="BN21" i="6" s="1"/>
  <c r="BL16" i="6"/>
  <c r="BM16" i="6" s="1"/>
  <c r="BN16" i="6" s="1"/>
  <c r="BL14" i="6"/>
  <c r="BM14" i="6" s="1"/>
  <c r="BN14" i="6" s="1"/>
  <c r="BL24" i="6"/>
  <c r="BM24" i="6" s="1"/>
  <c r="BN24" i="6" s="1"/>
  <c r="BL8" i="6"/>
  <c r="BM8" i="6" s="1"/>
  <c r="BN8" i="6" s="1"/>
  <c r="BL7" i="6"/>
  <c r="BM7" i="6" s="1"/>
  <c r="BN7" i="6" s="1"/>
  <c r="BL22" i="6"/>
  <c r="BM22" i="6" s="1"/>
  <c r="BN22" i="6" s="1"/>
  <c r="BL17" i="6"/>
  <c r="BM17" i="6" s="1"/>
  <c r="BN17" i="6" s="1"/>
  <c r="BL12" i="6"/>
  <c r="BM12" i="6" s="1"/>
  <c r="BN12" i="6" s="1"/>
  <c r="BL13" i="6"/>
  <c r="BM13" i="6" s="1"/>
  <c r="BN13" i="6" s="1"/>
  <c r="BL18" i="6"/>
  <c r="BM18" i="6" s="1"/>
  <c r="BN18" i="6" s="1"/>
  <c r="BL20" i="6"/>
  <c r="BM20" i="6" s="1"/>
  <c r="BN20" i="6" s="1"/>
  <c r="N32" i="6"/>
  <c r="O32" i="6" s="1"/>
  <c r="X21" i="6"/>
  <c r="X15" i="6"/>
  <c r="X24" i="6"/>
  <c r="X9" i="6"/>
  <c r="X18" i="6"/>
  <c r="X20" i="6"/>
  <c r="X10" i="6"/>
  <c r="X12" i="6"/>
  <c r="X14" i="6"/>
  <c r="X23" i="6"/>
  <c r="X8" i="6"/>
  <c r="X17" i="6"/>
  <c r="X19" i="6"/>
  <c r="X11" i="6"/>
  <c r="X13" i="6"/>
  <c r="X22" i="6"/>
  <c r="X7" i="6"/>
  <c r="X16" i="6"/>
  <c r="M42" i="6"/>
  <c r="N42" i="6" s="1"/>
  <c r="O42" i="6" s="1"/>
  <c r="N34" i="6"/>
  <c r="O34" i="6" s="1"/>
  <c r="M52" i="6"/>
  <c r="N52" i="6" s="1"/>
  <c r="O52" i="6" s="1"/>
  <c r="AM8" i="6"/>
  <c r="AN8" i="6" s="1"/>
  <c r="AM27" i="6"/>
  <c r="AN27" i="6" s="1"/>
  <c r="AM22" i="6"/>
  <c r="AN22" i="6" s="1"/>
  <c r="AM15" i="6"/>
  <c r="AN15" i="6" s="1"/>
  <c r="AM18" i="6"/>
  <c r="AN18" i="6" s="1"/>
  <c r="AM9" i="6"/>
  <c r="AN9" i="6" s="1"/>
  <c r="AM19" i="6"/>
  <c r="AN19" i="6" s="1"/>
  <c r="AM12" i="6"/>
  <c r="AN12" i="6" s="1"/>
  <c r="AM14" i="6"/>
  <c r="AN14" i="6" s="1"/>
  <c r="AM11" i="6"/>
  <c r="AN11" i="6" s="1"/>
  <c r="AM21" i="6"/>
  <c r="AN21" i="6" s="1"/>
  <c r="AM20" i="6"/>
  <c r="AN20" i="6" s="1"/>
  <c r="AM10" i="6"/>
  <c r="AN10" i="6" s="1"/>
  <c r="AM16" i="6"/>
  <c r="AN16" i="6" s="1"/>
  <c r="AM24" i="6"/>
  <c r="AN24" i="6" s="1"/>
  <c r="AM25" i="6"/>
  <c r="AN25" i="6" s="1"/>
  <c r="AM17" i="6"/>
  <c r="AN17" i="6" s="1"/>
  <c r="AM13" i="6"/>
  <c r="AN13" i="6" s="1"/>
  <c r="AM26" i="6"/>
  <c r="AN26" i="6" s="1"/>
  <c r="AM7" i="6"/>
  <c r="AN7" i="6" s="1"/>
  <c r="AM23" i="6"/>
  <c r="AN23" i="6" s="1"/>
  <c r="A15" i="6"/>
  <c r="A13" i="6"/>
  <c r="A16" i="6"/>
  <c r="A14" i="6"/>
  <c r="M9" i="6" l="1"/>
  <c r="M10" i="6"/>
  <c r="M7" i="6"/>
  <c r="M65" i="6"/>
  <c r="M11" i="6"/>
  <c r="M8" i="6"/>
  <c r="M6" i="6"/>
  <c r="T34" i="6"/>
  <c r="L68" i="6" s="1"/>
  <c r="M68" i="6"/>
  <c r="M45" i="6"/>
  <c r="T22" i="6"/>
  <c r="M67" i="6"/>
  <c r="T39" i="6"/>
  <c r="T37" i="6"/>
  <c r="T36" i="6"/>
  <c r="T35" i="6"/>
  <c r="L35" i="6" s="1"/>
  <c r="N68" i="6" l="1"/>
  <c r="O68" i="6" s="1"/>
  <c r="L45" i="6"/>
  <c r="N45" i="6" s="1"/>
  <c r="O45" i="6" s="1"/>
  <c r="L55" i="6"/>
  <c r="L44" i="6"/>
  <c r="L14" i="6"/>
  <c r="M14" i="6"/>
  <c r="M70" i="6"/>
  <c r="M13" i="6"/>
  <c r="N14" i="6"/>
  <c r="O14" i="6" s="1"/>
  <c r="M16" i="6"/>
  <c r="T25" i="6"/>
  <c r="T30" i="6"/>
  <c r="T24" i="6"/>
  <c r="N7" i="6"/>
  <c r="O7" i="6" s="1"/>
  <c r="L10" i="6"/>
  <c r="N10" i="6"/>
  <c r="O10" i="6" s="1"/>
  <c r="T27" i="6"/>
  <c r="T28" i="6"/>
  <c r="N9" i="6"/>
  <c r="O9" i="6" s="1"/>
  <c r="L9" i="6"/>
  <c r="T23" i="6"/>
  <c r="T31" i="6"/>
  <c r="T32" i="6"/>
  <c r="M35" i="6"/>
  <c r="M44" i="6"/>
  <c r="M55" i="6"/>
  <c r="T29" i="6"/>
  <c r="T21" i="6"/>
  <c r="N8" i="6"/>
  <c r="O8" i="6" s="1"/>
  <c r="L8" i="6"/>
  <c r="N65" i="6"/>
  <c r="O65" i="6" s="1"/>
  <c r="N11" i="6"/>
  <c r="O11" i="6" s="1"/>
  <c r="T26" i="6"/>
  <c r="N6" i="6"/>
  <c r="O6" i="6" s="1"/>
  <c r="N44" i="6" l="1"/>
  <c r="O44" i="6" s="1"/>
  <c r="N55" i="6"/>
  <c r="O55" i="6" s="1"/>
  <c r="N35" i="6"/>
  <c r="O35" i="6" s="1"/>
  <c r="L67" i="6"/>
  <c r="N67" i="6" s="1"/>
  <c r="O67" i="6" s="1"/>
  <c r="M59" i="6"/>
  <c r="M49" i="6"/>
  <c r="N39" i="6"/>
  <c r="O39" i="6" s="1"/>
  <c r="M15" i="6"/>
  <c r="M39" i="6"/>
  <c r="M72" i="6" s="1"/>
  <c r="L7" i="6"/>
  <c r="L65" i="6"/>
  <c r="L11" i="6"/>
  <c r="L6" i="6"/>
  <c r="N16" i="6"/>
  <c r="O16" i="6" s="1"/>
  <c r="L16" i="6"/>
  <c r="N49" i="6"/>
  <c r="O49" i="6" s="1"/>
  <c r="AO15" i="6"/>
  <c r="AO17" i="6"/>
  <c r="AO23" i="6"/>
  <c r="AO11" i="6"/>
  <c r="AO18" i="6"/>
  <c r="AO20" i="6"/>
  <c r="AO27" i="6"/>
  <c r="AO13" i="6"/>
  <c r="AO12" i="6"/>
  <c r="AO26" i="6"/>
  <c r="AO22" i="6"/>
  <c r="AO14" i="6"/>
  <c r="AO24" i="6"/>
  <c r="AO25" i="6"/>
  <c r="AO16" i="6"/>
  <c r="AO19" i="6"/>
  <c r="AO8" i="6"/>
  <c r="AO7" i="6"/>
  <c r="AO10" i="6"/>
  <c r="AO21" i="6"/>
  <c r="AO9" i="6"/>
  <c r="Y18" i="6"/>
  <c r="Z18" i="6" s="1"/>
  <c r="Y15" i="6"/>
  <c r="Z15" i="6" s="1"/>
  <c r="Y14" i="6"/>
  <c r="Z14" i="6" s="1"/>
  <c r="Y23" i="6"/>
  <c r="Z23" i="6" s="1"/>
  <c r="Y10" i="6"/>
  <c r="Z10" i="6" s="1"/>
  <c r="Y8" i="6"/>
  <c r="Z8" i="6" s="1"/>
  <c r="Y7" i="6"/>
  <c r="Z7" i="6" s="1"/>
  <c r="Y17" i="6"/>
  <c r="Z17" i="6" s="1"/>
  <c r="Y24" i="6"/>
  <c r="Z24" i="6" s="1"/>
  <c r="Y12" i="6"/>
  <c r="Z12" i="6" s="1"/>
  <c r="Y22" i="6"/>
  <c r="Z22" i="6" s="1"/>
  <c r="Y21" i="6"/>
  <c r="Z21" i="6" s="1"/>
  <c r="Y9" i="6"/>
  <c r="Z9" i="6" s="1"/>
  <c r="Y20" i="6"/>
  <c r="Z20" i="6" s="1"/>
  <c r="Y16" i="6"/>
  <c r="Z16" i="6" s="1"/>
  <c r="Y13" i="6"/>
  <c r="Z13" i="6" s="1"/>
  <c r="Y11" i="6"/>
  <c r="Z11" i="6" s="1"/>
  <c r="Y19" i="6"/>
  <c r="Z19" i="6" s="1"/>
  <c r="AG14" i="6"/>
  <c r="AG20" i="6"/>
  <c r="AG11" i="6"/>
  <c r="AG17" i="6"/>
  <c r="AG13" i="6"/>
  <c r="AG12" i="6"/>
  <c r="AG8" i="6"/>
  <c r="AG16" i="6"/>
  <c r="AG19" i="6"/>
  <c r="AG21" i="6"/>
  <c r="AG10" i="6"/>
  <c r="AG15" i="6"/>
  <c r="AG7" i="6"/>
  <c r="AG18" i="6"/>
  <c r="AG9" i="6"/>
  <c r="N70" i="6" l="1"/>
  <c r="O70" i="6" s="1"/>
  <c r="N59" i="6"/>
  <c r="O59" i="6" s="1"/>
  <c r="N13" i="6"/>
  <c r="O13" i="6" s="1"/>
  <c r="M17" i="6"/>
  <c r="M23" i="6"/>
  <c r="L70" i="6"/>
  <c r="L13" i="6"/>
  <c r="L49" i="6"/>
  <c r="N15" i="6"/>
  <c r="O15" i="6" s="1"/>
  <c r="L59" i="6"/>
  <c r="L15" i="6" l="1"/>
  <c r="L39" i="6"/>
  <c r="L72" i="6" s="1"/>
  <c r="N23" i="6"/>
  <c r="O23" i="6" s="1"/>
  <c r="N17" i="6"/>
  <c r="O17" i="6" s="1"/>
  <c r="L17" i="6" l="1"/>
  <c r="L23" i="6"/>
  <c r="N72" i="6" l="1"/>
  <c r="O72" i="6" s="1"/>
  <c r="F24" i="6"/>
</calcChain>
</file>

<file path=xl/sharedStrings.xml><?xml version="1.0" encoding="utf-8"?>
<sst xmlns="http://schemas.openxmlformats.org/spreadsheetml/2006/main" count="555" uniqueCount="139">
  <si>
    <t>All</t>
  </si>
  <si>
    <t>Schedule</t>
  </si>
  <si>
    <t>16,17,19</t>
  </si>
  <si>
    <t>24</t>
  </si>
  <si>
    <t>40</t>
  </si>
  <si>
    <t>Hours</t>
  </si>
  <si>
    <t>Percent</t>
  </si>
  <si>
    <t>Average</t>
  </si>
  <si>
    <t>Megawatt</t>
  </si>
  <si>
    <t>Present</t>
  </si>
  <si>
    <t>Proposed</t>
  </si>
  <si>
    <t>Change</t>
  </si>
  <si>
    <t>Service</t>
  </si>
  <si>
    <t>Residential</t>
  </si>
  <si>
    <t>General - Small</t>
  </si>
  <si>
    <t>General</t>
  </si>
  <si>
    <t>36,29,33</t>
  </si>
  <si>
    <t>General - Large</t>
  </si>
  <si>
    <t>General - Large (Dedicated Facilities)</t>
  </si>
  <si>
    <t>48T-DF</t>
  </si>
  <si>
    <t>Agricultural Pumping</t>
  </si>
  <si>
    <t>Street Lighting - Company Owned</t>
  </si>
  <si>
    <t>51</t>
  </si>
  <si>
    <t>Street Lighting - Customer Owned</t>
  </si>
  <si>
    <t>53</t>
  </si>
  <si>
    <t>Outdoor Area Lighting</t>
  </si>
  <si>
    <t>15</t>
  </si>
  <si>
    <t>Recreational Field Lighting</t>
  </si>
  <si>
    <t>54</t>
  </si>
  <si>
    <t>All Lighting</t>
  </si>
  <si>
    <t>51,53,15,54</t>
  </si>
  <si>
    <t>AutoPay Bill Credits</t>
  </si>
  <si>
    <t>Various</t>
  </si>
  <si>
    <t>Paperless Bill Credits</t>
  </si>
  <si>
    <t>Annual Guarantee Adjustments</t>
  </si>
  <si>
    <t>Class</t>
  </si>
  <si>
    <t>Commercial</t>
  </si>
  <si>
    <t>Industrial</t>
  </si>
  <si>
    <t>Irrigation</t>
  </si>
  <si>
    <t>Lighting</t>
  </si>
  <si>
    <t>48T,47T</t>
  </si>
  <si>
    <t>19</t>
  </si>
  <si>
    <t>29</t>
  </si>
  <si>
    <t>kWh</t>
  </si>
  <si>
    <t>kWh On-Peak</t>
  </si>
  <si>
    <t>kWh Off-Peak</t>
  </si>
  <si>
    <t>kWh 1st Block</t>
  </si>
  <si>
    <t>kWh 2nd Block</t>
  </si>
  <si>
    <t>$ per Month per</t>
  </si>
  <si>
    <t>48T - DF</t>
  </si>
  <si>
    <t>Level 1 Lamp</t>
  </si>
  <si>
    <t>Level 2 Lamp</t>
  </si>
  <si>
    <t>Level 3 Lamp</t>
  </si>
  <si>
    <t>Level 4 Lamp</t>
  </si>
  <si>
    <t>Level 5 Lamp</t>
  </si>
  <si>
    <t>Level 6 Lamp</t>
  </si>
  <si>
    <t>CFC Level 1 Lamp</t>
  </si>
  <si>
    <t>CFC Level 2 Lamp</t>
  </si>
  <si>
    <t>CFC Level 3 Lamp</t>
  </si>
  <si>
    <t>CFC Level 4 Lamp</t>
  </si>
  <si>
    <t>CFC Level 5 Lamp</t>
  </si>
  <si>
    <t>CFC Level 6 Lamp</t>
  </si>
  <si>
    <t>Unbilled</t>
  </si>
  <si>
    <t>Secondary</t>
  </si>
  <si>
    <t>Primary</t>
  </si>
  <si>
    <t>Transmission</t>
  </si>
  <si>
    <t>and 197</t>
  </si>
  <si>
    <t>Lamp</t>
  </si>
  <si>
    <t>Level 1</t>
  </si>
  <si>
    <t>Level 2</t>
  </si>
  <si>
    <t>Level 3</t>
  </si>
  <si>
    <t>Level 4</t>
  </si>
  <si>
    <t>Level 5</t>
  </si>
  <si>
    <t>Level 6</t>
  </si>
  <si>
    <t>Month</t>
  </si>
  <si>
    <t>The average residential customer uses 1,200 kilowatt</t>
  </si>
  <si>
    <t>hours per month</t>
  </si>
  <si>
    <t>Bill Comparisons</t>
  </si>
  <si>
    <t>Residential Service</t>
  </si>
  <si>
    <t>Schedule 2</t>
  </si>
  <si>
    <t>Small General Service</t>
  </si>
  <si>
    <t>Schedule 24</t>
  </si>
  <si>
    <t>Schedule 36</t>
  </si>
  <si>
    <t>Schedule 48T</t>
  </si>
  <si>
    <t>Schedule 40</t>
  </si>
  <si>
    <t>Bill</t>
  </si>
  <si>
    <t>kW</t>
  </si>
  <si>
    <t>$ per Month</t>
  </si>
  <si>
    <t>Load</t>
  </si>
  <si>
    <t>Per</t>
  </si>
  <si>
    <t>General Service</t>
  </si>
  <si>
    <t>Size</t>
  </si>
  <si>
    <t>Assumes Single-Phase Secondary Voltage Service</t>
  </si>
  <si>
    <t>Assumes Secondary Voltage Service</t>
  </si>
  <si>
    <t>Large General Service</t>
  </si>
  <si>
    <t>MWh</t>
  </si>
  <si>
    <t>Voltage</t>
  </si>
  <si>
    <t>MW</t>
  </si>
  <si>
    <t>COS</t>
  </si>
  <si>
    <t>Study</t>
  </si>
  <si>
    <t>Large General Service - Dedicated Facilities</t>
  </si>
  <si>
    <t>Agricultural Pumping Service</t>
  </si>
  <si>
    <t>Phase</t>
  </si>
  <si>
    <t>On-Peak</t>
  </si>
  <si>
    <t>$000 per Month</t>
  </si>
  <si>
    <t>Single</t>
  </si>
  <si>
    <t>Three</t>
  </si>
  <si>
    <t>Min</t>
  </si>
  <si>
    <t>F10</t>
  </si>
  <si>
    <t>less</t>
  </si>
  <si>
    <t>≤ 3</t>
  </si>
  <si>
    <t>&gt; 3</t>
  </si>
  <si>
    <t>≤ 100</t>
  </si>
  <si>
    <t>101-300</t>
  </si>
  <si>
    <t>Assumes Single-Family Single-Phase Service</t>
  </si>
  <si>
    <t>Asumes on-peak kilowatt-hours are 39 percent of total kilowatt-hours</t>
  </si>
  <si>
    <t>301+</t>
  </si>
  <si>
    <t>Revenue ($000)</t>
  </si>
  <si>
    <t>Non-NPC</t>
  </si>
  <si>
    <t>NPC</t>
  </si>
  <si>
    <t>$000 Change Allocation</t>
  </si>
  <si>
    <t>Excludes Rider Schedules 91, 93, 94, 98, 191, 97, 99, and 197</t>
  </si>
  <si>
    <t>16,17</t>
  </si>
  <si>
    <t>Excludes Rider Schedules 91, 93, 94, 98, 191, 97, 99,</t>
  </si>
  <si>
    <t>≤ 50</t>
  </si>
  <si>
    <t>51-300</t>
  </si>
  <si>
    <t>Base</t>
  </si>
  <si>
    <t>Sch. 92</t>
  </si>
  <si>
    <t>Prices</t>
  </si>
  <si>
    <t>36,33</t>
  </si>
  <si>
    <t>+ PTC</t>
  </si>
  <si>
    <t>Custo-</t>
  </si>
  <si>
    <t>mers</t>
  </si>
  <si>
    <t>Annual Revenue Estimates, by Service</t>
  </si>
  <si>
    <t>Annual Revenue Estimates, by Class and Service</t>
  </si>
  <si>
    <t>per</t>
  </si>
  <si>
    <t>Units</t>
  </si>
  <si>
    <t>Average Customers and Megawatt Hours per Normalized Results for the 12 Months Ended June 2022</t>
  </si>
  <si>
    <t>Present $000 effective April 3rd, 2025 per the 2023 GRC (see Docket UE-230172)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</si>
</sst>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00_);_(* \(#,##0.00000\);_(* &quot;-&quot;??_);_(@_)"/>
    <numFmt numFmtId="167" formatCode="_(* #,##0.0000_);_(* \(#,##0.0000\);_(* &quot;-&quot;??_);_(@_)"/>
    <numFmt numFmtId="168" formatCode="_(* #,##0.000000_);_(* \(#,##0.000000\);_(* &quot;-&quot;??_);_(@_)"/>
  </numFmts>
  <fonts count="14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SWISS"/>
    </font>
    <font>
      <sz val="12"/>
      <name val="Times New Roman"/>
      <family val="1"/>
    </font>
    <font>
      <sz val="12"/>
      <color rgb="FF0000FF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12"/>
      <color rgb="FF77206D"/>
      <name val="Aptos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1D35"/>
      <name val="Times New Roman"/>
      <family val="1"/>
    </font>
    <font>
      <sz val="8"/>
      <name val="Times New Roman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3" fillId="0" borderId="0"/>
    <xf numFmtId="0" fontId="2" fillId="0" borderId="0"/>
  </cellStyleXfs>
  <cellXfs count="278">
    <xf numFmtId="0" fontId="0" fillId="0" borderId="0" xfId="0"/>
    <xf numFmtId="164" fontId="2" fillId="0" borderId="5" xfId="9" applyNumberFormat="1" applyFont="1" applyBorder="1"/>
    <xf numFmtId="164" fontId="2" fillId="0" borderId="0" xfId="5" applyNumberFormat="1" applyFont="1" applyAlignment="1">
      <alignment horizontal="left"/>
    </xf>
    <xf numFmtId="164" fontId="2" fillId="0" borderId="0" xfId="5" applyNumberFormat="1" applyFont="1"/>
    <xf numFmtId="164" fontId="5" fillId="0" borderId="4" xfId="5" applyNumberFormat="1" applyFont="1" applyBorder="1"/>
    <xf numFmtId="164" fontId="5" fillId="0" borderId="3" xfId="5" applyNumberFormat="1" applyFont="1" applyBorder="1" applyAlignment="1">
      <alignment horizontal="left"/>
    </xf>
    <xf numFmtId="164" fontId="5" fillId="0" borderId="5" xfId="5" applyNumberFormat="1" applyFont="1" applyBorder="1"/>
    <xf numFmtId="164" fontId="2" fillId="0" borderId="5" xfId="5" applyNumberFormat="1" applyFont="1" applyBorder="1"/>
    <xf numFmtId="164" fontId="2" fillId="0" borderId="2" xfId="5" applyNumberFormat="1" applyFont="1" applyBorder="1"/>
    <xf numFmtId="164" fontId="5" fillId="0" borderId="5" xfId="5" applyNumberFormat="1" applyFont="1" applyBorder="1" applyAlignment="1">
      <alignment horizontal="left"/>
    </xf>
    <xf numFmtId="164" fontId="2" fillId="0" borderId="4" xfId="5" applyNumberFormat="1" applyFont="1" applyBorder="1"/>
    <xf numFmtId="164" fontId="0" fillId="0" borderId="4" xfId="5" applyNumberFormat="1" applyFont="1" applyBorder="1"/>
    <xf numFmtId="164" fontId="0" fillId="0" borderId="2" xfId="2" applyNumberFormat="1" applyFont="1" applyFill="1" applyBorder="1"/>
    <xf numFmtId="164" fontId="5" fillId="0" borderId="4" xfId="5" applyNumberFormat="1" applyFont="1" applyBorder="1" applyAlignment="1">
      <alignment horizontal="left"/>
    </xf>
    <xf numFmtId="164" fontId="5" fillId="0" borderId="4" xfId="5" applyNumberFormat="1" applyFont="1" applyBorder="1" applyAlignment="1"/>
    <xf numFmtId="164" fontId="5" fillId="0" borderId="5" xfId="5" quotePrefix="1" applyNumberFormat="1" applyFont="1" applyBorder="1" applyAlignment="1">
      <alignment horizontal="left"/>
    </xf>
    <xf numFmtId="164" fontId="2" fillId="0" borderId="5" xfId="5" applyNumberFormat="1" applyFont="1" applyBorder="1" applyAlignment="1">
      <alignment horizontal="left"/>
    </xf>
    <xf numFmtId="164" fontId="2" fillId="0" borderId="7" xfId="5" applyNumberFormat="1" applyFont="1" applyBorder="1"/>
    <xf numFmtId="164" fontId="2" fillId="0" borderId="1" xfId="5" applyNumberFormat="1" applyFont="1" applyBorder="1"/>
    <xf numFmtId="43" fontId="5" fillId="0" borderId="14" xfId="5" applyFont="1" applyBorder="1"/>
    <xf numFmtId="164" fontId="5" fillId="0" borderId="14" xfId="5" quotePrefix="1" applyNumberFormat="1" applyFont="1" applyBorder="1" applyAlignment="1">
      <alignment horizontal="left"/>
    </xf>
    <xf numFmtId="164" fontId="2" fillId="0" borderId="14" xfId="5" applyNumberFormat="1" applyFont="1" applyBorder="1"/>
    <xf numFmtId="164" fontId="5" fillId="0" borderId="4" xfId="5" quotePrefix="1" applyNumberFormat="1" applyFont="1" applyBorder="1" applyAlignment="1">
      <alignment horizontal="left"/>
    </xf>
    <xf numFmtId="164" fontId="5" fillId="0" borderId="6" xfId="5" applyNumberFormat="1" applyFont="1" applyBorder="1"/>
    <xf numFmtId="164" fontId="5" fillId="0" borderId="6" xfId="5" applyNumberFormat="1" applyFont="1" applyBorder="1" applyAlignment="1">
      <alignment horizontal="left"/>
    </xf>
    <xf numFmtId="164" fontId="2" fillId="0" borderId="6" xfId="5" applyNumberFormat="1" applyFont="1" applyBorder="1"/>
    <xf numFmtId="164" fontId="2" fillId="0" borderId="13" xfId="5" applyNumberFormat="1" applyFont="1" applyBorder="1"/>
    <xf numFmtId="164" fontId="2" fillId="0" borderId="0" xfId="5" applyNumberFormat="1" applyFont="1" applyBorder="1"/>
    <xf numFmtId="164" fontId="5" fillId="0" borderId="0" xfId="5" applyNumberFormat="1" applyFont="1" applyBorder="1" applyAlignment="1">
      <alignment horizontal="left"/>
    </xf>
    <xf numFmtId="164" fontId="5" fillId="0" borderId="2" xfId="2" applyNumberFormat="1" applyFont="1" applyFill="1" applyBorder="1"/>
    <xf numFmtId="164" fontId="2" fillId="0" borderId="15" xfId="5" applyNumberFormat="1" applyFont="1" applyBorder="1"/>
    <xf numFmtId="164" fontId="5" fillId="0" borderId="15" xfId="5" applyNumberFormat="1" applyFont="1" applyBorder="1" applyAlignment="1">
      <alignment horizontal="left"/>
    </xf>
    <xf numFmtId="0" fontId="2" fillId="0" borderId="13" xfId="11" applyBorder="1" applyAlignment="1">
      <alignment horizontal="left" indent="2"/>
    </xf>
    <xf numFmtId="0" fontId="2" fillId="0" borderId="15" xfId="11" applyBorder="1"/>
    <xf numFmtId="164" fontId="5" fillId="0" borderId="0" xfId="5" applyNumberFormat="1" applyFont="1" applyAlignment="1">
      <alignment horizontal="left"/>
    </xf>
    <xf numFmtId="43" fontId="5" fillId="0" borderId="0" xfId="5" applyFont="1" applyAlignment="1">
      <alignment horizontal="left"/>
    </xf>
    <xf numFmtId="43" fontId="5" fillId="0" borderId="5" xfId="5" applyFont="1" applyBorder="1" applyAlignment="1">
      <alignment horizontal="left"/>
    </xf>
    <xf numFmtId="164" fontId="2" fillId="0" borderId="8" xfId="5" applyNumberFormat="1" applyFont="1" applyBorder="1"/>
    <xf numFmtId="43" fontId="2" fillId="0" borderId="0" xfId="5" applyFont="1"/>
    <xf numFmtId="164" fontId="2" fillId="0" borderId="4" xfId="5" applyNumberFormat="1" applyFont="1" applyBorder="1" applyAlignment="1">
      <alignment horizontal="left"/>
    </xf>
    <xf numFmtId="164" fontId="5" fillId="0" borderId="5" xfId="5" quotePrefix="1" applyNumberFormat="1" applyFont="1" applyBorder="1"/>
    <xf numFmtId="164" fontId="5" fillId="0" borderId="14" xfId="5" applyNumberFormat="1" applyFont="1" applyBorder="1" applyAlignment="1">
      <alignment horizontal="left"/>
    </xf>
    <xf numFmtId="164" fontId="5" fillId="0" borderId="14" xfId="5" applyNumberFormat="1" applyFont="1" applyBorder="1"/>
    <xf numFmtId="164" fontId="5" fillId="0" borderId="0" xfId="5" applyNumberFormat="1" applyFont="1" applyBorder="1"/>
    <xf numFmtId="164" fontId="2" fillId="0" borderId="0" xfId="5" applyNumberFormat="1" applyFont="1" applyBorder="1" applyAlignment="1">
      <alignment horizontal="left"/>
    </xf>
    <xf numFmtId="164" fontId="5" fillId="0" borderId="15" xfId="5" applyNumberFormat="1" applyFont="1" applyBorder="1"/>
    <xf numFmtId="164" fontId="2" fillId="0" borderId="15" xfId="5" applyNumberFormat="1" applyFont="1" applyBorder="1" applyAlignment="1">
      <alignment horizontal="left"/>
    </xf>
    <xf numFmtId="164" fontId="5" fillId="0" borderId="0" xfId="5" applyNumberFormat="1" applyFont="1"/>
    <xf numFmtId="164" fontId="2" fillId="0" borderId="10" xfId="5" applyNumberFormat="1" applyFont="1" applyBorder="1"/>
    <xf numFmtId="164" fontId="2" fillId="0" borderId="3" xfId="5" applyNumberFormat="1" applyFont="1" applyBorder="1"/>
    <xf numFmtId="164" fontId="5" fillId="0" borderId="10" xfId="5" applyNumberFormat="1" applyFont="1" applyBorder="1"/>
    <xf numFmtId="164" fontId="5" fillId="0" borderId="10" xfId="5" applyNumberFormat="1" applyFont="1" applyBorder="1" applyAlignment="1">
      <alignment horizontal="left"/>
    </xf>
    <xf numFmtId="164" fontId="2" fillId="0" borderId="10" xfId="5" applyNumberFormat="1" applyFont="1" applyBorder="1" applyAlignment="1">
      <alignment horizontal="left"/>
    </xf>
    <xf numFmtId="165" fontId="2" fillId="0" borderId="0" xfId="9" applyNumberFormat="1" applyFont="1" applyBorder="1"/>
    <xf numFmtId="164" fontId="6" fillId="0" borderId="5" xfId="5" applyNumberFormat="1" applyFont="1" applyBorder="1"/>
    <xf numFmtId="3" fontId="9" fillId="0" borderId="10" xfId="0" applyNumberFormat="1" applyFont="1" applyBorder="1"/>
    <xf numFmtId="165" fontId="6" fillId="0" borderId="0" xfId="9" applyNumberFormat="1" applyFont="1" applyBorder="1"/>
    <xf numFmtId="164" fontId="0" fillId="0" borderId="3" xfId="2" applyNumberFormat="1" applyFont="1" applyFill="1" applyBorder="1"/>
    <xf numFmtId="165" fontId="0" fillId="0" borderId="4" xfId="5" applyNumberFormat="1" applyFont="1" applyFill="1" applyBorder="1"/>
    <xf numFmtId="165" fontId="0" fillId="0" borderId="5" xfId="5" applyNumberFormat="1" applyFont="1" applyFill="1" applyBorder="1"/>
    <xf numFmtId="164" fontId="0" fillId="0" borderId="3" xfId="5" applyNumberFormat="1" applyFont="1" applyBorder="1"/>
    <xf numFmtId="165" fontId="6" fillId="0" borderId="15" xfId="9" applyNumberFormat="1" applyFont="1" applyBorder="1"/>
    <xf numFmtId="43" fontId="2" fillId="0" borderId="5" xfId="5" applyFont="1" applyBorder="1"/>
    <xf numFmtId="43" fontId="5" fillId="0" borderId="4" xfId="2" quotePrefix="1" applyFont="1" applyBorder="1"/>
    <xf numFmtId="43" fontId="5" fillId="0" borderId="5" xfId="2" quotePrefix="1" applyFont="1" applyBorder="1"/>
    <xf numFmtId="166" fontId="2" fillId="0" borderId="14" xfId="9" applyNumberFormat="1" applyFont="1" applyBorder="1"/>
    <xf numFmtId="166" fontId="2" fillId="0" borderId="5" xfId="9" applyNumberFormat="1" applyFont="1" applyBorder="1"/>
    <xf numFmtId="166" fontId="2" fillId="0" borderId="4" xfId="9" applyNumberFormat="1" applyFont="1" applyBorder="1"/>
    <xf numFmtId="166" fontId="2" fillId="0" borderId="6" xfId="9" applyNumberFormat="1" applyFont="1" applyBorder="1"/>
    <xf numFmtId="43" fontId="5" fillId="0" borderId="0" xfId="5" applyFont="1" applyBorder="1" applyAlignment="1">
      <alignment horizontal="left"/>
    </xf>
    <xf numFmtId="43" fontId="2" fillId="0" borderId="0" xfId="5" applyFont="1" applyBorder="1"/>
    <xf numFmtId="164" fontId="5" fillId="0" borderId="5" xfId="9" applyNumberFormat="1" applyFont="1" applyBorder="1" applyAlignment="1">
      <alignment horizontal="left"/>
    </xf>
    <xf numFmtId="164" fontId="2" fillId="0" borderId="0" xfId="9" applyNumberFormat="1" applyFont="1"/>
    <xf numFmtId="164" fontId="6" fillId="0" borderId="4" xfId="9" applyNumberFormat="1" applyFont="1" applyBorder="1"/>
    <xf numFmtId="164" fontId="6" fillId="0" borderId="6" xfId="5" applyNumberFormat="1" applyFont="1" applyBorder="1"/>
    <xf numFmtId="43" fontId="5" fillId="0" borderId="6" xfId="2" quotePrefix="1" applyFont="1" applyBorder="1"/>
    <xf numFmtId="164" fontId="6" fillId="0" borderId="4" xfId="5" applyNumberFormat="1" applyFont="1" applyBorder="1"/>
    <xf numFmtId="43" fontId="2" fillId="0" borderId="5" xfId="9" applyFont="1" applyBorder="1"/>
    <xf numFmtId="43" fontId="6" fillId="0" borderId="5" xfId="9" applyFont="1" applyBorder="1"/>
    <xf numFmtId="164" fontId="6" fillId="0" borderId="3" xfId="5" applyNumberFormat="1" applyFont="1" applyBorder="1"/>
    <xf numFmtId="164" fontId="6" fillId="0" borderId="2" xfId="5" applyNumberFormat="1" applyFont="1" applyBorder="1"/>
    <xf numFmtId="164" fontId="6" fillId="0" borderId="13" xfId="5" applyNumberFormat="1" applyFont="1" applyBorder="1"/>
    <xf numFmtId="0" fontId="2" fillId="0" borderId="2" xfId="11" applyBorder="1" applyAlignment="1">
      <alignment horizontal="left" indent="2"/>
    </xf>
    <xf numFmtId="164" fontId="10" fillId="0" borderId="4" xfId="5" applyNumberFormat="1" applyFont="1" applyBorder="1"/>
    <xf numFmtId="164" fontId="10" fillId="0" borderId="5" xfId="5" applyNumberFormat="1" applyFont="1" applyBorder="1"/>
    <xf numFmtId="164" fontId="10" fillId="0" borderId="6" xfId="5" applyNumberFormat="1" applyFont="1" applyBorder="1"/>
    <xf numFmtId="164" fontId="5" fillId="0" borderId="5" xfId="2" applyNumberFormat="1" applyFont="1" applyBorder="1"/>
    <xf numFmtId="164" fontId="0" fillId="0" borderId="10" xfId="5" applyNumberFormat="1" applyFont="1" applyBorder="1"/>
    <xf numFmtId="164" fontId="0" fillId="0" borderId="5" xfId="2" applyNumberFormat="1" applyFont="1" applyFill="1" applyBorder="1"/>
    <xf numFmtId="43" fontId="5" fillId="0" borderId="14" xfId="5" applyFont="1" applyBorder="1" applyAlignment="1">
      <alignment horizontal="left"/>
    </xf>
    <xf numFmtId="43" fontId="6" fillId="0" borderId="14" xfId="5" applyFont="1" applyBorder="1"/>
    <xf numFmtId="43" fontId="6" fillId="0" borderId="14" xfId="5" applyFont="1" applyBorder="1" applyAlignment="1">
      <alignment horizontal="left"/>
    </xf>
    <xf numFmtId="0" fontId="2" fillId="0" borderId="0" xfId="11" applyAlignment="1">
      <alignment horizontal="left" indent="2"/>
    </xf>
    <xf numFmtId="164" fontId="0" fillId="0" borderId="13" xfId="2" applyNumberFormat="1" applyFont="1" applyFill="1" applyBorder="1"/>
    <xf numFmtId="164" fontId="0" fillId="0" borderId="15" xfId="2" applyNumberFormat="1" applyFont="1" applyFill="1" applyBorder="1"/>
    <xf numFmtId="166" fontId="6" fillId="0" borderId="0" xfId="9" applyNumberFormat="1" applyFont="1" applyBorder="1" applyAlignment="1">
      <alignment horizontal="left"/>
    </xf>
    <xf numFmtId="43" fontId="2" fillId="0" borderId="0" xfId="5" quotePrefix="1" applyFont="1" applyBorder="1"/>
    <xf numFmtId="166" fontId="6" fillId="0" borderId="0" xfId="9" applyNumberFormat="1" applyFont="1" applyBorder="1"/>
    <xf numFmtId="165" fontId="2" fillId="0" borderId="7" xfId="5" applyNumberFormat="1" applyFont="1" applyBorder="1"/>
    <xf numFmtId="164" fontId="0" fillId="0" borderId="4" xfId="2" applyNumberFormat="1" applyFont="1" applyFill="1" applyBorder="1"/>
    <xf numFmtId="164" fontId="5" fillId="0" borderId="5" xfId="2" applyNumberFormat="1" applyFont="1" applyFill="1" applyBorder="1"/>
    <xf numFmtId="43" fontId="6" fillId="0" borderId="4" xfId="9" applyFont="1" applyBorder="1"/>
    <xf numFmtId="43" fontId="6" fillId="0" borderId="6" xfId="9" applyFont="1" applyBorder="1"/>
    <xf numFmtId="164" fontId="5" fillId="0" borderId="6" xfId="2" applyNumberFormat="1" applyFont="1" applyBorder="1"/>
    <xf numFmtId="43" fontId="5" fillId="0" borderId="4" xfId="2" applyFont="1" applyBorder="1"/>
    <xf numFmtId="164" fontId="5" fillId="0" borderId="4" xfId="2" applyNumberFormat="1" applyFont="1" applyBorder="1"/>
    <xf numFmtId="43" fontId="5" fillId="0" borderId="5" xfId="2" applyFont="1" applyBorder="1"/>
    <xf numFmtId="43" fontId="5" fillId="0" borderId="5" xfId="2" applyFont="1" applyFill="1" applyBorder="1"/>
    <xf numFmtId="43" fontId="5" fillId="0" borderId="6" xfId="2" applyFont="1" applyBorder="1"/>
    <xf numFmtId="164" fontId="5" fillId="0" borderId="8" xfId="5" applyNumberFormat="1" applyFont="1" applyBorder="1" applyAlignment="1">
      <alignment horizontal="left"/>
    </xf>
    <xf numFmtId="43" fontId="5" fillId="0" borderId="13" xfId="5" applyFont="1" applyBorder="1" applyAlignment="1">
      <alignment horizontal="left"/>
    </xf>
    <xf numFmtId="43" fontId="5" fillId="0" borderId="15" xfId="5" applyFont="1" applyBorder="1" applyAlignment="1">
      <alignment horizontal="left"/>
    </xf>
    <xf numFmtId="43" fontId="5" fillId="0" borderId="1" xfId="5" applyFont="1" applyBorder="1" applyAlignment="1">
      <alignment horizontal="left"/>
    </xf>
    <xf numFmtId="164" fontId="11" fillId="0" borderId="9" xfId="5" applyNumberFormat="1" applyFont="1" applyBorder="1" applyAlignment="1">
      <alignment horizontal="centerContinuous"/>
    </xf>
    <xf numFmtId="164" fontId="10" fillId="0" borderId="9" xfId="5" applyNumberFormat="1" applyFont="1" applyBorder="1" applyAlignment="1">
      <alignment horizontal="centerContinuous"/>
    </xf>
    <xf numFmtId="164" fontId="11" fillId="0" borderId="2" xfId="5" applyNumberFormat="1" applyFont="1" applyBorder="1" applyAlignment="1">
      <alignment horizontal="left"/>
    </xf>
    <xf numFmtId="164" fontId="10" fillId="0" borderId="15" xfId="5" applyNumberFormat="1" applyFont="1" applyBorder="1" applyAlignment="1">
      <alignment horizontal="centerContinuous"/>
    </xf>
    <xf numFmtId="164" fontId="10" fillId="0" borderId="2" xfId="5" applyNumberFormat="1" applyFont="1" applyBorder="1"/>
    <xf numFmtId="164" fontId="11" fillId="0" borderId="5" xfId="5" applyNumberFormat="1" applyFont="1" applyBorder="1" applyAlignment="1">
      <alignment horizontal="left"/>
    </xf>
    <xf numFmtId="43" fontId="11" fillId="0" borderId="5" xfId="5" applyFont="1" applyBorder="1" applyAlignment="1">
      <alignment horizontal="left"/>
    </xf>
    <xf numFmtId="43" fontId="11" fillId="0" borderId="5" xfId="5" applyFont="1" applyBorder="1"/>
    <xf numFmtId="164" fontId="10" fillId="0" borderId="8" xfId="5" applyNumberFormat="1" applyFont="1" applyBorder="1"/>
    <xf numFmtId="164" fontId="10" fillId="0" borderId="3" xfId="5" applyNumberFormat="1" applyFont="1" applyBorder="1"/>
    <xf numFmtId="43" fontId="10" fillId="0" borderId="6" xfId="5" applyFont="1" applyBorder="1"/>
    <xf numFmtId="43" fontId="11" fillId="0" borderId="6" xfId="5" applyFont="1" applyBorder="1"/>
    <xf numFmtId="164" fontId="10" fillId="0" borderId="1" xfId="5" applyNumberFormat="1" applyFont="1" applyBorder="1"/>
    <xf numFmtId="164" fontId="10" fillId="0" borderId="13" xfId="5" applyNumberFormat="1" applyFont="1" applyBorder="1"/>
    <xf numFmtId="164" fontId="11" fillId="0" borderId="3" xfId="2" applyNumberFormat="1" applyFont="1" applyFill="1" applyBorder="1" applyAlignment="1">
      <alignment horizontal="left"/>
    </xf>
    <xf numFmtId="164" fontId="10" fillId="0" borderId="10" xfId="2" applyNumberFormat="1" applyFont="1" applyFill="1" applyBorder="1" applyAlignment="1">
      <alignment horizontal="centerContinuous"/>
    </xf>
    <xf numFmtId="164" fontId="11" fillId="0" borderId="3" xfId="9" applyNumberFormat="1" applyFont="1" applyBorder="1" applyAlignment="1">
      <alignment horizontal="left"/>
    </xf>
    <xf numFmtId="164" fontId="11" fillId="0" borderId="10" xfId="9" applyNumberFormat="1" applyFont="1" applyBorder="1" applyAlignment="1">
      <alignment horizontal="left"/>
    </xf>
    <xf numFmtId="164" fontId="10" fillId="0" borderId="10" xfId="5" applyNumberFormat="1" applyFont="1" applyBorder="1"/>
    <xf numFmtId="164" fontId="10" fillId="0" borderId="10" xfId="9" applyNumberFormat="1" applyFont="1" applyBorder="1" applyAlignment="1">
      <alignment horizontal="left"/>
    </xf>
    <xf numFmtId="164" fontId="10" fillId="0" borderId="0" xfId="5" applyNumberFormat="1" applyFont="1" applyBorder="1"/>
    <xf numFmtId="164" fontId="11" fillId="0" borderId="2" xfId="9" applyNumberFormat="1" applyFont="1" applyBorder="1" applyAlignment="1">
      <alignment horizontal="left"/>
    </xf>
    <xf numFmtId="164" fontId="11" fillId="0" borderId="0" xfId="9" applyNumberFormat="1" applyFont="1" applyBorder="1" applyAlignment="1">
      <alignment horizontal="left"/>
    </xf>
    <xf numFmtId="164" fontId="10" fillId="0" borderId="0" xfId="9" applyNumberFormat="1" applyFont="1" applyBorder="1" applyAlignment="1">
      <alignment horizontal="left"/>
    </xf>
    <xf numFmtId="164" fontId="10" fillId="0" borderId="7" xfId="5" applyNumberFormat="1" applyFont="1" applyBorder="1"/>
    <xf numFmtId="164" fontId="10" fillId="0" borderId="15" xfId="5" applyNumberFormat="1" applyFont="1" applyBorder="1"/>
    <xf numFmtId="164" fontId="11" fillId="0" borderId="13" xfId="9" applyNumberFormat="1" applyFont="1" applyBorder="1" applyAlignment="1">
      <alignment horizontal="left"/>
    </xf>
    <xf numFmtId="164" fontId="11" fillId="0" borderId="15" xfId="9" applyNumberFormat="1" applyFont="1" applyBorder="1" applyAlignment="1">
      <alignment horizontal="left"/>
    </xf>
    <xf numFmtId="164" fontId="10" fillId="0" borderId="15" xfId="9" applyNumberFormat="1" applyFont="1" applyBorder="1" applyAlignment="1">
      <alignment horizontal="left"/>
    </xf>
    <xf numFmtId="43" fontId="10" fillId="0" borderId="15" xfId="9" applyFont="1" applyBorder="1" applyAlignment="1">
      <alignment horizontal="left"/>
    </xf>
    <xf numFmtId="43" fontId="10" fillId="0" borderId="15" xfId="9" applyFont="1" applyBorder="1" applyAlignment="1">
      <alignment horizontal="centerContinuous"/>
    </xf>
    <xf numFmtId="43" fontId="10" fillId="0" borderId="1" xfId="9" applyFont="1" applyBorder="1" applyAlignment="1">
      <alignment horizontal="centerContinuous"/>
    </xf>
    <xf numFmtId="164" fontId="10" fillId="0" borderId="5" xfId="2" applyNumberFormat="1" applyFont="1" applyFill="1" applyBorder="1" applyAlignment="1">
      <alignment horizontal="left"/>
    </xf>
    <xf numFmtId="164" fontId="11" fillId="0" borderId="5" xfId="2" applyNumberFormat="1" applyFont="1" applyBorder="1" applyAlignment="1">
      <alignment horizontal="left"/>
    </xf>
    <xf numFmtId="43" fontId="10" fillId="0" borderId="9" xfId="9" applyFont="1" applyBorder="1" applyAlignment="1">
      <alignment horizontal="left"/>
    </xf>
    <xf numFmtId="43" fontId="10" fillId="0" borderId="9" xfId="9" applyFont="1" applyBorder="1" applyAlignment="1">
      <alignment horizontal="centerContinuous"/>
    </xf>
    <xf numFmtId="43" fontId="10" fillId="0" borderId="12" xfId="9" applyFont="1" applyBorder="1" applyAlignment="1">
      <alignment horizontal="centerContinuous"/>
    </xf>
    <xf numFmtId="164" fontId="10" fillId="0" borderId="5" xfId="2" applyNumberFormat="1" applyFont="1" applyBorder="1"/>
    <xf numFmtId="164" fontId="10" fillId="0" borderId="5" xfId="2" applyNumberFormat="1" applyFont="1" applyFill="1" applyBorder="1"/>
    <xf numFmtId="43" fontId="10" fillId="0" borderId="8" xfId="9" applyFont="1" applyFill="1" applyBorder="1" applyAlignment="1">
      <alignment horizontal="left"/>
    </xf>
    <xf numFmtId="43" fontId="10" fillId="0" borderId="4" xfId="9" applyFont="1" applyFill="1" applyBorder="1" applyAlignment="1">
      <alignment horizontal="left"/>
    </xf>
    <xf numFmtId="43" fontId="11" fillId="0" borderId="4" xfId="9" applyFont="1" applyFill="1" applyBorder="1" applyAlignment="1">
      <alignment horizontal="left"/>
    </xf>
    <xf numFmtId="43" fontId="11" fillId="0" borderId="7" xfId="9" applyFont="1" applyFill="1" applyBorder="1" applyAlignment="1">
      <alignment horizontal="left"/>
    </xf>
    <xf numFmtId="43" fontId="11" fillId="0" borderId="5" xfId="9" applyFont="1" applyFill="1" applyBorder="1" applyAlignment="1">
      <alignment horizontal="left"/>
    </xf>
    <xf numFmtId="43" fontId="11" fillId="0" borderId="6" xfId="9" applyFont="1" applyFill="1" applyBorder="1" applyAlignment="1">
      <alignment horizontal="left"/>
    </xf>
    <xf numFmtId="164" fontId="11" fillId="0" borderId="6" xfId="2" applyNumberFormat="1" applyFont="1" applyBorder="1" applyAlignment="1">
      <alignment horizontal="left"/>
    </xf>
    <xf numFmtId="43" fontId="11" fillId="0" borderId="1" xfId="9" applyFont="1" applyFill="1" applyBorder="1" applyAlignment="1">
      <alignment horizontal="left"/>
    </xf>
    <xf numFmtId="164" fontId="11" fillId="0" borderId="6" xfId="2" applyNumberFormat="1" applyFont="1" applyBorder="1"/>
    <xf numFmtId="164" fontId="11" fillId="0" borderId="6" xfId="9" applyNumberFormat="1" applyFont="1" applyBorder="1" applyAlignment="1">
      <alignment horizontal="left"/>
    </xf>
    <xf numFmtId="164" fontId="11" fillId="0" borderId="6" xfId="5" applyNumberFormat="1" applyFont="1" applyBorder="1" applyAlignment="1">
      <alignment horizontal="left"/>
    </xf>
    <xf numFmtId="164" fontId="11" fillId="0" borderId="13" xfId="5" applyNumberFormat="1" applyFont="1" applyBorder="1" applyAlignment="1"/>
    <xf numFmtId="43" fontId="6" fillId="0" borderId="5" xfId="5" applyFont="1" applyBorder="1"/>
    <xf numFmtId="43" fontId="6" fillId="0" borderId="6" xfId="5" applyFont="1" applyBorder="1"/>
    <xf numFmtId="43" fontId="10" fillId="0" borderId="5" xfId="2" applyFont="1" applyBorder="1" applyAlignment="1">
      <alignment horizontal="left"/>
    </xf>
    <xf numFmtId="43" fontId="10" fillId="0" borderId="5" xfId="2" applyFont="1" applyBorder="1"/>
    <xf numFmtId="43" fontId="10" fillId="0" borderId="5" xfId="2" applyFont="1" applyFill="1" applyBorder="1" applyAlignment="1">
      <alignment horizontal="left"/>
    </xf>
    <xf numFmtId="43" fontId="11" fillId="0" borderId="5" xfId="2" applyFont="1" applyBorder="1" applyAlignment="1">
      <alignment horizontal="left"/>
    </xf>
    <xf numFmtId="43" fontId="11" fillId="0" borderId="5" xfId="2" applyFont="1" applyFill="1" applyBorder="1"/>
    <xf numFmtId="43" fontId="11" fillId="0" borderId="6" xfId="2" applyFont="1" applyFill="1" applyBorder="1" applyAlignment="1">
      <alignment horizontal="left"/>
    </xf>
    <xf numFmtId="43" fontId="11" fillId="0" borderId="6" xfId="2" applyFont="1" applyFill="1" applyBorder="1"/>
    <xf numFmtId="43" fontId="11" fillId="0" borderId="6" xfId="2" applyFont="1" applyBorder="1" applyAlignment="1">
      <alignment horizontal="left"/>
    </xf>
    <xf numFmtId="164" fontId="5" fillId="0" borderId="2" xfId="2" applyNumberFormat="1" applyFont="1" applyBorder="1"/>
    <xf numFmtId="164" fontId="6" fillId="0" borderId="0" xfId="5" applyNumberFormat="1" applyFont="1" applyBorder="1"/>
    <xf numFmtId="164" fontId="0" fillId="0" borderId="7" xfId="2" applyNumberFormat="1" applyFont="1" applyFill="1" applyBorder="1"/>
    <xf numFmtId="164" fontId="6" fillId="0" borderId="5" xfId="9" applyNumberFormat="1" applyFont="1" applyBorder="1" applyAlignment="1">
      <alignment horizontal="left"/>
    </xf>
    <xf numFmtId="164" fontId="6" fillId="0" borderId="5" xfId="9" applyNumberFormat="1" applyFont="1" applyBorder="1"/>
    <xf numFmtId="164" fontId="6" fillId="0" borderId="6" xfId="9" applyNumberFormat="1" applyFont="1" applyBorder="1"/>
    <xf numFmtId="167" fontId="6" fillId="0" borderId="0" xfId="9" applyNumberFormat="1" applyFont="1" applyBorder="1"/>
    <xf numFmtId="164" fontId="10" fillId="0" borderId="11" xfId="5" applyNumberFormat="1" applyFont="1" applyBorder="1"/>
    <xf numFmtId="43" fontId="0" fillId="0" borderId="4" xfId="9" applyFont="1" applyFill="1" applyBorder="1"/>
    <xf numFmtId="43" fontId="0" fillId="0" borderId="8" xfId="9" applyFont="1" applyFill="1" applyBorder="1"/>
    <xf numFmtId="43" fontId="0" fillId="0" borderId="5" xfId="9" applyFont="1" applyFill="1" applyBorder="1"/>
    <xf numFmtId="43" fontId="0" fillId="0" borderId="7" xfId="9" applyFont="1" applyFill="1" applyBorder="1"/>
    <xf numFmtId="168" fontId="2" fillId="0" borderId="0" xfId="9" applyNumberFormat="1" applyFont="1" applyBorder="1"/>
    <xf numFmtId="164" fontId="10" fillId="0" borderId="8" xfId="2" applyNumberFormat="1" applyFont="1" applyFill="1" applyBorder="1" applyAlignment="1">
      <alignment horizontal="centerContinuous"/>
    </xf>
    <xf numFmtId="165" fontId="2" fillId="0" borderId="8" xfId="5" applyNumberFormat="1" applyFont="1" applyBorder="1"/>
    <xf numFmtId="166" fontId="5" fillId="0" borderId="0" xfId="5" applyNumberFormat="1" applyFont="1" applyAlignment="1">
      <alignment horizontal="left"/>
    </xf>
    <xf numFmtId="167" fontId="2" fillId="0" borderId="0" xfId="5" applyNumberFormat="1" applyFont="1"/>
    <xf numFmtId="166" fontId="2" fillId="0" borderId="0" xfId="5" applyNumberFormat="1" applyFont="1"/>
    <xf numFmtId="164" fontId="11" fillId="0" borderId="13" xfId="5" applyNumberFormat="1" applyFont="1" applyBorder="1" applyAlignment="1">
      <alignment horizontal="left"/>
    </xf>
    <xf numFmtId="43" fontId="10" fillId="0" borderId="4" xfId="9" applyFont="1" applyBorder="1"/>
    <xf numFmtId="43" fontId="10" fillId="0" borderId="5" xfId="9" applyFont="1" applyBorder="1"/>
    <xf numFmtId="43" fontId="12" fillId="0" borderId="0" xfId="9" applyFont="1"/>
    <xf numFmtId="43" fontId="12" fillId="0" borderId="4" xfId="9" applyFont="1" applyBorder="1"/>
    <xf numFmtId="43" fontId="5" fillId="0" borderId="10" xfId="5" applyFont="1" applyBorder="1" applyAlignment="1">
      <alignment horizontal="left"/>
    </xf>
    <xf numFmtId="43" fontId="12" fillId="0" borderId="0" xfId="9" applyFont="1" applyBorder="1"/>
    <xf numFmtId="164" fontId="5" fillId="0" borderId="3" xfId="2" applyNumberFormat="1" applyFont="1" applyFill="1" applyBorder="1"/>
    <xf numFmtId="0" fontId="0" fillId="0" borderId="10" xfId="0" applyBorder="1"/>
    <xf numFmtId="166" fontId="2" fillId="0" borderId="15" xfId="5" applyNumberFormat="1" applyFont="1" applyBorder="1"/>
    <xf numFmtId="167" fontId="2" fillId="0" borderId="15" xfId="5" applyNumberFormat="1" applyFont="1" applyBorder="1"/>
    <xf numFmtId="43" fontId="12" fillId="0" borderId="6" xfId="9" quotePrefix="1" applyFont="1" applyBorder="1"/>
    <xf numFmtId="164" fontId="12" fillId="0" borderId="0" xfId="9" quotePrefix="1" applyNumberFormat="1" applyFont="1" applyBorder="1"/>
    <xf numFmtId="43" fontId="6" fillId="0" borderId="8" xfId="9" applyFont="1" applyBorder="1"/>
    <xf numFmtId="43" fontId="6" fillId="0" borderId="7" xfId="9" applyFont="1" applyBorder="1"/>
    <xf numFmtId="43" fontId="6" fillId="0" borderId="1" xfId="9" applyFont="1" applyBorder="1"/>
    <xf numFmtId="43" fontId="11" fillId="0" borderId="11" xfId="9" applyFont="1" applyBorder="1" applyAlignment="1">
      <alignment horizontal="left"/>
    </xf>
    <xf numFmtId="43" fontId="10" fillId="0" borderId="14" xfId="5" applyFont="1" applyBorder="1"/>
    <xf numFmtId="164" fontId="2" fillId="0" borderId="14" xfId="5" quotePrefix="1" applyNumberFormat="1" applyFont="1" applyBorder="1"/>
    <xf numFmtId="164" fontId="2" fillId="0" borderId="4" xfId="5" quotePrefix="1" applyNumberFormat="1" applyFont="1" applyBorder="1"/>
    <xf numFmtId="164" fontId="2" fillId="0" borderId="6" xfId="5" quotePrefix="1" applyNumberFormat="1" applyFont="1" applyBorder="1"/>
    <xf numFmtId="164" fontId="2" fillId="0" borderId="12" xfId="5" applyNumberFormat="1" applyFont="1" applyBorder="1"/>
    <xf numFmtId="43" fontId="2" fillId="0" borderId="4" xfId="9" applyFont="1" applyBorder="1"/>
    <xf numFmtId="164" fontId="2" fillId="0" borderId="4" xfId="9" applyNumberFormat="1" applyFont="1" applyBorder="1"/>
    <xf numFmtId="166" fontId="5" fillId="0" borderId="14" xfId="9" applyNumberFormat="1" applyFont="1" applyBorder="1"/>
    <xf numFmtId="166" fontId="5" fillId="0" borderId="4" xfId="9" applyNumberFormat="1" applyFont="1" applyBorder="1"/>
    <xf numFmtId="166" fontId="5" fillId="0" borderId="6" xfId="9" applyNumberFormat="1" applyFont="1" applyBorder="1"/>
    <xf numFmtId="43" fontId="5" fillId="0" borderId="5" xfId="9" applyFont="1" applyBorder="1"/>
    <xf numFmtId="43" fontId="5" fillId="0" borderId="5" xfId="9" applyFont="1" applyBorder="1" applyAlignment="1">
      <alignment horizontal="left"/>
    </xf>
    <xf numFmtId="164" fontId="5" fillId="0" borderId="2" xfId="5" applyNumberFormat="1" applyFont="1" applyBorder="1" applyAlignment="1">
      <alignment horizontal="left"/>
    </xf>
    <xf numFmtId="164" fontId="5" fillId="0" borderId="13" xfId="5" applyNumberFormat="1" applyFont="1" applyBorder="1" applyAlignment="1">
      <alignment horizontal="left"/>
    </xf>
    <xf numFmtId="164" fontId="0" fillId="0" borderId="6" xfId="2" applyNumberFormat="1" applyFont="1" applyFill="1" applyBorder="1"/>
    <xf numFmtId="168" fontId="2" fillId="0" borderId="0" xfId="9" applyNumberFormat="1" applyFont="1"/>
    <xf numFmtId="168" fontId="5" fillId="0" borderId="0" xfId="9" applyNumberFormat="1" applyFont="1" applyAlignment="1">
      <alignment horizontal="left"/>
    </xf>
    <xf numFmtId="164" fontId="5" fillId="0" borderId="3" xfId="2" applyNumberFormat="1" applyFont="1" applyBorder="1"/>
    <xf numFmtId="164" fontId="5" fillId="0" borderId="13" xfId="2" applyNumberFormat="1" applyFont="1" applyBorder="1"/>
    <xf numFmtId="165" fontId="5" fillId="0" borderId="8" xfId="2" applyNumberFormat="1" applyFont="1" applyBorder="1"/>
    <xf numFmtId="165" fontId="5" fillId="0" borderId="7" xfId="2" applyNumberFormat="1" applyFont="1" applyBorder="1"/>
    <xf numFmtId="165" fontId="5" fillId="0" borderId="1" xfId="2" applyNumberFormat="1" applyFont="1" applyBorder="1"/>
    <xf numFmtId="43" fontId="0" fillId="0" borderId="6" xfId="9" applyFont="1" applyFill="1" applyBorder="1"/>
    <xf numFmtId="43" fontId="12" fillId="0" borderId="2" xfId="9" applyFont="1" applyBorder="1"/>
    <xf numFmtId="164" fontId="12" fillId="0" borderId="2" xfId="9" quotePrefix="1" applyNumberFormat="1" applyFont="1" applyBorder="1"/>
    <xf numFmtId="164" fontId="10" fillId="0" borderId="8" xfId="9" applyNumberFormat="1" applyFont="1" applyBorder="1" applyAlignment="1">
      <alignment horizontal="left"/>
    </xf>
    <xf numFmtId="164" fontId="10" fillId="0" borderId="7" xfId="9" applyNumberFormat="1" applyFont="1" applyBorder="1" applyAlignment="1">
      <alignment horizontal="left"/>
    </xf>
    <xf numFmtId="164" fontId="10" fillId="0" borderId="1" xfId="9" applyNumberFormat="1" applyFont="1" applyBorder="1" applyAlignment="1">
      <alignment horizontal="left"/>
    </xf>
    <xf numFmtId="43" fontId="10" fillId="0" borderId="5" xfId="5" applyFont="1" applyBorder="1"/>
    <xf numFmtId="43" fontId="10" fillId="0" borderId="5" xfId="5" applyFont="1" applyFill="1" applyBorder="1"/>
    <xf numFmtId="43" fontId="11" fillId="0" borderId="5" xfId="5" applyFont="1" applyFill="1" applyBorder="1" applyAlignment="1">
      <alignment horizontal="left"/>
    </xf>
    <xf numFmtId="164" fontId="10" fillId="0" borderId="12" xfId="5" applyNumberFormat="1" applyFont="1" applyBorder="1" applyAlignment="1">
      <alignment horizontal="centerContinuous"/>
    </xf>
    <xf numFmtId="164" fontId="10" fillId="0" borderId="1" xfId="5" applyNumberFormat="1" applyFont="1" applyBorder="1" applyAlignment="1">
      <alignment horizontal="centerContinuous"/>
    </xf>
    <xf numFmtId="43" fontId="11" fillId="0" borderId="2" xfId="5" applyFont="1" applyBorder="1" applyAlignment="1">
      <alignment horizontal="left"/>
    </xf>
    <xf numFmtId="164" fontId="10" fillId="0" borderId="2" xfId="5" quotePrefix="1" applyNumberFormat="1" applyFont="1" applyBorder="1" applyAlignment="1">
      <alignment horizontal="left"/>
    </xf>
    <xf numFmtId="164" fontId="10" fillId="0" borderId="0" xfId="5" quotePrefix="1" applyNumberFormat="1" applyFont="1" applyBorder="1" applyAlignment="1">
      <alignment horizontal="left"/>
    </xf>
    <xf numFmtId="164" fontId="10" fillId="0" borderId="0" xfId="5" applyNumberFormat="1" applyFont="1" applyBorder="1" applyAlignment="1">
      <alignment horizontal="centerContinuous"/>
    </xf>
    <xf numFmtId="164" fontId="10" fillId="0" borderId="12" xfId="5" applyNumberFormat="1" applyFont="1" applyBorder="1"/>
    <xf numFmtId="43" fontId="11" fillId="0" borderId="13" xfId="5" applyFont="1" applyBorder="1" applyAlignment="1">
      <alignment horizontal="left"/>
    </xf>
    <xf numFmtId="165" fontId="2" fillId="0" borderId="5" xfId="5" applyNumberFormat="1" applyFont="1" applyBorder="1"/>
    <xf numFmtId="166" fontId="2" fillId="0" borderId="0" xfId="9" applyNumberFormat="1" applyFont="1"/>
    <xf numFmtId="164" fontId="2" fillId="0" borderId="3" xfId="5" quotePrefix="1" applyNumberFormat="1" applyFont="1" applyBorder="1"/>
    <xf numFmtId="166" fontId="2" fillId="0" borderId="10" xfId="9" applyNumberFormat="1" applyFont="1" applyBorder="1"/>
    <xf numFmtId="166" fontId="5" fillId="0" borderId="13" xfId="9" applyNumberFormat="1" applyFont="1" applyBorder="1"/>
    <xf numFmtId="166" fontId="2" fillId="0" borderId="15" xfId="9" applyNumberFormat="1" applyFont="1" applyBorder="1"/>
    <xf numFmtId="43" fontId="5" fillId="0" borderId="4" xfId="9" applyFont="1" applyBorder="1"/>
    <xf numFmtId="43" fontId="10" fillId="0" borderId="7" xfId="5" applyFont="1" applyBorder="1"/>
    <xf numFmtId="166" fontId="2" fillId="0" borderId="8" xfId="9" applyNumberFormat="1" applyFont="1" applyBorder="1"/>
    <xf numFmtId="166" fontId="2" fillId="0" borderId="1" xfId="9" applyNumberFormat="1" applyFont="1" applyBorder="1"/>
    <xf numFmtId="164" fontId="6" fillId="0" borderId="5" xfId="2" applyNumberFormat="1" applyFont="1" applyBorder="1"/>
    <xf numFmtId="164" fontId="6" fillId="0" borderId="6" xfId="2" applyNumberFormat="1" applyFont="1" applyBorder="1"/>
    <xf numFmtId="165" fontId="2" fillId="0" borderId="5" xfId="5" applyNumberFormat="1" applyFont="1" applyBorder="1" applyAlignment="1">
      <alignment horizontal="left"/>
    </xf>
    <xf numFmtId="165" fontId="5" fillId="0" borderId="14" xfId="5" applyNumberFormat="1" applyFont="1" applyBorder="1" applyAlignment="1">
      <alignment horizontal="left"/>
    </xf>
    <xf numFmtId="165" fontId="2" fillId="0" borderId="4" xfId="5" applyNumberFormat="1" applyFont="1" applyBorder="1" applyAlignment="1">
      <alignment horizontal="left"/>
    </xf>
    <xf numFmtId="165" fontId="0" fillId="0" borderId="4" xfId="5" applyNumberFormat="1" applyFont="1" applyBorder="1"/>
    <xf numFmtId="165" fontId="2" fillId="0" borderId="14" xfId="5" applyNumberFormat="1" applyFont="1" applyBorder="1"/>
    <xf numFmtId="165" fontId="2" fillId="0" borderId="4" xfId="5" applyNumberFormat="1" applyFont="1" applyBorder="1"/>
    <xf numFmtId="165" fontId="2" fillId="0" borderId="6" xfId="5" applyNumberFormat="1" applyFont="1" applyBorder="1"/>
    <xf numFmtId="164" fontId="10" fillId="0" borderId="4" xfId="9" applyNumberFormat="1" applyFont="1" applyBorder="1"/>
    <xf numFmtId="164" fontId="10" fillId="0" borderId="6" xfId="5" quotePrefix="1" applyNumberFormat="1" applyFont="1" applyBorder="1"/>
    <xf numFmtId="164" fontId="2" fillId="0" borderId="9" xfId="9" applyNumberFormat="1" applyFont="1" applyBorder="1"/>
    <xf numFmtId="43" fontId="10" fillId="0" borderId="11" xfId="9" applyFont="1" applyBorder="1" applyAlignment="1">
      <alignment horizontal="left"/>
    </xf>
    <xf numFmtId="164" fontId="11" fillId="0" borderId="5" xfId="5" applyNumberFormat="1" applyFont="1" applyBorder="1"/>
    <xf numFmtId="164" fontId="10" fillId="0" borderId="5" xfId="5" applyNumberFormat="1" applyFont="1" applyBorder="1" applyAlignment="1">
      <alignment horizontal="left"/>
    </xf>
    <xf numFmtId="43" fontId="10" fillId="0" borderId="6" xfId="9" applyFont="1" applyBorder="1"/>
    <xf numFmtId="165" fontId="5" fillId="0" borderId="5" xfId="5" applyNumberFormat="1" applyFont="1" applyBorder="1" applyAlignment="1">
      <alignment horizontal="left"/>
    </xf>
    <xf numFmtId="165" fontId="5" fillId="0" borderId="4" xfId="5" applyNumberFormat="1" applyFont="1" applyBorder="1" applyAlignment="1">
      <alignment horizontal="left"/>
    </xf>
    <xf numFmtId="164" fontId="11" fillId="0" borderId="12" xfId="5" applyNumberFormat="1" applyFont="1" applyBorder="1" applyAlignment="1">
      <alignment horizontal="centerContinuous"/>
    </xf>
    <xf numFmtId="0" fontId="2" fillId="0" borderId="0" xfId="11"/>
  </cellXfs>
  <cellStyles count="12">
    <cellStyle name="Comma" xfId="9" builtinId="3"/>
    <cellStyle name="Comma 2" xfId="5" xr:uid="{9E1A2CFF-0F14-457E-80E1-624D54A0C4C9}"/>
    <cellStyle name="Comma 2 2" xfId="2" xr:uid="{9DCF3F33-2E3D-41DD-A206-A4294D9C02F1}"/>
    <cellStyle name="Currency 28" xfId="6" xr:uid="{F08BDD68-0A99-478E-AD47-7513A3B91004}"/>
    <cellStyle name="Normal" xfId="0" builtinId="0"/>
    <cellStyle name="Normal 12" xfId="10" xr:uid="{8A2D53D3-D887-4720-A203-D5343F53939D}"/>
    <cellStyle name="Normal 15 8" xfId="3" xr:uid="{2FA068D9-74C1-4634-A0E4-5736218ACA32}"/>
    <cellStyle name="Normal 159" xfId="8" xr:uid="{A65A1250-5EA5-4902-8D83-40DBD5F1A41C}"/>
    <cellStyle name="Normal 2" xfId="11" xr:uid="{76E210A3-C2D8-43D9-B702-66AA0B47ADD0}"/>
    <cellStyle name="Normal 3 2" xfId="1" xr:uid="{3268A988-5672-421F-987F-356CB3B075DC}"/>
    <cellStyle name="Percent 2" xfId="4" xr:uid="{FCE65FD2-81E7-4A35-8A3F-EE7BB5EFC639}"/>
    <cellStyle name="Percent 2 2" xfId="7" xr:uid="{6FE1FDC2-856A-4715-93E5-6EC82901E0D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ABA5D-2D59-44EB-988D-D626E4198344}">
  <sheetPr>
    <pageSetUpPr fitToPage="1"/>
  </sheetPr>
  <dimension ref="A1:BN75"/>
  <sheetViews>
    <sheetView showGridLines="0" tabSelected="1" view="pageBreakPreview" zoomScale="70" zoomScaleNormal="85" zoomScaleSheetLayoutView="70" workbookViewId="0"/>
  </sheetViews>
  <sheetFormatPr defaultColWidth="9" defaultRowHeight="15.75"/>
  <cols>
    <col min="1" max="1" width="9" style="3"/>
    <col min="2" max="2" width="11.5" style="3" bestFit="1" customWidth="1"/>
    <col min="3" max="3" width="12.625" style="3" customWidth="1"/>
    <col min="4" max="4" width="12.625" style="72" customWidth="1"/>
    <col min="5" max="5" width="12.625" style="3" customWidth="1"/>
    <col min="6" max="6" width="34.25" style="3" bestFit="1" customWidth="1"/>
    <col min="7" max="7" width="12.5" style="47" bestFit="1" customWidth="1"/>
    <col min="8" max="8" width="10.125" style="34" bestFit="1" customWidth="1"/>
    <col min="9" max="9" width="11.5" style="34" customWidth="1"/>
    <col min="10" max="13" width="11" style="3" customWidth="1"/>
    <col min="14" max="14" width="11" style="2" customWidth="1"/>
    <col min="15" max="15" width="10" style="3" bestFit="1" customWidth="1"/>
    <col min="16" max="16" width="13.75" style="3" bestFit="1" customWidth="1"/>
    <col min="17" max="17" width="18.75" style="3" bestFit="1" customWidth="1"/>
    <col min="18" max="20" width="9.625" style="3" customWidth="1"/>
    <col min="21" max="21" width="9.625" style="27" customWidth="1"/>
    <col min="22" max="22" width="7.5" style="3" customWidth="1"/>
    <col min="23" max="25" width="11" style="3" customWidth="1"/>
    <col min="26" max="26" width="10" style="3" customWidth="1"/>
    <col min="27" max="27" width="5.875" style="3" customWidth="1"/>
    <col min="28" max="28" width="7.25" style="3" customWidth="1"/>
    <col min="29" max="29" width="8.375" style="3" customWidth="1"/>
    <col min="30" max="32" width="11" style="3" customWidth="1"/>
    <col min="33" max="33" width="10" style="3" customWidth="1"/>
    <col min="34" max="34" width="9.75" style="3" customWidth="1"/>
    <col min="35" max="36" width="9" style="3" customWidth="1"/>
    <col min="37" max="37" width="9.625" style="3" customWidth="1"/>
    <col min="38" max="40" width="11" style="3" customWidth="1"/>
    <col min="41" max="41" width="10" style="3" customWidth="1"/>
    <col min="42" max="42" width="13.75" style="3" customWidth="1"/>
    <col min="43" max="44" width="7.125" style="3" customWidth="1"/>
    <col min="45" max="46" width="9" style="3" customWidth="1"/>
    <col min="47" max="49" width="11" style="3" customWidth="1"/>
    <col min="50" max="50" width="10" style="3" customWidth="1"/>
    <col min="51" max="53" width="9" style="3" customWidth="1"/>
    <col min="54" max="56" width="11" style="3" customWidth="1"/>
    <col min="57" max="57" width="10" style="3" customWidth="1"/>
    <col min="58" max="61" width="9" style="3"/>
    <col min="62" max="62" width="11.25" style="3" bestFit="1" customWidth="1"/>
    <col min="63" max="65" width="11" style="3" customWidth="1"/>
    <col min="66" max="66" width="10" style="3" bestFit="1" customWidth="1"/>
    <col min="67" max="16384" width="9" style="3"/>
  </cols>
  <sheetData>
    <row r="1" spans="1:66">
      <c r="A1" s="49"/>
      <c r="B1" s="129" t="s">
        <v>8</v>
      </c>
      <c r="C1" s="181" t="s">
        <v>120</v>
      </c>
      <c r="D1" s="269"/>
      <c r="E1" s="246"/>
      <c r="F1" s="270" t="s">
        <v>133</v>
      </c>
      <c r="G1" s="113"/>
      <c r="H1" s="113"/>
      <c r="I1" s="113"/>
      <c r="J1" s="114"/>
      <c r="K1" s="114"/>
      <c r="L1" s="114"/>
      <c r="M1" s="114"/>
      <c r="N1" s="114"/>
      <c r="O1" s="240"/>
      <c r="P1" s="122" t="s">
        <v>128</v>
      </c>
      <c r="Q1" s="48"/>
      <c r="R1" s="48"/>
      <c r="S1" s="48"/>
      <c r="T1" s="48"/>
      <c r="U1" s="37"/>
      <c r="V1" s="127" t="s">
        <v>78</v>
      </c>
      <c r="W1" s="48"/>
      <c r="X1" s="128"/>
      <c r="Y1" s="128"/>
      <c r="Z1" s="187"/>
      <c r="AA1" s="129" t="s">
        <v>80</v>
      </c>
      <c r="AB1" s="130"/>
      <c r="AC1" s="131"/>
      <c r="AD1" s="132"/>
      <c r="AE1" s="132"/>
      <c r="AF1" s="132"/>
      <c r="AG1" s="234"/>
      <c r="AH1" s="122" t="s">
        <v>90</v>
      </c>
      <c r="AI1" s="48"/>
      <c r="AJ1" s="131"/>
      <c r="AK1" s="131"/>
      <c r="AL1" s="131"/>
      <c r="AM1" s="131"/>
      <c r="AN1" s="131"/>
      <c r="AO1" s="121"/>
      <c r="AP1" s="122" t="s">
        <v>94</v>
      </c>
      <c r="AQ1" s="131"/>
      <c r="AR1" s="131"/>
      <c r="AS1" s="131"/>
      <c r="AT1" s="131"/>
      <c r="AU1" s="131"/>
      <c r="AV1" s="131"/>
      <c r="AW1" s="131"/>
      <c r="AX1" s="121"/>
      <c r="AY1" s="122" t="s">
        <v>100</v>
      </c>
      <c r="AZ1" s="131"/>
      <c r="BA1" s="131"/>
      <c r="BB1" s="131"/>
      <c r="BC1" s="131"/>
      <c r="BD1" s="131"/>
      <c r="BE1" s="121"/>
      <c r="BF1" s="122" t="s">
        <v>101</v>
      </c>
      <c r="BG1" s="131"/>
      <c r="BH1" s="131"/>
      <c r="BI1" s="131"/>
      <c r="BJ1" s="131"/>
      <c r="BK1" s="131"/>
      <c r="BL1" s="131"/>
      <c r="BM1" s="131"/>
      <c r="BN1" s="121"/>
    </row>
    <row r="2" spans="1:66">
      <c r="A2" s="117" t="s">
        <v>98</v>
      </c>
      <c r="B2" s="117" t="s">
        <v>5</v>
      </c>
      <c r="C2" s="267" t="s">
        <v>118</v>
      </c>
      <c r="D2" s="215"/>
      <c r="E2" s="10"/>
      <c r="F2" s="271"/>
      <c r="G2" s="115"/>
      <c r="H2" s="272" t="s">
        <v>7</v>
      </c>
      <c r="I2" s="272"/>
      <c r="J2" s="243" t="s">
        <v>117</v>
      </c>
      <c r="K2" s="244"/>
      <c r="L2" s="245"/>
      <c r="M2" s="245"/>
      <c r="N2" s="116"/>
      <c r="O2" s="241"/>
      <c r="P2" s="10"/>
      <c r="Q2" s="10"/>
      <c r="R2" s="181" t="s">
        <v>9</v>
      </c>
      <c r="S2" s="213"/>
      <c r="T2" s="181" t="s">
        <v>10</v>
      </c>
      <c r="U2" s="246"/>
      <c r="V2" s="117" t="s">
        <v>79</v>
      </c>
      <c r="W2" s="27"/>
      <c r="X2" s="133"/>
      <c r="Y2" s="133"/>
      <c r="Z2" s="137"/>
      <c r="AA2" s="134" t="s">
        <v>81</v>
      </c>
      <c r="AB2" s="135"/>
      <c r="AC2" s="133"/>
      <c r="AD2" s="136"/>
      <c r="AE2" s="136"/>
      <c r="AF2" s="136"/>
      <c r="AG2" s="235"/>
      <c r="AH2" s="117" t="s">
        <v>82</v>
      </c>
      <c r="AI2" s="27"/>
      <c r="AJ2" s="133"/>
      <c r="AK2" s="133"/>
      <c r="AL2" s="133"/>
      <c r="AM2" s="133"/>
      <c r="AN2" s="133"/>
      <c r="AO2" s="137"/>
      <c r="AP2" s="117" t="s">
        <v>83</v>
      </c>
      <c r="AQ2" s="133"/>
      <c r="AR2" s="133"/>
      <c r="AS2" s="133"/>
      <c r="AT2" s="133"/>
      <c r="AU2" s="133"/>
      <c r="AV2" s="133"/>
      <c r="AW2" s="133"/>
      <c r="AX2" s="137"/>
      <c r="AY2" s="117" t="s">
        <v>83</v>
      </c>
      <c r="AZ2" s="133"/>
      <c r="BA2" s="133"/>
      <c r="BB2" s="133"/>
      <c r="BC2" s="133"/>
      <c r="BD2" s="133"/>
      <c r="BE2" s="137"/>
      <c r="BF2" s="117" t="s">
        <v>84</v>
      </c>
      <c r="BG2" s="133"/>
      <c r="BH2" s="133"/>
      <c r="BI2" s="133"/>
      <c r="BJ2" s="133"/>
      <c r="BK2" s="133"/>
      <c r="BL2" s="133"/>
      <c r="BM2" s="133"/>
      <c r="BN2" s="137"/>
    </row>
    <row r="3" spans="1:66">
      <c r="A3" s="117" t="s">
        <v>99</v>
      </c>
      <c r="B3" s="134" t="s">
        <v>109</v>
      </c>
      <c r="C3" s="268" t="s">
        <v>130</v>
      </c>
      <c r="D3" s="85" t="s">
        <v>119</v>
      </c>
      <c r="E3" s="85" t="s">
        <v>127</v>
      </c>
      <c r="F3" s="84"/>
      <c r="G3" s="117"/>
      <c r="H3" s="118" t="s">
        <v>131</v>
      </c>
      <c r="I3" s="115" t="s">
        <v>8</v>
      </c>
      <c r="J3" s="181" t="s">
        <v>9</v>
      </c>
      <c r="K3" s="246"/>
      <c r="L3" s="181" t="s">
        <v>10</v>
      </c>
      <c r="M3" s="246"/>
      <c r="N3" s="137"/>
      <c r="O3" s="84" t="s">
        <v>6</v>
      </c>
      <c r="P3" s="237" t="s">
        <v>1</v>
      </c>
      <c r="Q3" s="84" t="s">
        <v>48</v>
      </c>
      <c r="R3" s="255" t="s">
        <v>126</v>
      </c>
      <c r="S3" s="237" t="s">
        <v>127</v>
      </c>
      <c r="T3" s="237" t="s">
        <v>126</v>
      </c>
      <c r="U3" s="237" t="s">
        <v>127</v>
      </c>
      <c r="V3" s="126" t="s">
        <v>77</v>
      </c>
      <c r="W3" s="30"/>
      <c r="X3" s="138"/>
      <c r="Y3" s="138"/>
      <c r="Z3" s="125"/>
      <c r="AA3" s="139" t="s">
        <v>77</v>
      </c>
      <c r="AB3" s="140"/>
      <c r="AC3" s="138"/>
      <c r="AD3" s="141"/>
      <c r="AE3" s="141"/>
      <c r="AF3" s="141"/>
      <c r="AG3" s="236"/>
      <c r="AH3" s="126" t="s">
        <v>77</v>
      </c>
      <c r="AI3" s="30"/>
      <c r="AJ3" s="138"/>
      <c r="AK3" s="138"/>
      <c r="AL3" s="138"/>
      <c r="AM3" s="138"/>
      <c r="AN3" s="138"/>
      <c r="AO3" s="125"/>
      <c r="AP3" s="126" t="s">
        <v>77</v>
      </c>
      <c r="AQ3" s="138"/>
      <c r="AR3" s="138"/>
      <c r="AS3" s="138"/>
      <c r="AT3" s="138"/>
      <c r="AU3" s="138"/>
      <c r="AV3" s="138"/>
      <c r="AW3" s="138"/>
      <c r="AX3" s="125"/>
      <c r="AY3" s="126" t="s">
        <v>77</v>
      </c>
      <c r="AZ3" s="138"/>
      <c r="BA3" s="138"/>
      <c r="BB3" s="138"/>
      <c r="BC3" s="138"/>
      <c r="BD3" s="138"/>
      <c r="BE3" s="125"/>
      <c r="BF3" s="126" t="s">
        <v>77</v>
      </c>
      <c r="BG3" s="138"/>
      <c r="BH3" s="138"/>
      <c r="BI3" s="138"/>
      <c r="BJ3" s="138"/>
      <c r="BK3" s="138"/>
      <c r="BL3" s="138"/>
      <c r="BM3" s="138"/>
      <c r="BN3" s="125"/>
    </row>
    <row r="4" spans="1:66">
      <c r="A4" s="192" t="s">
        <v>108</v>
      </c>
      <c r="B4" s="161" t="s">
        <v>62</v>
      </c>
      <c r="C4" s="74">
        <f>21186.797-1392.909</f>
        <v>19793.887999999999</v>
      </c>
      <c r="D4" s="81">
        <v>16291.491</v>
      </c>
      <c r="E4" s="179">
        <v>-2174.306</v>
      </c>
      <c r="F4" s="162" t="s">
        <v>12</v>
      </c>
      <c r="G4" s="163" t="s">
        <v>1</v>
      </c>
      <c r="H4" s="162" t="s">
        <v>132</v>
      </c>
      <c r="I4" s="162" t="s">
        <v>5</v>
      </c>
      <c r="J4" s="209" t="s">
        <v>126</v>
      </c>
      <c r="K4" s="209" t="s">
        <v>127</v>
      </c>
      <c r="L4" s="209" t="s">
        <v>126</v>
      </c>
      <c r="M4" s="209" t="s">
        <v>127</v>
      </c>
      <c r="N4" s="85" t="s">
        <v>11</v>
      </c>
      <c r="O4" s="85" t="s">
        <v>11</v>
      </c>
      <c r="P4" s="210" t="s">
        <v>122</v>
      </c>
      <c r="Q4" s="21" t="s">
        <v>43</v>
      </c>
      <c r="R4" s="216">
        <v>0.10471999999999999</v>
      </c>
      <c r="S4" s="65">
        <v>1.1000000000000001E-3</v>
      </c>
      <c r="T4" s="65">
        <f>ROUND(SUM(C6:D6)/B6,5)+R4</f>
        <v>0.11399999999999999</v>
      </c>
      <c r="U4" s="65">
        <f>ROUND(E6/I6,5)+S4</f>
        <v>5.1000000000000004E-4</v>
      </c>
      <c r="V4" s="237"/>
      <c r="W4" s="142" t="s">
        <v>87</v>
      </c>
      <c r="X4" s="143"/>
      <c r="Y4" s="143"/>
      <c r="Z4" s="144"/>
      <c r="AA4" s="83"/>
      <c r="AB4" s="145" t="s">
        <v>43</v>
      </c>
      <c r="AC4" s="146"/>
      <c r="AD4" s="142" t="s">
        <v>87</v>
      </c>
      <c r="AE4" s="143"/>
      <c r="AF4" s="143"/>
      <c r="AG4" s="144"/>
      <c r="AH4" s="117" t="s">
        <v>86</v>
      </c>
      <c r="AI4" s="145"/>
      <c r="AJ4" s="145" t="s">
        <v>43</v>
      </c>
      <c r="AK4" s="146"/>
      <c r="AL4" s="142" t="s">
        <v>87</v>
      </c>
      <c r="AM4" s="143"/>
      <c r="AN4" s="143"/>
      <c r="AO4" s="144"/>
      <c r="AP4" s="150"/>
      <c r="AQ4" s="150" t="s">
        <v>97</v>
      </c>
      <c r="AR4" s="145"/>
      <c r="AS4" s="151" t="s">
        <v>95</v>
      </c>
      <c r="AT4" s="146"/>
      <c r="AU4" s="147" t="s">
        <v>87</v>
      </c>
      <c r="AV4" s="148"/>
      <c r="AW4" s="148"/>
      <c r="AX4" s="149"/>
      <c r="AY4" s="145"/>
      <c r="AZ4" s="151" t="s">
        <v>95</v>
      </c>
      <c r="BA4" s="146"/>
      <c r="BB4" s="147" t="s">
        <v>104</v>
      </c>
      <c r="BC4" s="148"/>
      <c r="BD4" s="148"/>
      <c r="BE4" s="149"/>
      <c r="BF4" s="166"/>
      <c r="BG4" s="167" t="s">
        <v>86</v>
      </c>
      <c r="BH4" s="168"/>
      <c r="BI4" s="168" t="s">
        <v>43</v>
      </c>
      <c r="BJ4" s="169"/>
      <c r="BK4" s="147" t="s">
        <v>87</v>
      </c>
      <c r="BL4" s="148"/>
      <c r="BM4" s="148"/>
      <c r="BN4" s="149"/>
    </row>
    <row r="5" spans="1:66">
      <c r="A5" s="27"/>
      <c r="B5" s="1"/>
      <c r="C5" s="39"/>
      <c r="D5" s="49"/>
      <c r="E5" s="49"/>
      <c r="F5" s="13"/>
      <c r="G5" s="14"/>
      <c r="H5" s="13"/>
      <c r="I5" s="13"/>
      <c r="J5" s="11"/>
      <c r="K5" s="11"/>
      <c r="L5" s="11"/>
      <c r="M5" s="11"/>
      <c r="N5" s="11"/>
      <c r="O5" s="263"/>
      <c r="P5" s="211" t="s">
        <v>41</v>
      </c>
      <c r="Q5" s="10" t="s">
        <v>44</v>
      </c>
      <c r="R5" s="217">
        <v>0.13532</v>
      </c>
      <c r="S5" s="251">
        <v>1.1000000000000001E-3</v>
      </c>
      <c r="T5" s="67">
        <f>ROUND(SUM(C6:D6)/B6,5)+R5</f>
        <v>0.14460000000000001</v>
      </c>
      <c r="U5" s="256">
        <f>ROUND(E6/I6,5)+S4</f>
        <v>5.1000000000000004E-4</v>
      </c>
      <c r="V5" s="238"/>
      <c r="W5" s="152"/>
      <c r="X5" s="153"/>
      <c r="Y5" s="153"/>
      <c r="Z5" s="154" t="s">
        <v>6</v>
      </c>
      <c r="AA5" s="84"/>
      <c r="AB5" s="146" t="s">
        <v>89</v>
      </c>
      <c r="AC5" s="145"/>
      <c r="AD5" s="152"/>
      <c r="AE5" s="153"/>
      <c r="AF5" s="153"/>
      <c r="AG5" s="154" t="s">
        <v>6</v>
      </c>
      <c r="AH5" s="117" t="s">
        <v>88</v>
      </c>
      <c r="AI5" s="145"/>
      <c r="AJ5" s="146" t="s">
        <v>89</v>
      </c>
      <c r="AK5" s="145"/>
      <c r="AL5" s="152"/>
      <c r="AM5" s="153"/>
      <c r="AN5" s="153"/>
      <c r="AO5" s="154" t="s">
        <v>6</v>
      </c>
      <c r="AP5" s="151"/>
      <c r="AQ5" s="151" t="s">
        <v>88</v>
      </c>
      <c r="AR5" s="145"/>
      <c r="AS5" s="146" t="s">
        <v>89</v>
      </c>
      <c r="AT5" s="145"/>
      <c r="AU5" s="152"/>
      <c r="AV5" s="153"/>
      <c r="AW5" s="153"/>
      <c r="AX5" s="154" t="s">
        <v>6</v>
      </c>
      <c r="AY5" s="145"/>
      <c r="AZ5" s="146" t="s">
        <v>89</v>
      </c>
      <c r="BA5" s="145"/>
      <c r="BB5" s="152"/>
      <c r="BC5" s="153"/>
      <c r="BD5" s="153"/>
      <c r="BE5" s="154" t="s">
        <v>6</v>
      </c>
      <c r="BF5" s="168"/>
      <c r="BG5" s="170" t="s">
        <v>88</v>
      </c>
      <c r="BH5" s="168"/>
      <c r="BI5" s="169" t="s">
        <v>89</v>
      </c>
      <c r="BJ5" s="168"/>
      <c r="BK5" s="152"/>
      <c r="BL5" s="153"/>
      <c r="BM5" s="153"/>
      <c r="BN5" s="154" t="s">
        <v>6</v>
      </c>
    </row>
    <row r="6" spans="1:66">
      <c r="A6" s="56">
        <v>43.930627692172401</v>
      </c>
      <c r="B6" s="7">
        <f t="shared" ref="B6:B11" si="0">SUMIFS(B$32:B$68,G$32:G$68,G6)</f>
        <v>1617618.047084254</v>
      </c>
      <c r="C6" s="7">
        <f t="shared" ref="C6:C11" si="1">A6/100*C$4</f>
        <v>8695.579243085589</v>
      </c>
      <c r="D6" s="8">
        <f t="shared" ref="D6:D11" si="2">B6/SUM(B$6:B$16)*D$4</f>
        <v>6312.5577939813475</v>
      </c>
      <c r="E6" s="8">
        <f>A6/100*E$4</f>
        <v>-955.18627374856612</v>
      </c>
      <c r="F6" s="6" t="s">
        <v>13</v>
      </c>
      <c r="G6" s="15" t="s">
        <v>2</v>
      </c>
      <c r="H6" s="7">
        <f t="shared" ref="H6:N11" si="3">SUMIFS(H$32:H$69,$F$32:$F$69,$F6)</f>
        <v>110741.69655913977</v>
      </c>
      <c r="I6" s="7">
        <f t="shared" si="3"/>
        <v>1631466.9598382837</v>
      </c>
      <c r="J6" s="7">
        <f t="shared" si="3"/>
        <v>185833.02336681541</v>
      </c>
      <c r="K6" s="7">
        <f t="shared" ref="K6:K11" si="4">SUMIFS(K$32:K$69,$F$32:$F$69,$F6)</f>
        <v>1794.6136558221122</v>
      </c>
      <c r="L6" s="7">
        <f t="shared" si="3"/>
        <v>200844.51884375728</v>
      </c>
      <c r="M6" s="7">
        <f t="shared" ref="M6:M11" si="5">SUMIFS(M$32:M$69,$F$32:$F$69,$F6)</f>
        <v>832.04814951752473</v>
      </c>
      <c r="N6" s="7">
        <f t="shared" si="3"/>
        <v>14048.929970637284</v>
      </c>
      <c r="O6" s="248">
        <f>N6/SUM(J6:K6)*100</f>
        <v>7.4876655665296585</v>
      </c>
      <c r="P6" s="212"/>
      <c r="Q6" s="25" t="s">
        <v>45</v>
      </c>
      <c r="R6" s="218">
        <v>8.2269999999999996E-2</v>
      </c>
      <c r="S6" s="253">
        <v>1.1000000000000001E-3</v>
      </c>
      <c r="T6" s="68">
        <f>ROUND(SUM(C6:D6)/B6,5)+R6</f>
        <v>9.1549999999999992E-2</v>
      </c>
      <c r="U6" s="257">
        <f>ROUND(E6/I6,5)+S4</f>
        <v>5.1000000000000004E-4</v>
      </c>
      <c r="V6" s="239" t="s">
        <v>43</v>
      </c>
      <c r="W6" s="155" t="s">
        <v>9</v>
      </c>
      <c r="X6" s="156" t="s">
        <v>10</v>
      </c>
      <c r="Y6" s="157" t="s">
        <v>11</v>
      </c>
      <c r="Z6" s="157" t="s">
        <v>11</v>
      </c>
      <c r="AA6" s="85" t="s">
        <v>86</v>
      </c>
      <c r="AB6" s="158" t="s">
        <v>86</v>
      </c>
      <c r="AC6" s="158" t="s">
        <v>43</v>
      </c>
      <c r="AD6" s="159" t="s">
        <v>9</v>
      </c>
      <c r="AE6" s="157" t="s">
        <v>10</v>
      </c>
      <c r="AF6" s="157" t="s">
        <v>11</v>
      </c>
      <c r="AG6" s="157" t="s">
        <v>11</v>
      </c>
      <c r="AH6" s="126" t="s">
        <v>91</v>
      </c>
      <c r="AI6" s="158" t="s">
        <v>86</v>
      </c>
      <c r="AJ6" s="158" t="s">
        <v>86</v>
      </c>
      <c r="AK6" s="158" t="s">
        <v>43</v>
      </c>
      <c r="AL6" s="155" t="s">
        <v>9</v>
      </c>
      <c r="AM6" s="156" t="s">
        <v>10</v>
      </c>
      <c r="AN6" s="156" t="s">
        <v>11</v>
      </c>
      <c r="AO6" s="157" t="s">
        <v>11</v>
      </c>
      <c r="AP6" s="160" t="s">
        <v>96</v>
      </c>
      <c r="AQ6" s="160" t="s">
        <v>91</v>
      </c>
      <c r="AR6" s="158" t="s">
        <v>97</v>
      </c>
      <c r="AS6" s="158" t="s">
        <v>97</v>
      </c>
      <c r="AT6" s="158" t="s">
        <v>95</v>
      </c>
      <c r="AU6" s="155" t="s">
        <v>9</v>
      </c>
      <c r="AV6" s="156" t="s">
        <v>10</v>
      </c>
      <c r="AW6" s="156" t="s">
        <v>11</v>
      </c>
      <c r="AX6" s="157" t="s">
        <v>11</v>
      </c>
      <c r="AY6" s="158" t="s">
        <v>97</v>
      </c>
      <c r="AZ6" s="158" t="s">
        <v>97</v>
      </c>
      <c r="BA6" s="158" t="s">
        <v>95</v>
      </c>
      <c r="BB6" s="155" t="s">
        <v>9</v>
      </c>
      <c r="BC6" s="156" t="s">
        <v>10</v>
      </c>
      <c r="BD6" s="156" t="s">
        <v>11</v>
      </c>
      <c r="BE6" s="157" t="s">
        <v>11</v>
      </c>
      <c r="BF6" s="171" t="s">
        <v>102</v>
      </c>
      <c r="BG6" s="172" t="s">
        <v>91</v>
      </c>
      <c r="BH6" s="173" t="s">
        <v>86</v>
      </c>
      <c r="BI6" s="173" t="s">
        <v>86</v>
      </c>
      <c r="BJ6" s="173" t="s">
        <v>43</v>
      </c>
      <c r="BK6" s="159" t="s">
        <v>9</v>
      </c>
      <c r="BL6" s="157" t="s">
        <v>10</v>
      </c>
      <c r="BM6" s="157" t="s">
        <v>11</v>
      </c>
      <c r="BN6" s="157" t="s">
        <v>11</v>
      </c>
    </row>
    <row r="7" spans="1:66">
      <c r="A7" s="56">
        <v>12.465157834340999</v>
      </c>
      <c r="B7" s="7">
        <f t="shared" si="0"/>
        <v>544109.63043028233</v>
      </c>
      <c r="C7" s="7">
        <f t="shared" si="1"/>
        <v>2467.3393807526827</v>
      </c>
      <c r="D7" s="8">
        <f t="shared" si="2"/>
        <v>2123.3216917578634</v>
      </c>
      <c r="E7" s="8">
        <f t="shared" ref="E7:E16" si="6">A7/100*E$4</f>
        <v>-271.03067470154639</v>
      </c>
      <c r="F7" s="6" t="s">
        <v>14</v>
      </c>
      <c r="G7" s="15" t="s">
        <v>3</v>
      </c>
      <c r="H7" s="7">
        <f t="shared" si="3"/>
        <v>20813.865258751903</v>
      </c>
      <c r="I7" s="7">
        <f t="shared" si="3"/>
        <v>547764.80929518421</v>
      </c>
      <c r="J7" s="7">
        <f t="shared" si="3"/>
        <v>61306.444623589923</v>
      </c>
      <c r="K7" s="7">
        <f t="shared" si="4"/>
        <v>509.42127264452142</v>
      </c>
      <c r="L7" s="7">
        <f t="shared" si="3"/>
        <v>65898.729904421503</v>
      </c>
      <c r="M7" s="7">
        <f t="shared" si="5"/>
        <v>241.01651608988112</v>
      </c>
      <c r="N7" s="7">
        <f t="shared" si="3"/>
        <v>4323.8805242769458</v>
      </c>
      <c r="O7" s="248">
        <f t="shared" ref="O7:O23" si="7">N7/SUM(J7:K7)*100</f>
        <v>6.9947746611446204</v>
      </c>
      <c r="P7" s="211" t="s">
        <v>3</v>
      </c>
      <c r="Q7" s="10" t="s">
        <v>46</v>
      </c>
      <c r="R7" s="217">
        <v>0.12578</v>
      </c>
      <c r="S7" s="67">
        <v>9.3000000000000005E-4</v>
      </c>
      <c r="T7" s="67">
        <f>ROUND(SUM(C7:D7)/B7,5)+R7</f>
        <v>0.13422000000000001</v>
      </c>
      <c r="U7" s="67">
        <f>ROUND(E7/I7,5)+S7</f>
        <v>4.4000000000000007E-4</v>
      </c>
      <c r="V7" s="57">
        <v>100</v>
      </c>
      <c r="W7" s="182">
        <f t="shared" ref="W7:W24" si="8">X$31+(R$4+S$4)*V7</f>
        <v>19.082000000000001</v>
      </c>
      <c r="X7" s="182">
        <f t="shared" ref="X7:X24" si="9">X$31+(T$4+U$4)*V7</f>
        <v>19.951000000000001</v>
      </c>
      <c r="Y7" s="183">
        <f t="shared" ref="Y7:Y24" si="10">X7-W7</f>
        <v>0.86899999999999977</v>
      </c>
      <c r="Z7" s="58">
        <f>Y7/W7*100</f>
        <v>4.5540299758935108</v>
      </c>
      <c r="AA7" s="86">
        <v>15</v>
      </c>
      <c r="AB7" s="88">
        <v>300</v>
      </c>
      <c r="AC7" s="88">
        <f>AA7*AB7</f>
        <v>4500</v>
      </c>
      <c r="AD7" s="88">
        <f t="shared" ref="AD7:AD21" si="11">AE$25+(AA7-15)*AE$26+1000*(R$7+S$7)+(AC7-1000)*(R$8+S$7)</f>
        <v>445.12</v>
      </c>
      <c r="AE7" s="88">
        <f t="shared" ref="AE7:AE21" si="12">AE$25+(AA7-15)*AE$26+1000*(T$7+U$7)+(AC7-1000)*(T$8+U$7)</f>
        <v>480.89499999999998</v>
      </c>
      <c r="AF7" s="88">
        <f>AE7-AD7</f>
        <v>35.774999999999977</v>
      </c>
      <c r="AG7" s="98">
        <f>AF7/AD7*100</f>
        <v>8.0371585190510366</v>
      </c>
      <c r="AH7" s="232" t="s">
        <v>112</v>
      </c>
      <c r="AI7" s="99">
        <v>100</v>
      </c>
      <c r="AJ7" s="99">
        <v>300</v>
      </c>
      <c r="AK7" s="57">
        <f>AI7*AJ7</f>
        <v>30000</v>
      </c>
      <c r="AL7" s="10">
        <f t="shared" ref="AL7:AL27" si="13">SUMIFS(AM$31:AM$33,AL$31:AL$33,AH7)+AI7*SUMIFS(AM$34:AM$36,AL$34:AL$36,AH7)+AK7*(R$9+S$9)</f>
        <v>2828.46</v>
      </c>
      <c r="AM7" s="10">
        <f t="shared" ref="AM7:AM27" si="14">SUMIFS(AM$31:AM$33,AL$31:AL$33,AH7)+AI7*SUMIFS(AM$34:AM$36,AL$34:AL$36,AH7)+AK7*(T$9+U$9)</f>
        <v>3063.0600000000004</v>
      </c>
      <c r="AN7" s="99">
        <f>AM7-AL7</f>
        <v>234.60000000000036</v>
      </c>
      <c r="AO7" s="188">
        <f>AN7/AL7*100</f>
        <v>8.2942661377569546</v>
      </c>
      <c r="AP7" s="104" t="s">
        <v>63</v>
      </c>
      <c r="AQ7" s="104" t="s">
        <v>110</v>
      </c>
      <c r="AR7" s="105">
        <v>1</v>
      </c>
      <c r="AS7" s="105">
        <v>300</v>
      </c>
      <c r="AT7" s="226">
        <f>AR7*AS7</f>
        <v>300</v>
      </c>
      <c r="AU7" s="105">
        <f t="shared" ref="AU7:AU12" si="15">AS$46+AR7*1000*AS$47+AT7*1000*(BB$29/100*(R$12+S$12)+(100-BB$29)/100*(R$13+S$12))</f>
        <v>30656.18</v>
      </c>
      <c r="AV7" s="105">
        <f t="shared" ref="AV7:AV12" si="16">AS$46+AR7*1000*AS$47+AT7*1000*(BB$29/100*(T$12+U$12)+(100-BB$29)/100*(T$13+U$12))</f>
        <v>32981.18</v>
      </c>
      <c r="AW7" s="105">
        <f>AV7-AU7</f>
        <v>2325</v>
      </c>
      <c r="AX7" s="228">
        <f>AW7/AU7*100</f>
        <v>7.5841151767767538</v>
      </c>
      <c r="AY7" s="86">
        <v>30</v>
      </c>
      <c r="AZ7" s="86">
        <v>300</v>
      </c>
      <c r="BA7" s="174">
        <f t="shared" ref="BA7:BA18" si="17">AY7*AZ7</f>
        <v>9000</v>
      </c>
      <c r="BB7" s="10">
        <f t="shared" ref="BB7:BB18" si="18">BC$22/1000+AY7*BC$23+BA7*((R$18+S$18)*BB$29/100+(R$19+S$18)*(100-BB$29)/100)</f>
        <v>863.67953</v>
      </c>
      <c r="BC7" s="10">
        <f t="shared" ref="BC7:BC18" si="19">BC$22/1000+AY7*BC$23+BA7*((T$18+U$18)*BB$29/100+(T$19+U$18)*(100-BB$29)/100)</f>
        <v>930.99953000000005</v>
      </c>
      <c r="BD7" s="10">
        <f>BC7-BB7</f>
        <v>67.32000000000005</v>
      </c>
      <c r="BE7" s="98">
        <f>BD7/BB7*100</f>
        <v>7.7945577800136183</v>
      </c>
      <c r="BF7" s="100" t="s">
        <v>105</v>
      </c>
      <c r="BG7" s="100" t="s">
        <v>124</v>
      </c>
      <c r="BH7" s="12">
        <v>10</v>
      </c>
      <c r="BI7" s="100">
        <v>1000</v>
      </c>
      <c r="BJ7" s="176">
        <f>BH7*BI7</f>
        <v>10000</v>
      </c>
      <c r="BK7" s="176">
        <f t="shared" ref="BK7:BK24" si="20">IF(BF7="Single",MAX(BI$28,BH7*BI$34),MAX(SUMIFS(BI$30:BI$32,BG$30:BG$32,BG7,BH$30:BH$32,"")+SUMIFS(BI$31:BI$34,BG$31:BG$34,BG7,BH$31:BH$34,"kW")*BH7,BI$29))+BJ7*(R$20+S$20)</f>
        <v>1173.1999999999998</v>
      </c>
      <c r="BL7" s="176">
        <f t="shared" ref="BL7:BL24" si="21">IF(BF7="Single",MAX(BI$28,BH7*BI$34),MAX(SUMIFS(BI$30:BI$32,BG$30:BG$32,BG7,BH$30:BH$32,"")+SUMIFS(BI$31:BI$34,BG$31:BG$34,BG7,BH$31:BH$34,"kW")*BH7,BI$29))+BJ7*(T$20+U$20)</f>
        <v>1252.5999999999999</v>
      </c>
      <c r="BM7" s="176">
        <f>BL7-BK7</f>
        <v>79.400000000000091</v>
      </c>
      <c r="BN7" s="98">
        <f>BM7/BK7*100</f>
        <v>6.7678145243777781</v>
      </c>
    </row>
    <row r="8" spans="1:66">
      <c r="A8" s="56">
        <v>20.573393331769001</v>
      </c>
      <c r="B8" s="7">
        <f t="shared" si="0"/>
        <v>926399.23046294821</v>
      </c>
      <c r="C8" s="7">
        <f t="shared" si="1"/>
        <v>4072.2744338898246</v>
      </c>
      <c r="D8" s="8">
        <f t="shared" si="2"/>
        <v>3615.1603854433347</v>
      </c>
      <c r="E8" s="8">
        <f t="shared" si="6"/>
        <v>-447.32852561625333</v>
      </c>
      <c r="F8" s="6" t="s">
        <v>15</v>
      </c>
      <c r="G8" s="15" t="s">
        <v>16</v>
      </c>
      <c r="H8" s="7">
        <f t="shared" si="3"/>
        <v>1070.5694444444446</v>
      </c>
      <c r="I8" s="7">
        <f t="shared" si="3"/>
        <v>932596.84183813736</v>
      </c>
      <c r="J8" s="7">
        <f t="shared" si="3"/>
        <v>89540.256751315494</v>
      </c>
      <c r="K8" s="7">
        <f t="shared" si="4"/>
        <v>839.33715765432362</v>
      </c>
      <c r="L8" s="7">
        <f t="shared" si="3"/>
        <v>97229.370364157949</v>
      </c>
      <c r="M8" s="7">
        <f t="shared" si="5"/>
        <v>391.69067357201766</v>
      </c>
      <c r="N8" s="7">
        <f t="shared" si="3"/>
        <v>7241.4671287601577</v>
      </c>
      <c r="O8" s="248">
        <f t="shared" si="7"/>
        <v>8.0122811085583674</v>
      </c>
      <c r="P8" s="212"/>
      <c r="Q8" s="25" t="s">
        <v>47</v>
      </c>
      <c r="R8" s="218">
        <v>8.6989999999999998E-2</v>
      </c>
      <c r="S8" s="68">
        <v>9.3000000000000005E-4</v>
      </c>
      <c r="T8" s="68">
        <f>ROUND(SUM(C7:D7)/B7,5)+R8</f>
        <v>9.5430000000000001E-2</v>
      </c>
      <c r="U8" s="68">
        <f>ROUND(E7/I7,5)+S7</f>
        <v>4.4000000000000007E-4</v>
      </c>
      <c r="V8" s="12">
        <v>200</v>
      </c>
      <c r="W8" s="184">
        <f t="shared" si="8"/>
        <v>29.663999999999998</v>
      </c>
      <c r="X8" s="184">
        <f t="shared" si="9"/>
        <v>31.401999999999997</v>
      </c>
      <c r="Y8" s="185">
        <f t="shared" si="10"/>
        <v>1.7379999999999995</v>
      </c>
      <c r="Z8" s="59">
        <f t="shared" ref="Z8:Z24" si="22">Y8/W8*100</f>
        <v>5.8589536138079819</v>
      </c>
      <c r="AA8" s="86">
        <v>15</v>
      </c>
      <c r="AB8" s="88">
        <v>500</v>
      </c>
      <c r="AC8" s="88">
        <f t="shared" ref="AC8:AC21" si="23">AA8*AB8</f>
        <v>7500</v>
      </c>
      <c r="AD8" s="88">
        <f t="shared" si="11"/>
        <v>708.88</v>
      </c>
      <c r="AE8" s="88">
        <f t="shared" si="12"/>
        <v>768.505</v>
      </c>
      <c r="AF8" s="88">
        <f t="shared" ref="AF8:AF21" si="24">AE8-AD8</f>
        <v>59.625</v>
      </c>
      <c r="AG8" s="98">
        <f t="shared" ref="AG8:AG21" si="25">AF8/AD8*100</f>
        <v>8.4111556257758728</v>
      </c>
      <c r="AH8" s="232" t="s">
        <v>112</v>
      </c>
      <c r="AI8" s="88">
        <v>100</v>
      </c>
      <c r="AJ8" s="100">
        <v>500</v>
      </c>
      <c r="AK8" s="12">
        <f t="shared" ref="AK8:AK27" si="26">AI8*AJ8</f>
        <v>50000</v>
      </c>
      <c r="AL8" s="7">
        <f t="shared" si="13"/>
        <v>4155.26</v>
      </c>
      <c r="AM8" s="7">
        <f t="shared" si="14"/>
        <v>4546.26</v>
      </c>
      <c r="AN8" s="88">
        <f t="shared" ref="AN8:AN27" si="27">AM8-AL8</f>
        <v>391</v>
      </c>
      <c r="AO8" s="98">
        <f t="shared" ref="AO8:AO27" si="28">AN8/AL8*100</f>
        <v>9.4097601594124072</v>
      </c>
      <c r="AP8" s="106" t="s">
        <v>63</v>
      </c>
      <c r="AQ8" s="106" t="s">
        <v>110</v>
      </c>
      <c r="AR8" s="86">
        <v>1</v>
      </c>
      <c r="AS8" s="86">
        <v>500</v>
      </c>
      <c r="AT8" s="174">
        <f t="shared" ref="AT8:AT18" si="29">AR8*AS8</f>
        <v>500</v>
      </c>
      <c r="AU8" s="86">
        <f t="shared" si="15"/>
        <v>42535.92</v>
      </c>
      <c r="AV8" s="86">
        <f t="shared" si="16"/>
        <v>46410.920000000006</v>
      </c>
      <c r="AW8" s="86">
        <f t="shared" ref="AW8:AW42" si="30">AV8-AU8</f>
        <v>3875.0000000000073</v>
      </c>
      <c r="AX8" s="229">
        <f t="shared" ref="AX8:AX42" si="31">AW8/AU8*100</f>
        <v>9.1099475455097885</v>
      </c>
      <c r="AY8" s="86">
        <v>30</v>
      </c>
      <c r="AZ8" s="88">
        <v>500</v>
      </c>
      <c r="BA8" s="174">
        <f t="shared" si="17"/>
        <v>15000</v>
      </c>
      <c r="BB8" s="7">
        <f t="shared" si="18"/>
        <v>1210.23173</v>
      </c>
      <c r="BC8" s="7">
        <f t="shared" si="19"/>
        <v>1322.4317300000002</v>
      </c>
      <c r="BD8" s="7">
        <f t="shared" ref="BD8:BD18" si="32">BC8-BB8</f>
        <v>112.20000000000027</v>
      </c>
      <c r="BE8" s="98">
        <f t="shared" ref="BE8:BE18" si="33">BD8/BB8*100</f>
        <v>9.2709517705340847</v>
      </c>
      <c r="BF8" s="100" t="s">
        <v>105</v>
      </c>
      <c r="BG8" s="100" t="s">
        <v>124</v>
      </c>
      <c r="BH8" s="12">
        <v>10</v>
      </c>
      <c r="BI8" s="88">
        <v>2000</v>
      </c>
      <c r="BJ8" s="176">
        <f t="shared" ref="BJ8:BJ24" si="34">BH8*BI8</f>
        <v>20000</v>
      </c>
      <c r="BK8" s="176">
        <f t="shared" si="20"/>
        <v>1948.3999999999999</v>
      </c>
      <c r="BL8" s="176">
        <f t="shared" si="21"/>
        <v>2107.1999999999998</v>
      </c>
      <c r="BM8" s="176">
        <f t="shared" ref="BM8:BM24" si="35">BL8-BK8</f>
        <v>158.79999999999995</v>
      </c>
      <c r="BN8" s="98">
        <f t="shared" ref="BN8:BN24" si="36">BM8/BK8*100</f>
        <v>8.1502771504824452</v>
      </c>
    </row>
    <row r="9" spans="1:66">
      <c r="A9" s="56">
        <v>8.1526788451186505</v>
      </c>
      <c r="B9" s="7">
        <f t="shared" si="0"/>
        <v>375763.2965465248</v>
      </c>
      <c r="C9" s="7">
        <f t="shared" si="1"/>
        <v>1613.7321196024791</v>
      </c>
      <c r="D9" s="8">
        <f t="shared" si="2"/>
        <v>1466.3705876566189</v>
      </c>
      <c r="E9" s="8">
        <f t="shared" si="6"/>
        <v>-177.26418529014555</v>
      </c>
      <c r="F9" s="6" t="s">
        <v>17</v>
      </c>
      <c r="G9" s="15" t="s">
        <v>40</v>
      </c>
      <c r="H9" s="7">
        <f t="shared" si="3"/>
        <v>67.444444444444443</v>
      </c>
      <c r="I9" s="7">
        <f t="shared" si="3"/>
        <v>378385.79511939187</v>
      </c>
      <c r="J9" s="7">
        <f t="shared" si="3"/>
        <v>33874.269127868865</v>
      </c>
      <c r="K9" s="7">
        <f t="shared" si="4"/>
        <v>321.62792585148304</v>
      </c>
      <c r="L9" s="7">
        <f t="shared" si="3"/>
        <v>36955.528159550369</v>
      </c>
      <c r="M9" s="7">
        <f t="shared" si="5"/>
        <v>151.35431804775672</v>
      </c>
      <c r="N9" s="7">
        <f t="shared" si="3"/>
        <v>2910.9854238777789</v>
      </c>
      <c r="O9" s="248">
        <f t="shared" si="7"/>
        <v>8.5126745448576493</v>
      </c>
      <c r="P9" s="210" t="s">
        <v>129</v>
      </c>
      <c r="Q9" s="21" t="s">
        <v>43</v>
      </c>
      <c r="R9" s="216">
        <v>6.5439999999999998E-2</v>
      </c>
      <c r="S9" s="65">
        <v>8.9999999999999998E-4</v>
      </c>
      <c r="T9" s="65">
        <f>ROUND(SUM(C8:D8)/B8,5)+R9</f>
        <v>7.374E-2</v>
      </c>
      <c r="U9" s="65">
        <f>ROUND(E8/I8,5)+S9</f>
        <v>4.1999999999999996E-4</v>
      </c>
      <c r="V9" s="12">
        <v>300</v>
      </c>
      <c r="W9" s="184">
        <f t="shared" si="8"/>
        <v>40.245999999999995</v>
      </c>
      <c r="X9" s="184">
        <f t="shared" si="9"/>
        <v>42.852999999999994</v>
      </c>
      <c r="Y9" s="185">
        <f t="shared" si="10"/>
        <v>2.6069999999999993</v>
      </c>
      <c r="Z9" s="59">
        <f t="shared" si="22"/>
        <v>6.4776623763852292</v>
      </c>
      <c r="AA9" s="86">
        <v>15</v>
      </c>
      <c r="AB9" s="88">
        <v>700</v>
      </c>
      <c r="AC9" s="88">
        <f t="shared" si="23"/>
        <v>10500</v>
      </c>
      <c r="AD9" s="88">
        <f t="shared" si="11"/>
        <v>972.64</v>
      </c>
      <c r="AE9" s="88">
        <f t="shared" si="12"/>
        <v>1056.115</v>
      </c>
      <c r="AF9" s="88">
        <f t="shared" si="24"/>
        <v>83.475000000000023</v>
      </c>
      <c r="AG9" s="98">
        <f t="shared" si="25"/>
        <v>8.5823120579042644</v>
      </c>
      <c r="AH9" s="232" t="s">
        <v>112</v>
      </c>
      <c r="AI9" s="88">
        <v>100</v>
      </c>
      <c r="AJ9" s="100">
        <v>700</v>
      </c>
      <c r="AK9" s="12">
        <f t="shared" si="26"/>
        <v>70000</v>
      </c>
      <c r="AL9" s="7">
        <f t="shared" si="13"/>
        <v>5482.06</v>
      </c>
      <c r="AM9" s="7">
        <f t="shared" si="14"/>
        <v>6029.46</v>
      </c>
      <c r="AN9" s="88">
        <f t="shared" si="27"/>
        <v>547.39999999999964</v>
      </c>
      <c r="AO9" s="98">
        <f t="shared" si="28"/>
        <v>9.9852974976559832</v>
      </c>
      <c r="AP9" s="107" t="s">
        <v>63</v>
      </c>
      <c r="AQ9" s="107" t="s">
        <v>110</v>
      </c>
      <c r="AR9" s="100">
        <v>1</v>
      </c>
      <c r="AS9" s="100">
        <v>700</v>
      </c>
      <c r="AT9" s="174">
        <f t="shared" si="29"/>
        <v>700</v>
      </c>
      <c r="AU9" s="86">
        <f t="shared" si="15"/>
        <v>54415.659999999996</v>
      </c>
      <c r="AV9" s="86">
        <f t="shared" si="16"/>
        <v>59840.66</v>
      </c>
      <c r="AW9" s="86">
        <f t="shared" si="30"/>
        <v>5425.0000000000073</v>
      </c>
      <c r="AX9" s="229">
        <f t="shared" si="31"/>
        <v>9.969556557799736</v>
      </c>
      <c r="AY9" s="86">
        <v>30</v>
      </c>
      <c r="AZ9" s="88">
        <v>700</v>
      </c>
      <c r="BA9" s="174">
        <f t="shared" si="17"/>
        <v>21000</v>
      </c>
      <c r="BB9" s="7">
        <f t="shared" si="18"/>
        <v>1556.7839299999998</v>
      </c>
      <c r="BC9" s="7">
        <f t="shared" si="19"/>
        <v>1713.8639300000002</v>
      </c>
      <c r="BD9" s="7">
        <f t="shared" si="32"/>
        <v>157.08000000000038</v>
      </c>
      <c r="BE9" s="98">
        <f t="shared" si="33"/>
        <v>10.09003221147076</v>
      </c>
      <c r="BF9" s="100" t="s">
        <v>105</v>
      </c>
      <c r="BG9" s="100" t="s">
        <v>124</v>
      </c>
      <c r="BH9" s="12">
        <v>10</v>
      </c>
      <c r="BI9" s="88">
        <v>3000</v>
      </c>
      <c r="BJ9" s="176">
        <f t="shared" si="34"/>
        <v>30000</v>
      </c>
      <c r="BK9" s="176">
        <f t="shared" si="20"/>
        <v>2723.6</v>
      </c>
      <c r="BL9" s="176">
        <f t="shared" si="21"/>
        <v>2961.7999999999997</v>
      </c>
      <c r="BM9" s="176">
        <f t="shared" si="35"/>
        <v>238.19999999999982</v>
      </c>
      <c r="BN9" s="98">
        <f t="shared" si="36"/>
        <v>8.7457776472315985</v>
      </c>
    </row>
    <row r="10" spans="1:66">
      <c r="A10" s="56">
        <v>10.9883940503413</v>
      </c>
      <c r="B10" s="7">
        <f t="shared" si="0"/>
        <v>540230.40006362228</v>
      </c>
      <c r="C10" s="7">
        <f t="shared" si="1"/>
        <v>2175.0304113232205</v>
      </c>
      <c r="D10" s="8">
        <f t="shared" si="2"/>
        <v>2108.183466804298</v>
      </c>
      <c r="E10" s="8">
        <f t="shared" si="6"/>
        <v>-238.92131114021393</v>
      </c>
      <c r="F10" s="6" t="s">
        <v>18</v>
      </c>
      <c r="G10" s="15" t="s">
        <v>19</v>
      </c>
      <c r="H10" s="7">
        <f t="shared" si="3"/>
        <v>1</v>
      </c>
      <c r="I10" s="7">
        <f t="shared" si="3"/>
        <v>544168.56528857455</v>
      </c>
      <c r="J10" s="7">
        <f t="shared" si="3"/>
        <v>40766.542956956648</v>
      </c>
      <c r="K10" s="7">
        <f t="shared" si="4"/>
        <v>462.54328049528834</v>
      </c>
      <c r="L10" s="7">
        <f t="shared" si="3"/>
        <v>45050.570029461174</v>
      </c>
      <c r="M10" s="7">
        <f t="shared" si="5"/>
        <v>217.66742611542981</v>
      </c>
      <c r="N10" s="7">
        <f t="shared" si="3"/>
        <v>4039.1512181246726</v>
      </c>
      <c r="O10" s="248">
        <f t="shared" si="7"/>
        <v>9.7968487462027802</v>
      </c>
      <c r="P10" s="211" t="s">
        <v>42</v>
      </c>
      <c r="Q10" s="10" t="s">
        <v>46</v>
      </c>
      <c r="R10" s="217">
        <v>0.20798</v>
      </c>
      <c r="S10" s="67">
        <v>8.9999999999999998E-4</v>
      </c>
      <c r="T10" s="67">
        <f>ROUND(SUM(C7:D8)/SUM(B7:B8),5)+R10</f>
        <v>0.21632999999999999</v>
      </c>
      <c r="U10" s="67">
        <f>ROUND(E8/I8,5)+S9</f>
        <v>4.1999999999999996E-4</v>
      </c>
      <c r="V10" s="12">
        <v>400</v>
      </c>
      <c r="W10" s="184">
        <f t="shared" si="8"/>
        <v>50.827999999999996</v>
      </c>
      <c r="X10" s="184">
        <f t="shared" si="9"/>
        <v>54.303999999999995</v>
      </c>
      <c r="Y10" s="185">
        <f t="shared" si="10"/>
        <v>3.4759999999999991</v>
      </c>
      <c r="Z10" s="59">
        <f t="shared" si="22"/>
        <v>6.8387502951129289</v>
      </c>
      <c r="AA10" s="86">
        <v>25</v>
      </c>
      <c r="AB10" s="88">
        <v>300</v>
      </c>
      <c r="AC10" s="88">
        <f t="shared" si="23"/>
        <v>7500</v>
      </c>
      <c r="AD10" s="88">
        <f t="shared" si="11"/>
        <v>760.07999999999993</v>
      </c>
      <c r="AE10" s="88">
        <f t="shared" si="12"/>
        <v>819.70499999999993</v>
      </c>
      <c r="AF10" s="88">
        <f t="shared" si="24"/>
        <v>59.625</v>
      </c>
      <c r="AG10" s="98">
        <f t="shared" si="25"/>
        <v>7.8445689927376074</v>
      </c>
      <c r="AH10" s="8" t="s">
        <v>113</v>
      </c>
      <c r="AI10" s="100">
        <v>200</v>
      </c>
      <c r="AJ10" s="88">
        <v>300</v>
      </c>
      <c r="AK10" s="12">
        <f t="shared" si="26"/>
        <v>60000</v>
      </c>
      <c r="AL10" s="7">
        <f t="shared" si="13"/>
        <v>5950.25</v>
      </c>
      <c r="AM10" s="7">
        <f t="shared" si="14"/>
        <v>6419.4500000000007</v>
      </c>
      <c r="AN10" s="88">
        <f t="shared" si="27"/>
        <v>469.20000000000073</v>
      </c>
      <c r="AO10" s="98">
        <f t="shared" si="28"/>
        <v>7.8853829671022346</v>
      </c>
      <c r="AP10" s="106" t="s">
        <v>63</v>
      </c>
      <c r="AQ10" s="106" t="s">
        <v>110</v>
      </c>
      <c r="AR10" s="86">
        <v>2</v>
      </c>
      <c r="AS10" s="86">
        <f>AS7</f>
        <v>300</v>
      </c>
      <c r="AT10" s="174">
        <f t="shared" si="29"/>
        <v>600</v>
      </c>
      <c r="AU10" s="86">
        <f t="shared" si="15"/>
        <v>60135.79</v>
      </c>
      <c r="AV10" s="86">
        <f t="shared" si="16"/>
        <v>64785.79</v>
      </c>
      <c r="AW10" s="86">
        <f t="shared" si="30"/>
        <v>4650</v>
      </c>
      <c r="AX10" s="229">
        <f t="shared" si="31"/>
        <v>7.7325000636060484</v>
      </c>
      <c r="AY10" s="86">
        <v>40</v>
      </c>
      <c r="AZ10" s="86">
        <v>300</v>
      </c>
      <c r="BA10" s="174">
        <f t="shared" si="17"/>
        <v>12000</v>
      </c>
      <c r="BB10" s="7">
        <f t="shared" si="18"/>
        <v>1150.2556299999999</v>
      </c>
      <c r="BC10" s="7">
        <f t="shared" si="19"/>
        <v>1240.0156300000001</v>
      </c>
      <c r="BD10" s="7">
        <f t="shared" si="32"/>
        <v>89.760000000000218</v>
      </c>
      <c r="BE10" s="98">
        <f t="shared" si="33"/>
        <v>7.8034827788671839</v>
      </c>
      <c r="BF10" s="100" t="s">
        <v>106</v>
      </c>
      <c r="BG10" s="100" t="s">
        <v>124</v>
      </c>
      <c r="BH10" s="12">
        <v>20</v>
      </c>
      <c r="BI10" s="100">
        <v>1000</v>
      </c>
      <c r="BJ10" s="176">
        <f t="shared" si="34"/>
        <v>20000</v>
      </c>
      <c r="BK10" s="176">
        <f t="shared" si="20"/>
        <v>2346.3999999999996</v>
      </c>
      <c r="BL10" s="176">
        <f t="shared" si="21"/>
        <v>2505.1999999999998</v>
      </c>
      <c r="BM10" s="176">
        <f t="shared" si="35"/>
        <v>158.80000000000018</v>
      </c>
      <c r="BN10" s="98">
        <f t="shared" si="36"/>
        <v>6.7678145243777781</v>
      </c>
    </row>
    <row r="11" spans="1:66">
      <c r="A11" s="56">
        <v>3.7775340035184901</v>
      </c>
      <c r="B11" s="7">
        <f t="shared" si="0"/>
        <v>163418.48716573825</v>
      </c>
      <c r="C11" s="7">
        <f t="shared" si="1"/>
        <v>747.72084981836599</v>
      </c>
      <c r="D11" s="8">
        <f t="shared" si="2"/>
        <v>637.72078130443322</v>
      </c>
      <c r="E11" s="8">
        <f t="shared" si="6"/>
        <v>-82.135148490542747</v>
      </c>
      <c r="F11" s="6" t="s">
        <v>20</v>
      </c>
      <c r="G11" s="15" t="s">
        <v>4</v>
      </c>
      <c r="H11" s="7">
        <f t="shared" si="3"/>
        <v>5140.8634747118504</v>
      </c>
      <c r="I11" s="7">
        <f t="shared" si="3"/>
        <v>152841.48716573825</v>
      </c>
      <c r="J11" s="7">
        <f t="shared" si="3"/>
        <v>15272.092244999309</v>
      </c>
      <c r="K11" s="7">
        <f t="shared" si="4"/>
        <v>154.36990203739563</v>
      </c>
      <c r="L11" s="7">
        <f t="shared" si="3"/>
        <v>16657.881016164771</v>
      </c>
      <c r="M11" s="7">
        <f t="shared" si="5"/>
        <v>71.835498967896982</v>
      </c>
      <c r="N11" s="7">
        <f t="shared" si="3"/>
        <v>1303.2543680959625</v>
      </c>
      <c r="O11" s="248">
        <f t="shared" si="7"/>
        <v>8.4481740250878392</v>
      </c>
      <c r="P11" s="212"/>
      <c r="Q11" s="25" t="s">
        <v>47</v>
      </c>
      <c r="R11" s="218">
        <v>9.3259999999999996E-2</v>
      </c>
      <c r="S11" s="68">
        <v>8.9999999999999998E-4</v>
      </c>
      <c r="T11" s="68">
        <f>ROUND(SUM(C7:D8)/SUM(B7:B8),5)+R11</f>
        <v>0.10160999999999999</v>
      </c>
      <c r="U11" s="68">
        <f>ROUND(E8/I8,5)+S9</f>
        <v>4.1999999999999996E-4</v>
      </c>
      <c r="V11" s="12">
        <v>500</v>
      </c>
      <c r="W11" s="184">
        <f t="shared" si="8"/>
        <v>61.41</v>
      </c>
      <c r="X11" s="184">
        <f t="shared" si="9"/>
        <v>65.754999999999995</v>
      </c>
      <c r="Y11" s="185">
        <f t="shared" si="10"/>
        <v>4.3449999999999989</v>
      </c>
      <c r="Z11" s="59">
        <f t="shared" si="22"/>
        <v>7.0753948868262491</v>
      </c>
      <c r="AA11" s="86">
        <v>25</v>
      </c>
      <c r="AB11" s="88">
        <v>500</v>
      </c>
      <c r="AC11" s="88">
        <f t="shared" si="23"/>
        <v>12500</v>
      </c>
      <c r="AD11" s="88">
        <f t="shared" si="11"/>
        <v>1199.6799999999998</v>
      </c>
      <c r="AE11" s="88">
        <f t="shared" si="12"/>
        <v>1299.0549999999998</v>
      </c>
      <c r="AF11" s="88">
        <f t="shared" si="24"/>
        <v>99.375</v>
      </c>
      <c r="AG11" s="98">
        <f t="shared" si="25"/>
        <v>8.2834589223793031</v>
      </c>
      <c r="AH11" s="8" t="s">
        <v>113</v>
      </c>
      <c r="AI11" s="100">
        <v>200</v>
      </c>
      <c r="AJ11" s="100">
        <v>500</v>
      </c>
      <c r="AK11" s="12">
        <f t="shared" si="26"/>
        <v>100000</v>
      </c>
      <c r="AL11" s="7">
        <f t="shared" si="13"/>
        <v>8603.85</v>
      </c>
      <c r="AM11" s="7">
        <f t="shared" si="14"/>
        <v>9385.85</v>
      </c>
      <c r="AN11" s="88">
        <f t="shared" si="27"/>
        <v>782</v>
      </c>
      <c r="AO11" s="98">
        <f t="shared" si="28"/>
        <v>9.0889543634535706</v>
      </c>
      <c r="AP11" s="106" t="s">
        <v>63</v>
      </c>
      <c r="AQ11" s="106" t="s">
        <v>110</v>
      </c>
      <c r="AR11" s="86">
        <v>2</v>
      </c>
      <c r="AS11" s="86">
        <f t="shared" ref="AS11:AS18" si="37">AS8</f>
        <v>500</v>
      </c>
      <c r="AT11" s="174">
        <f t="shared" si="29"/>
        <v>1000</v>
      </c>
      <c r="AU11" s="86">
        <f t="shared" si="15"/>
        <v>83895.26999999999</v>
      </c>
      <c r="AV11" s="86">
        <f t="shared" si="16"/>
        <v>91645.270000000019</v>
      </c>
      <c r="AW11" s="86">
        <f t="shared" si="30"/>
        <v>7750.0000000000291</v>
      </c>
      <c r="AX11" s="229">
        <f t="shared" si="31"/>
        <v>9.2377079184559872</v>
      </c>
      <c r="AY11" s="86">
        <v>40</v>
      </c>
      <c r="AZ11" s="88">
        <v>500</v>
      </c>
      <c r="BA11" s="174">
        <f t="shared" si="17"/>
        <v>20000</v>
      </c>
      <c r="BB11" s="7">
        <f t="shared" si="18"/>
        <v>1612.3252299999999</v>
      </c>
      <c r="BC11" s="7">
        <f t="shared" si="19"/>
        <v>1761.9252300000001</v>
      </c>
      <c r="BD11" s="7">
        <f t="shared" si="32"/>
        <v>149.60000000000014</v>
      </c>
      <c r="BE11" s="98">
        <f t="shared" si="33"/>
        <v>9.2785250281049159</v>
      </c>
      <c r="BF11" s="100" t="s">
        <v>106</v>
      </c>
      <c r="BG11" s="100" t="s">
        <v>124</v>
      </c>
      <c r="BH11" s="12">
        <v>20</v>
      </c>
      <c r="BI11" s="100">
        <v>2000</v>
      </c>
      <c r="BJ11" s="176">
        <f t="shared" si="34"/>
        <v>40000</v>
      </c>
      <c r="BK11" s="176">
        <f t="shared" si="20"/>
        <v>3896.7999999999997</v>
      </c>
      <c r="BL11" s="176">
        <f t="shared" si="21"/>
        <v>4214.3999999999996</v>
      </c>
      <c r="BM11" s="176">
        <f t="shared" si="35"/>
        <v>317.59999999999991</v>
      </c>
      <c r="BN11" s="98">
        <f t="shared" si="36"/>
        <v>8.1502771504824452</v>
      </c>
    </row>
    <row r="12" spans="1:66">
      <c r="A12" s="53"/>
      <c r="B12" s="7"/>
      <c r="C12" s="16"/>
      <c r="D12" s="8"/>
      <c r="E12" s="8"/>
      <c r="F12" s="6"/>
      <c r="G12" s="15"/>
      <c r="H12" s="7"/>
      <c r="I12" s="7"/>
      <c r="J12" s="7"/>
      <c r="K12" s="7"/>
      <c r="L12" s="7"/>
      <c r="M12" s="7"/>
      <c r="N12" s="7"/>
      <c r="O12" s="248"/>
      <c r="P12" s="10" t="s">
        <v>40</v>
      </c>
      <c r="Q12" s="10" t="s">
        <v>44</v>
      </c>
      <c r="R12" s="217">
        <v>6.4240000000000005E-2</v>
      </c>
      <c r="S12" s="67">
        <v>8.4999999999999995E-4</v>
      </c>
      <c r="T12" s="67">
        <f>ROUND(SUM(C9:D9)/B9,5)+R12</f>
        <v>7.2440000000000004E-2</v>
      </c>
      <c r="U12" s="67">
        <f>ROUND((E9+E10)/(I9+I10),5)+S12</f>
        <v>3.9999999999999996E-4</v>
      </c>
      <c r="V12" s="12">
        <v>600</v>
      </c>
      <c r="W12" s="184">
        <f t="shared" si="8"/>
        <v>71.99199999999999</v>
      </c>
      <c r="X12" s="184">
        <f t="shared" si="9"/>
        <v>77.205999999999989</v>
      </c>
      <c r="Y12" s="185">
        <f t="shared" si="10"/>
        <v>5.2139999999999986</v>
      </c>
      <c r="Z12" s="59">
        <f t="shared" si="22"/>
        <v>7.2424713857095231</v>
      </c>
      <c r="AA12" s="86">
        <v>25</v>
      </c>
      <c r="AB12" s="88">
        <v>700</v>
      </c>
      <c r="AC12" s="88">
        <f t="shared" si="23"/>
        <v>17500</v>
      </c>
      <c r="AD12" s="88">
        <f t="shared" si="11"/>
        <v>1639.28</v>
      </c>
      <c r="AE12" s="88">
        <f t="shared" si="12"/>
        <v>1778.405</v>
      </c>
      <c r="AF12" s="88">
        <f t="shared" si="24"/>
        <v>139.125</v>
      </c>
      <c r="AG12" s="98">
        <f t="shared" si="25"/>
        <v>8.4869576887413984</v>
      </c>
      <c r="AH12" s="8" t="s">
        <v>113</v>
      </c>
      <c r="AI12" s="100">
        <v>200</v>
      </c>
      <c r="AJ12" s="100">
        <v>700</v>
      </c>
      <c r="AK12" s="12">
        <f t="shared" si="26"/>
        <v>140000</v>
      </c>
      <c r="AL12" s="7">
        <f t="shared" si="13"/>
        <v>11257.45</v>
      </c>
      <c r="AM12" s="7">
        <f t="shared" si="14"/>
        <v>12352.25</v>
      </c>
      <c r="AN12" s="88">
        <f t="shared" si="27"/>
        <v>1094.7999999999993</v>
      </c>
      <c r="AO12" s="98">
        <f t="shared" si="28"/>
        <v>9.7251153680451541</v>
      </c>
      <c r="AP12" s="108" t="s">
        <v>63</v>
      </c>
      <c r="AQ12" s="108" t="s">
        <v>110</v>
      </c>
      <c r="AR12" s="103">
        <v>2</v>
      </c>
      <c r="AS12" s="103">
        <f t="shared" si="37"/>
        <v>700</v>
      </c>
      <c r="AT12" s="227">
        <f t="shared" si="29"/>
        <v>1400</v>
      </c>
      <c r="AU12" s="103">
        <f t="shared" si="15"/>
        <v>107654.75</v>
      </c>
      <c r="AV12" s="103">
        <f t="shared" si="16"/>
        <v>118504.75</v>
      </c>
      <c r="AW12" s="103">
        <f t="shared" si="30"/>
        <v>10850</v>
      </c>
      <c r="AX12" s="230">
        <f t="shared" si="31"/>
        <v>10.07851488206512</v>
      </c>
      <c r="AY12" s="86">
        <v>40</v>
      </c>
      <c r="AZ12" s="88">
        <v>700</v>
      </c>
      <c r="BA12" s="174">
        <f t="shared" si="17"/>
        <v>28000</v>
      </c>
      <c r="BB12" s="7">
        <f t="shared" si="18"/>
        <v>2074.3948299999997</v>
      </c>
      <c r="BC12" s="7">
        <f t="shared" si="19"/>
        <v>2283.8348300000002</v>
      </c>
      <c r="BD12" s="7">
        <f t="shared" si="32"/>
        <v>209.44000000000051</v>
      </c>
      <c r="BE12" s="98">
        <f t="shared" si="33"/>
        <v>10.09643858397008</v>
      </c>
      <c r="BF12" s="100" t="s">
        <v>106</v>
      </c>
      <c r="BG12" s="100" t="s">
        <v>124</v>
      </c>
      <c r="BH12" s="12">
        <v>20</v>
      </c>
      <c r="BI12" s="100">
        <v>3000</v>
      </c>
      <c r="BJ12" s="176">
        <f t="shared" si="34"/>
        <v>60000</v>
      </c>
      <c r="BK12" s="176">
        <f t="shared" si="20"/>
        <v>5447.2</v>
      </c>
      <c r="BL12" s="176">
        <f t="shared" si="21"/>
        <v>5923.5999999999995</v>
      </c>
      <c r="BM12" s="176">
        <f t="shared" si="35"/>
        <v>476.39999999999964</v>
      </c>
      <c r="BN12" s="98">
        <f t="shared" si="36"/>
        <v>8.7457776472315985</v>
      </c>
    </row>
    <row r="13" spans="1:66">
      <c r="A13" s="56">
        <f>I13/I$17*0.112214242739157</f>
        <v>2.9376765882842017E-2</v>
      </c>
      <c r="B13" s="7">
        <f>SUMIFS(B$32:B$68,G$32:G$68,G13)</f>
        <v>1959.8012666666666</v>
      </c>
      <c r="C13" s="7">
        <f>A13/100*C$4</f>
        <v>5.8148041368719596</v>
      </c>
      <c r="D13" s="8">
        <f>B13/SUM(B$6:B$16)*D$4</f>
        <v>7.6478862132197873</v>
      </c>
      <c r="E13" s="8">
        <f t="shared" si="6"/>
        <v>-0.63874078319658689</v>
      </c>
      <c r="F13" s="6" t="s">
        <v>21</v>
      </c>
      <c r="G13" s="15" t="s">
        <v>22</v>
      </c>
      <c r="H13" s="7">
        <f t="shared" ref="H13:N16" si="38">SUMIFS(H$32:H$69,$F$32:$F$69,$F13)</f>
        <v>225.91666666666666</v>
      </c>
      <c r="I13" s="7">
        <f t="shared" si="38"/>
        <v>1820.2173769310609</v>
      </c>
      <c r="J13" s="7">
        <f t="shared" si="38"/>
        <v>493.12575098412941</v>
      </c>
      <c r="K13" s="7">
        <f>SUMIFS(K$32:K$69,$F$32:$F$69,$F13)</f>
        <v>2.1968637371267166</v>
      </c>
      <c r="L13" s="7">
        <f t="shared" si="38"/>
        <v>506.54915575561472</v>
      </c>
      <c r="M13" s="7">
        <f>SUMIFS(M$32:M$69,$F$32:$F$69,$F13)</f>
        <v>1.016730324620629</v>
      </c>
      <c r="N13" s="7">
        <f t="shared" si="38"/>
        <v>12.243271358979257</v>
      </c>
      <c r="O13" s="248">
        <f t="shared" si="7"/>
        <v>2.4717771801857231</v>
      </c>
      <c r="P13" s="25" t="s">
        <v>63</v>
      </c>
      <c r="Q13" s="25" t="s">
        <v>45</v>
      </c>
      <c r="R13" s="218">
        <v>5.491E-2</v>
      </c>
      <c r="S13" s="68">
        <v>8.4999999999999995E-4</v>
      </c>
      <c r="T13" s="68">
        <f>ROUND(SUM(C9:D9)/B9,5)+R13</f>
        <v>6.3109999999999999E-2</v>
      </c>
      <c r="U13" s="68">
        <f>ROUND((E9+E10)/(I9+I10),5)+S12</f>
        <v>3.9999999999999996E-4</v>
      </c>
      <c r="V13" s="12">
        <v>700</v>
      </c>
      <c r="W13" s="184">
        <f t="shared" si="8"/>
        <v>82.573999999999998</v>
      </c>
      <c r="X13" s="184">
        <f t="shared" si="9"/>
        <v>88.656999999999996</v>
      </c>
      <c r="Y13" s="185">
        <f t="shared" si="10"/>
        <v>6.0829999999999984</v>
      </c>
      <c r="Z13" s="59">
        <f t="shared" si="22"/>
        <v>7.3667256037009219</v>
      </c>
      <c r="AA13" s="86">
        <v>50</v>
      </c>
      <c r="AB13" s="88">
        <v>300</v>
      </c>
      <c r="AC13" s="88">
        <f t="shared" si="23"/>
        <v>15000</v>
      </c>
      <c r="AD13" s="88">
        <f t="shared" si="11"/>
        <v>1547.4799999999998</v>
      </c>
      <c r="AE13" s="88">
        <f t="shared" si="12"/>
        <v>1666.73</v>
      </c>
      <c r="AF13" s="88">
        <f t="shared" si="24"/>
        <v>119.25000000000023</v>
      </c>
      <c r="AG13" s="98">
        <f t="shared" si="25"/>
        <v>7.7060769767622359</v>
      </c>
      <c r="AH13" s="8" t="s">
        <v>113</v>
      </c>
      <c r="AI13" s="88">
        <v>300</v>
      </c>
      <c r="AJ13" s="88">
        <v>300</v>
      </c>
      <c r="AK13" s="12">
        <f t="shared" si="26"/>
        <v>90000</v>
      </c>
      <c r="AL13" s="7">
        <f t="shared" si="13"/>
        <v>8881.4499999999989</v>
      </c>
      <c r="AM13" s="7">
        <f t="shared" si="14"/>
        <v>9585.25</v>
      </c>
      <c r="AN13" s="88">
        <f t="shared" si="27"/>
        <v>703.80000000000109</v>
      </c>
      <c r="AO13" s="98">
        <f t="shared" si="28"/>
        <v>7.9243817169493855</v>
      </c>
      <c r="AP13" s="106" t="s">
        <v>63</v>
      </c>
      <c r="AQ13" s="106" t="s">
        <v>111</v>
      </c>
      <c r="AR13" s="86">
        <v>4</v>
      </c>
      <c r="AS13" s="86">
        <f t="shared" si="37"/>
        <v>300</v>
      </c>
      <c r="AT13" s="174">
        <f t="shared" si="29"/>
        <v>1200</v>
      </c>
      <c r="AU13" s="105">
        <f t="shared" ref="AU13:AU18" si="39">AS$48+AR13*1000*AS$49+AT13*1000*(BB$29/100*(R$12+S$12)+(100-BB$29)/100*(R$13+S$12))</f>
        <v>118780.55</v>
      </c>
      <c r="AV13" s="105">
        <f t="shared" ref="AV13:AV18" si="40">AS$48+AR13*1000*AS$49+AT13*1000*(BB$29/100*(T$12+U$12)+(100-BB$29)/100*(T$13+U$12))</f>
        <v>128080.55</v>
      </c>
      <c r="AW13" s="105">
        <f t="shared" si="30"/>
        <v>9300</v>
      </c>
      <c r="AX13" s="229">
        <f t="shared" si="31"/>
        <v>7.8295646888316304</v>
      </c>
      <c r="AY13" s="86">
        <v>50</v>
      </c>
      <c r="AZ13" s="86">
        <v>300</v>
      </c>
      <c r="BA13" s="174">
        <f t="shared" si="17"/>
        <v>15000</v>
      </c>
      <c r="BB13" s="7">
        <f t="shared" si="18"/>
        <v>1436.8317299999999</v>
      </c>
      <c r="BC13" s="7">
        <f t="shared" si="19"/>
        <v>1549.0317300000002</v>
      </c>
      <c r="BD13" s="7">
        <f t="shared" si="32"/>
        <v>112.20000000000027</v>
      </c>
      <c r="BE13" s="98">
        <f t="shared" si="33"/>
        <v>7.8088475955357897</v>
      </c>
      <c r="BF13" s="100" t="s">
        <v>106</v>
      </c>
      <c r="BG13" s="100" t="s">
        <v>125</v>
      </c>
      <c r="BH13" s="12">
        <v>100</v>
      </c>
      <c r="BI13" s="100">
        <v>1000</v>
      </c>
      <c r="BJ13" s="176">
        <f t="shared" si="34"/>
        <v>100000</v>
      </c>
      <c r="BK13" s="176">
        <f t="shared" si="20"/>
        <v>11841.22</v>
      </c>
      <c r="BL13" s="176">
        <f t="shared" si="21"/>
        <v>12635.220000000001</v>
      </c>
      <c r="BM13" s="176">
        <f t="shared" si="35"/>
        <v>794.00000000000182</v>
      </c>
      <c r="BN13" s="98">
        <f t="shared" si="36"/>
        <v>6.7053901540550882</v>
      </c>
    </row>
    <row r="14" spans="1:66">
      <c r="A14" s="56">
        <f>I14/I$17*0.112214242739157</f>
        <v>3.1656510393962181E-2</v>
      </c>
      <c r="B14" s="7">
        <f>SUMIFS(B$32:B$68,G$32:G$68,G14)</f>
        <v>2111.8890151406804</v>
      </c>
      <c r="C14" s="7">
        <f>A14/100*C$4</f>
        <v>6.2660542120892329</v>
      </c>
      <c r="D14" s="8">
        <f>B14/SUM(B$6:B$16)*D$4</f>
        <v>8.2413901641241551</v>
      </c>
      <c r="E14" s="8">
        <f t="shared" si="6"/>
        <v>-0.68830940488654335</v>
      </c>
      <c r="F14" s="6" t="s">
        <v>23</v>
      </c>
      <c r="G14" s="15" t="s">
        <v>24</v>
      </c>
      <c r="H14" s="7">
        <f t="shared" si="38"/>
        <v>232.58333333333334</v>
      </c>
      <c r="I14" s="7">
        <f t="shared" si="38"/>
        <v>1961.4729048762861</v>
      </c>
      <c r="J14" s="7">
        <f t="shared" si="38"/>
        <v>114.39073457736752</v>
      </c>
      <c r="K14" s="7">
        <f>SUMIFS(K$32:K$69,$F$32:$F$69,$F14)</f>
        <v>1.2945721172183489</v>
      </c>
      <c r="L14" s="7">
        <f t="shared" si="38"/>
        <v>128.89941211138398</v>
      </c>
      <c r="M14" s="7">
        <f>SUMIFS(M$32:M$69,$F$32:$F$69,$F14)</f>
        <v>0.60805660051164867</v>
      </c>
      <c r="N14" s="7">
        <f t="shared" si="38"/>
        <v>13.822162017309751</v>
      </c>
      <c r="O14" s="248">
        <f t="shared" si="7"/>
        <v>11.948070513225025</v>
      </c>
      <c r="P14" s="10" t="s">
        <v>40</v>
      </c>
      <c r="Q14" s="10" t="s">
        <v>44</v>
      </c>
      <c r="R14" s="217">
        <v>6.3630000000000006E-2</v>
      </c>
      <c r="S14" s="67">
        <v>8.4999999999999995E-4</v>
      </c>
      <c r="T14" s="67">
        <f>ROUND(SUM(C9:D9)/B9,5)+R14</f>
        <v>7.1830000000000005E-2</v>
      </c>
      <c r="U14" s="67">
        <f>ROUND((E9+E10)/(I9+I10),5)+S12</f>
        <v>3.9999999999999996E-4</v>
      </c>
      <c r="V14" s="12">
        <v>800</v>
      </c>
      <c r="W14" s="184">
        <f t="shared" si="8"/>
        <v>93.155999999999992</v>
      </c>
      <c r="X14" s="184">
        <f t="shared" si="9"/>
        <v>100.10799999999999</v>
      </c>
      <c r="Y14" s="185">
        <f t="shared" si="10"/>
        <v>6.9519999999999982</v>
      </c>
      <c r="Z14" s="59">
        <f t="shared" si="22"/>
        <v>7.4627506548155766</v>
      </c>
      <c r="AA14" s="86">
        <v>50</v>
      </c>
      <c r="AB14" s="88">
        <v>500</v>
      </c>
      <c r="AC14" s="88">
        <f t="shared" si="23"/>
        <v>25000</v>
      </c>
      <c r="AD14" s="88">
        <f t="shared" si="11"/>
        <v>2426.6799999999998</v>
      </c>
      <c r="AE14" s="88">
        <f t="shared" si="12"/>
        <v>2625.4300000000003</v>
      </c>
      <c r="AF14" s="88">
        <f t="shared" si="24"/>
        <v>198.75000000000045</v>
      </c>
      <c r="AG14" s="98">
        <f t="shared" si="25"/>
        <v>8.1902022516359985</v>
      </c>
      <c r="AH14" s="8" t="s">
        <v>113</v>
      </c>
      <c r="AI14" s="88">
        <v>300</v>
      </c>
      <c r="AJ14" s="100">
        <v>500</v>
      </c>
      <c r="AK14" s="12">
        <f t="shared" si="26"/>
        <v>150000</v>
      </c>
      <c r="AL14" s="7">
        <f t="shared" si="13"/>
        <v>12861.85</v>
      </c>
      <c r="AM14" s="7">
        <f t="shared" si="14"/>
        <v>14034.85</v>
      </c>
      <c r="AN14" s="88">
        <f t="shared" si="27"/>
        <v>1173</v>
      </c>
      <c r="AO14" s="98">
        <f t="shared" si="28"/>
        <v>9.119994402049473</v>
      </c>
      <c r="AP14" s="106" t="s">
        <v>63</v>
      </c>
      <c r="AQ14" s="106" t="s">
        <v>111</v>
      </c>
      <c r="AR14" s="86">
        <v>4</v>
      </c>
      <c r="AS14" s="86">
        <f t="shared" si="37"/>
        <v>500</v>
      </c>
      <c r="AT14" s="174">
        <f t="shared" si="29"/>
        <v>2000</v>
      </c>
      <c r="AU14" s="86">
        <f t="shared" si="39"/>
        <v>166299.51</v>
      </c>
      <c r="AV14" s="86">
        <f t="shared" si="40"/>
        <v>181799.51</v>
      </c>
      <c r="AW14" s="86">
        <f t="shared" si="30"/>
        <v>15500</v>
      </c>
      <c r="AX14" s="229">
        <f t="shared" si="31"/>
        <v>9.3205325740286291</v>
      </c>
      <c r="AY14" s="86">
        <v>50</v>
      </c>
      <c r="AZ14" s="88">
        <v>500</v>
      </c>
      <c r="BA14" s="174">
        <f t="shared" si="17"/>
        <v>25000</v>
      </c>
      <c r="BB14" s="7">
        <f t="shared" si="18"/>
        <v>2014.4187299999999</v>
      </c>
      <c r="BC14" s="7">
        <f t="shared" si="19"/>
        <v>2201.4187300000003</v>
      </c>
      <c r="BD14" s="7">
        <f t="shared" si="32"/>
        <v>187.00000000000045</v>
      </c>
      <c r="BE14" s="98">
        <f t="shared" si="33"/>
        <v>9.2830749245466198</v>
      </c>
      <c r="BF14" s="100" t="s">
        <v>106</v>
      </c>
      <c r="BG14" s="100" t="s">
        <v>125</v>
      </c>
      <c r="BH14" s="12">
        <v>100</v>
      </c>
      <c r="BI14" s="100">
        <v>2000</v>
      </c>
      <c r="BJ14" s="176">
        <f t="shared" si="34"/>
        <v>200000</v>
      </c>
      <c r="BK14" s="176">
        <f t="shared" si="20"/>
        <v>19593.219999999998</v>
      </c>
      <c r="BL14" s="176">
        <f t="shared" si="21"/>
        <v>21181.22</v>
      </c>
      <c r="BM14" s="176">
        <f t="shared" si="35"/>
        <v>1588.0000000000036</v>
      </c>
      <c r="BN14" s="98">
        <f t="shared" si="36"/>
        <v>8.1048444308796803</v>
      </c>
    </row>
    <row r="15" spans="1:66">
      <c r="A15" s="56">
        <f>I15/I$17*0.112214242739157</f>
        <v>4.6105470771140231E-2</v>
      </c>
      <c r="B15" s="7">
        <f>SUMIFS(B$32:B$68,G$32:G$68,G15)</f>
        <v>2836.1823666666669</v>
      </c>
      <c r="C15" s="7">
        <f>A15/100*C$4</f>
        <v>9.1260652463122334</v>
      </c>
      <c r="D15" s="8">
        <f>B15/SUM(B$6:B$16)*D$4</f>
        <v>11.067856924646206</v>
      </c>
      <c r="E15" s="8">
        <f t="shared" si="6"/>
        <v>-1.0024740173051483</v>
      </c>
      <c r="F15" s="6" t="s">
        <v>25</v>
      </c>
      <c r="G15" s="15" t="s">
        <v>26</v>
      </c>
      <c r="H15" s="7">
        <f t="shared" si="38"/>
        <v>2208.4166666666665</v>
      </c>
      <c r="I15" s="7">
        <f t="shared" si="38"/>
        <v>2856.7467026120999</v>
      </c>
      <c r="J15" s="7">
        <f t="shared" si="38"/>
        <v>312.31890660295778</v>
      </c>
      <c r="K15" s="7">
        <f>SUMIFS(K$32:K$69,$F$32:$F$69,$F15)</f>
        <v>0.87665202332556902</v>
      </c>
      <c r="L15" s="7">
        <f t="shared" si="38"/>
        <v>332.53752957116728</v>
      </c>
      <c r="M15" s="7">
        <f>SUMIFS(M$32:M$69,$F$32:$F$69,$F15)</f>
        <v>0.40572325046472624</v>
      </c>
      <c r="N15" s="7">
        <f t="shared" si="38"/>
        <v>19.747694195348679</v>
      </c>
      <c r="O15" s="248">
        <f t="shared" si="7"/>
        <v>6.3052280440899766</v>
      </c>
      <c r="P15" s="25" t="s">
        <v>64</v>
      </c>
      <c r="Q15" s="25" t="s">
        <v>45</v>
      </c>
      <c r="R15" s="218">
        <v>5.4300000000000001E-2</v>
      </c>
      <c r="S15" s="68">
        <v>8.4999999999999995E-4</v>
      </c>
      <c r="T15" s="68">
        <f>ROUND(SUM(C9:D9)/B9,5)+R15</f>
        <v>6.25E-2</v>
      </c>
      <c r="U15" s="68">
        <f>ROUND((E9+E10)/(I9+I10),5)+S12</f>
        <v>3.9999999999999996E-4</v>
      </c>
      <c r="V15" s="12">
        <v>900</v>
      </c>
      <c r="W15" s="184">
        <f t="shared" si="8"/>
        <v>103.738</v>
      </c>
      <c r="X15" s="184">
        <f t="shared" si="9"/>
        <v>111.55899999999998</v>
      </c>
      <c r="Y15" s="185">
        <f t="shared" si="10"/>
        <v>7.8209999999999837</v>
      </c>
      <c r="Z15" s="59">
        <f t="shared" si="22"/>
        <v>7.5391852551620273</v>
      </c>
      <c r="AA15" s="86">
        <v>50</v>
      </c>
      <c r="AB15" s="88">
        <v>700</v>
      </c>
      <c r="AC15" s="88">
        <f t="shared" si="23"/>
        <v>35000</v>
      </c>
      <c r="AD15" s="88">
        <f t="shared" si="11"/>
        <v>3305.8799999999997</v>
      </c>
      <c r="AE15" s="88">
        <f t="shared" si="12"/>
        <v>3584.13</v>
      </c>
      <c r="AF15" s="88">
        <f t="shared" si="24"/>
        <v>278.25000000000045</v>
      </c>
      <c r="AG15" s="98">
        <f t="shared" si="25"/>
        <v>8.4168209372391161</v>
      </c>
      <c r="AH15" s="8" t="s">
        <v>113</v>
      </c>
      <c r="AI15" s="88">
        <v>300</v>
      </c>
      <c r="AJ15" s="100">
        <v>700</v>
      </c>
      <c r="AK15" s="12">
        <f t="shared" si="26"/>
        <v>210000</v>
      </c>
      <c r="AL15" s="7">
        <f t="shared" si="13"/>
        <v>16842.25</v>
      </c>
      <c r="AM15" s="7">
        <f t="shared" si="14"/>
        <v>18484.45</v>
      </c>
      <c r="AN15" s="88">
        <f t="shared" si="27"/>
        <v>1642.2000000000007</v>
      </c>
      <c r="AO15" s="98">
        <f t="shared" si="28"/>
        <v>9.7504787068236176</v>
      </c>
      <c r="AP15" s="106" t="s">
        <v>63</v>
      </c>
      <c r="AQ15" s="106" t="s">
        <v>111</v>
      </c>
      <c r="AR15" s="86">
        <v>4</v>
      </c>
      <c r="AS15" s="86">
        <f t="shared" si="37"/>
        <v>700</v>
      </c>
      <c r="AT15" s="174">
        <f t="shared" si="29"/>
        <v>2800</v>
      </c>
      <c r="AU15" s="86">
        <f t="shared" si="39"/>
        <v>213818.46999999997</v>
      </c>
      <c r="AV15" s="86">
        <f t="shared" si="40"/>
        <v>235518.47000000003</v>
      </c>
      <c r="AW15" s="86">
        <f t="shared" si="30"/>
        <v>21700.000000000058</v>
      </c>
      <c r="AX15" s="229">
        <f t="shared" si="31"/>
        <v>10.148795845372975</v>
      </c>
      <c r="AY15" s="86">
        <v>50</v>
      </c>
      <c r="AZ15" s="88">
        <v>700</v>
      </c>
      <c r="BA15" s="174">
        <f t="shared" si="17"/>
        <v>35000</v>
      </c>
      <c r="BB15" s="7">
        <f t="shared" si="18"/>
        <v>2592.0057299999999</v>
      </c>
      <c r="BC15" s="7">
        <f t="shared" si="19"/>
        <v>2853.8057300000005</v>
      </c>
      <c r="BD15" s="7">
        <f t="shared" si="32"/>
        <v>261.80000000000064</v>
      </c>
      <c r="BE15" s="98">
        <f t="shared" si="33"/>
        <v>10.100286313796099</v>
      </c>
      <c r="BF15" s="100" t="s">
        <v>106</v>
      </c>
      <c r="BG15" s="100" t="s">
        <v>125</v>
      </c>
      <c r="BH15" s="12">
        <v>100</v>
      </c>
      <c r="BI15" s="100">
        <v>3000</v>
      </c>
      <c r="BJ15" s="176">
        <f t="shared" si="34"/>
        <v>300000</v>
      </c>
      <c r="BK15" s="176">
        <f t="shared" si="20"/>
        <v>27345.219999999998</v>
      </c>
      <c r="BL15" s="176">
        <f t="shared" si="21"/>
        <v>29727.22</v>
      </c>
      <c r="BM15" s="176">
        <f t="shared" si="35"/>
        <v>2382.0000000000036</v>
      </c>
      <c r="BN15" s="98">
        <f t="shared" si="36"/>
        <v>8.7108459906338442</v>
      </c>
    </row>
    <row r="16" spans="1:66">
      <c r="A16" s="61">
        <f>I16/I$17*0.112214242739157</f>
        <v>5.0754956912125769E-3</v>
      </c>
      <c r="B16" s="7">
        <f>SUMIFS(B$32:B$68,G$32:G$68,G16)</f>
        <v>312.41453598180641</v>
      </c>
      <c r="C16" s="25">
        <f>A16/100*C$4</f>
        <v>1.0046379325634431</v>
      </c>
      <c r="D16" s="26">
        <f>B16/SUM(B$6:B$16)*D$4</f>
        <v>1.2191597501151636</v>
      </c>
      <c r="E16" s="26">
        <f t="shared" si="6"/>
        <v>-0.11035680734377652</v>
      </c>
      <c r="F16" s="6" t="s">
        <v>27</v>
      </c>
      <c r="G16" s="15" t="s">
        <v>28</v>
      </c>
      <c r="H16" s="7">
        <f t="shared" si="38"/>
        <v>25.575035561877666</v>
      </c>
      <c r="I16" s="7">
        <f t="shared" si="38"/>
        <v>314.48340809632003</v>
      </c>
      <c r="J16" s="7">
        <f t="shared" si="38"/>
        <v>22.49306238364289</v>
      </c>
      <c r="K16" s="7">
        <f>SUMIFS(K$32:K$69,$F$32:$F$69,$F16)</f>
        <v>0.20755904934357122</v>
      </c>
      <c r="L16" s="7">
        <f t="shared" si="38"/>
        <v>24.71745387983335</v>
      </c>
      <c r="M16" s="7">
        <f>SUMIFS(M$32:M$69,$F$32:$F$69,$F16)</f>
        <v>9.748985650985921E-2</v>
      </c>
      <c r="N16" s="7">
        <f t="shared" si="38"/>
        <v>2.1143223033567473</v>
      </c>
      <c r="O16" s="248">
        <f t="shared" si="7"/>
        <v>9.3139401914540016</v>
      </c>
      <c r="P16" s="10" t="s">
        <v>40</v>
      </c>
      <c r="Q16" s="10" t="s">
        <v>44</v>
      </c>
      <c r="R16" s="217">
        <v>5.7419999999999999E-2</v>
      </c>
      <c r="S16" s="67">
        <v>8.4999999999999995E-4</v>
      </c>
      <c r="T16" s="67">
        <f>ROUND(SUM(C9:D9)/B9,5)+R16</f>
        <v>6.5619999999999998E-2</v>
      </c>
      <c r="U16" s="67">
        <f>ROUND((E9+E10)/(I9+I10),5)+S12</f>
        <v>3.9999999999999996E-4</v>
      </c>
      <c r="V16" s="12">
        <v>1000</v>
      </c>
      <c r="W16" s="184">
        <f t="shared" si="8"/>
        <v>114.32</v>
      </c>
      <c r="X16" s="184">
        <f t="shared" si="9"/>
        <v>123.00999999999999</v>
      </c>
      <c r="Y16" s="185">
        <f t="shared" si="10"/>
        <v>8.6899999999999977</v>
      </c>
      <c r="Z16" s="59">
        <f t="shared" si="22"/>
        <v>7.6014695591322585</v>
      </c>
      <c r="AA16" s="86">
        <v>75</v>
      </c>
      <c r="AB16" s="88">
        <v>300</v>
      </c>
      <c r="AC16" s="88">
        <f t="shared" si="23"/>
        <v>22500</v>
      </c>
      <c r="AD16" s="88">
        <f t="shared" si="11"/>
        <v>2334.88</v>
      </c>
      <c r="AE16" s="88">
        <f t="shared" si="12"/>
        <v>2513.7550000000001</v>
      </c>
      <c r="AF16" s="88">
        <f t="shared" si="24"/>
        <v>178.875</v>
      </c>
      <c r="AG16" s="98">
        <f t="shared" si="25"/>
        <v>7.6609932844514494</v>
      </c>
      <c r="AH16" s="233" t="s">
        <v>116</v>
      </c>
      <c r="AI16" s="100">
        <v>400</v>
      </c>
      <c r="AJ16" s="88">
        <v>300</v>
      </c>
      <c r="AK16" s="12">
        <f t="shared" si="26"/>
        <v>120000</v>
      </c>
      <c r="AL16" s="7">
        <f t="shared" si="13"/>
        <v>11659.55</v>
      </c>
      <c r="AM16" s="7">
        <f t="shared" si="14"/>
        <v>12597.95</v>
      </c>
      <c r="AN16" s="88">
        <f t="shared" si="27"/>
        <v>938.40000000000146</v>
      </c>
      <c r="AO16" s="98">
        <f t="shared" si="28"/>
        <v>8.0483380576437469</v>
      </c>
      <c r="AP16" s="106" t="s">
        <v>63</v>
      </c>
      <c r="AQ16" s="106" t="s">
        <v>111</v>
      </c>
      <c r="AR16" s="86">
        <v>6</v>
      </c>
      <c r="AS16" s="86">
        <f t="shared" si="37"/>
        <v>300</v>
      </c>
      <c r="AT16" s="174">
        <f t="shared" si="29"/>
        <v>1800</v>
      </c>
      <c r="AU16" s="86">
        <f t="shared" si="39"/>
        <v>177459.77000000002</v>
      </c>
      <c r="AV16" s="86">
        <f t="shared" si="40"/>
        <v>191409.77000000002</v>
      </c>
      <c r="AW16" s="86">
        <f t="shared" si="30"/>
        <v>13950</v>
      </c>
      <c r="AX16" s="229">
        <f t="shared" si="31"/>
        <v>7.8609365942489378</v>
      </c>
      <c r="AY16" s="86">
        <v>60</v>
      </c>
      <c r="AZ16" s="86">
        <v>300</v>
      </c>
      <c r="BA16" s="174">
        <f t="shared" si="17"/>
        <v>18000</v>
      </c>
      <c r="BB16" s="7">
        <f t="shared" si="18"/>
        <v>1723.4078300000001</v>
      </c>
      <c r="BC16" s="7">
        <f t="shared" si="19"/>
        <v>1858.04783</v>
      </c>
      <c r="BD16" s="7">
        <f t="shared" si="32"/>
        <v>134.63999999999987</v>
      </c>
      <c r="BE16" s="98">
        <f t="shared" si="33"/>
        <v>7.8124282399250715</v>
      </c>
      <c r="BF16" s="100" t="s">
        <v>106</v>
      </c>
      <c r="BG16" s="100" t="s">
        <v>125</v>
      </c>
      <c r="BH16" s="12">
        <v>250</v>
      </c>
      <c r="BI16" s="100">
        <v>1000</v>
      </c>
      <c r="BJ16" s="176">
        <f t="shared" si="34"/>
        <v>250000</v>
      </c>
      <c r="BK16" s="176">
        <f t="shared" si="20"/>
        <v>28800.219999999994</v>
      </c>
      <c r="BL16" s="176">
        <f t="shared" si="21"/>
        <v>30785.22</v>
      </c>
      <c r="BM16" s="176">
        <f t="shared" si="35"/>
        <v>1985.0000000000073</v>
      </c>
      <c r="BN16" s="98">
        <f t="shared" si="36"/>
        <v>6.892308461532612</v>
      </c>
    </row>
    <row r="17" spans="2:66">
      <c r="B17" s="73"/>
      <c r="C17" s="72"/>
      <c r="F17" s="19" t="s">
        <v>29</v>
      </c>
      <c r="G17" s="20" t="s">
        <v>30</v>
      </c>
      <c r="H17" s="21">
        <f>SUM(H13:H16)</f>
        <v>2692.491702228544</v>
      </c>
      <c r="I17" s="21">
        <f t="shared" ref="I17" si="41">SUM(I13:I16)</f>
        <v>6952.9203925157663</v>
      </c>
      <c r="J17" s="21">
        <f>SUM(J13:J16)</f>
        <v>942.32845454809751</v>
      </c>
      <c r="K17" s="21">
        <f t="shared" ref="K17:M17" si="42">SUM(K13:K16)</f>
        <v>4.5756469270142048</v>
      </c>
      <c r="L17" s="21">
        <f t="shared" si="42"/>
        <v>992.70355131799931</v>
      </c>
      <c r="M17" s="21">
        <f t="shared" si="42"/>
        <v>2.1280000321068635</v>
      </c>
      <c r="N17" s="21">
        <f t="shared" ref="N17" si="43">SUM(N13:N16)</f>
        <v>47.927449874994437</v>
      </c>
      <c r="O17" s="264">
        <f t="shared" si="7"/>
        <v>5.06148931030416</v>
      </c>
      <c r="P17" s="25" t="s">
        <v>65</v>
      </c>
      <c r="Q17" s="25" t="s">
        <v>45</v>
      </c>
      <c r="R17" s="218">
        <v>4.8090000000000001E-2</v>
      </c>
      <c r="S17" s="68">
        <v>8.4999999999999995E-4</v>
      </c>
      <c r="T17" s="68">
        <f>ROUND(SUM(C9:D9)/B9,5)+R17</f>
        <v>5.629E-2</v>
      </c>
      <c r="U17" s="68">
        <f>ROUND((E9+E10)/(I9+I10),5)+S12</f>
        <v>3.9999999999999996E-4</v>
      </c>
      <c r="V17" s="12">
        <v>1100</v>
      </c>
      <c r="W17" s="184">
        <f t="shared" si="8"/>
        <v>124.902</v>
      </c>
      <c r="X17" s="184">
        <f t="shared" si="9"/>
        <v>134.46099999999998</v>
      </c>
      <c r="Y17" s="185">
        <f t="shared" si="10"/>
        <v>9.5589999999999833</v>
      </c>
      <c r="Z17" s="59">
        <f t="shared" si="22"/>
        <v>7.6532001088853523</v>
      </c>
      <c r="AA17" s="86">
        <v>75</v>
      </c>
      <c r="AB17" s="88">
        <v>500</v>
      </c>
      <c r="AC17" s="88">
        <f t="shared" si="23"/>
        <v>37500</v>
      </c>
      <c r="AD17" s="88">
        <f t="shared" si="11"/>
        <v>3653.68</v>
      </c>
      <c r="AE17" s="88">
        <f t="shared" si="12"/>
        <v>3951.8050000000003</v>
      </c>
      <c r="AF17" s="88">
        <f t="shared" si="24"/>
        <v>298.12500000000045</v>
      </c>
      <c r="AG17" s="98">
        <f t="shared" si="25"/>
        <v>8.1595815725515219</v>
      </c>
      <c r="AH17" s="233" t="s">
        <v>116</v>
      </c>
      <c r="AI17" s="100">
        <v>400</v>
      </c>
      <c r="AJ17" s="100">
        <v>500</v>
      </c>
      <c r="AK17" s="12">
        <f t="shared" si="26"/>
        <v>200000</v>
      </c>
      <c r="AL17" s="7">
        <f t="shared" si="13"/>
        <v>16966.75</v>
      </c>
      <c r="AM17" s="7">
        <f t="shared" si="14"/>
        <v>18530.75</v>
      </c>
      <c r="AN17" s="88">
        <f t="shared" si="27"/>
        <v>1564</v>
      </c>
      <c r="AO17" s="98">
        <f t="shared" si="28"/>
        <v>9.2180293809951817</v>
      </c>
      <c r="AP17" s="106" t="s">
        <v>63</v>
      </c>
      <c r="AQ17" s="106" t="s">
        <v>111</v>
      </c>
      <c r="AR17" s="86">
        <v>6</v>
      </c>
      <c r="AS17" s="86">
        <f t="shared" si="37"/>
        <v>500</v>
      </c>
      <c r="AT17" s="174">
        <f t="shared" si="29"/>
        <v>3000</v>
      </c>
      <c r="AU17" s="86">
        <f t="shared" si="39"/>
        <v>248738.21000000002</v>
      </c>
      <c r="AV17" s="86">
        <f t="shared" si="40"/>
        <v>271988.21000000002</v>
      </c>
      <c r="AW17" s="86">
        <f t="shared" si="30"/>
        <v>23250</v>
      </c>
      <c r="AX17" s="229">
        <f t="shared" si="31"/>
        <v>9.3471766963346727</v>
      </c>
      <c r="AY17" s="86">
        <v>60</v>
      </c>
      <c r="AZ17" s="88">
        <v>500</v>
      </c>
      <c r="BA17" s="174">
        <f t="shared" si="17"/>
        <v>30000</v>
      </c>
      <c r="BB17" s="7">
        <f t="shared" si="18"/>
        <v>2416.5122299999998</v>
      </c>
      <c r="BC17" s="7">
        <f t="shared" si="19"/>
        <v>2640.9122300000004</v>
      </c>
      <c r="BD17" s="7">
        <f t="shared" si="32"/>
        <v>224.40000000000055</v>
      </c>
      <c r="BE17" s="98">
        <f t="shared" si="33"/>
        <v>9.2861106686805623</v>
      </c>
      <c r="BF17" s="100" t="s">
        <v>106</v>
      </c>
      <c r="BG17" s="100" t="s">
        <v>125</v>
      </c>
      <c r="BH17" s="12">
        <v>250</v>
      </c>
      <c r="BI17" s="100">
        <v>2000</v>
      </c>
      <c r="BJ17" s="176">
        <f t="shared" si="34"/>
        <v>500000</v>
      </c>
      <c r="BK17" s="176">
        <f t="shared" si="20"/>
        <v>48180.219999999994</v>
      </c>
      <c r="BL17" s="176">
        <f t="shared" si="21"/>
        <v>52150.22</v>
      </c>
      <c r="BM17" s="176">
        <f t="shared" si="35"/>
        <v>3970.0000000000073</v>
      </c>
      <c r="BN17" s="98">
        <f t="shared" si="36"/>
        <v>8.2398959573036574</v>
      </c>
    </row>
    <row r="18" spans="2:66">
      <c r="B18" s="1"/>
      <c r="C18" s="72"/>
      <c r="F18" s="4"/>
      <c r="G18" s="22"/>
      <c r="H18" s="10"/>
      <c r="I18" s="10"/>
      <c r="J18" s="10"/>
      <c r="K18" s="10"/>
      <c r="L18" s="10"/>
      <c r="M18" s="10"/>
      <c r="N18" s="10"/>
      <c r="O18" s="265"/>
      <c r="P18" s="10" t="s">
        <v>49</v>
      </c>
      <c r="Q18" s="10" t="s">
        <v>44</v>
      </c>
      <c r="R18" s="217">
        <v>6.2600000000000003E-2</v>
      </c>
      <c r="S18" s="67">
        <v>8.4999999999999995E-4</v>
      </c>
      <c r="T18" s="67">
        <f>ROUND(SUM(C10:D10)/B10,5)+R18</f>
        <v>7.0530000000000009E-2</v>
      </c>
      <c r="U18" s="67">
        <f>ROUND((E9+E10)/(I9+I10),5)+S12</f>
        <v>3.9999999999999996E-4</v>
      </c>
      <c r="V18" s="12">
        <v>1200</v>
      </c>
      <c r="W18" s="184">
        <f t="shared" si="8"/>
        <v>135.48399999999998</v>
      </c>
      <c r="X18" s="184">
        <f t="shared" si="9"/>
        <v>145.91199999999998</v>
      </c>
      <c r="Y18" s="185">
        <f t="shared" si="10"/>
        <v>10.427999999999997</v>
      </c>
      <c r="Z18" s="59">
        <f t="shared" si="22"/>
        <v>7.696849812523987</v>
      </c>
      <c r="AA18" s="86">
        <v>75</v>
      </c>
      <c r="AB18" s="88">
        <v>700</v>
      </c>
      <c r="AC18" s="88">
        <f t="shared" si="23"/>
        <v>52500</v>
      </c>
      <c r="AD18" s="88">
        <f t="shared" si="11"/>
        <v>4972.4799999999996</v>
      </c>
      <c r="AE18" s="88">
        <f t="shared" si="12"/>
        <v>5389.8550000000005</v>
      </c>
      <c r="AF18" s="88">
        <f t="shared" si="24"/>
        <v>417.37500000000091</v>
      </c>
      <c r="AG18" s="98">
        <f t="shared" si="25"/>
        <v>8.3936989188493651</v>
      </c>
      <c r="AH18" s="233" t="s">
        <v>116</v>
      </c>
      <c r="AI18" s="100">
        <v>400</v>
      </c>
      <c r="AJ18" s="100">
        <v>700</v>
      </c>
      <c r="AK18" s="12">
        <f t="shared" si="26"/>
        <v>280000</v>
      </c>
      <c r="AL18" s="7">
        <f t="shared" si="13"/>
        <v>22273.95</v>
      </c>
      <c r="AM18" s="7">
        <f t="shared" si="14"/>
        <v>24463.55</v>
      </c>
      <c r="AN18" s="88">
        <f t="shared" si="27"/>
        <v>2189.5999999999985</v>
      </c>
      <c r="AO18" s="98">
        <f t="shared" si="28"/>
        <v>9.8303174784894392</v>
      </c>
      <c r="AP18" s="108" t="s">
        <v>63</v>
      </c>
      <c r="AQ18" s="108" t="s">
        <v>111</v>
      </c>
      <c r="AR18" s="103">
        <v>6</v>
      </c>
      <c r="AS18" s="103">
        <f t="shared" si="37"/>
        <v>700</v>
      </c>
      <c r="AT18" s="227">
        <f t="shared" si="29"/>
        <v>4200</v>
      </c>
      <c r="AU18" s="103">
        <f t="shared" si="39"/>
        <v>320016.65000000002</v>
      </c>
      <c r="AV18" s="103">
        <f t="shared" si="40"/>
        <v>352566.65</v>
      </c>
      <c r="AW18" s="103">
        <f t="shared" si="30"/>
        <v>32550</v>
      </c>
      <c r="AX18" s="230">
        <f t="shared" si="31"/>
        <v>10.17134577216529</v>
      </c>
      <c r="AY18" s="86">
        <v>60</v>
      </c>
      <c r="AZ18" s="88">
        <v>700</v>
      </c>
      <c r="BA18" s="174">
        <f t="shared" si="17"/>
        <v>42000</v>
      </c>
      <c r="BB18" s="25">
        <f t="shared" si="18"/>
        <v>3109.6166299999995</v>
      </c>
      <c r="BC18" s="25">
        <f t="shared" si="19"/>
        <v>3423.7766300000003</v>
      </c>
      <c r="BD18" s="25">
        <f t="shared" si="32"/>
        <v>314.16000000000076</v>
      </c>
      <c r="BE18" s="98">
        <f t="shared" si="33"/>
        <v>10.102853096717611</v>
      </c>
      <c r="BF18" s="100" t="s">
        <v>106</v>
      </c>
      <c r="BG18" s="100" t="s">
        <v>125</v>
      </c>
      <c r="BH18" s="12">
        <v>250</v>
      </c>
      <c r="BI18" s="100">
        <v>3000</v>
      </c>
      <c r="BJ18" s="176">
        <f t="shared" si="34"/>
        <v>750000</v>
      </c>
      <c r="BK18" s="176">
        <f t="shared" si="20"/>
        <v>67560.219999999987</v>
      </c>
      <c r="BL18" s="176">
        <f t="shared" si="21"/>
        <v>73515.219999999987</v>
      </c>
      <c r="BM18" s="176">
        <f t="shared" si="35"/>
        <v>5955</v>
      </c>
      <c r="BN18" s="98">
        <f t="shared" si="36"/>
        <v>8.8143585086016607</v>
      </c>
    </row>
    <row r="19" spans="2:66">
      <c r="B19" s="1"/>
      <c r="C19" s="72"/>
      <c r="F19" s="6" t="s">
        <v>31</v>
      </c>
      <c r="G19" s="9" t="s">
        <v>32</v>
      </c>
      <c r="H19" s="7"/>
      <c r="I19" s="7"/>
      <c r="J19" s="7">
        <f t="shared" ref="J19:N21" si="44">SUMIFS(J$32:J$69,$F$32:$F$69,$F19)</f>
        <v>-294.83800000000002</v>
      </c>
      <c r="K19" s="7"/>
      <c r="L19" s="7">
        <f t="shared" si="44"/>
        <v>-294.83800000000002</v>
      </c>
      <c r="M19" s="7"/>
      <c r="N19" s="7">
        <f t="shared" si="44"/>
        <v>0</v>
      </c>
      <c r="O19" s="248">
        <f t="shared" si="7"/>
        <v>0</v>
      </c>
      <c r="P19" s="25"/>
      <c r="Q19" s="25" t="s">
        <v>45</v>
      </c>
      <c r="R19" s="218">
        <v>5.3269999999999998E-2</v>
      </c>
      <c r="S19" s="68">
        <v>8.4999999999999995E-4</v>
      </c>
      <c r="T19" s="68">
        <f>ROUND(SUM(C10:D10)/B10,5)+R19</f>
        <v>6.1199999999999997E-2</v>
      </c>
      <c r="U19" s="68">
        <f>ROUND((E9+E10)/(I9+I10),5)+S12</f>
        <v>3.9999999999999996E-4</v>
      </c>
      <c r="V19" s="12">
        <v>1300</v>
      </c>
      <c r="W19" s="184">
        <f t="shared" si="8"/>
        <v>146.066</v>
      </c>
      <c r="X19" s="184">
        <f t="shared" si="9"/>
        <v>157.36299999999997</v>
      </c>
      <c r="Y19" s="185">
        <f t="shared" si="10"/>
        <v>11.296999999999969</v>
      </c>
      <c r="Z19" s="59">
        <f t="shared" si="22"/>
        <v>7.7341749620034568</v>
      </c>
      <c r="AA19" s="86">
        <v>100</v>
      </c>
      <c r="AB19" s="88">
        <v>300</v>
      </c>
      <c r="AC19" s="88">
        <f t="shared" si="23"/>
        <v>30000</v>
      </c>
      <c r="AD19" s="88">
        <f t="shared" si="11"/>
        <v>3122.2799999999997</v>
      </c>
      <c r="AE19" s="88">
        <f t="shared" si="12"/>
        <v>3360.7799999999997</v>
      </c>
      <c r="AF19" s="88">
        <f t="shared" si="24"/>
        <v>238.5</v>
      </c>
      <c r="AG19" s="98">
        <f t="shared" si="25"/>
        <v>7.6386486798109079</v>
      </c>
      <c r="AH19" s="233" t="s">
        <v>116</v>
      </c>
      <c r="AI19" s="88">
        <v>600</v>
      </c>
      <c r="AJ19" s="88">
        <v>300</v>
      </c>
      <c r="AK19" s="12">
        <f t="shared" si="26"/>
        <v>180000</v>
      </c>
      <c r="AL19" s="7">
        <f t="shared" si="13"/>
        <v>17401.949999999997</v>
      </c>
      <c r="AM19" s="7">
        <f t="shared" si="14"/>
        <v>18809.550000000003</v>
      </c>
      <c r="AN19" s="88">
        <f t="shared" si="27"/>
        <v>1407.6000000000058</v>
      </c>
      <c r="AO19" s="98">
        <f t="shared" si="28"/>
        <v>8.0887486747175235</v>
      </c>
      <c r="AP19" s="104" t="s">
        <v>64</v>
      </c>
      <c r="AQ19" s="104" t="s">
        <v>110</v>
      </c>
      <c r="AR19" s="105">
        <v>1</v>
      </c>
      <c r="AS19" s="105">
        <f>AS16</f>
        <v>300</v>
      </c>
      <c r="AT19" s="226">
        <f t="shared" ref="AT19:AT30" si="45">AR19*AS19</f>
        <v>300</v>
      </c>
      <c r="AU19" s="105">
        <f t="shared" ref="AU19:AU24" si="46">AS$50+AR19*1000*AS$51+AT19*1000*(BB$29/100*(R$14+S$12)+(100-BB$29)/100*(R$15+S$12))</f>
        <v>29930.97</v>
      </c>
      <c r="AV19" s="105">
        <f t="shared" ref="AV19:AV24" si="47">AS$50+AR19*1000*AS$51+AT19*1000*(BB$29/100*(T$14+U$12)+(100-BB$29)/100*(T$15+U$12))</f>
        <v>32255.97</v>
      </c>
      <c r="AW19" s="105">
        <f t="shared" si="30"/>
        <v>2325</v>
      </c>
      <c r="AX19" s="228">
        <f t="shared" si="31"/>
        <v>7.7678738777928009</v>
      </c>
      <c r="AY19" s="49" t="s">
        <v>121</v>
      </c>
      <c r="AZ19" s="48"/>
      <c r="BA19" s="48"/>
      <c r="BB19" s="27"/>
      <c r="BC19" s="27"/>
      <c r="BD19" s="27"/>
      <c r="BE19" s="37"/>
      <c r="BF19" s="100" t="s">
        <v>106</v>
      </c>
      <c r="BG19" s="204" t="s">
        <v>116</v>
      </c>
      <c r="BH19" s="12">
        <v>400</v>
      </c>
      <c r="BI19" s="100">
        <v>1000</v>
      </c>
      <c r="BJ19" s="176">
        <f t="shared" si="34"/>
        <v>400000</v>
      </c>
      <c r="BK19" s="176">
        <f t="shared" si="20"/>
        <v>44299.409999999996</v>
      </c>
      <c r="BL19" s="176">
        <f t="shared" si="21"/>
        <v>47475.41</v>
      </c>
      <c r="BM19" s="176">
        <f t="shared" si="35"/>
        <v>3176.0000000000073</v>
      </c>
      <c r="BN19" s="98">
        <f t="shared" si="36"/>
        <v>7.1693957097848653</v>
      </c>
    </row>
    <row r="20" spans="2:66">
      <c r="B20" s="1"/>
      <c r="C20" s="72"/>
      <c r="D20" s="249"/>
      <c r="F20" s="6" t="s">
        <v>33</v>
      </c>
      <c r="G20" s="9" t="s">
        <v>32</v>
      </c>
      <c r="H20" s="7"/>
      <c r="I20" s="7"/>
      <c r="J20" s="7">
        <f t="shared" si="44"/>
        <v>-267.67099999999999</v>
      </c>
      <c r="K20" s="7"/>
      <c r="L20" s="7">
        <f t="shared" si="44"/>
        <v>-267.67099999999999</v>
      </c>
      <c r="M20" s="7"/>
      <c r="N20" s="7">
        <f t="shared" si="44"/>
        <v>0</v>
      </c>
      <c r="O20" s="248">
        <f t="shared" si="7"/>
        <v>0</v>
      </c>
      <c r="P20" s="210" t="s">
        <v>4</v>
      </c>
      <c r="Q20" s="21" t="s">
        <v>43</v>
      </c>
      <c r="R20" s="216">
        <v>7.6509999999999995E-2</v>
      </c>
      <c r="S20" s="65">
        <v>1.01E-3</v>
      </c>
      <c r="T20" s="65">
        <f>ROUND(SUM(C11:D11)/B11,5)+R20</f>
        <v>8.4989999999999996E-2</v>
      </c>
      <c r="U20" s="65">
        <f>ROUND(E11/I11,5)+S20</f>
        <v>4.7000000000000004E-4</v>
      </c>
      <c r="V20" s="12">
        <v>1400</v>
      </c>
      <c r="W20" s="184">
        <f t="shared" si="8"/>
        <v>156.648</v>
      </c>
      <c r="X20" s="184">
        <f t="shared" si="9"/>
        <v>168.81399999999999</v>
      </c>
      <c r="Y20" s="185">
        <f t="shared" si="10"/>
        <v>12.165999999999997</v>
      </c>
      <c r="Z20" s="59">
        <f t="shared" si="22"/>
        <v>7.7664572800163407</v>
      </c>
      <c r="AA20" s="86">
        <v>100</v>
      </c>
      <c r="AB20" s="88">
        <v>500</v>
      </c>
      <c r="AC20" s="88">
        <f t="shared" si="23"/>
        <v>50000</v>
      </c>
      <c r="AD20" s="88">
        <f t="shared" si="11"/>
        <v>4880.68</v>
      </c>
      <c r="AE20" s="88">
        <f t="shared" si="12"/>
        <v>5278.18</v>
      </c>
      <c r="AF20" s="88">
        <f t="shared" si="24"/>
        <v>397.5</v>
      </c>
      <c r="AG20" s="98">
        <f t="shared" si="25"/>
        <v>8.1443569338698705</v>
      </c>
      <c r="AH20" s="233" t="s">
        <v>116</v>
      </c>
      <c r="AI20" s="88">
        <v>600</v>
      </c>
      <c r="AJ20" s="100">
        <v>500</v>
      </c>
      <c r="AK20" s="12">
        <f t="shared" si="26"/>
        <v>300000</v>
      </c>
      <c r="AL20" s="7">
        <f t="shared" si="13"/>
        <v>25362.75</v>
      </c>
      <c r="AM20" s="7">
        <f t="shared" si="14"/>
        <v>27708.75</v>
      </c>
      <c r="AN20" s="88">
        <f t="shared" si="27"/>
        <v>2346</v>
      </c>
      <c r="AO20" s="98">
        <f t="shared" si="28"/>
        <v>9.2497856107874732</v>
      </c>
      <c r="AP20" s="106" t="s">
        <v>64</v>
      </c>
      <c r="AQ20" s="106" t="s">
        <v>110</v>
      </c>
      <c r="AR20" s="86">
        <v>1</v>
      </c>
      <c r="AS20" s="86">
        <f>AS17</f>
        <v>500</v>
      </c>
      <c r="AT20" s="174">
        <f t="shared" si="45"/>
        <v>500</v>
      </c>
      <c r="AU20" s="86">
        <f t="shared" si="46"/>
        <v>41688.71</v>
      </c>
      <c r="AV20" s="86">
        <f t="shared" si="47"/>
        <v>45563.710000000006</v>
      </c>
      <c r="AW20" s="86">
        <f t="shared" si="30"/>
        <v>3875.0000000000073</v>
      </c>
      <c r="AX20" s="229">
        <f t="shared" si="31"/>
        <v>9.2950825295385915</v>
      </c>
      <c r="AY20" s="26" t="s">
        <v>115</v>
      </c>
      <c r="AZ20" s="30"/>
      <c r="BA20" s="30"/>
      <c r="BB20" s="30"/>
      <c r="BC20" s="30"/>
      <c r="BD20" s="202"/>
      <c r="BE20" s="18"/>
      <c r="BF20" s="100" t="s">
        <v>106</v>
      </c>
      <c r="BG20" s="204" t="s">
        <v>116</v>
      </c>
      <c r="BH20" s="12">
        <v>400</v>
      </c>
      <c r="BI20" s="100">
        <v>2000</v>
      </c>
      <c r="BJ20" s="176">
        <f t="shared" si="34"/>
        <v>800000</v>
      </c>
      <c r="BK20" s="176">
        <f t="shared" si="20"/>
        <v>75307.409999999989</v>
      </c>
      <c r="BL20" s="176">
        <f t="shared" si="21"/>
        <v>81659.41</v>
      </c>
      <c r="BM20" s="176">
        <f t="shared" si="35"/>
        <v>6352.0000000000146</v>
      </c>
      <c r="BN20" s="98">
        <f t="shared" si="36"/>
        <v>8.4347609352121076</v>
      </c>
    </row>
    <row r="21" spans="2:66">
      <c r="B21" s="1"/>
      <c r="C21" s="72"/>
      <c r="D21" s="249"/>
      <c r="F21" s="6" t="s">
        <v>34</v>
      </c>
      <c r="G21" s="9" t="s">
        <v>32</v>
      </c>
      <c r="H21" s="7"/>
      <c r="I21" s="7"/>
      <c r="J21" s="7">
        <f t="shared" si="44"/>
        <v>626.23389999999995</v>
      </c>
      <c r="K21" s="7"/>
      <c r="L21" s="7">
        <f t="shared" si="44"/>
        <v>626.23389999999995</v>
      </c>
      <c r="M21" s="7"/>
      <c r="N21" s="7">
        <f t="shared" si="44"/>
        <v>0</v>
      </c>
      <c r="O21" s="248">
        <f t="shared" si="7"/>
        <v>0</v>
      </c>
      <c r="P21" s="211" t="s">
        <v>22</v>
      </c>
      <c r="Q21" s="63" t="s">
        <v>50</v>
      </c>
      <c r="R21" s="254">
        <v>9.1300000000000008</v>
      </c>
      <c r="S21" s="67"/>
      <c r="T21" s="214">
        <f t="shared" ref="T21:T26" si="48">ROUND(SUM(C$13:D$13)*1000/SUMPRODUCT(S$46:S$51,T$46:T$51)*T46,2)+R21</f>
        <v>9.1900000000000013</v>
      </c>
      <c r="U21" s="67"/>
      <c r="V21" s="12">
        <v>1500</v>
      </c>
      <c r="W21" s="184">
        <f t="shared" si="8"/>
        <v>167.23</v>
      </c>
      <c r="X21" s="184">
        <f t="shared" si="9"/>
        <v>180.26499999999999</v>
      </c>
      <c r="Y21" s="185">
        <f t="shared" si="10"/>
        <v>13.034999999999997</v>
      </c>
      <c r="Z21" s="59">
        <f t="shared" si="22"/>
        <v>7.7946540692459472</v>
      </c>
      <c r="AA21" s="86">
        <v>100</v>
      </c>
      <c r="AB21" s="88">
        <v>700</v>
      </c>
      <c r="AC21" s="88">
        <f t="shared" si="23"/>
        <v>70000</v>
      </c>
      <c r="AD21" s="88">
        <f t="shared" si="11"/>
        <v>6639.08</v>
      </c>
      <c r="AE21" s="88">
        <f t="shared" si="12"/>
        <v>7195.58</v>
      </c>
      <c r="AF21" s="88">
        <f t="shared" si="24"/>
        <v>556.5</v>
      </c>
      <c r="AG21" s="98">
        <f t="shared" si="25"/>
        <v>8.3821854835308507</v>
      </c>
      <c r="AH21" s="233" t="s">
        <v>116</v>
      </c>
      <c r="AI21" s="88">
        <v>600</v>
      </c>
      <c r="AJ21" s="100">
        <v>700</v>
      </c>
      <c r="AK21" s="12">
        <f t="shared" si="26"/>
        <v>420000</v>
      </c>
      <c r="AL21" s="7">
        <f t="shared" si="13"/>
        <v>33323.550000000003</v>
      </c>
      <c r="AM21" s="7">
        <f t="shared" si="14"/>
        <v>36607.949999999997</v>
      </c>
      <c r="AN21" s="88">
        <f t="shared" si="27"/>
        <v>3284.3999999999942</v>
      </c>
      <c r="AO21" s="98">
        <f t="shared" si="28"/>
        <v>9.8560927632259894</v>
      </c>
      <c r="AP21" s="107" t="s">
        <v>64</v>
      </c>
      <c r="AQ21" s="107" t="s">
        <v>110</v>
      </c>
      <c r="AR21" s="100">
        <v>1</v>
      </c>
      <c r="AS21" s="100">
        <f>AS18</f>
        <v>700</v>
      </c>
      <c r="AT21" s="174">
        <f t="shared" si="45"/>
        <v>700</v>
      </c>
      <c r="AU21" s="86">
        <f t="shared" si="46"/>
        <v>53446.45</v>
      </c>
      <c r="AV21" s="86">
        <f t="shared" si="47"/>
        <v>58871.450000000004</v>
      </c>
      <c r="AW21" s="86">
        <f t="shared" si="30"/>
        <v>5425.0000000000073</v>
      </c>
      <c r="AX21" s="229">
        <f t="shared" si="31"/>
        <v>10.15034674894218</v>
      </c>
      <c r="BD21" s="190"/>
      <c r="BF21" s="100" t="s">
        <v>106</v>
      </c>
      <c r="BG21" s="204" t="s">
        <v>116</v>
      </c>
      <c r="BH21" s="12">
        <v>400</v>
      </c>
      <c r="BI21" s="100">
        <v>3000</v>
      </c>
      <c r="BJ21" s="176">
        <f t="shared" si="34"/>
        <v>1200000</v>
      </c>
      <c r="BK21" s="176">
        <f t="shared" si="20"/>
        <v>106315.40999999999</v>
      </c>
      <c r="BL21" s="176">
        <f t="shared" si="21"/>
        <v>115843.41</v>
      </c>
      <c r="BM21" s="176">
        <f t="shared" si="35"/>
        <v>9528.0000000000146</v>
      </c>
      <c r="BN21" s="98">
        <f t="shared" si="36"/>
        <v>8.962012186192025</v>
      </c>
    </row>
    <row r="22" spans="2:66">
      <c r="B22" s="1"/>
      <c r="C22" s="72"/>
      <c r="F22" s="23"/>
      <c r="G22" s="24"/>
      <c r="H22" s="25"/>
      <c r="I22" s="25"/>
      <c r="J22" s="25"/>
      <c r="K22" s="25"/>
      <c r="L22" s="25"/>
      <c r="M22" s="25"/>
      <c r="N22" s="25"/>
      <c r="O22" s="266"/>
      <c r="P22" s="7"/>
      <c r="Q22" s="64" t="s">
        <v>51</v>
      </c>
      <c r="R22" s="219">
        <v>10.02</v>
      </c>
      <c r="S22" s="66"/>
      <c r="T22" s="77">
        <f t="shared" si="48"/>
        <v>10.129999999999999</v>
      </c>
      <c r="U22" s="66"/>
      <c r="V22" s="12">
        <v>1600</v>
      </c>
      <c r="W22" s="184">
        <f t="shared" si="8"/>
        <v>177.81199999999998</v>
      </c>
      <c r="X22" s="184">
        <f t="shared" si="9"/>
        <v>191.71599999999998</v>
      </c>
      <c r="Y22" s="185">
        <f t="shared" si="10"/>
        <v>13.903999999999996</v>
      </c>
      <c r="Z22" s="59">
        <f t="shared" si="22"/>
        <v>7.8194947472611505</v>
      </c>
      <c r="AA22" s="60" t="s">
        <v>92</v>
      </c>
      <c r="AB22" s="87"/>
      <c r="AC22" s="48"/>
      <c r="AD22" s="48"/>
      <c r="AE22" s="48"/>
      <c r="AF22" s="48"/>
      <c r="AG22" s="37"/>
      <c r="AH22" s="233" t="s">
        <v>116</v>
      </c>
      <c r="AI22" s="88">
        <v>800</v>
      </c>
      <c r="AJ22" s="88">
        <v>300</v>
      </c>
      <c r="AK22" s="12">
        <f t="shared" si="26"/>
        <v>240000</v>
      </c>
      <c r="AL22" s="7">
        <f t="shared" si="13"/>
        <v>23144.35</v>
      </c>
      <c r="AM22" s="7">
        <f t="shared" si="14"/>
        <v>25021.15</v>
      </c>
      <c r="AN22" s="88">
        <f t="shared" si="27"/>
        <v>1876.8000000000029</v>
      </c>
      <c r="AO22" s="98">
        <f t="shared" si="28"/>
        <v>8.1091065422014577</v>
      </c>
      <c r="AP22" s="106" t="s">
        <v>64</v>
      </c>
      <c r="AQ22" s="106" t="s">
        <v>110</v>
      </c>
      <c r="AR22" s="86">
        <v>2</v>
      </c>
      <c r="AS22" s="86">
        <f t="shared" ref="AS22:AS30" si="49">AS19</f>
        <v>300</v>
      </c>
      <c r="AT22" s="174">
        <f t="shared" si="45"/>
        <v>600</v>
      </c>
      <c r="AU22" s="86">
        <f t="shared" si="46"/>
        <v>58657.58</v>
      </c>
      <c r="AV22" s="86">
        <f t="shared" si="47"/>
        <v>63307.58</v>
      </c>
      <c r="AW22" s="86">
        <f t="shared" si="30"/>
        <v>4650</v>
      </c>
      <c r="AX22" s="229">
        <f t="shared" si="31"/>
        <v>7.9273642042511803</v>
      </c>
      <c r="BB22" s="10" t="s">
        <v>85</v>
      </c>
      <c r="BC22" s="76">
        <v>3951.23</v>
      </c>
      <c r="BD22" s="190"/>
      <c r="BF22" s="100" t="s">
        <v>106</v>
      </c>
      <c r="BG22" s="204" t="s">
        <v>116</v>
      </c>
      <c r="BH22" s="12">
        <v>600</v>
      </c>
      <c r="BI22" s="100">
        <v>1000</v>
      </c>
      <c r="BJ22" s="176">
        <f t="shared" si="34"/>
        <v>600000</v>
      </c>
      <c r="BK22" s="176">
        <f t="shared" si="20"/>
        <v>65361.409999999989</v>
      </c>
      <c r="BL22" s="176">
        <f t="shared" si="21"/>
        <v>70125.41</v>
      </c>
      <c r="BM22" s="176">
        <f t="shared" si="35"/>
        <v>4764.0000000000146</v>
      </c>
      <c r="BN22" s="98">
        <f t="shared" si="36"/>
        <v>7.288704451143289</v>
      </c>
    </row>
    <row r="23" spans="2:66">
      <c r="B23" s="1"/>
      <c r="C23" s="72"/>
      <c r="F23" s="9" t="s">
        <v>0</v>
      </c>
      <c r="G23" s="7" t="s">
        <v>0</v>
      </c>
      <c r="H23" s="9">
        <f>SUM(H6:H16)</f>
        <v>140527.93088372092</v>
      </c>
      <c r="I23" s="9">
        <f>SUM(I6:I16)</f>
        <v>4194177.3789378256</v>
      </c>
      <c r="J23" s="9">
        <f>SUM(J6:J16,J19:J21)</f>
        <v>427598.68242609384</v>
      </c>
      <c r="K23" s="9">
        <f t="shared" ref="K23:M23" si="50">SUM(K6:K16,K19:K21)</f>
        <v>4086.4888414321385</v>
      </c>
      <c r="L23" s="9">
        <f t="shared" si="50"/>
        <v>463693.02676883107</v>
      </c>
      <c r="M23" s="9">
        <f t="shared" si="50"/>
        <v>1907.7405823426138</v>
      </c>
      <c r="N23" s="9">
        <f t="shared" ref="N23" si="51">SUM(N6:N16,N19:N21)</f>
        <v>33915.596083647797</v>
      </c>
      <c r="O23" s="274">
        <f t="shared" si="7"/>
        <v>7.8565580522638481</v>
      </c>
      <c r="P23" s="7"/>
      <c r="Q23" s="64" t="s">
        <v>52</v>
      </c>
      <c r="R23" s="219">
        <v>10.64</v>
      </c>
      <c r="S23" s="66"/>
      <c r="T23" s="77">
        <f t="shared" si="48"/>
        <v>10.83</v>
      </c>
      <c r="U23" s="66"/>
      <c r="V23" s="12">
        <v>2000</v>
      </c>
      <c r="W23" s="184">
        <f t="shared" si="8"/>
        <v>220.14</v>
      </c>
      <c r="X23" s="184">
        <f t="shared" si="9"/>
        <v>237.51999999999998</v>
      </c>
      <c r="Y23" s="185">
        <f t="shared" si="10"/>
        <v>17.379999999999995</v>
      </c>
      <c r="Z23" s="59">
        <f t="shared" si="22"/>
        <v>7.8949759244117361</v>
      </c>
      <c r="AA23" s="93" t="s">
        <v>121</v>
      </c>
      <c r="AB23" s="94"/>
      <c r="AC23" s="33"/>
      <c r="AD23" s="33"/>
      <c r="AE23" s="33"/>
      <c r="AF23" s="30"/>
      <c r="AG23" s="18"/>
      <c r="AH23" s="233" t="s">
        <v>116</v>
      </c>
      <c r="AI23" s="88">
        <v>800</v>
      </c>
      <c r="AJ23" s="100">
        <v>500</v>
      </c>
      <c r="AK23" s="12">
        <f t="shared" si="26"/>
        <v>400000</v>
      </c>
      <c r="AL23" s="7">
        <f t="shared" si="13"/>
        <v>33758.75</v>
      </c>
      <c r="AM23" s="7">
        <f t="shared" si="14"/>
        <v>36886.75</v>
      </c>
      <c r="AN23" s="88">
        <f t="shared" si="27"/>
        <v>3128</v>
      </c>
      <c r="AO23" s="98">
        <f t="shared" si="28"/>
        <v>9.2657459177250345</v>
      </c>
      <c r="AP23" s="106" t="s">
        <v>64</v>
      </c>
      <c r="AQ23" s="106" t="s">
        <v>110</v>
      </c>
      <c r="AR23" s="86">
        <v>2</v>
      </c>
      <c r="AS23" s="86">
        <f t="shared" si="49"/>
        <v>500</v>
      </c>
      <c r="AT23" s="174">
        <f t="shared" si="45"/>
        <v>1000</v>
      </c>
      <c r="AU23" s="86">
        <f t="shared" si="46"/>
        <v>82173.06</v>
      </c>
      <c r="AV23" s="86">
        <f t="shared" si="47"/>
        <v>89923.060000000012</v>
      </c>
      <c r="AW23" s="86">
        <f t="shared" si="30"/>
        <v>7750.0000000000146</v>
      </c>
      <c r="AX23" s="229">
        <f t="shared" si="31"/>
        <v>9.4313148372471645</v>
      </c>
      <c r="BB23" s="25" t="s">
        <v>86</v>
      </c>
      <c r="BC23" s="165">
        <f>0.28+11.05</f>
        <v>11.33</v>
      </c>
      <c r="BD23" s="190"/>
      <c r="BF23" s="100" t="s">
        <v>106</v>
      </c>
      <c r="BG23" s="204" t="s">
        <v>116</v>
      </c>
      <c r="BH23" s="12">
        <v>600</v>
      </c>
      <c r="BI23" s="100">
        <v>2000</v>
      </c>
      <c r="BJ23" s="176">
        <f t="shared" si="34"/>
        <v>1200000</v>
      </c>
      <c r="BK23" s="176">
        <f t="shared" si="20"/>
        <v>111873.40999999999</v>
      </c>
      <c r="BL23" s="176">
        <f t="shared" si="21"/>
        <v>121401.41</v>
      </c>
      <c r="BM23" s="176">
        <f t="shared" si="35"/>
        <v>9528.0000000000146</v>
      </c>
      <c r="BN23" s="98">
        <f t="shared" si="36"/>
        <v>8.5167690874891679</v>
      </c>
    </row>
    <row r="24" spans="2:66">
      <c r="B24" s="1"/>
      <c r="C24" s="72"/>
      <c r="F24" s="5" t="str">
        <f>E73</f>
        <v>Average Customers and Megawatt Hours per Normalized Results for the 12 Months Ended June 2022</v>
      </c>
      <c r="G24" s="50"/>
      <c r="H24" s="51"/>
      <c r="I24" s="51"/>
      <c r="J24" s="48"/>
      <c r="K24" s="48"/>
      <c r="L24" s="55"/>
      <c r="M24" s="55"/>
      <c r="N24" s="48"/>
      <c r="O24" s="37"/>
      <c r="P24" s="9"/>
      <c r="Q24" s="64" t="s">
        <v>53</v>
      </c>
      <c r="R24" s="220">
        <v>11.26</v>
      </c>
      <c r="S24" s="66"/>
      <c r="T24" s="77">
        <f t="shared" si="48"/>
        <v>11.51</v>
      </c>
      <c r="U24" s="66"/>
      <c r="V24" s="12">
        <v>2600</v>
      </c>
      <c r="W24" s="231">
        <f t="shared" si="8"/>
        <v>283.63200000000001</v>
      </c>
      <c r="X24" s="231">
        <f t="shared" si="9"/>
        <v>306.22599999999994</v>
      </c>
      <c r="Y24" s="185">
        <f t="shared" si="10"/>
        <v>22.593999999999937</v>
      </c>
      <c r="Z24" s="59">
        <f t="shared" si="22"/>
        <v>7.9659558865007956</v>
      </c>
      <c r="AA24" s="92"/>
      <c r="AB24" s="92"/>
      <c r="AC24" s="27"/>
      <c r="AD24" s="27"/>
      <c r="AE24" s="27"/>
      <c r="AF24" s="27"/>
      <c r="AG24" s="27"/>
      <c r="AH24" s="233" t="s">
        <v>116</v>
      </c>
      <c r="AI24" s="88">
        <v>800</v>
      </c>
      <c r="AJ24" s="100">
        <v>700</v>
      </c>
      <c r="AK24" s="12">
        <f t="shared" si="26"/>
        <v>560000</v>
      </c>
      <c r="AL24" s="7">
        <f t="shared" si="13"/>
        <v>44373.15</v>
      </c>
      <c r="AM24" s="7">
        <f t="shared" si="14"/>
        <v>48752.35</v>
      </c>
      <c r="AN24" s="88">
        <f t="shared" si="27"/>
        <v>4379.1999999999971</v>
      </c>
      <c r="AO24" s="98">
        <f t="shared" si="28"/>
        <v>9.8690311596089018</v>
      </c>
      <c r="AP24" s="108" t="s">
        <v>64</v>
      </c>
      <c r="AQ24" s="108" t="s">
        <v>110</v>
      </c>
      <c r="AR24" s="103">
        <v>2</v>
      </c>
      <c r="AS24" s="103">
        <f t="shared" si="49"/>
        <v>700</v>
      </c>
      <c r="AT24" s="227">
        <f t="shared" si="45"/>
        <v>1400</v>
      </c>
      <c r="AU24" s="103">
        <f t="shared" si="46"/>
        <v>105688.54</v>
      </c>
      <c r="AV24" s="103">
        <f t="shared" si="47"/>
        <v>116538.54000000001</v>
      </c>
      <c r="AW24" s="103">
        <f t="shared" si="30"/>
        <v>10850.000000000015</v>
      </c>
      <c r="AX24" s="230">
        <f t="shared" si="31"/>
        <v>10.266013704040207</v>
      </c>
      <c r="BD24" s="190"/>
      <c r="BF24" s="100" t="s">
        <v>106</v>
      </c>
      <c r="BG24" s="204" t="s">
        <v>116</v>
      </c>
      <c r="BH24" s="12">
        <v>600</v>
      </c>
      <c r="BI24" s="100">
        <v>3000</v>
      </c>
      <c r="BJ24" s="176">
        <f t="shared" si="34"/>
        <v>1800000</v>
      </c>
      <c r="BK24" s="176">
        <f t="shared" si="20"/>
        <v>158385.40999999997</v>
      </c>
      <c r="BL24" s="176">
        <f t="shared" si="21"/>
        <v>172677.41</v>
      </c>
      <c r="BM24" s="176">
        <f t="shared" si="35"/>
        <v>14292.000000000029</v>
      </c>
      <c r="BN24" s="98">
        <f t="shared" si="36"/>
        <v>9.0235584199327654</v>
      </c>
    </row>
    <row r="25" spans="2:66">
      <c r="B25" s="1"/>
      <c r="C25" s="72"/>
      <c r="F25" s="221" t="str">
        <f t="shared" ref="F25:F26" si="52">E74</f>
        <v>Present $000 effective April 3rd, 2025 per the 2023 GRC (see Docket UE-230172)</v>
      </c>
      <c r="G25" s="43"/>
      <c r="H25" s="28"/>
      <c r="I25" s="28"/>
      <c r="J25" s="53"/>
      <c r="K25" s="53"/>
      <c r="L25" s="53"/>
      <c r="M25" s="53"/>
      <c r="N25" s="53"/>
      <c r="O25" s="17"/>
      <c r="P25" s="36"/>
      <c r="Q25" s="64" t="s">
        <v>54</v>
      </c>
      <c r="R25" s="220">
        <v>12.2</v>
      </c>
      <c r="S25" s="66"/>
      <c r="T25" s="77">
        <f t="shared" si="48"/>
        <v>12.53</v>
      </c>
      <c r="U25" s="66"/>
      <c r="V25" s="60" t="s">
        <v>114</v>
      </c>
      <c r="W25" s="27"/>
      <c r="X25" s="27"/>
      <c r="Y25" s="48"/>
      <c r="Z25" s="37"/>
      <c r="AA25" s="27"/>
      <c r="AB25" s="27"/>
      <c r="AC25" s="27"/>
      <c r="AD25" s="41" t="s">
        <v>85</v>
      </c>
      <c r="AE25" s="91">
        <v>10.69</v>
      </c>
      <c r="AF25" s="186"/>
      <c r="AG25" s="27"/>
      <c r="AH25" s="233" t="s">
        <v>116</v>
      </c>
      <c r="AI25" s="100">
        <v>1000</v>
      </c>
      <c r="AJ25" s="88">
        <v>300</v>
      </c>
      <c r="AK25" s="12">
        <f t="shared" si="26"/>
        <v>300000</v>
      </c>
      <c r="AL25" s="7">
        <f t="shared" si="13"/>
        <v>28886.75</v>
      </c>
      <c r="AM25" s="7">
        <f t="shared" si="14"/>
        <v>31232.75</v>
      </c>
      <c r="AN25" s="88">
        <f t="shared" si="27"/>
        <v>2346</v>
      </c>
      <c r="AO25" s="98">
        <f t="shared" si="28"/>
        <v>8.1213705245484515</v>
      </c>
      <c r="AP25" s="106" t="s">
        <v>64</v>
      </c>
      <c r="AQ25" s="106" t="s">
        <v>111</v>
      </c>
      <c r="AR25" s="86">
        <v>4</v>
      </c>
      <c r="AS25" s="86">
        <f t="shared" si="49"/>
        <v>300</v>
      </c>
      <c r="AT25" s="174">
        <f t="shared" si="45"/>
        <v>1200</v>
      </c>
      <c r="AU25" s="105">
        <f t="shared" ref="AU25:AU30" si="53">AS$52+AR25*1000*AS$53+AT25*1000*(BB$29/100*(R$14+S$12)+(100-BB$29)/100*(R$15+S$12))</f>
        <v>115876.32999999999</v>
      </c>
      <c r="AV25" s="105">
        <f t="shared" ref="AV25:AV30" si="54">AS$52+AR25*1000*AS$53+AT25*1000*(BB$29/100*(T$14+U$12)+(100-BB$29)/100*(T$15+U$12))</f>
        <v>125176.32999999999</v>
      </c>
      <c r="AW25" s="105">
        <f t="shared" si="30"/>
        <v>9300</v>
      </c>
      <c r="AX25" s="229">
        <f t="shared" si="31"/>
        <v>8.0257978484475654</v>
      </c>
      <c r="BB25" s="10" t="s">
        <v>1</v>
      </c>
      <c r="BD25" s="190"/>
      <c r="BF25" s="49" t="s">
        <v>93</v>
      </c>
      <c r="BG25" s="48"/>
      <c r="BH25" s="48"/>
      <c r="BI25" s="48"/>
      <c r="BJ25" s="48"/>
      <c r="BK25" s="48"/>
      <c r="BL25" s="48"/>
      <c r="BM25" s="48"/>
      <c r="BN25" s="37"/>
    </row>
    <row r="26" spans="2:66">
      <c r="B26" s="1"/>
      <c r="C26" s="72"/>
      <c r="F26" s="222" t="str">
        <f t="shared" si="52"/>
        <v>Excludes Rider Schedules 91, 93, 94, 98, 191, 97, 99, and 197</v>
      </c>
      <c r="G26" s="45"/>
      <c r="H26" s="31"/>
      <c r="I26" s="31"/>
      <c r="J26" s="30"/>
      <c r="K26" s="30"/>
      <c r="L26" s="30"/>
      <c r="M26" s="30"/>
      <c r="N26" s="46"/>
      <c r="O26" s="18"/>
      <c r="P26" s="36"/>
      <c r="Q26" s="64" t="s">
        <v>55</v>
      </c>
      <c r="R26" s="220">
        <v>14.98</v>
      </c>
      <c r="S26" s="66"/>
      <c r="T26" s="77">
        <f t="shared" si="48"/>
        <v>15.4</v>
      </c>
      <c r="U26" s="66"/>
      <c r="V26" s="12" t="s">
        <v>123</v>
      </c>
      <c r="W26" s="69"/>
      <c r="X26" s="277"/>
      <c r="Y26" s="277"/>
      <c r="Z26" s="17"/>
      <c r="AD26" s="89" t="s">
        <v>86</v>
      </c>
      <c r="AE26" s="91">
        <f>1.1+4.02</f>
        <v>5.1199999999999992</v>
      </c>
      <c r="AF26" s="186"/>
      <c r="AH26" s="233" t="s">
        <v>116</v>
      </c>
      <c r="AI26" s="100">
        <v>1000</v>
      </c>
      <c r="AJ26" s="100">
        <v>500</v>
      </c>
      <c r="AK26" s="12">
        <f t="shared" si="26"/>
        <v>500000</v>
      </c>
      <c r="AL26" s="7">
        <f t="shared" si="13"/>
        <v>42154.75</v>
      </c>
      <c r="AM26" s="7">
        <f t="shared" si="14"/>
        <v>46064.75</v>
      </c>
      <c r="AN26" s="88">
        <f t="shared" si="27"/>
        <v>3910</v>
      </c>
      <c r="AO26" s="98">
        <f t="shared" si="28"/>
        <v>9.2753485668874802</v>
      </c>
      <c r="AP26" s="106" t="s">
        <v>64</v>
      </c>
      <c r="AQ26" s="106" t="s">
        <v>111</v>
      </c>
      <c r="AR26" s="86">
        <v>4</v>
      </c>
      <c r="AS26" s="86">
        <f t="shared" si="49"/>
        <v>500</v>
      </c>
      <c r="AT26" s="174">
        <f t="shared" si="45"/>
        <v>2000</v>
      </c>
      <c r="AU26" s="86">
        <f t="shared" si="53"/>
        <v>162907.28999999998</v>
      </c>
      <c r="AV26" s="86">
        <f t="shared" si="54"/>
        <v>178407.29</v>
      </c>
      <c r="AW26" s="86">
        <f t="shared" si="30"/>
        <v>15500.000000000029</v>
      </c>
      <c r="AX26" s="229">
        <f t="shared" si="31"/>
        <v>9.5146141096571135</v>
      </c>
      <c r="BB26" s="7" t="s">
        <v>40</v>
      </c>
      <c r="BD26" s="190"/>
      <c r="BF26" s="26" t="s">
        <v>121</v>
      </c>
      <c r="BG26" s="30"/>
      <c r="BH26" s="30"/>
      <c r="BI26" s="30"/>
      <c r="BJ26" s="30"/>
      <c r="BK26" s="30"/>
      <c r="BL26" s="30"/>
      <c r="BM26" s="30"/>
      <c r="BN26" s="18"/>
    </row>
    <row r="27" spans="2:66" s="34" customFormat="1" ht="15.75" customHeight="1">
      <c r="B27" s="71"/>
      <c r="E27" s="208" t="s">
        <v>134</v>
      </c>
      <c r="F27" s="113"/>
      <c r="G27" s="113"/>
      <c r="H27" s="113"/>
      <c r="I27" s="113"/>
      <c r="J27" s="114"/>
      <c r="K27" s="114"/>
      <c r="L27" s="114"/>
      <c r="M27" s="114"/>
      <c r="N27" s="114"/>
      <c r="O27" s="276"/>
      <c r="P27" s="62"/>
      <c r="Q27" s="64" t="s">
        <v>56</v>
      </c>
      <c r="R27" s="219">
        <v>4.63</v>
      </c>
      <c r="S27" s="66"/>
      <c r="T27" s="77">
        <f t="shared" ref="T27:T32" si="55">ROUND(SUM(C$13:D$13)*1000/SUMPRODUCT(S$46:S$51,T$46:T$51)*T46,2)+R27</f>
        <v>4.6899999999999995</v>
      </c>
      <c r="U27" s="66"/>
      <c r="V27" s="82" t="s">
        <v>66</v>
      </c>
      <c r="W27" s="69"/>
      <c r="X27" s="27"/>
      <c r="Y27" s="27"/>
      <c r="Z27" s="17"/>
      <c r="AA27" s="3"/>
      <c r="AB27" s="3"/>
      <c r="AC27" s="3"/>
      <c r="AD27" s="69"/>
      <c r="AE27" s="95"/>
      <c r="AF27" s="186"/>
      <c r="AG27" s="3"/>
      <c r="AH27" s="233" t="s">
        <v>116</v>
      </c>
      <c r="AI27" s="100">
        <v>1000</v>
      </c>
      <c r="AJ27" s="100">
        <v>700</v>
      </c>
      <c r="AK27" s="12">
        <f t="shared" si="26"/>
        <v>700000</v>
      </c>
      <c r="AL27" s="25">
        <f t="shared" si="13"/>
        <v>55422.75</v>
      </c>
      <c r="AM27" s="25">
        <f t="shared" si="14"/>
        <v>60896.75</v>
      </c>
      <c r="AN27" s="223">
        <f t="shared" si="27"/>
        <v>5474</v>
      </c>
      <c r="AO27" s="98">
        <f t="shared" si="28"/>
        <v>9.8768105155373913</v>
      </c>
      <c r="AP27" s="106" t="s">
        <v>64</v>
      </c>
      <c r="AQ27" s="106" t="s">
        <v>111</v>
      </c>
      <c r="AR27" s="86">
        <v>4</v>
      </c>
      <c r="AS27" s="86">
        <f t="shared" si="49"/>
        <v>700</v>
      </c>
      <c r="AT27" s="174">
        <f t="shared" si="45"/>
        <v>2800</v>
      </c>
      <c r="AU27" s="86">
        <f t="shared" si="53"/>
        <v>209938.24999999997</v>
      </c>
      <c r="AV27" s="86">
        <f t="shared" si="54"/>
        <v>231638.25</v>
      </c>
      <c r="AW27" s="86">
        <f t="shared" si="30"/>
        <v>21700.000000000029</v>
      </c>
      <c r="AX27" s="229">
        <f t="shared" si="31"/>
        <v>10.336372719120995</v>
      </c>
      <c r="AY27" s="3"/>
      <c r="BA27" s="3"/>
      <c r="BB27" s="7" t="s">
        <v>103</v>
      </c>
      <c r="BC27" s="3"/>
      <c r="BD27" s="190"/>
      <c r="BE27" s="3"/>
      <c r="BF27" s="3"/>
      <c r="BG27" s="3"/>
      <c r="BH27" s="3"/>
      <c r="BI27" s="3"/>
      <c r="BJ27" s="3"/>
      <c r="BK27" s="3"/>
      <c r="BL27" s="3"/>
      <c r="BM27" s="191"/>
      <c r="BN27" s="3"/>
    </row>
    <row r="28" spans="2:66" s="35" customFormat="1" ht="15.75" customHeight="1">
      <c r="B28" s="71"/>
      <c r="E28" s="119"/>
      <c r="F28" s="119"/>
      <c r="G28" s="120"/>
      <c r="H28" s="272" t="s">
        <v>7</v>
      </c>
      <c r="I28" s="119"/>
      <c r="J28" s="244" t="s">
        <v>117</v>
      </c>
      <c r="K28" s="244"/>
      <c r="L28" s="245"/>
      <c r="M28" s="245"/>
      <c r="N28" s="116"/>
      <c r="O28" s="241"/>
      <c r="P28" s="7"/>
      <c r="Q28" s="64" t="s">
        <v>57</v>
      </c>
      <c r="R28" s="219">
        <v>5.22</v>
      </c>
      <c r="S28" s="66"/>
      <c r="T28" s="77">
        <f t="shared" si="55"/>
        <v>5.33</v>
      </c>
      <c r="U28" s="66"/>
      <c r="V28" s="29" t="s">
        <v>75</v>
      </c>
      <c r="W28" s="70"/>
      <c r="X28" s="277"/>
      <c r="Y28" s="277"/>
      <c r="Z28" s="17"/>
      <c r="AA28" s="34"/>
      <c r="AB28" s="34"/>
      <c r="AD28" s="96"/>
      <c r="AE28" s="97"/>
      <c r="AF28" s="186"/>
      <c r="AG28" s="34"/>
      <c r="AH28" s="5" t="s">
        <v>93</v>
      </c>
      <c r="AI28" s="197"/>
      <c r="AJ28" s="51"/>
      <c r="AK28" s="51"/>
      <c r="AL28" s="28"/>
      <c r="AM28" s="28"/>
      <c r="AN28" s="28"/>
      <c r="AO28" s="109"/>
      <c r="AP28" s="106" t="s">
        <v>64</v>
      </c>
      <c r="AQ28" s="106" t="s">
        <v>111</v>
      </c>
      <c r="AR28" s="86">
        <v>6</v>
      </c>
      <c r="AS28" s="86">
        <f t="shared" si="49"/>
        <v>300</v>
      </c>
      <c r="AT28" s="174">
        <f t="shared" si="45"/>
        <v>1800</v>
      </c>
      <c r="AU28" s="86">
        <f t="shared" si="53"/>
        <v>173089.55</v>
      </c>
      <c r="AV28" s="86">
        <f t="shared" si="54"/>
        <v>187039.55000000002</v>
      </c>
      <c r="AW28" s="86">
        <f t="shared" si="30"/>
        <v>13950.000000000029</v>
      </c>
      <c r="AX28" s="229">
        <f t="shared" si="31"/>
        <v>8.0594120211185665</v>
      </c>
      <c r="AY28" s="34"/>
      <c r="AZ28" s="34"/>
      <c r="BA28" s="34"/>
      <c r="BB28" s="25" t="s">
        <v>6</v>
      </c>
      <c r="BC28" s="34"/>
      <c r="BD28" s="190"/>
      <c r="BE28" s="34"/>
      <c r="BF28" s="10" t="s">
        <v>105</v>
      </c>
      <c r="BG28" s="13"/>
      <c r="BH28" s="10" t="s">
        <v>107</v>
      </c>
      <c r="BI28" s="73">
        <v>119.4</v>
      </c>
      <c r="BJ28" s="3"/>
      <c r="BK28" s="3"/>
      <c r="BL28" s="191"/>
      <c r="BM28" s="191"/>
      <c r="BN28" s="3"/>
    </row>
    <row r="29" spans="2:66" s="35" customFormat="1" ht="15.75" customHeight="1">
      <c r="B29" s="71"/>
      <c r="E29" s="119"/>
      <c r="F29" s="119"/>
      <c r="G29" s="120"/>
      <c r="H29" s="118" t="s">
        <v>131</v>
      </c>
      <c r="I29" s="242" t="s">
        <v>8</v>
      </c>
      <c r="J29" s="181" t="s">
        <v>9</v>
      </c>
      <c r="K29" s="246"/>
      <c r="L29" s="181" t="s">
        <v>10</v>
      </c>
      <c r="M29" s="246"/>
      <c r="N29" s="121"/>
      <c r="O29" s="83" t="s">
        <v>6</v>
      </c>
      <c r="P29" s="7"/>
      <c r="Q29" s="64" t="s">
        <v>58</v>
      </c>
      <c r="R29" s="219">
        <v>5.81</v>
      </c>
      <c r="S29" s="66"/>
      <c r="T29" s="77">
        <f t="shared" si="55"/>
        <v>6</v>
      </c>
      <c r="U29" s="66"/>
      <c r="V29" s="32" t="s">
        <v>76</v>
      </c>
      <c r="W29" s="30"/>
      <c r="X29" s="33"/>
      <c r="Y29" s="33"/>
      <c r="Z29" s="18"/>
      <c r="AD29" s="27"/>
      <c r="AE29" s="97"/>
      <c r="AF29" s="186"/>
      <c r="AH29" s="110" t="s">
        <v>121</v>
      </c>
      <c r="AI29" s="111"/>
      <c r="AJ29" s="111"/>
      <c r="AK29" s="111"/>
      <c r="AL29" s="111"/>
      <c r="AM29" s="111"/>
      <c r="AN29" s="111"/>
      <c r="AO29" s="112"/>
      <c r="AP29" s="106" t="s">
        <v>64</v>
      </c>
      <c r="AQ29" s="106" t="s">
        <v>111</v>
      </c>
      <c r="AR29" s="86">
        <v>6</v>
      </c>
      <c r="AS29" s="86">
        <f t="shared" si="49"/>
        <v>500</v>
      </c>
      <c r="AT29" s="174">
        <f t="shared" si="45"/>
        <v>3000</v>
      </c>
      <c r="AU29" s="86">
        <f t="shared" si="53"/>
        <v>243635.99</v>
      </c>
      <c r="AV29" s="86">
        <f t="shared" si="54"/>
        <v>266885.99</v>
      </c>
      <c r="AW29" s="86">
        <f t="shared" si="30"/>
        <v>23250</v>
      </c>
      <c r="AX29" s="229">
        <f t="shared" si="31"/>
        <v>9.542925082620183</v>
      </c>
      <c r="BB29" s="74">
        <v>39</v>
      </c>
      <c r="BD29" s="190"/>
      <c r="BF29" s="9" t="s">
        <v>106</v>
      </c>
      <c r="BG29" s="36" t="s">
        <v>124</v>
      </c>
      <c r="BH29" s="9" t="s">
        <v>107</v>
      </c>
      <c r="BI29" s="177">
        <v>238.8</v>
      </c>
      <c r="BJ29" s="34"/>
      <c r="BK29" s="34"/>
      <c r="BL29" s="191"/>
      <c r="BM29" s="191"/>
      <c r="BN29" s="34"/>
    </row>
    <row r="30" spans="2:66" s="38" customFormat="1" ht="15.75" customHeight="1">
      <c r="B30" s="1"/>
      <c r="E30" s="123" t="s">
        <v>35</v>
      </c>
      <c r="F30" s="123" t="s">
        <v>12</v>
      </c>
      <c r="G30" s="124" t="s">
        <v>1</v>
      </c>
      <c r="H30" s="162" t="s">
        <v>132</v>
      </c>
      <c r="I30" s="247" t="s">
        <v>5</v>
      </c>
      <c r="J30" s="209" t="s">
        <v>126</v>
      </c>
      <c r="K30" s="209" t="s">
        <v>127</v>
      </c>
      <c r="L30" s="209" t="s">
        <v>126</v>
      </c>
      <c r="M30" s="209" t="s">
        <v>127</v>
      </c>
      <c r="N30" s="85" t="s">
        <v>11</v>
      </c>
      <c r="O30" s="85" t="s">
        <v>11</v>
      </c>
      <c r="P30" s="7"/>
      <c r="Q30" s="64" t="s">
        <v>59</v>
      </c>
      <c r="R30" s="219">
        <v>6.39</v>
      </c>
      <c r="S30" s="66"/>
      <c r="T30" s="77">
        <f t="shared" si="55"/>
        <v>6.64</v>
      </c>
      <c r="U30" s="66"/>
      <c r="V30" s="3"/>
      <c r="W30" s="3"/>
      <c r="X30" s="3"/>
      <c r="Y30" s="3"/>
      <c r="Z30" s="3"/>
      <c r="AA30" s="35"/>
      <c r="AB30" s="35"/>
      <c r="AC30" s="35"/>
      <c r="AD30" s="27"/>
      <c r="AE30" s="97"/>
      <c r="AF30" s="186"/>
      <c r="AG30" s="35"/>
      <c r="AH30" s="35"/>
      <c r="AI30" s="35"/>
      <c r="AJ30" s="35"/>
      <c r="AK30" s="35"/>
      <c r="AL30" s="35"/>
      <c r="AM30" s="35"/>
      <c r="AN30" s="189"/>
      <c r="AO30" s="35"/>
      <c r="AP30" s="108" t="s">
        <v>64</v>
      </c>
      <c r="AQ30" s="108" t="s">
        <v>111</v>
      </c>
      <c r="AR30" s="103">
        <v>6</v>
      </c>
      <c r="AS30" s="103">
        <f t="shared" si="49"/>
        <v>700</v>
      </c>
      <c r="AT30" s="227">
        <f t="shared" si="45"/>
        <v>4200</v>
      </c>
      <c r="AU30" s="103">
        <f t="shared" si="53"/>
        <v>314182.43</v>
      </c>
      <c r="AV30" s="103">
        <f t="shared" si="54"/>
        <v>346732.43000000005</v>
      </c>
      <c r="AW30" s="103">
        <f t="shared" si="30"/>
        <v>32550.000000000058</v>
      </c>
      <c r="AX30" s="230">
        <f t="shared" si="31"/>
        <v>10.360222880700254</v>
      </c>
      <c r="AY30" s="35"/>
      <c r="AZ30" s="35"/>
      <c r="BA30" s="35"/>
      <c r="BB30" s="35"/>
      <c r="BC30" s="35"/>
      <c r="BD30" s="190"/>
      <c r="BE30" s="35"/>
      <c r="BF30" s="9" t="s">
        <v>106</v>
      </c>
      <c r="BG30" s="36" t="s">
        <v>125</v>
      </c>
      <c r="BH30" s="36"/>
      <c r="BI30" s="177">
        <v>535.22</v>
      </c>
      <c r="BJ30" s="35"/>
      <c r="BK30" s="35"/>
      <c r="BL30" s="191"/>
      <c r="BM30" s="191"/>
      <c r="BN30" s="35"/>
    </row>
    <row r="31" spans="2:66" ht="15.75" customHeight="1">
      <c r="B31" s="1"/>
      <c r="C31" s="72"/>
      <c r="E31" s="10"/>
      <c r="F31" s="10"/>
      <c r="G31" s="4"/>
      <c r="H31" s="13"/>
      <c r="I31" s="13"/>
      <c r="J31" s="10"/>
      <c r="K31" s="10"/>
      <c r="L31" s="10"/>
      <c r="M31" s="10"/>
      <c r="N31" s="39"/>
      <c r="O31" s="262"/>
      <c r="P31" s="7"/>
      <c r="Q31" s="64" t="s">
        <v>60</v>
      </c>
      <c r="R31" s="219">
        <v>7.07</v>
      </c>
      <c r="S31" s="66"/>
      <c r="T31" s="77">
        <f t="shared" si="55"/>
        <v>7.4</v>
      </c>
      <c r="U31" s="66"/>
      <c r="W31" s="21" t="s">
        <v>85</v>
      </c>
      <c r="X31" s="90">
        <v>8.5</v>
      </c>
      <c r="AA31" s="38"/>
      <c r="AB31" s="38"/>
      <c r="AC31" s="38"/>
      <c r="AD31" s="27"/>
      <c r="AE31" s="97"/>
      <c r="AF31" s="186"/>
      <c r="AG31" s="38"/>
      <c r="AH31" s="198"/>
      <c r="AI31" s="38"/>
      <c r="AJ31" s="38"/>
      <c r="AK31" s="49" t="s">
        <v>85</v>
      </c>
      <c r="AL31" s="196" t="s">
        <v>112</v>
      </c>
      <c r="AM31" s="205">
        <v>234.26</v>
      </c>
      <c r="AN31" s="189"/>
      <c r="AO31" s="38"/>
      <c r="AP31" s="104" t="s">
        <v>65</v>
      </c>
      <c r="AQ31" s="104"/>
      <c r="AR31" s="105">
        <v>1</v>
      </c>
      <c r="AS31" s="105">
        <f>AS28</f>
        <v>300</v>
      </c>
      <c r="AT31" s="226">
        <f t="shared" ref="AT31:AT42" si="56">AR31*AS31</f>
        <v>300</v>
      </c>
      <c r="AU31" s="105">
        <f t="shared" ref="AU31:AU42" si="57">AS$54+AR31*1000*AS$55+AT31*1000*(BB$29/100*(R$16+S$12)+(100-BB$29)/100*(R$17+S$12))</f>
        <v>29554.84</v>
      </c>
      <c r="AV31" s="105">
        <f t="shared" ref="AV31:AV42" si="58">AS$54+AR31*1000*AS$55+AT31*1000*(BB$29/100*(T$16+U$12)+(100-BB$29)/100*(T$17+U$12))</f>
        <v>31879.84</v>
      </c>
      <c r="AW31" s="105">
        <f t="shared" si="30"/>
        <v>2325</v>
      </c>
      <c r="AX31" s="228">
        <f t="shared" si="31"/>
        <v>7.8667318111009905</v>
      </c>
      <c r="AY31" s="38"/>
      <c r="AZ31" s="38"/>
      <c r="BA31" s="38"/>
      <c r="BB31" s="38"/>
      <c r="BC31" s="38"/>
      <c r="BD31" s="190"/>
      <c r="BE31" s="38"/>
      <c r="BF31" s="9" t="s">
        <v>106</v>
      </c>
      <c r="BG31" s="36" t="s">
        <v>125</v>
      </c>
      <c r="BH31" s="62" t="s">
        <v>86</v>
      </c>
      <c r="BI31" s="178">
        <v>35.54</v>
      </c>
      <c r="BJ31" s="35"/>
      <c r="BK31" s="35"/>
      <c r="BL31" s="191"/>
      <c r="BM31" s="191"/>
      <c r="BN31" s="35"/>
    </row>
    <row r="32" spans="2:66" ht="15.75" customHeight="1">
      <c r="B32" s="54">
        <v>1617618.047084254</v>
      </c>
      <c r="C32" s="72"/>
      <c r="E32" s="7" t="s">
        <v>13</v>
      </c>
      <c r="F32" s="9" t="s">
        <v>13</v>
      </c>
      <c r="G32" s="40" t="s">
        <v>2</v>
      </c>
      <c r="H32" s="9">
        <v>110741.69655913977</v>
      </c>
      <c r="I32" s="7">
        <v>1631466.9598382837</v>
      </c>
      <c r="J32" s="7">
        <v>185833.02336681541</v>
      </c>
      <c r="K32" s="40">
        <f>$I32*S4</f>
        <v>1794.6136558221122</v>
      </c>
      <c r="L32" s="7">
        <f>J32+B32*(T4-R4)</f>
        <v>200844.51884375728</v>
      </c>
      <c r="M32" s="40">
        <f>$I32*U4</f>
        <v>832.04814951752473</v>
      </c>
      <c r="N32" s="16">
        <f>SUM(L32:M32)-SUM(J32:K32)</f>
        <v>14048.929970637284</v>
      </c>
      <c r="O32" s="260">
        <f>N32/SUM(J32:K32)*100</f>
        <v>7.4876655665296585</v>
      </c>
      <c r="P32" s="7"/>
      <c r="Q32" s="64" t="s">
        <v>61</v>
      </c>
      <c r="R32" s="219">
        <v>8.74</v>
      </c>
      <c r="S32" s="66"/>
      <c r="T32" s="77">
        <f t="shared" si="55"/>
        <v>9.16</v>
      </c>
      <c r="U32" s="66"/>
      <c r="AD32" s="27"/>
      <c r="AE32" s="97"/>
      <c r="AF32" s="186"/>
      <c r="AH32" s="27"/>
      <c r="AK32" s="8"/>
      <c r="AL32" s="7" t="s">
        <v>113</v>
      </c>
      <c r="AM32" s="206">
        <v>87.85</v>
      </c>
      <c r="AN32" s="189"/>
      <c r="AP32" s="106" t="s">
        <v>65</v>
      </c>
      <c r="AQ32" s="106"/>
      <c r="AR32" s="86">
        <v>1</v>
      </c>
      <c r="AS32" s="86">
        <f>AS29</f>
        <v>500</v>
      </c>
      <c r="AT32" s="174">
        <f t="shared" si="56"/>
        <v>500</v>
      </c>
      <c r="AU32" s="86">
        <f t="shared" si="57"/>
        <v>40070.58</v>
      </c>
      <c r="AV32" s="86">
        <f t="shared" si="58"/>
        <v>43945.58</v>
      </c>
      <c r="AW32" s="86">
        <f t="shared" si="30"/>
        <v>3875</v>
      </c>
      <c r="AX32" s="229">
        <f t="shared" si="31"/>
        <v>9.6704365147696887</v>
      </c>
      <c r="BD32" s="175"/>
      <c r="BF32" s="9" t="s">
        <v>106</v>
      </c>
      <c r="BG32" s="204" t="s">
        <v>116</v>
      </c>
      <c r="BH32" s="36"/>
      <c r="BI32" s="177">
        <v>2175.41</v>
      </c>
      <c r="BJ32" s="38"/>
      <c r="BK32" s="38"/>
      <c r="BL32" s="191"/>
      <c r="BM32" s="191"/>
      <c r="BN32" s="38"/>
    </row>
    <row r="33" spans="2:65" ht="15.75" customHeight="1">
      <c r="B33" s="54">
        <v>21604.378837404365</v>
      </c>
      <c r="C33" s="72"/>
      <c r="E33" s="7" t="s">
        <v>13</v>
      </c>
      <c r="F33" s="9" t="s">
        <v>14</v>
      </c>
      <c r="G33" s="40" t="s">
        <v>3</v>
      </c>
      <c r="H33" s="9">
        <v>3498.2472222222223</v>
      </c>
      <c r="I33" s="7">
        <v>21789.340397497937</v>
      </c>
      <c r="J33" s="7">
        <v>3046.8194973440282</v>
      </c>
      <c r="K33" s="40">
        <f>$I33*S7</f>
        <v>20.264086569673083</v>
      </c>
      <c r="L33" s="7">
        <f>J33+B33*(T7-R7)</f>
        <v>3229.1604547317211</v>
      </c>
      <c r="M33" s="40">
        <f>$I33*U7</f>
        <v>9.5873097748990936</v>
      </c>
      <c r="N33" s="16">
        <f t="shared" ref="N33:N35" si="59">SUM(L33:M33)-SUM(J33:K33)</f>
        <v>171.66418059291891</v>
      </c>
      <c r="O33" s="260">
        <f t="shared" ref="O33:O72" si="60">N33/SUM(J33:K33)*100</f>
        <v>5.5969841022027085</v>
      </c>
      <c r="P33" s="25"/>
      <c r="Q33" s="25" t="s">
        <v>43</v>
      </c>
      <c r="R33" s="25"/>
      <c r="S33" s="68">
        <v>1.2099999999999999E-3</v>
      </c>
      <c r="T33" s="25"/>
      <c r="U33" s="68">
        <f>ROUND((E13+E15)/SUMPRODUCT(S46:S60,T46:T60)*1000,5)+S33</f>
        <v>5.5999999999999995E-4</v>
      </c>
      <c r="AF33" s="186"/>
      <c r="AH33" s="198"/>
      <c r="AK33" s="26"/>
      <c r="AL33" s="203" t="s">
        <v>116</v>
      </c>
      <c r="AM33" s="207">
        <v>174.75</v>
      </c>
      <c r="AN33" s="189"/>
      <c r="AP33" s="107" t="s">
        <v>65</v>
      </c>
      <c r="AQ33" s="107"/>
      <c r="AR33" s="100">
        <v>1</v>
      </c>
      <c r="AS33" s="100">
        <f>AS30</f>
        <v>700</v>
      </c>
      <c r="AT33" s="174">
        <f t="shared" si="56"/>
        <v>700</v>
      </c>
      <c r="AU33" s="86">
        <f t="shared" si="57"/>
        <v>50586.319999999992</v>
      </c>
      <c r="AV33" s="86">
        <f t="shared" si="58"/>
        <v>56011.319999999992</v>
      </c>
      <c r="AW33" s="86">
        <f t="shared" si="30"/>
        <v>5425</v>
      </c>
      <c r="AX33" s="229">
        <f t="shared" si="31"/>
        <v>10.724243234139191</v>
      </c>
      <c r="BD33" s="175"/>
      <c r="BF33" s="9" t="s">
        <v>106</v>
      </c>
      <c r="BG33" s="204" t="s">
        <v>116</v>
      </c>
      <c r="BH33" s="7" t="s">
        <v>86</v>
      </c>
      <c r="BI33" s="178">
        <v>27.79</v>
      </c>
      <c r="BL33" s="191"/>
      <c r="BM33" s="191"/>
    </row>
    <row r="34" spans="2:65" ht="15.75" customHeight="1">
      <c r="B34" s="54">
        <v>2291.0995650176728</v>
      </c>
      <c r="C34" s="72"/>
      <c r="E34" s="7" t="s">
        <v>13</v>
      </c>
      <c r="F34" s="9" t="s">
        <v>15</v>
      </c>
      <c r="G34" s="40" t="s">
        <v>16</v>
      </c>
      <c r="H34" s="9">
        <v>3.8333333333333335</v>
      </c>
      <c r="I34" s="7">
        <v>2310.7143548278609</v>
      </c>
      <c r="J34" s="7">
        <v>220.9486348088206</v>
      </c>
      <c r="K34" s="40">
        <f>$I34*S9</f>
        <v>2.0796429193450749</v>
      </c>
      <c r="L34" s="7">
        <f>J34+B34*(T9-R9)</f>
        <v>239.9647611984673</v>
      </c>
      <c r="M34" s="40">
        <f>$I34*U9</f>
        <v>0.97050002902770149</v>
      </c>
      <c r="N34" s="16">
        <f t="shared" si="59"/>
        <v>17.906983499329328</v>
      </c>
      <c r="O34" s="260">
        <f t="shared" si="60"/>
        <v>8.0290193161761128</v>
      </c>
      <c r="P34" s="212" t="s">
        <v>24</v>
      </c>
      <c r="Q34" s="25" t="s">
        <v>43</v>
      </c>
      <c r="R34" s="252">
        <v>5.7820000000000003E-2</v>
      </c>
      <c r="S34" s="66">
        <v>6.6E-4</v>
      </c>
      <c r="T34" s="253">
        <f>ROUND(SUM(C14:D14)/B14,5)+R34</f>
        <v>6.4689999999999998E-2</v>
      </c>
      <c r="U34" s="66">
        <f>ROUND((E14+E16)/(I14+I16),5)+S34</f>
        <v>3.1E-4</v>
      </c>
      <c r="AF34" s="186"/>
      <c r="AK34" s="10" t="s">
        <v>86</v>
      </c>
      <c r="AL34" s="196" t="s">
        <v>112</v>
      </c>
      <c r="AM34" s="101">
        <v>6.04</v>
      </c>
      <c r="AN34" s="189"/>
      <c r="AP34" s="106" t="s">
        <v>65</v>
      </c>
      <c r="AQ34" s="106"/>
      <c r="AR34" s="86">
        <v>2</v>
      </c>
      <c r="AS34" s="86">
        <f t="shared" ref="AS34:AS42" si="61">AS31</f>
        <v>300</v>
      </c>
      <c r="AT34" s="174">
        <f t="shared" si="56"/>
        <v>600</v>
      </c>
      <c r="AU34" s="86">
        <f t="shared" si="57"/>
        <v>55158.45</v>
      </c>
      <c r="AV34" s="86">
        <f t="shared" si="58"/>
        <v>59808.45</v>
      </c>
      <c r="AW34" s="86">
        <f t="shared" si="30"/>
        <v>4650</v>
      </c>
      <c r="AX34" s="229">
        <f t="shared" si="31"/>
        <v>8.4302586457741295</v>
      </c>
      <c r="BD34" s="175"/>
      <c r="BF34" s="25"/>
      <c r="BG34" s="25" t="s">
        <v>124</v>
      </c>
      <c r="BH34" s="25" t="s">
        <v>86</v>
      </c>
      <c r="BI34" s="179">
        <v>39.799999999999997</v>
      </c>
      <c r="BL34" s="191"/>
      <c r="BM34" s="191"/>
    </row>
    <row r="35" spans="2:65" ht="15.75" customHeight="1">
      <c r="B35" s="54">
        <v>877.30793333333361</v>
      </c>
      <c r="C35" s="72"/>
      <c r="E35" s="7" t="s">
        <v>13</v>
      </c>
      <c r="F35" s="9" t="s">
        <v>25</v>
      </c>
      <c r="G35" s="40" t="s">
        <v>26</v>
      </c>
      <c r="H35" s="9">
        <v>967.33333333333337</v>
      </c>
      <c r="I35" s="7">
        <v>884.81882939996137</v>
      </c>
      <c r="J35" s="7">
        <v>114.15703317055886</v>
      </c>
      <c r="K35" s="40">
        <f>SUMPRODUCT($S52:$S54,$T52:$T54)*S38/1000</f>
        <v>0.28445100448236493</v>
      </c>
      <c r="L35" s="7">
        <f>J35+(S52*(T35-R35)+S53*(T36-R36)+S54*(T37-R37))/1000</f>
        <v>120.71545588796984</v>
      </c>
      <c r="M35" s="40">
        <f>SUMPRODUCT($S52:$S54,$T52:$T54)*U38/1000</f>
        <v>0.13164674587613584</v>
      </c>
      <c r="N35" s="16">
        <f t="shared" si="59"/>
        <v>6.4056184588047529</v>
      </c>
      <c r="O35" s="260">
        <f t="shared" si="60"/>
        <v>5.5972871244899212</v>
      </c>
      <c r="P35" s="211" t="s">
        <v>26</v>
      </c>
      <c r="Q35" s="63" t="s">
        <v>50</v>
      </c>
      <c r="R35" s="254">
        <v>9.2100000000000009</v>
      </c>
      <c r="S35" s="67"/>
      <c r="T35" s="214">
        <f>ROUND(SUM(C$15:D$15)*1000/SUMPRODUCT(S$52:S$60,T$52:T$60)*T52,2)+R35</f>
        <v>9.74</v>
      </c>
      <c r="U35" s="67"/>
      <c r="AF35" s="186"/>
      <c r="AK35" s="7"/>
      <c r="AL35" s="7" t="s">
        <v>113</v>
      </c>
      <c r="AM35" s="78">
        <f>6.04+3.37</f>
        <v>9.41</v>
      </c>
      <c r="AN35" s="189"/>
      <c r="AP35" s="106" t="s">
        <v>65</v>
      </c>
      <c r="AQ35" s="106"/>
      <c r="AR35" s="86">
        <v>2</v>
      </c>
      <c r="AS35" s="86">
        <f t="shared" si="61"/>
        <v>500</v>
      </c>
      <c r="AT35" s="174">
        <f t="shared" si="56"/>
        <v>1000</v>
      </c>
      <c r="AU35" s="86">
        <f t="shared" si="57"/>
        <v>76189.929999999993</v>
      </c>
      <c r="AV35" s="86">
        <f t="shared" si="58"/>
        <v>83939.93</v>
      </c>
      <c r="AW35" s="86">
        <f t="shared" si="30"/>
        <v>7750</v>
      </c>
      <c r="AX35" s="229">
        <f t="shared" si="31"/>
        <v>10.171947920151654</v>
      </c>
      <c r="BD35" s="175"/>
      <c r="BL35" s="191"/>
      <c r="BM35" s="191"/>
    </row>
    <row r="36" spans="2:65" ht="15.75" customHeight="1">
      <c r="B36" s="54"/>
      <c r="C36" s="72"/>
      <c r="E36" s="7" t="s">
        <v>13</v>
      </c>
      <c r="F36" s="9" t="s">
        <v>31</v>
      </c>
      <c r="G36" s="6" t="s">
        <v>32</v>
      </c>
      <c r="H36" s="9"/>
      <c r="I36" s="7"/>
      <c r="J36" s="7">
        <v>-256.07100000000003</v>
      </c>
      <c r="K36" s="7"/>
      <c r="L36" s="7">
        <f>J36</f>
        <v>-256.07100000000003</v>
      </c>
      <c r="M36" s="7"/>
      <c r="N36" s="16"/>
      <c r="O36" s="260">
        <f t="shared" si="60"/>
        <v>0</v>
      </c>
      <c r="P36" s="7"/>
      <c r="Q36" s="64" t="s">
        <v>51</v>
      </c>
      <c r="R36" s="219">
        <v>10.91</v>
      </c>
      <c r="S36" s="66"/>
      <c r="T36" s="77">
        <f>ROUND(SUM(C$15:D$15)*1000/SUMPRODUCT(S$52:S$60,T$52:T$60)*T53,2)+R36</f>
        <v>11.86</v>
      </c>
      <c r="U36" s="66"/>
      <c r="AF36" s="186"/>
      <c r="AK36" s="25"/>
      <c r="AL36" s="203" t="s">
        <v>116</v>
      </c>
      <c r="AM36" s="102">
        <f>6.04+2.77</f>
        <v>8.81</v>
      </c>
      <c r="AN36" s="189"/>
      <c r="AP36" s="106" t="s">
        <v>65</v>
      </c>
      <c r="AQ36" s="106"/>
      <c r="AR36" s="86">
        <v>2</v>
      </c>
      <c r="AS36" s="86">
        <f t="shared" si="61"/>
        <v>700</v>
      </c>
      <c r="AT36" s="174">
        <f t="shared" si="56"/>
        <v>1400</v>
      </c>
      <c r="AU36" s="86">
        <f t="shared" si="57"/>
        <v>97221.409999999989</v>
      </c>
      <c r="AV36" s="86">
        <f t="shared" si="58"/>
        <v>108071.40999999999</v>
      </c>
      <c r="AW36" s="86">
        <f t="shared" si="30"/>
        <v>10850</v>
      </c>
      <c r="AX36" s="229">
        <f t="shared" si="31"/>
        <v>11.16009323460748</v>
      </c>
      <c r="BF36" s="27"/>
      <c r="BG36" s="27"/>
      <c r="BH36" s="27"/>
      <c r="BI36" s="180"/>
      <c r="BL36" s="191"/>
      <c r="BM36" s="191"/>
    </row>
    <row r="37" spans="2:65" ht="15.75" customHeight="1">
      <c r="B37" s="54"/>
      <c r="C37" s="72"/>
      <c r="E37" s="7" t="s">
        <v>13</v>
      </c>
      <c r="F37" s="9" t="s">
        <v>33</v>
      </c>
      <c r="G37" s="6" t="s">
        <v>32</v>
      </c>
      <c r="H37" s="9"/>
      <c r="I37" s="7"/>
      <c r="J37" s="7">
        <v>-231.7765</v>
      </c>
      <c r="K37" s="7"/>
      <c r="L37" s="7">
        <f t="shared" ref="L37:L38" si="62">J37</f>
        <v>-231.7765</v>
      </c>
      <c r="M37" s="7"/>
      <c r="N37" s="16"/>
      <c r="O37" s="260">
        <f t="shared" si="60"/>
        <v>0</v>
      </c>
      <c r="P37" s="7"/>
      <c r="Q37" s="64" t="s">
        <v>52</v>
      </c>
      <c r="R37" s="219">
        <v>13.56</v>
      </c>
      <c r="S37" s="66"/>
      <c r="T37" s="77">
        <f>ROUND(SUM(C$15:D$15)*1000/SUMPRODUCT(S$52:S$60,T$52:T$60)*T54,2)+R37</f>
        <v>15.15</v>
      </c>
      <c r="U37" s="66"/>
      <c r="AF37" s="186"/>
      <c r="AN37" s="189"/>
      <c r="AP37" s="106" t="s">
        <v>65</v>
      </c>
      <c r="AQ37" s="106"/>
      <c r="AR37" s="86">
        <v>4</v>
      </c>
      <c r="AS37" s="86">
        <f t="shared" si="61"/>
        <v>300</v>
      </c>
      <c r="AT37" s="174">
        <f t="shared" si="56"/>
        <v>1200</v>
      </c>
      <c r="AU37" s="86">
        <f t="shared" si="57"/>
        <v>106365.67000000001</v>
      </c>
      <c r="AV37" s="86">
        <f t="shared" si="58"/>
        <v>115665.67000000001</v>
      </c>
      <c r="AW37" s="86">
        <f t="shared" si="30"/>
        <v>9300</v>
      </c>
      <c r="AX37" s="229">
        <f t="shared" si="31"/>
        <v>8.7434225723393642</v>
      </c>
      <c r="BL37" s="191"/>
      <c r="BM37" s="191"/>
    </row>
    <row r="38" spans="2:65" ht="15.75" customHeight="1">
      <c r="B38" s="54"/>
      <c r="C38" s="72"/>
      <c r="E38" s="7" t="s">
        <v>13</v>
      </c>
      <c r="F38" s="9" t="s">
        <v>34</v>
      </c>
      <c r="G38" s="6" t="s">
        <v>32</v>
      </c>
      <c r="H38" s="9"/>
      <c r="I38" s="7"/>
      <c r="J38" s="7">
        <v>1.15594</v>
      </c>
      <c r="K38" s="7"/>
      <c r="L38" s="7">
        <f t="shared" si="62"/>
        <v>1.15594</v>
      </c>
      <c r="M38" s="7"/>
      <c r="N38" s="16"/>
      <c r="O38" s="260">
        <f t="shared" si="60"/>
        <v>0</v>
      </c>
      <c r="P38" s="25"/>
      <c r="Q38" s="25" t="s">
        <v>43</v>
      </c>
      <c r="R38" s="25"/>
      <c r="S38" s="68">
        <v>1.2099999999999999E-3</v>
      </c>
      <c r="T38" s="25"/>
      <c r="U38" s="68">
        <f>ROUND((E13+E15)/SUMPRODUCT(S46:S60,T46:T60)*1000,5)+S38</f>
        <v>5.5999999999999995E-4</v>
      </c>
      <c r="AF38" s="186"/>
      <c r="AM38" s="224"/>
      <c r="AN38" s="225"/>
      <c r="AP38" s="106" t="s">
        <v>65</v>
      </c>
      <c r="AQ38" s="106"/>
      <c r="AR38" s="86">
        <v>4</v>
      </c>
      <c r="AS38" s="86">
        <f t="shared" si="61"/>
        <v>500</v>
      </c>
      <c r="AT38" s="174">
        <f t="shared" si="56"/>
        <v>2000</v>
      </c>
      <c r="AU38" s="86">
        <f t="shared" si="57"/>
        <v>148428.63</v>
      </c>
      <c r="AV38" s="86">
        <f t="shared" si="58"/>
        <v>163928.63</v>
      </c>
      <c r="AW38" s="86">
        <f t="shared" si="30"/>
        <v>15500</v>
      </c>
      <c r="AX38" s="229">
        <f t="shared" si="31"/>
        <v>10.442729276690082</v>
      </c>
      <c r="BL38" s="191"/>
      <c r="BM38" s="191"/>
    </row>
    <row r="39" spans="2:65" ht="15.75" customHeight="1">
      <c r="B39" s="54"/>
      <c r="C39" s="72"/>
      <c r="E39" s="21" t="s">
        <v>13</v>
      </c>
      <c r="F39" s="41" t="s">
        <v>0</v>
      </c>
      <c r="G39" s="42" t="s">
        <v>0</v>
      </c>
      <c r="H39" s="41">
        <f>SUM(H32:H38)</f>
        <v>115211.11044802866</v>
      </c>
      <c r="I39" s="41">
        <f>SUM(I32:I38)</f>
        <v>1656451.8334200094</v>
      </c>
      <c r="J39" s="41">
        <f t="shared" ref="J39:N39" si="63">SUM(J32:J38)</f>
        <v>188728.25697213883</v>
      </c>
      <c r="K39" s="41">
        <f>SUM(K32:K38)</f>
        <v>1817.2418363156128</v>
      </c>
      <c r="L39" s="41">
        <f t="shared" si="63"/>
        <v>203947.66795557542</v>
      </c>
      <c r="M39" s="41">
        <f>SUM(M32:M38)</f>
        <v>842.73760606732753</v>
      </c>
      <c r="N39" s="41">
        <f t="shared" si="63"/>
        <v>14244.906753188337</v>
      </c>
      <c r="O39" s="261">
        <f t="shared" si="60"/>
        <v>7.4758558151552084</v>
      </c>
      <c r="P39" s="212" t="s">
        <v>28</v>
      </c>
      <c r="Q39" s="25" t="s">
        <v>43</v>
      </c>
      <c r="R39" s="252">
        <v>6.053E-2</v>
      </c>
      <c r="S39" s="68">
        <v>6.6E-4</v>
      </c>
      <c r="T39" s="253">
        <f>ROUND(SUM(C16:D16)/B16,5)+R39</f>
        <v>6.7650000000000002E-2</v>
      </c>
      <c r="U39" s="68">
        <f>ROUND((E14+E16)/(I14+I16),5)+S39</f>
        <v>3.1E-4</v>
      </c>
      <c r="AF39" s="186"/>
      <c r="AM39" s="224"/>
      <c r="AN39" s="225"/>
      <c r="AP39" s="106" t="s">
        <v>65</v>
      </c>
      <c r="AQ39" s="106"/>
      <c r="AR39" s="86">
        <v>4</v>
      </c>
      <c r="AS39" s="86">
        <f t="shared" si="61"/>
        <v>700</v>
      </c>
      <c r="AT39" s="174">
        <f t="shared" si="56"/>
        <v>2800</v>
      </c>
      <c r="AU39" s="86">
        <f t="shared" si="57"/>
        <v>190491.59</v>
      </c>
      <c r="AV39" s="86">
        <f t="shared" si="58"/>
        <v>212191.59</v>
      </c>
      <c r="AW39" s="86">
        <f t="shared" si="30"/>
        <v>21700</v>
      </c>
      <c r="AX39" s="229">
        <f t="shared" si="31"/>
        <v>11.391579019315236</v>
      </c>
      <c r="BL39" s="191"/>
      <c r="BM39" s="191"/>
    </row>
    <row r="40" spans="2:65" ht="15.75" customHeight="1">
      <c r="B40" s="54"/>
      <c r="C40" s="72"/>
      <c r="E40" s="7"/>
      <c r="F40" s="9"/>
      <c r="G40" s="6"/>
      <c r="H40" s="9"/>
      <c r="I40" s="7"/>
      <c r="J40" s="7"/>
      <c r="K40" s="7"/>
      <c r="L40" s="7"/>
      <c r="M40" s="7"/>
      <c r="N40" s="16"/>
      <c r="O40" s="260"/>
      <c r="AM40" s="224"/>
      <c r="AN40" s="225"/>
      <c r="AP40" s="106" t="s">
        <v>65</v>
      </c>
      <c r="AQ40" s="106"/>
      <c r="AR40" s="86">
        <v>6</v>
      </c>
      <c r="AS40" s="86">
        <f t="shared" si="61"/>
        <v>300</v>
      </c>
      <c r="AT40" s="174">
        <f t="shared" si="56"/>
        <v>1800</v>
      </c>
      <c r="AU40" s="86">
        <f t="shared" si="57"/>
        <v>157572.89000000001</v>
      </c>
      <c r="AV40" s="86">
        <f t="shared" si="58"/>
        <v>171522.89</v>
      </c>
      <c r="AW40" s="86">
        <f t="shared" si="30"/>
        <v>13950</v>
      </c>
      <c r="AX40" s="229">
        <f t="shared" si="31"/>
        <v>8.8530457237917002</v>
      </c>
      <c r="BL40" s="191"/>
      <c r="BM40" s="191"/>
    </row>
    <row r="41" spans="2:65" ht="15.75" customHeight="1">
      <c r="B41" s="54">
        <v>507402.98631231685</v>
      </c>
      <c r="C41" s="72"/>
      <c r="E41" s="7" t="s">
        <v>36</v>
      </c>
      <c r="F41" s="9" t="s">
        <v>14</v>
      </c>
      <c r="G41" s="40" t="s">
        <v>3</v>
      </c>
      <c r="H41" s="9">
        <v>16907.901369863011</v>
      </c>
      <c r="I41" s="7">
        <v>510763.11130107107</v>
      </c>
      <c r="J41" s="7">
        <v>56535.268752762408</v>
      </c>
      <c r="K41" s="40">
        <f>$I41*S7</f>
        <v>475.00969350999611</v>
      </c>
      <c r="L41" s="7">
        <f>J41+B41*(T7-R7)</f>
        <v>60817.74995723836</v>
      </c>
      <c r="M41" s="40">
        <f>$I41*U7</f>
        <v>224.73576897247131</v>
      </c>
      <c r="N41" s="16">
        <f>SUM(L41:M41)-SUM(J41:K41)</f>
        <v>4032.2072799384332</v>
      </c>
      <c r="O41" s="260">
        <f t="shared" si="60"/>
        <v>7.0727724716139804</v>
      </c>
      <c r="P41" s="83"/>
      <c r="Q41" s="193"/>
      <c r="R41" s="83"/>
      <c r="S41" s="83"/>
      <c r="T41" s="83" t="s">
        <v>43</v>
      </c>
      <c r="AM41" s="224"/>
      <c r="AN41" s="225"/>
      <c r="AP41" s="106" t="s">
        <v>65</v>
      </c>
      <c r="AQ41" s="106"/>
      <c r="AR41" s="86">
        <v>6</v>
      </c>
      <c r="AS41" s="86">
        <f t="shared" si="61"/>
        <v>500</v>
      </c>
      <c r="AT41" s="174">
        <f t="shared" si="56"/>
        <v>3000</v>
      </c>
      <c r="AU41" s="86">
        <f t="shared" si="57"/>
        <v>220667.33000000002</v>
      </c>
      <c r="AV41" s="86">
        <f t="shared" si="58"/>
        <v>243917.33000000002</v>
      </c>
      <c r="AW41" s="86">
        <f t="shared" si="30"/>
        <v>23250</v>
      </c>
      <c r="AX41" s="229">
        <f t="shared" si="31"/>
        <v>10.536222104105759</v>
      </c>
      <c r="BL41" s="191"/>
      <c r="BM41" s="191"/>
    </row>
    <row r="42" spans="2:65" ht="15.75" customHeight="1">
      <c r="B42" s="54">
        <v>836679.71608161309</v>
      </c>
      <c r="C42" s="72"/>
      <c r="E42" s="7" t="s">
        <v>36</v>
      </c>
      <c r="F42" s="9" t="s">
        <v>15</v>
      </c>
      <c r="G42" s="40" t="s">
        <v>16</v>
      </c>
      <c r="H42" s="9">
        <v>971.03888888888889</v>
      </c>
      <c r="I42" s="7">
        <v>842220.37803557958</v>
      </c>
      <c r="J42" s="7">
        <v>80421.067638007589</v>
      </c>
      <c r="K42" s="40">
        <f>$I42*S9</f>
        <v>757.99834023202163</v>
      </c>
      <c r="L42" s="7">
        <f>J42+B42*(T9-R9)</f>
        <v>87365.509281484978</v>
      </c>
      <c r="M42" s="40">
        <f>$I42*U9</f>
        <v>353.73255877494341</v>
      </c>
      <c r="N42" s="16">
        <f t="shared" ref="N42:N45" si="64">SUM(L42:M42)-SUM(J42:K42)</f>
        <v>6540.1758620203036</v>
      </c>
      <c r="O42" s="260">
        <f t="shared" si="60"/>
        <v>8.0564807973688985</v>
      </c>
      <c r="P42" s="7"/>
      <c r="Q42" s="7"/>
      <c r="R42" s="7"/>
      <c r="S42" s="7"/>
      <c r="T42" s="84" t="s">
        <v>135</v>
      </c>
      <c r="AM42" s="224"/>
      <c r="AN42" s="225"/>
      <c r="AP42" s="106" t="s">
        <v>65</v>
      </c>
      <c r="AQ42" s="106"/>
      <c r="AR42" s="86">
        <v>6</v>
      </c>
      <c r="AS42" s="86">
        <f t="shared" si="61"/>
        <v>700</v>
      </c>
      <c r="AT42" s="174">
        <f t="shared" si="56"/>
        <v>4200</v>
      </c>
      <c r="AU42" s="103">
        <f t="shared" si="57"/>
        <v>283761.77</v>
      </c>
      <c r="AV42" s="103">
        <f t="shared" si="58"/>
        <v>316311.77</v>
      </c>
      <c r="AW42" s="103">
        <f t="shared" si="30"/>
        <v>32550</v>
      </c>
      <c r="AX42" s="229">
        <f t="shared" si="31"/>
        <v>11.470889824235307</v>
      </c>
      <c r="BL42" s="191"/>
      <c r="BM42" s="191"/>
    </row>
    <row r="43" spans="2:65" ht="15.75" customHeight="1">
      <c r="B43" s="54">
        <v>174863.19357697343</v>
      </c>
      <c r="C43" s="72"/>
      <c r="E43" s="7" t="s">
        <v>36</v>
      </c>
      <c r="F43" s="9" t="s">
        <v>17</v>
      </c>
      <c r="G43" s="40" t="s">
        <v>40</v>
      </c>
      <c r="H43" s="9">
        <v>37.444444444444443</v>
      </c>
      <c r="I43" s="7">
        <v>176021.17293894291</v>
      </c>
      <c r="J43" s="7">
        <v>15865.035177325042</v>
      </c>
      <c r="K43" s="40">
        <f>$I43*S12</f>
        <v>149.61799699810146</v>
      </c>
      <c r="L43" s="7">
        <f>J43+B43*(T12-R12)</f>
        <v>17298.913364656226</v>
      </c>
      <c r="M43" s="40">
        <f>$I43*U12</f>
        <v>70.408469175577153</v>
      </c>
      <c r="N43" s="16">
        <f t="shared" si="64"/>
        <v>1354.6686595086594</v>
      </c>
      <c r="O43" s="260">
        <f t="shared" si="60"/>
        <v>8.458932233890943</v>
      </c>
      <c r="P43" s="7"/>
      <c r="Q43" s="7"/>
      <c r="R43" s="7"/>
      <c r="S43" s="7"/>
      <c r="T43" s="84" t="s">
        <v>67</v>
      </c>
      <c r="AM43" s="224"/>
      <c r="AN43" s="225"/>
      <c r="AP43" s="199" t="s">
        <v>115</v>
      </c>
      <c r="AQ43" s="48"/>
      <c r="AR43" s="200"/>
      <c r="AS43" s="200"/>
      <c r="AT43" s="200"/>
      <c r="AU43" s="27"/>
      <c r="AV43" s="27"/>
      <c r="AW43" s="27"/>
      <c r="AX43" s="37"/>
      <c r="BL43" s="191"/>
      <c r="BM43" s="191"/>
    </row>
    <row r="44" spans="2:65" ht="15.75" customHeight="1">
      <c r="B44" s="54">
        <v>1836.9756</v>
      </c>
      <c r="C44" s="72"/>
      <c r="E44" s="7" t="s">
        <v>36</v>
      </c>
      <c r="F44" s="9" t="s">
        <v>25</v>
      </c>
      <c r="G44" s="40" t="s">
        <v>26</v>
      </c>
      <c r="H44" s="9">
        <v>1190.9166666666667</v>
      </c>
      <c r="I44" s="7">
        <v>1849.1404231953695</v>
      </c>
      <c r="J44" s="7">
        <v>187.67278383931543</v>
      </c>
      <c r="K44" s="40">
        <f>SUMPRODUCT($S55:$S57,$T55:$T57)*S38/1000</f>
        <v>0.55921422124437214</v>
      </c>
      <c r="L44" s="7">
        <f>J44+(S55*(T35-R35)+S56*(T36-R36)+S57*(T37-R37))/1000</f>
        <v>200.57184079338148</v>
      </c>
      <c r="M44" s="40">
        <f>SUMPRODUCT($S55:$S57,$T55:$T57)*U38/1000</f>
        <v>0.25880988751805661</v>
      </c>
      <c r="N44" s="16">
        <f t="shared" si="64"/>
        <v>12.598652620339749</v>
      </c>
      <c r="O44" s="260">
        <f t="shared" si="60"/>
        <v>6.6931514036664437</v>
      </c>
      <c r="P44" s="84"/>
      <c r="Q44" s="194"/>
      <c r="R44" s="84"/>
      <c r="S44" s="84"/>
      <c r="T44" s="84" t="s">
        <v>135</v>
      </c>
      <c r="AM44" s="224"/>
      <c r="AN44" s="225"/>
      <c r="AP44" s="26" t="s">
        <v>121</v>
      </c>
      <c r="AQ44" s="30"/>
      <c r="AR44" s="30"/>
      <c r="AS44" s="30"/>
      <c r="AT44" s="30"/>
      <c r="AU44" s="30"/>
      <c r="AV44" s="30"/>
      <c r="AW44" s="201"/>
      <c r="AX44" s="18"/>
      <c r="BL44" s="191"/>
      <c r="BM44" s="191"/>
    </row>
    <row r="45" spans="2:65" ht="15.75" customHeight="1">
      <c r="B45" s="54">
        <v>312.41453598180641</v>
      </c>
      <c r="C45" s="72"/>
      <c r="E45" s="7" t="s">
        <v>36</v>
      </c>
      <c r="F45" s="9" t="s">
        <v>27</v>
      </c>
      <c r="G45" s="40" t="s">
        <v>28</v>
      </c>
      <c r="H45" s="9">
        <v>25.575035561877666</v>
      </c>
      <c r="I45" s="7">
        <v>314.48340809632003</v>
      </c>
      <c r="J45" s="7">
        <v>22.49306238364289</v>
      </c>
      <c r="K45" s="40">
        <f>$I45*S39</f>
        <v>0.20755904934357122</v>
      </c>
      <c r="L45" s="7">
        <f>J45+B45*(T39-R39)</f>
        <v>24.71745387983335</v>
      </c>
      <c r="M45" s="40">
        <f>$I45*U39</f>
        <v>9.748985650985921E-2</v>
      </c>
      <c r="N45" s="16">
        <f t="shared" si="64"/>
        <v>2.1143223033567473</v>
      </c>
      <c r="O45" s="260">
        <f t="shared" si="60"/>
        <v>9.3139401914540016</v>
      </c>
      <c r="P45" s="85" t="s">
        <v>1</v>
      </c>
      <c r="Q45" s="273" t="s">
        <v>35</v>
      </c>
      <c r="R45" s="85" t="s">
        <v>67</v>
      </c>
      <c r="S45" s="85" t="s">
        <v>136</v>
      </c>
      <c r="T45" s="85" t="s">
        <v>74</v>
      </c>
      <c r="AM45" s="224"/>
      <c r="AN45" s="225"/>
      <c r="BL45" s="191"/>
      <c r="BM45" s="191"/>
    </row>
    <row r="46" spans="2:65" ht="15.75" customHeight="1">
      <c r="B46" s="54"/>
      <c r="C46" s="72"/>
      <c r="E46" s="7" t="s">
        <v>36</v>
      </c>
      <c r="F46" s="9" t="s">
        <v>31</v>
      </c>
      <c r="G46" s="6" t="s">
        <v>32</v>
      </c>
      <c r="H46" s="9"/>
      <c r="I46" s="7"/>
      <c r="J46" s="7">
        <v>-31.087</v>
      </c>
      <c r="K46" s="7"/>
      <c r="L46" s="7">
        <f>J46</f>
        <v>-31.087</v>
      </c>
      <c r="M46" s="7"/>
      <c r="N46" s="16"/>
      <c r="O46" s="260">
        <f t="shared" si="60"/>
        <v>0</v>
      </c>
      <c r="P46" s="250" t="s">
        <v>22</v>
      </c>
      <c r="Q46" s="10"/>
      <c r="R46" s="63" t="s">
        <v>68</v>
      </c>
      <c r="S46" s="79">
        <v>26962.030004834167</v>
      </c>
      <c r="T46" s="76">
        <v>8</v>
      </c>
      <c r="AM46" s="224"/>
      <c r="AN46" s="225"/>
      <c r="AP46" s="104" t="s">
        <v>63</v>
      </c>
      <c r="AQ46" s="196" t="s">
        <v>110</v>
      </c>
      <c r="AR46" s="10" t="s">
        <v>85</v>
      </c>
      <c r="AS46" s="76">
        <v>1176.57</v>
      </c>
      <c r="AW46" s="191"/>
    </row>
    <row r="47" spans="2:65" ht="15.75" customHeight="1">
      <c r="B47" s="54"/>
      <c r="C47" s="72"/>
      <c r="E47" s="7" t="s">
        <v>36</v>
      </c>
      <c r="F47" s="9" t="s">
        <v>33</v>
      </c>
      <c r="G47" s="6" t="s">
        <v>32</v>
      </c>
      <c r="H47" s="9"/>
      <c r="I47" s="7"/>
      <c r="J47" s="7">
        <v>-28.762</v>
      </c>
      <c r="K47" s="7"/>
      <c r="L47" s="7">
        <f t="shared" ref="L47:L48" si="65">J47</f>
        <v>-28.762</v>
      </c>
      <c r="M47" s="7"/>
      <c r="N47" s="16"/>
      <c r="O47" s="260">
        <f t="shared" si="60"/>
        <v>0</v>
      </c>
      <c r="P47" s="8"/>
      <c r="Q47" s="7"/>
      <c r="R47" s="64" t="s">
        <v>69</v>
      </c>
      <c r="S47" s="80">
        <v>24101.699630165775</v>
      </c>
      <c r="T47" s="54">
        <v>15</v>
      </c>
      <c r="AM47" s="224"/>
      <c r="AN47" s="225"/>
      <c r="AP47" s="106"/>
      <c r="AQ47" s="25"/>
      <c r="AR47" s="25" t="s">
        <v>86</v>
      </c>
      <c r="AS47" s="165">
        <f>1.3+10.36</f>
        <v>11.66</v>
      </c>
      <c r="AU47" s="195"/>
      <c r="AW47" s="191"/>
    </row>
    <row r="48" spans="2:65" ht="15.75" customHeight="1">
      <c r="B48" s="54"/>
      <c r="C48" s="72"/>
      <c r="E48" s="7" t="s">
        <v>36</v>
      </c>
      <c r="F48" s="9" t="s">
        <v>34</v>
      </c>
      <c r="G48" s="6" t="s">
        <v>32</v>
      </c>
      <c r="H48" s="9"/>
      <c r="I48" s="7"/>
      <c r="J48" s="7">
        <v>473.08967000000007</v>
      </c>
      <c r="K48" s="7"/>
      <c r="L48" s="7">
        <f t="shared" si="65"/>
        <v>473.08967000000007</v>
      </c>
      <c r="M48" s="7"/>
      <c r="N48" s="16"/>
      <c r="O48" s="260">
        <f t="shared" si="60"/>
        <v>0</v>
      </c>
      <c r="P48" s="8"/>
      <c r="Q48" s="7"/>
      <c r="R48" s="64" t="s">
        <v>70</v>
      </c>
      <c r="S48" s="80">
        <v>1654.2987524162586</v>
      </c>
      <c r="T48" s="54">
        <v>25</v>
      </c>
      <c r="AM48" s="224"/>
      <c r="AN48" s="225"/>
      <c r="AP48" s="106"/>
      <c r="AQ48" s="196" t="s">
        <v>111</v>
      </c>
      <c r="AR48" s="7" t="s">
        <v>85</v>
      </c>
      <c r="AS48" s="54">
        <v>1422.11</v>
      </c>
      <c r="AU48" s="195"/>
      <c r="AW48" s="191"/>
    </row>
    <row r="49" spans="2:49">
      <c r="B49" s="54"/>
      <c r="C49" s="72"/>
      <c r="E49" s="21" t="s">
        <v>36</v>
      </c>
      <c r="F49" s="41" t="s">
        <v>0</v>
      </c>
      <c r="G49" s="42" t="s">
        <v>0</v>
      </c>
      <c r="H49" s="41">
        <f>SUM(H41:H48)</f>
        <v>19132.87640542489</v>
      </c>
      <c r="I49" s="41">
        <f t="shared" ref="I49:N49" si="66">SUM(I41:I48)</f>
        <v>1531168.2861068852</v>
      </c>
      <c r="J49" s="41">
        <f t="shared" si="66"/>
        <v>153444.77808431798</v>
      </c>
      <c r="K49" s="41">
        <f>SUM(K41:K48)</f>
        <v>1383.3928040107073</v>
      </c>
      <c r="L49" s="41">
        <f t="shared" si="66"/>
        <v>166120.7025680528</v>
      </c>
      <c r="M49" s="41">
        <f>SUM(M41:M48)</f>
        <v>649.23309666701971</v>
      </c>
      <c r="N49" s="41">
        <f t="shared" si="66"/>
        <v>11941.764776391092</v>
      </c>
      <c r="O49" s="261">
        <f t="shared" si="60"/>
        <v>7.7129147156328575</v>
      </c>
      <c r="P49" s="8"/>
      <c r="Q49" s="7"/>
      <c r="R49" s="64" t="s">
        <v>71</v>
      </c>
      <c r="S49" s="80">
        <v>20996.024121284674</v>
      </c>
      <c r="T49" s="54">
        <v>34</v>
      </c>
      <c r="AM49" s="224"/>
      <c r="AN49" s="225"/>
      <c r="AP49" s="106"/>
      <c r="AQ49" s="25"/>
      <c r="AR49" s="7" t="s">
        <v>86</v>
      </c>
      <c r="AS49" s="164">
        <f>1.16+10.36</f>
        <v>11.52</v>
      </c>
      <c r="AW49" s="191"/>
    </row>
    <row r="50" spans="2:49">
      <c r="B50" s="54"/>
      <c r="C50" s="72"/>
      <c r="E50" s="7"/>
      <c r="F50" s="9"/>
      <c r="G50" s="6"/>
      <c r="H50" s="9"/>
      <c r="I50" s="7"/>
      <c r="J50" s="7"/>
      <c r="K50" s="7"/>
      <c r="L50" s="7"/>
      <c r="M50" s="7"/>
      <c r="N50" s="16"/>
      <c r="O50" s="260"/>
      <c r="P50" s="8"/>
      <c r="Q50" s="7"/>
      <c r="R50" s="64" t="s">
        <v>72</v>
      </c>
      <c r="S50" s="80">
        <v>5380.666161048277</v>
      </c>
      <c r="T50" s="54">
        <v>44</v>
      </c>
      <c r="AM50" s="224"/>
      <c r="AN50" s="225"/>
      <c r="AP50" s="104" t="s">
        <v>64</v>
      </c>
      <c r="AQ50" s="195" t="s">
        <v>110</v>
      </c>
      <c r="AR50" s="10" t="s">
        <v>85</v>
      </c>
      <c r="AS50" s="76">
        <v>1204.3599999999999</v>
      </c>
      <c r="AW50" s="191"/>
    </row>
    <row r="51" spans="2:49">
      <c r="B51" s="54">
        <v>15102.265280561003</v>
      </c>
      <c r="C51" s="72"/>
      <c r="E51" s="7" t="s">
        <v>37</v>
      </c>
      <c r="F51" s="9" t="s">
        <v>14</v>
      </c>
      <c r="G51" s="40" t="s">
        <v>3</v>
      </c>
      <c r="H51" s="9">
        <v>407.7166666666667</v>
      </c>
      <c r="I51" s="7">
        <v>15212.35759661524</v>
      </c>
      <c r="J51" s="7">
        <v>1724.35637348349</v>
      </c>
      <c r="K51" s="40">
        <f>$I51*S7</f>
        <v>14.147492564852174</v>
      </c>
      <c r="L51" s="7">
        <f>J51+B51*(T7-R7)</f>
        <v>1851.8194924514248</v>
      </c>
      <c r="M51" s="40">
        <f>$I51*U7</f>
        <v>6.6934373425107072</v>
      </c>
      <c r="N51" s="16">
        <f>SUM(L51:M51)-SUM(J51:K51)</f>
        <v>120.00906374559327</v>
      </c>
      <c r="O51" s="260">
        <f t="shared" si="60"/>
        <v>6.9030081605959568</v>
      </c>
      <c r="P51" s="26"/>
      <c r="Q51" s="25"/>
      <c r="R51" s="75" t="s">
        <v>73</v>
      </c>
      <c r="S51" s="81">
        <v>4322.7461558352825</v>
      </c>
      <c r="T51" s="74">
        <v>57</v>
      </c>
      <c r="AM51" s="224"/>
      <c r="AN51" s="225"/>
      <c r="AP51" s="106"/>
      <c r="AQ51" s="18"/>
      <c r="AR51" s="25" t="s">
        <v>86</v>
      </c>
      <c r="AS51" s="74">
        <f>0.65+10.44</f>
        <v>11.09</v>
      </c>
      <c r="AW51" s="191"/>
    </row>
    <row r="52" spans="2:49">
      <c r="B52" s="54">
        <v>87428.414816317527</v>
      </c>
      <c r="C52" s="72"/>
      <c r="E52" s="7" t="s">
        <v>37</v>
      </c>
      <c r="F52" s="9" t="s">
        <v>15</v>
      </c>
      <c r="G52" s="40" t="s">
        <v>16</v>
      </c>
      <c r="H52" s="9">
        <v>95.697222222222237</v>
      </c>
      <c r="I52" s="7">
        <v>88065.749447729948</v>
      </c>
      <c r="J52" s="7">
        <v>8898.240478499074</v>
      </c>
      <c r="K52" s="40">
        <f>$I52*S9</f>
        <v>79.259174502956952</v>
      </c>
      <c r="L52" s="7">
        <f>J52+B52*(T9-R9)</f>
        <v>9623.896321474509</v>
      </c>
      <c r="M52" s="40">
        <f>$I52*U9</f>
        <v>36.987614768046576</v>
      </c>
      <c r="N52" s="16">
        <f t="shared" ref="N52:N55" si="67">SUM(L52:M52)-SUM(J52:K52)</f>
        <v>683.38428324052438</v>
      </c>
      <c r="O52" s="260">
        <f t="shared" si="60"/>
        <v>7.6121894698375634</v>
      </c>
      <c r="P52" s="250" t="s">
        <v>26</v>
      </c>
      <c r="Q52" s="10" t="s">
        <v>13</v>
      </c>
      <c r="R52" s="63" t="s">
        <v>68</v>
      </c>
      <c r="S52" s="79">
        <v>11358.954476087458</v>
      </c>
      <c r="T52" s="258">
        <v>19</v>
      </c>
      <c r="AM52" s="224"/>
      <c r="AN52" s="224"/>
      <c r="AP52" s="106"/>
      <c r="AQ52" s="195" t="s">
        <v>111</v>
      </c>
      <c r="AR52" s="10" t="s">
        <v>85</v>
      </c>
      <c r="AS52" s="76">
        <v>1449.89</v>
      </c>
      <c r="AW52" s="191"/>
    </row>
    <row r="53" spans="2:49">
      <c r="B53" s="54">
        <v>200900.10296955137</v>
      </c>
      <c r="C53" s="72"/>
      <c r="E53" s="7" t="s">
        <v>37</v>
      </c>
      <c r="F53" s="9" t="s">
        <v>17</v>
      </c>
      <c r="G53" s="40" t="s">
        <v>40</v>
      </c>
      <c r="H53" s="9">
        <v>30</v>
      </c>
      <c r="I53" s="7">
        <v>202364.62218044893</v>
      </c>
      <c r="J53" s="7">
        <v>18009.233950543821</v>
      </c>
      <c r="K53" s="40">
        <f>$I53*S12</f>
        <v>172.00992885338158</v>
      </c>
      <c r="L53" s="7">
        <f>J53+B53*(T12-R12)</f>
        <v>19656.614794894143</v>
      </c>
      <c r="M53" s="40">
        <f>$I53*U12</f>
        <v>80.945848872179567</v>
      </c>
      <c r="N53" s="16">
        <f t="shared" si="67"/>
        <v>1556.3167643691195</v>
      </c>
      <c r="O53" s="260">
        <f t="shared" si="60"/>
        <v>8.5600125860075043</v>
      </c>
      <c r="P53" s="8"/>
      <c r="Q53" s="7"/>
      <c r="R53" s="64" t="s">
        <v>69</v>
      </c>
      <c r="S53" s="80">
        <v>526.33326791014065</v>
      </c>
      <c r="T53" s="258">
        <v>34</v>
      </c>
      <c r="AM53" s="224"/>
      <c r="AN53" s="224"/>
      <c r="AP53" s="108"/>
      <c r="AQ53" s="18"/>
      <c r="AR53" s="25" t="s">
        <v>86</v>
      </c>
      <c r="AS53" s="74">
        <f>0.53+10.44</f>
        <v>10.969999999999999</v>
      </c>
      <c r="AW53" s="191"/>
    </row>
    <row r="54" spans="2:49">
      <c r="B54" s="54">
        <v>540230.40006362228</v>
      </c>
      <c r="C54" s="72"/>
      <c r="E54" s="7" t="s">
        <v>37</v>
      </c>
      <c r="F54" s="9" t="s">
        <v>18</v>
      </c>
      <c r="G54" s="40" t="s">
        <v>19</v>
      </c>
      <c r="H54" s="9">
        <v>1</v>
      </c>
      <c r="I54" s="7">
        <v>544168.56528857455</v>
      </c>
      <c r="J54" s="7">
        <v>40766.542956956648</v>
      </c>
      <c r="K54" s="40">
        <f>$I54*S18</f>
        <v>462.54328049528834</v>
      </c>
      <c r="L54" s="7">
        <f>J54+B54*(T18-R18)</f>
        <v>45050.570029461174</v>
      </c>
      <c r="M54" s="40">
        <f>$I54*U18</f>
        <v>217.66742611542981</v>
      </c>
      <c r="N54" s="16">
        <f t="shared" si="67"/>
        <v>4039.1512181246726</v>
      </c>
      <c r="O54" s="260">
        <f t="shared" si="60"/>
        <v>9.7968487462027802</v>
      </c>
      <c r="P54" s="8"/>
      <c r="Q54" s="25"/>
      <c r="R54" s="64" t="s">
        <v>70</v>
      </c>
      <c r="S54" s="81">
        <v>24.000151301886131</v>
      </c>
      <c r="T54" s="259">
        <v>57</v>
      </c>
      <c r="AM54" s="224"/>
      <c r="AN54" s="224"/>
      <c r="AP54" s="106" t="s">
        <v>65</v>
      </c>
      <c r="AQ54" s="37"/>
      <c r="AR54" s="10" t="s">
        <v>85</v>
      </c>
      <c r="AS54" s="76">
        <v>3951.23</v>
      </c>
      <c r="AW54" s="191"/>
    </row>
    <row r="55" spans="2:49">
      <c r="B55" s="54">
        <v>121.89883333333334</v>
      </c>
      <c r="C55" s="72"/>
      <c r="E55" s="7" t="s">
        <v>37</v>
      </c>
      <c r="F55" s="9" t="s">
        <v>25</v>
      </c>
      <c r="G55" s="40" t="s">
        <v>26</v>
      </c>
      <c r="H55" s="9">
        <v>50.166666666666664</v>
      </c>
      <c r="I55" s="7">
        <v>122.7874500167689</v>
      </c>
      <c r="J55" s="7">
        <v>10.489089593083463</v>
      </c>
      <c r="K55" s="40">
        <f>SUMPRODUCT($S58:$S60,$T58:$T60)*S38/1000</f>
        <v>3.2986797598831955E-2</v>
      </c>
      <c r="L55" s="7">
        <f>J55+(S58*(T35-R35)+S59*(T36-R36)+S60*(T37-R37))/1000</f>
        <v>11.25023288981594</v>
      </c>
      <c r="M55" s="40">
        <f>SUMPRODUCT($S58:$S60,$T58:$T60)*U38/1000</f>
        <v>1.5266617070533797E-2</v>
      </c>
      <c r="N55" s="16">
        <f t="shared" si="67"/>
        <v>0.74342311620417867</v>
      </c>
      <c r="O55" s="260">
        <f t="shared" si="60"/>
        <v>7.0653651294768069</v>
      </c>
      <c r="P55" s="8"/>
      <c r="Q55" s="10" t="s">
        <v>36</v>
      </c>
      <c r="R55" s="63" t="s">
        <v>68</v>
      </c>
      <c r="S55" s="79">
        <v>13292.36576712665</v>
      </c>
      <c r="T55" s="10">
        <f t="shared" ref="T55:T60" si="68">T52</f>
        <v>19</v>
      </c>
      <c r="AM55" s="224"/>
      <c r="AN55" s="224"/>
      <c r="AP55" s="108"/>
      <c r="AQ55" s="18"/>
      <c r="AR55" s="25" t="s">
        <v>86</v>
      </c>
      <c r="AS55" s="74">
        <f>0.91+8.92</f>
        <v>9.83</v>
      </c>
      <c r="AW55" s="191"/>
    </row>
    <row r="56" spans="2:49">
      <c r="B56" s="54"/>
      <c r="C56" s="72"/>
      <c r="E56" s="7" t="s">
        <v>37</v>
      </c>
      <c r="F56" s="9" t="s">
        <v>31</v>
      </c>
      <c r="G56" s="6" t="s">
        <v>32</v>
      </c>
      <c r="H56" s="9"/>
      <c r="I56" s="7"/>
      <c r="J56" s="7">
        <v>-0.42599999999999999</v>
      </c>
      <c r="K56" s="7"/>
      <c r="L56" s="7">
        <f>J56</f>
        <v>-0.42599999999999999</v>
      </c>
      <c r="M56" s="7"/>
      <c r="N56" s="16"/>
      <c r="O56" s="260">
        <f t="shared" si="60"/>
        <v>0</v>
      </c>
      <c r="P56" s="8"/>
      <c r="Q56" s="7"/>
      <c r="R56" s="64" t="s">
        <v>69</v>
      </c>
      <c r="S56" s="80">
        <v>4567.0003983882498</v>
      </c>
      <c r="T56" s="7">
        <f t="shared" si="68"/>
        <v>34</v>
      </c>
      <c r="AM56" s="224"/>
      <c r="AN56" s="224"/>
      <c r="AW56" s="191"/>
    </row>
    <row r="57" spans="2:49">
      <c r="B57" s="54"/>
      <c r="C57" s="72"/>
      <c r="E57" s="7" t="s">
        <v>37</v>
      </c>
      <c r="F57" s="9" t="s">
        <v>33</v>
      </c>
      <c r="G57" s="6" t="s">
        <v>32</v>
      </c>
      <c r="H57" s="9"/>
      <c r="I57" s="7"/>
      <c r="J57" s="7">
        <v>-0.748</v>
      </c>
      <c r="K57" s="7"/>
      <c r="L57" s="7">
        <f t="shared" ref="L57:L58" si="69">J57</f>
        <v>-0.748</v>
      </c>
      <c r="M57" s="7"/>
      <c r="N57" s="16"/>
      <c r="O57" s="260">
        <f t="shared" si="60"/>
        <v>0</v>
      </c>
      <c r="P57" s="8"/>
      <c r="Q57" s="25"/>
      <c r="R57" s="64" t="s">
        <v>70</v>
      </c>
      <c r="S57" s="81">
        <v>953.11491762270532</v>
      </c>
      <c r="T57" s="25">
        <f t="shared" si="68"/>
        <v>57</v>
      </c>
      <c r="AM57" s="224"/>
      <c r="AN57" s="224"/>
      <c r="AR57" s="27"/>
      <c r="AW57" s="191"/>
    </row>
    <row r="58" spans="2:49">
      <c r="B58" s="54"/>
      <c r="C58" s="72"/>
      <c r="E58" s="7" t="s">
        <v>37</v>
      </c>
      <c r="F58" s="9" t="s">
        <v>34</v>
      </c>
      <c r="G58" s="6" t="s">
        <v>32</v>
      </c>
      <c r="H58" s="9"/>
      <c r="I58" s="7"/>
      <c r="J58" s="7">
        <v>11.579079999999999</v>
      </c>
      <c r="K58" s="7"/>
      <c r="L58" s="7">
        <f t="shared" si="69"/>
        <v>11.579079999999999</v>
      </c>
      <c r="M58" s="7"/>
      <c r="N58" s="16"/>
      <c r="O58" s="260">
        <f t="shared" si="60"/>
        <v>0</v>
      </c>
      <c r="P58" s="8"/>
      <c r="Q58" s="10" t="s">
        <v>37</v>
      </c>
      <c r="R58" s="63" t="s">
        <v>68</v>
      </c>
      <c r="S58" s="79">
        <v>553.77376815090633</v>
      </c>
      <c r="T58" s="10">
        <f t="shared" si="68"/>
        <v>19</v>
      </c>
      <c r="AM58" s="224"/>
      <c r="AN58" s="224"/>
      <c r="AW58" s="191"/>
    </row>
    <row r="59" spans="2:49">
      <c r="B59" s="54"/>
      <c r="C59" s="72"/>
      <c r="E59" s="21" t="s">
        <v>37</v>
      </c>
      <c r="F59" s="41" t="s">
        <v>0</v>
      </c>
      <c r="G59" s="42" t="s">
        <v>0</v>
      </c>
      <c r="H59" s="41">
        <f>SUM(H51:H58)</f>
        <v>584.58055555555563</v>
      </c>
      <c r="I59" s="41">
        <f t="shared" ref="I59:N59" si="70">SUM(I51:I58)</f>
        <v>849934.08196338557</v>
      </c>
      <c r="J59" s="41">
        <f t="shared" si="70"/>
        <v>69419.267929076101</v>
      </c>
      <c r="K59" s="41">
        <f>SUM(K51:K58)</f>
        <v>727.99286321407794</v>
      </c>
      <c r="L59" s="41">
        <f t="shared" si="70"/>
        <v>76204.555951171045</v>
      </c>
      <c r="M59" s="41">
        <f>SUM(M51:M58)</f>
        <v>342.30959371523721</v>
      </c>
      <c r="N59" s="41">
        <f t="shared" si="70"/>
        <v>6399.6047525961139</v>
      </c>
      <c r="O59" s="261">
        <f t="shared" si="60"/>
        <v>9.1231000046397952</v>
      </c>
      <c r="P59" s="8"/>
      <c r="Q59" s="7"/>
      <c r="R59" s="64" t="s">
        <v>69</v>
      </c>
      <c r="S59" s="80">
        <v>432.00177682459218</v>
      </c>
      <c r="T59" s="7">
        <f t="shared" si="68"/>
        <v>34</v>
      </c>
      <c r="AR59" s="27"/>
      <c r="AS59" s="27"/>
      <c r="AW59" s="191"/>
    </row>
    <row r="60" spans="2:49">
      <c r="B60" s="54"/>
      <c r="C60" s="72"/>
      <c r="E60" s="7"/>
      <c r="F60" s="9"/>
      <c r="G60" s="6"/>
      <c r="H60" s="9"/>
      <c r="I60" s="7"/>
      <c r="J60" s="7"/>
      <c r="K60" s="7"/>
      <c r="L60" s="7"/>
      <c r="M60" s="7"/>
      <c r="N60" s="16"/>
      <c r="O60" s="260"/>
      <c r="P60" s="26"/>
      <c r="Q60" s="25"/>
      <c r="R60" s="75" t="s">
        <v>70</v>
      </c>
      <c r="S60" s="81">
        <v>36.000950710147876</v>
      </c>
      <c r="T60" s="25">
        <f t="shared" si="68"/>
        <v>57</v>
      </c>
      <c r="AW60" s="191"/>
    </row>
    <row r="61" spans="2:49">
      <c r="B61" s="54">
        <v>163418.48716573825</v>
      </c>
      <c r="C61" s="72"/>
      <c r="E61" s="7" t="s">
        <v>38</v>
      </c>
      <c r="F61" s="9" t="s">
        <v>20</v>
      </c>
      <c r="G61" s="40" t="s">
        <v>4</v>
      </c>
      <c r="H61" s="9">
        <v>5140.8634747118504</v>
      </c>
      <c r="I61" s="7">
        <v>152841.48716573825</v>
      </c>
      <c r="J61" s="7">
        <v>15272.092244999309</v>
      </c>
      <c r="K61" s="40">
        <f>$I61*S20</f>
        <v>154.36990203739563</v>
      </c>
      <c r="L61" s="7">
        <f>J61+B61*(T20-R20)</f>
        <v>16657.881016164771</v>
      </c>
      <c r="M61" s="40">
        <f>$I61*U20</f>
        <v>71.835498967896982</v>
      </c>
      <c r="N61" s="16">
        <f>SUM(L61:M61)-SUM(J61:K61)</f>
        <v>1303.2543680959625</v>
      </c>
      <c r="O61" s="260">
        <f t="shared" si="60"/>
        <v>8.4481740250878392</v>
      </c>
      <c r="AW61" s="191"/>
    </row>
    <row r="62" spans="2:49">
      <c r="B62" s="54"/>
      <c r="C62" s="72"/>
      <c r="E62" s="7" t="s">
        <v>38</v>
      </c>
      <c r="F62" s="9" t="s">
        <v>31</v>
      </c>
      <c r="G62" s="6" t="s">
        <v>32</v>
      </c>
      <c r="H62" s="9"/>
      <c r="I62" s="7"/>
      <c r="J62" s="7">
        <v>-7.2539999999999996</v>
      </c>
      <c r="K62" s="7"/>
      <c r="L62" s="7">
        <f>J62</f>
        <v>-7.2539999999999996</v>
      </c>
      <c r="M62" s="7"/>
      <c r="N62" s="16"/>
      <c r="O62" s="260">
        <f t="shared" si="60"/>
        <v>0</v>
      </c>
      <c r="AW62" s="191"/>
    </row>
    <row r="63" spans="2:49">
      <c r="B63" s="54"/>
      <c r="C63" s="72"/>
      <c r="E63" s="7" t="s">
        <v>38</v>
      </c>
      <c r="F63" s="9" t="s">
        <v>33</v>
      </c>
      <c r="G63" s="6" t="s">
        <v>32</v>
      </c>
      <c r="H63" s="9"/>
      <c r="I63" s="7"/>
      <c r="J63" s="7">
        <v>-6.3845000000000001</v>
      </c>
      <c r="K63" s="7"/>
      <c r="L63" s="7">
        <f t="shared" ref="L63:L64" si="71">J63</f>
        <v>-6.3845000000000001</v>
      </c>
      <c r="M63" s="7"/>
      <c r="N63" s="16"/>
      <c r="O63" s="260">
        <f t="shared" si="60"/>
        <v>0</v>
      </c>
      <c r="AW63" s="191"/>
    </row>
    <row r="64" spans="2:49">
      <c r="B64" s="54"/>
      <c r="C64" s="72"/>
      <c r="E64" s="7" t="s">
        <v>38</v>
      </c>
      <c r="F64" s="9" t="s">
        <v>34</v>
      </c>
      <c r="G64" s="6" t="s">
        <v>32</v>
      </c>
      <c r="H64" s="9"/>
      <c r="I64" s="7"/>
      <c r="J64" s="7">
        <v>140.31836999999999</v>
      </c>
      <c r="K64" s="7"/>
      <c r="L64" s="7">
        <f t="shared" si="71"/>
        <v>140.31836999999999</v>
      </c>
      <c r="M64" s="7"/>
      <c r="N64" s="16"/>
      <c r="O64" s="260">
        <f t="shared" si="60"/>
        <v>0</v>
      </c>
      <c r="AW64" s="191"/>
    </row>
    <row r="65" spans="2:49">
      <c r="B65" s="54"/>
      <c r="C65" s="72"/>
      <c r="E65" s="21" t="s">
        <v>38</v>
      </c>
      <c r="F65" s="41" t="s">
        <v>0</v>
      </c>
      <c r="G65" s="42" t="s">
        <v>0</v>
      </c>
      <c r="H65" s="41">
        <f>SUM(H61:H64)</f>
        <v>5140.8634747118504</v>
      </c>
      <c r="I65" s="41">
        <f t="shared" ref="I65:N65" si="72">SUM(I61:I64)</f>
        <v>152841.48716573825</v>
      </c>
      <c r="J65" s="41">
        <f t="shared" si="72"/>
        <v>15398.772114999309</v>
      </c>
      <c r="K65" s="41">
        <f>SUM(K61:K64)</f>
        <v>154.36990203739563</v>
      </c>
      <c r="L65" s="41">
        <f t="shared" si="72"/>
        <v>16784.560886164771</v>
      </c>
      <c r="M65" s="41">
        <f>SUM(M61:M64)</f>
        <v>71.835498967896982</v>
      </c>
      <c r="N65" s="41">
        <f t="shared" si="72"/>
        <v>1303.2543680959625</v>
      </c>
      <c r="O65" s="261">
        <f t="shared" si="60"/>
        <v>8.3793639038876844</v>
      </c>
      <c r="AW65" s="191"/>
    </row>
    <row r="66" spans="2:49">
      <c r="B66" s="54"/>
      <c r="C66" s="72"/>
      <c r="E66" s="7"/>
      <c r="F66" s="9"/>
      <c r="G66" s="6"/>
      <c r="H66" s="9"/>
      <c r="I66" s="7"/>
      <c r="J66" s="7"/>
      <c r="K66" s="7"/>
      <c r="L66" s="7"/>
      <c r="M66" s="7"/>
      <c r="N66" s="16"/>
      <c r="O66" s="260"/>
      <c r="AW66" s="191"/>
    </row>
    <row r="67" spans="2:49">
      <c r="B67" s="54">
        <v>1959.8012666666666</v>
      </c>
      <c r="C67" s="72"/>
      <c r="E67" s="7" t="s">
        <v>39</v>
      </c>
      <c r="F67" s="6" t="s">
        <v>21</v>
      </c>
      <c r="G67" s="40" t="s">
        <v>22</v>
      </c>
      <c r="H67" s="9">
        <v>225.91666666666666</v>
      </c>
      <c r="I67" s="7">
        <v>1820.2173769310609</v>
      </c>
      <c r="J67" s="7">
        <v>493.12575098412941</v>
      </c>
      <c r="K67" s="40">
        <f>SUMPRODUCT($S46:$S51,$T46:$T51)*S33/1000</f>
        <v>2.1968637371267166</v>
      </c>
      <c r="L67" s="7">
        <f>J67+(S46*(T21-R21)+S47*(T22-R22)+S48*(T23-R23)+S49*(T24-R24)+S50*(T25-R25)+S51*(T26-R26))/1000</f>
        <v>506.54915575561472</v>
      </c>
      <c r="M67" s="40">
        <f>SUMPRODUCT($S46:$S51,$T46:$T51)*U33/1000</f>
        <v>1.016730324620629</v>
      </c>
      <c r="N67" s="16">
        <f>SUM(L67:M67)-SUM(J67:K67)</f>
        <v>12.243271358979257</v>
      </c>
      <c r="O67" s="260">
        <f t="shared" si="60"/>
        <v>2.4717771801857231</v>
      </c>
      <c r="AW67" s="191"/>
    </row>
    <row r="68" spans="2:49">
      <c r="B68" s="74">
        <v>2111.8890151406804</v>
      </c>
      <c r="C68" s="72"/>
      <c r="E68" s="7" t="s">
        <v>39</v>
      </c>
      <c r="F68" s="6" t="s">
        <v>23</v>
      </c>
      <c r="G68" s="40" t="s">
        <v>24</v>
      </c>
      <c r="H68" s="9">
        <v>232.58333333333334</v>
      </c>
      <c r="I68" s="7">
        <v>1961.4729048762861</v>
      </c>
      <c r="J68" s="7">
        <v>114.39073457736752</v>
      </c>
      <c r="K68" s="40">
        <f>$I68*S34</f>
        <v>1.2945721172183489</v>
      </c>
      <c r="L68" s="7">
        <f>J68+B68*(T34-R34)</f>
        <v>128.89941211138398</v>
      </c>
      <c r="M68" s="40">
        <f>$I68*U34</f>
        <v>0.60805660051164867</v>
      </c>
      <c r="N68" s="16">
        <f>SUM(L68:M68)-SUM(J68:K68)</f>
        <v>13.822162017309751</v>
      </c>
      <c r="O68" s="260">
        <f t="shared" si="60"/>
        <v>11.948070513225025</v>
      </c>
      <c r="AW68" s="191"/>
    </row>
    <row r="69" spans="2:49">
      <c r="E69" s="7" t="s">
        <v>39</v>
      </c>
      <c r="F69" s="9" t="s">
        <v>34</v>
      </c>
      <c r="G69" s="6" t="s">
        <v>32</v>
      </c>
      <c r="H69" s="9"/>
      <c r="I69" s="7"/>
      <c r="J69" s="7">
        <v>9.0840000000000004E-2</v>
      </c>
      <c r="K69" s="7"/>
      <c r="L69" s="7">
        <f>J69</f>
        <v>9.0840000000000004E-2</v>
      </c>
      <c r="M69" s="7"/>
      <c r="N69" s="16"/>
      <c r="O69" s="260">
        <f t="shared" si="60"/>
        <v>0</v>
      </c>
      <c r="AW69" s="191"/>
    </row>
    <row r="70" spans="2:49">
      <c r="E70" s="21" t="s">
        <v>39</v>
      </c>
      <c r="F70" s="41" t="s">
        <v>0</v>
      </c>
      <c r="G70" s="42" t="s">
        <v>0</v>
      </c>
      <c r="H70" s="41">
        <f>SUM(H67:H69)</f>
        <v>458.5</v>
      </c>
      <c r="I70" s="41">
        <f t="shared" ref="I70:N70" si="73">SUM(I67:I69)</f>
        <v>3781.6902818073468</v>
      </c>
      <c r="J70" s="41">
        <f t="shared" si="73"/>
        <v>607.60732556149685</v>
      </c>
      <c r="K70" s="41">
        <f>SUM(K67:K69)</f>
        <v>3.4914358543450654</v>
      </c>
      <c r="L70" s="41">
        <f t="shared" si="73"/>
        <v>635.53940786699866</v>
      </c>
      <c r="M70" s="41">
        <f>SUM(M67:M69)</f>
        <v>1.6247869251322777</v>
      </c>
      <c r="N70" s="41">
        <f t="shared" si="73"/>
        <v>26.065433376289008</v>
      </c>
      <c r="O70" s="261">
        <f t="shared" si="60"/>
        <v>4.2653389307971352</v>
      </c>
      <c r="AW70" s="191"/>
    </row>
    <row r="71" spans="2:49">
      <c r="E71" s="7"/>
      <c r="F71" s="9"/>
      <c r="G71" s="6"/>
      <c r="H71" s="9"/>
      <c r="I71" s="7"/>
      <c r="J71" s="7"/>
      <c r="K71" s="7"/>
      <c r="L71" s="7"/>
      <c r="M71" s="7"/>
      <c r="N71" s="16"/>
      <c r="O71" s="260"/>
      <c r="AW71" s="191"/>
    </row>
    <row r="72" spans="2:49">
      <c r="E72" s="10" t="s">
        <v>0</v>
      </c>
      <c r="F72" s="13" t="s">
        <v>0</v>
      </c>
      <c r="G72" s="4" t="s">
        <v>0</v>
      </c>
      <c r="H72" s="13">
        <f>H39+H49+H59+H65+H70</f>
        <v>140527.93088372098</v>
      </c>
      <c r="I72" s="13">
        <f>I39+I49+I59+I65+I70</f>
        <v>4194177.378937826</v>
      </c>
      <c r="J72" s="13">
        <f>J39+J49+J59+J65+J70</f>
        <v>427598.68242609373</v>
      </c>
      <c r="K72" s="13">
        <f t="shared" ref="K72:M72" si="74">K39+K49+K59+K65+K70</f>
        <v>4086.4888414321385</v>
      </c>
      <c r="L72" s="13">
        <f t="shared" si="74"/>
        <v>463693.02676883101</v>
      </c>
      <c r="M72" s="13">
        <f t="shared" si="74"/>
        <v>1907.7405823426136</v>
      </c>
      <c r="N72" s="13">
        <f>N39+N49+N59+N65+N70</f>
        <v>33915.59608364779</v>
      </c>
      <c r="O72" s="275">
        <f t="shared" si="60"/>
        <v>7.8565580522638481</v>
      </c>
      <c r="AW72" s="191"/>
    </row>
    <row r="73" spans="2:49">
      <c r="E73" s="49" t="s">
        <v>137</v>
      </c>
      <c r="F73" s="48"/>
      <c r="G73" s="50"/>
      <c r="H73" s="51"/>
      <c r="I73" s="51"/>
      <c r="J73" s="48"/>
      <c r="K73" s="48"/>
      <c r="L73" s="48"/>
      <c r="M73" s="48"/>
      <c r="N73" s="52"/>
      <c r="O73" s="37"/>
      <c r="AW73" s="191"/>
    </row>
    <row r="74" spans="2:49">
      <c r="E74" s="8" t="s">
        <v>138</v>
      </c>
      <c r="F74" s="27"/>
      <c r="G74" s="43"/>
      <c r="H74" s="28"/>
      <c r="I74" s="28"/>
      <c r="J74" s="27"/>
      <c r="K74" s="27"/>
      <c r="L74" s="27"/>
      <c r="M74" s="27"/>
      <c r="N74" s="44"/>
      <c r="O74" s="17"/>
      <c r="AW74" s="191"/>
    </row>
    <row r="75" spans="2:49">
      <c r="E75" s="26" t="s">
        <v>121</v>
      </c>
      <c r="F75" s="30"/>
      <c r="G75" s="45"/>
      <c r="H75" s="31"/>
      <c r="I75" s="31"/>
      <c r="J75" s="30"/>
      <c r="K75" s="30"/>
      <c r="L75" s="30"/>
      <c r="M75" s="30"/>
      <c r="N75" s="46"/>
      <c r="O75" s="18"/>
      <c r="AW75" s="191"/>
    </row>
  </sheetData>
  <phoneticPr fontId="13" type="noConversion"/>
  <pageMargins left="0.7" right="0.7" top="0.75" bottom="0.7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43972FC-EF7D-4510-855E-31F78CAA11A3}"/>
</file>

<file path=customXml/itemProps2.xml><?xml version="1.0" encoding="utf-8"?>
<ds:datastoreItem xmlns:ds="http://schemas.openxmlformats.org/officeDocument/2006/customXml" ds:itemID="{AEA26C2B-61FF-4DCE-A7D1-5E83A386C724}"/>
</file>

<file path=customXml/itemProps3.xml><?xml version="1.0" encoding="utf-8"?>
<ds:datastoreItem xmlns:ds="http://schemas.openxmlformats.org/officeDocument/2006/customXml" ds:itemID="{FEAB66E5-2A86-46BE-9C24-D35AD869793E}"/>
</file>

<file path=customXml/itemProps4.xml><?xml version="1.0" encoding="utf-8"?>
<ds:datastoreItem xmlns:ds="http://schemas.openxmlformats.org/officeDocument/2006/customXml" ds:itemID="{46E775BB-4540-49FC-BFAA-2F9AC3B845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PCORC</vt:lpstr>
      <vt:lpstr>PCORC!Print_Area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Meyer, Carrie (PacifiCorp)</cp:lastModifiedBy>
  <cp:lastPrinted>2025-03-31T20:40:56Z</cp:lastPrinted>
  <dcterms:created xsi:type="dcterms:W3CDTF">2021-02-04T17:45:20Z</dcterms:created>
  <dcterms:modified xsi:type="dcterms:W3CDTF">2025-03-31T20:41:55Z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0x0101006E56B4D1795A2E4DB2F0B01679ED314A00119AD5DE453A98479BAF9C6BE4DD7F43</vt:lpwstr>
  </property>
  <property fmtid="{D5CDD505-2E9C-101B-9397-08002B2CF9AE}" pid="3" name="_docset_NoMedatataSyncRequired">
    <vt:lpwstr>False</vt:lpwstr>
  </property>
</Properties>
</file>