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1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6.xml" ContentType="application/vnd.openxmlformats-officedocument.drawing+xml"/>
  <Override PartName="/xl/worksheets/sheet5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printerSettings/printerSettings4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5.bin" ContentType="application/vnd.openxmlformats-officedocument.spreadsheetml.printerSettings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printerSettings/printerSettings8.bin" ContentType="application/vnd.openxmlformats-officedocument.spreadsheetml.printerSettings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rinterSettings/printerSettings3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7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1365" yWindow="825" windowWidth="17010" windowHeight="5175" tabRatio="899" firstSheet="1" activeTab="1"/>
  </bookViews>
  <sheets>
    <sheet name="_com.sap.ip.bi.xl.hiddensheet" sheetId="43" state="veryHidden" r:id="rId1"/>
    <sheet name="Lead " sheetId="1" r:id="rId2"/>
    <sheet name="19GRC CF" sheetId="79" r:id="rId3"/>
    <sheet name="Sch 135_136 GreenPwr" sheetId="70" r:id="rId4"/>
    <sheet name="SOE 2022" sheetId="78" r:id="rId5"/>
    <sheet name="Sch 140 PropertyTaxes" sheetId="62" r:id="rId6"/>
    <sheet name="Sch 120 Conserv" sheetId="61" r:id="rId7"/>
    <sheet name="Sch 129 LowInc" sheetId="63" r:id="rId8"/>
    <sheet name="Sch 81 MunicipalTaxes" sheetId="64" r:id="rId9"/>
    <sheet name="Sch 137 Int on Rec Proc" sheetId="71" r:id="rId10"/>
    <sheet name="Sch 194 Res. Exchge" sheetId="73" r:id="rId11"/>
    <sheet name="Sch 142 Decoupling" sheetId="72" r:id="rId12"/>
    <sheet name="Green Power 557" sheetId="68" r:id="rId13"/>
    <sheet name="Customer Assis Green Pwr" sheetId="67" r:id="rId14"/>
    <sheet name="SOEG Green Pwr " sheetId="80" r:id="rId15"/>
  </sheets>
  <externalReferences>
    <externalReference r:id="rId16"/>
    <externalReference r:id="rId17"/>
    <externalReference r:id="rId18"/>
  </externalReferences>
  <definedNames>
    <definedName name="SAPCrosstab1">'[1]BW query'!$A$1:$F$53</definedName>
    <definedName name="SAPCrosstab10">'[1]Sch 135 136 Expense 2020'!$A$1:$N$16</definedName>
    <definedName name="SAPCrosstab13">'[1]PCA Amort 55700138'!$A$1:$H$6</definedName>
    <definedName name="SAPCrosstab2">'[1]SCH 140 Prop Tax 2020'!$A$3:$H$25</definedName>
    <definedName name="SAPCrosstab3">'[1]ZO12 Green Power Tags'!$A$1:$H$6</definedName>
    <definedName name="SAPCrosstab4">[1]MSFT!$A$1:$H$31</definedName>
    <definedName name="SAPCrosstab5">'[1]Conservation 2020'!$A$1:$H$7</definedName>
    <definedName name="SAPCrosstab6">'[1]Low Income 2020'!$A$1:$F$6</definedName>
    <definedName name="SAPCrosstab7">'[1]ResX 2020'!$A$1:$H$5</definedName>
    <definedName name="SAPCrosstab8">'[1]Decoupling 2020'!$A$1:$H$51</definedName>
    <definedName name="SAPCrosstab9">'[1]Sch 135 136 137 REV 2020'!$A$1:$H$102</definedName>
    <definedName name="Winter">'[2]Input Tab'!$B$13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 concurrentManualCount="8"/>
</workbook>
</file>

<file path=xl/calcChain.xml><?xml version="1.0" encoding="utf-8"?>
<calcChain xmlns="http://schemas.openxmlformats.org/spreadsheetml/2006/main">
  <c r="E33" i="1" l="1"/>
  <c r="E20" i="1"/>
  <c r="C22" i="1"/>
  <c r="C14" i="1"/>
  <c r="B5" i="67"/>
  <c r="E21" i="1"/>
  <c r="B7" i="63"/>
  <c r="E47" i="1"/>
  <c r="E22" i="1"/>
  <c r="L18" i="80"/>
  <c r="M17" i="80"/>
  <c r="M16" i="80"/>
  <c r="M15" i="80"/>
  <c r="M14" i="80"/>
  <c r="M13" i="80"/>
  <c r="M12" i="80"/>
  <c r="M11" i="80"/>
  <c r="M10" i="80"/>
  <c r="M9" i="80"/>
  <c r="M8" i="80"/>
  <c r="M7" i="80"/>
  <c r="M6" i="80"/>
  <c r="M18" i="80"/>
  <c r="C20" i="1"/>
  <c r="C19" i="1"/>
  <c r="E23" i="1"/>
  <c r="E19" i="1"/>
  <c r="E18" i="1"/>
  <c r="E17" i="1"/>
  <c r="C17" i="1"/>
  <c r="E16" i="1"/>
  <c r="E15" i="1"/>
  <c r="E14" i="1"/>
  <c r="H60" i="78"/>
  <c r="L60" i="78"/>
  <c r="L59" i="78"/>
  <c r="N59" i="78"/>
  <c r="B58" i="78"/>
  <c r="P17" i="78"/>
  <c r="L56" i="78"/>
  <c r="N56" i="78"/>
  <c r="F56" i="78"/>
  <c r="R14" i="78"/>
  <c r="F55" i="78"/>
  <c r="H55" i="78"/>
  <c r="L54" i="78"/>
  <c r="N54" i="78"/>
  <c r="H54" i="78"/>
  <c r="F54" i="78"/>
  <c r="F53" i="78"/>
  <c r="H53" i="78"/>
  <c r="D58" i="78"/>
  <c r="L52" i="78"/>
  <c r="J27" i="78"/>
  <c r="L25" i="78"/>
  <c r="H24" i="78"/>
  <c r="L24" i="78"/>
  <c r="N24" i="78"/>
  <c r="F23" i="78"/>
  <c r="R19" i="78"/>
  <c r="Q19" i="78"/>
  <c r="P19" i="78"/>
  <c r="F19" i="78"/>
  <c r="R18" i="78"/>
  <c r="R15" i="78"/>
  <c r="Q15" i="78"/>
  <c r="P15" i="78"/>
  <c r="L15" i="78"/>
  <c r="N15" i="78"/>
  <c r="F15" i="78"/>
  <c r="Q14" i="78"/>
  <c r="P14" i="78"/>
  <c r="L14" i="78"/>
  <c r="N14" i="78"/>
  <c r="R13" i="78"/>
  <c r="F13" i="78"/>
  <c r="P13" i="78"/>
  <c r="P12" i="78"/>
  <c r="H12" i="78"/>
  <c r="F12" i="78"/>
  <c r="Q12" i="78"/>
  <c r="P11" i="78"/>
  <c r="L11" i="78"/>
  <c r="D17" i="78"/>
  <c r="B17" i="78"/>
  <c r="B21" i="78"/>
  <c r="D21" i="78"/>
  <c r="H15" i="78"/>
  <c r="N25" i="78"/>
  <c r="L58" i="78"/>
  <c r="L62" i="78"/>
  <c r="N18" i="78"/>
  <c r="H23" i="78"/>
  <c r="H58" i="78"/>
  <c r="Q17" i="78"/>
  <c r="D62" i="78"/>
  <c r="H62" i="78"/>
  <c r="H56" i="78"/>
  <c r="H59" i="78"/>
  <c r="H18" i="78"/>
  <c r="N52" i="78"/>
  <c r="H14" i="78"/>
  <c r="H19" i="78"/>
  <c r="N60" i="78"/>
  <c r="H13" i="78"/>
  <c r="Q11" i="78"/>
  <c r="F14" i="78"/>
  <c r="F24" i="78"/>
  <c r="F27" i="78"/>
  <c r="F59" i="78"/>
  <c r="R12" i="78"/>
  <c r="P18" i="78"/>
  <c r="L19" i="78"/>
  <c r="N19" i="78"/>
  <c r="B27" i="78"/>
  <c r="B29" i="78"/>
  <c r="J58" i="78"/>
  <c r="L12" i="78"/>
  <c r="L17" i="78"/>
  <c r="L21" i="78"/>
  <c r="L18" i="78"/>
  <c r="L26" i="78"/>
  <c r="N26" i="78"/>
  <c r="Q13" i="78"/>
  <c r="Q18" i="78"/>
  <c r="L23" i="78"/>
  <c r="D27" i="78"/>
  <c r="B62" i="78"/>
  <c r="J17" i="78"/>
  <c r="F18" i="78"/>
  <c r="F26" i="78"/>
  <c r="H26" i="78"/>
  <c r="F52" i="78"/>
  <c r="F58" i="78"/>
  <c r="F62" i="78"/>
  <c r="L55" i="78"/>
  <c r="N55" i="78"/>
  <c r="L53" i="78"/>
  <c r="N53" i="78"/>
  <c r="N11" i="78"/>
  <c r="F25" i="78"/>
  <c r="H25" i="78"/>
  <c r="F60" i="78"/>
  <c r="R11" i="78"/>
  <c r="L13" i="78"/>
  <c r="N13" i="78"/>
  <c r="F11" i="78"/>
  <c r="N12" i="78"/>
  <c r="J62" i="78"/>
  <c r="N62" i="78"/>
  <c r="N58" i="78"/>
  <c r="R17" i="78"/>
  <c r="H27" i="78"/>
  <c r="D29" i="78"/>
  <c r="F17" i="78"/>
  <c r="H52" i="78"/>
  <c r="N23" i="78"/>
  <c r="L27" i="78"/>
  <c r="H11" i="78"/>
  <c r="N17" i="78"/>
  <c r="J21" i="78"/>
  <c r="N21" i="78"/>
  <c r="J29" i="78"/>
  <c r="F21" i="78"/>
  <c r="H17" i="78"/>
  <c r="L29" i="78"/>
  <c r="N27" i="78"/>
  <c r="F29" i="78"/>
  <c r="H29" i="78"/>
  <c r="H21" i="78"/>
  <c r="N29" i="78"/>
  <c r="E55" i="1"/>
  <c r="C23" i="1"/>
  <c r="C35" i="72"/>
  <c r="E29" i="1"/>
  <c r="E32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13" i="1"/>
  <c r="E31" i="1"/>
  <c r="E52" i="1"/>
  <c r="E51" i="1"/>
  <c r="E5" i="67"/>
  <c r="D5" i="67"/>
  <c r="C5" i="67"/>
  <c r="E54" i="1"/>
  <c r="E53" i="1"/>
  <c r="E50" i="1"/>
  <c r="D33" i="72"/>
  <c r="D32" i="72"/>
  <c r="D31" i="72"/>
  <c r="D16" i="72"/>
  <c r="D17" i="72"/>
  <c r="D18" i="72"/>
  <c r="D19" i="72"/>
  <c r="D20" i="72"/>
  <c r="D21" i="72"/>
  <c r="D22" i="72"/>
  <c r="D23" i="72"/>
  <c r="D15" i="72"/>
  <c r="E48" i="1"/>
  <c r="E49" i="1"/>
  <c r="E45" i="1"/>
  <c r="B9" i="62"/>
  <c r="B6" i="64"/>
  <c r="E46" i="1"/>
  <c r="E44" i="1"/>
  <c r="C15" i="1"/>
  <c r="C16" i="1"/>
  <c r="C18" i="1"/>
  <c r="E57" i="1"/>
  <c r="D35" i="72"/>
  <c r="E30" i="1"/>
  <c r="E26" i="1"/>
  <c r="E35" i="1"/>
  <c r="C39" i="1"/>
  <c r="E39" i="1"/>
  <c r="C40" i="1"/>
  <c r="E40" i="1" s="1"/>
  <c r="C38" i="1"/>
  <c r="E38" i="1" s="1"/>
  <c r="E41" i="1" l="1"/>
  <c r="E59" i="1" s="1"/>
  <c r="E60" i="1" l="1"/>
  <c r="E61" i="1"/>
</calcChain>
</file>

<file path=xl/sharedStrings.xml><?xml version="1.0" encoding="utf-8"?>
<sst xmlns="http://schemas.openxmlformats.org/spreadsheetml/2006/main" count="415" uniqueCount="313">
  <si>
    <t>PUGET SOUND ENERGY</t>
  </si>
  <si>
    <t>PASS THROUGH REVENUE AND EXPENSE - ELECTRIC</t>
  </si>
  <si>
    <t>LINE</t>
  </si>
  <si>
    <t>NO.</t>
  </si>
  <si>
    <t>DESCRIPTION</t>
  </si>
  <si>
    <t>ADJUSTMENT</t>
  </si>
  <si>
    <t>REMOVE REVENUES ASSOCIATED WITH RIDERS:</t>
  </si>
  <si>
    <t>REMOVE CONSERVATION RIDER - SCHEDULE 120</t>
  </si>
  <si>
    <t>REMOVE PROPERTY TAX TRACKER - SCHEDULE 140</t>
  </si>
  <si>
    <t>REMOVE MUNICIPAL TAXES - SCHEDULE 81</t>
  </si>
  <si>
    <t>REMOVE LOW INCOME RIDER - SCHEDULE 129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</si>
  <si>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</si>
  <si>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</si>
  <si>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</si>
  <si>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</si>
  <si>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GREEN POWER - SCH 135/136</t>
  </si>
  <si>
    <t>GREEN POWER - SCH 135/136 ELIMINATE OVER EXPENSED</t>
  </si>
  <si>
    <t>TOTAL (INCREASE) DECREASE REVENUES</t>
  </si>
  <si>
    <t>DECREASE REVENUE SENSITIVE ITEMS FOR DECREASE IN REVENUES:</t>
  </si>
  <si>
    <t>BAD DEBTS</t>
  </si>
  <si>
    <t>ANNUAL FILING FEE</t>
  </si>
  <si>
    <t>STATE UTILITY TAX</t>
  </si>
  <si>
    <t xml:space="preserve">TOTAL </t>
  </si>
  <si>
    <t>REMOVE EXPENSES ASSOCIATED WITH RIDERS</t>
  </si>
  <si>
    <t>REMOVE CONSERVATION AMORTIZATON - SCHEDULE 120</t>
  </si>
  <si>
    <t>REMOVE PROPERTY TAX AMORTIZATION EXP - SCHEDULE 140</t>
  </si>
  <si>
    <t>REMOVE LOW INCOME AMORTIZATION - SCHEDULE 129</t>
  </si>
  <si>
    <t>REMOVE RESIDENTIAL EXCHANGE - SCH 194</t>
  </si>
  <si>
    <t>REMOVE AMORT ON INTEREST ON REC PROCEEDS SCH 137</t>
  </si>
  <si>
    <t>GREEN POWER - SCH 135/136 TAGS CHARGED TO 557</t>
  </si>
  <si>
    <t>TOTAL INCREASE (DECREASE) EXPENSE</t>
  </si>
  <si>
    <t>INCREASE (DECREASE) OPERATING INCOME BEFORE FIT</t>
  </si>
  <si>
    <t>INCREASE (DECREASE) FIT</t>
  </si>
  <si>
    <t>INCREASE (DECREASE) NOI</t>
  </si>
  <si>
    <t/>
  </si>
  <si>
    <t>Division</t>
  </si>
  <si>
    <t>Fiscal year/period</t>
  </si>
  <si>
    <t>ECI_135</t>
  </si>
  <si>
    <t>ECI_136</t>
  </si>
  <si>
    <t>ERES_135</t>
  </si>
  <si>
    <t>ERES_136</t>
  </si>
  <si>
    <t>SUMMARY OF ELECTRIC OPERATING REVENUE &amp; KWH SALES</t>
  </si>
  <si>
    <t>INCREASE (DECREASE)</t>
  </si>
  <si>
    <t>Residential</t>
  </si>
  <si>
    <t>Commercial</t>
  </si>
  <si>
    <t>Industrial</t>
  </si>
  <si>
    <t>Public street &amp; hwy lighting</t>
  </si>
  <si>
    <t>Sales for resale firm</t>
  </si>
  <si>
    <t>Sales to other utilities and marketers</t>
  </si>
  <si>
    <t>Non-Core Gas Sales</t>
  </si>
  <si>
    <t>Transmission Revenue</t>
  </si>
  <si>
    <t>Decoupling Revenue</t>
  </si>
  <si>
    <t>Other Misc Operating Revenue</t>
  </si>
  <si>
    <t>Total</t>
  </si>
  <si>
    <t>45600335  Amort of Sch 142 Electric Sch26 in Rates</t>
  </si>
  <si>
    <t>45600336  Amort of Sch 142 Electric Sch31 in Rates</t>
  </si>
  <si>
    <t>45600361  9900-Amort of Sch 142 Elec Resid in rate</t>
  </si>
  <si>
    <t>40810003  Municipal Taxes</t>
  </si>
  <si>
    <t>40740111  Amort Interest on REC Proceeds UE-111048</t>
  </si>
  <si>
    <t>90800100  4400 - Cust Asst Exp -Conserv Amor Elect</t>
  </si>
  <si>
    <t>55500008  Residential Exchange - Purch Power</t>
  </si>
  <si>
    <t>ACTUAL</t>
  </si>
  <si>
    <t>SALE OF ELECTRICITY - REVENUE</t>
  </si>
  <si>
    <t>Total retail sales</t>
  </si>
  <si>
    <t>Transportation (Billed plus Change in Unbilled)</t>
  </si>
  <si>
    <t>Total electric revenues</t>
  </si>
  <si>
    <t xml:space="preserve">    Other operating revenues</t>
  </si>
  <si>
    <t>Total electric sales</t>
  </si>
  <si>
    <t>SALE OF ELECTRICITY - KWH</t>
  </si>
  <si>
    <t>Total kWh</t>
  </si>
  <si>
    <t>Act. Costs</t>
  </si>
  <si>
    <t>Total Billed Amount Incl Tax</t>
  </si>
  <si>
    <t>Overall Result</t>
  </si>
  <si>
    <t>Result</t>
  </si>
  <si>
    <t>Statistical Rate</t>
  </si>
  <si>
    <t>45600139  E Decoup Amort of Sch 142 - Sch 8 &amp; 24</t>
  </si>
  <si>
    <t>45600141  E Dcp Amort Sch 142-Sc 7A,11,25,29,35,43</t>
  </si>
  <si>
    <t>45600142  E Decoup Amort of Sch 142 - Sch 40 in Ra</t>
  </si>
  <si>
    <t>45600147  E FPC Decoup Amort Sch 142 - Sch 12 &amp; 26</t>
  </si>
  <si>
    <t>Orders</t>
  </si>
  <si>
    <t>ECI_135S</t>
  </si>
  <si>
    <t>ERES_135S</t>
  </si>
  <si>
    <t>45600143  E FPC Decoup Amort Sch 142  - Sch 7 in R</t>
  </si>
  <si>
    <t>45600144  E FPC Decoup Amort Sch 142 - Sch 8 &amp; 24</t>
  </si>
  <si>
    <t>45600146  E FPC Decoup Amort Sch 142 - Sch 40 in R</t>
  </si>
  <si>
    <t>45600148  E FPC Decoup Amort Sch 142 - Sch 10 &amp; 31</t>
  </si>
  <si>
    <t>$</t>
  </si>
  <si>
    <t>10</t>
  </si>
  <si>
    <t>Electric</t>
  </si>
  <si>
    <t xml:space="preserve">REMOVE PCA Cust Rec UE200893 </t>
  </si>
  <si>
    <t>REMOVE PCA Cust Rec UE200893 (booked to 55700138)</t>
  </si>
  <si>
    <t>COMMISSION BASIS REPORT</t>
  </si>
  <si>
    <t>CF</t>
  </si>
  <si>
    <t>90800143  9810-Customer Assist Exp-Green Power-Ele</t>
  </si>
  <si>
    <t>90800144  9810 - Customer Assist. Exp. Grants-Ele</t>
  </si>
  <si>
    <t>90900007  9810 -Elec-Cust Promo Costs-Green Power</t>
  </si>
  <si>
    <t>VARIANCE FROM BUDGET</t>
  </si>
  <si>
    <t>REVENUE PER KWH</t>
  </si>
  <si>
    <t>BUDGET</t>
  </si>
  <si>
    <t>AMOUNT</t>
  </si>
  <si>
    <t>%</t>
  </si>
  <si>
    <t xml:space="preserve"> </t>
  </si>
  <si>
    <t xml:space="preserve">     45000001  COVID-19 Lost Late Fees- Electric</t>
  </si>
  <si>
    <t xml:space="preserve">     45000011  Late Pay Fees -Electric</t>
  </si>
  <si>
    <t xml:space="preserve">     45100002  9900 - Misc. SD Revenue - Electric</t>
  </si>
  <si>
    <t xml:space="preserve">     45100003  9900 - SD Line Extension Revenue - Elec</t>
  </si>
  <si>
    <t xml:space="preserve">     45100005  COVID-19 Lost Fees- Electric</t>
  </si>
  <si>
    <t xml:space="preserve">     45100011  Temporary Service Charge -Electric</t>
  </si>
  <si>
    <t xml:space="preserve">     45100012  Residential Disconnect/Reconnect</t>
  </si>
  <si>
    <t xml:space="preserve">     45100013  Non-Residential Disconnect/Reconnect</t>
  </si>
  <si>
    <t xml:space="preserve">     45100073  9900 - Conversion Sch 73 Revenue - Elec</t>
  </si>
  <si>
    <t xml:space="preserve">     45100074  9900 - Conversion Sch 74 Revenue - Elec</t>
  </si>
  <si>
    <t xml:space="preserve">     45100081  Acct. Service Charges -Electric</t>
  </si>
  <si>
    <t xml:space="preserve">     45100091  NSF Check Charge -Electric</t>
  </si>
  <si>
    <t xml:space="preserve">     45100101  Modified Svc Chrg-Misc Svc Revenues-Elec</t>
  </si>
  <si>
    <t xml:space="preserve">     45100108  Treble Damages - Electric Diversion</t>
  </si>
  <si>
    <t xml:space="preserve">     45100111  Schedule 87 Tax Surcharge - Electric</t>
  </si>
  <si>
    <t xml:space="preserve">     45100121  Wireless Applctn Fee Rvnue- Modification</t>
  </si>
  <si>
    <t xml:space="preserve">     45100131  Wireless Application Fee Revenue - New</t>
  </si>
  <si>
    <t xml:space="preserve">     45100151  Non-Consumption Utility Taxes - Electric</t>
  </si>
  <si>
    <t xml:space="preserve">     45400003  Rent from Electric Property -Transformer</t>
  </si>
  <si>
    <t xml:space="preserve">     45400004  Rent from Electric Property - Land &amp; Bui</t>
  </si>
  <si>
    <t xml:space="preserve">     45400007  1255- Rent from Common Prop-Land &amp; Build</t>
  </si>
  <si>
    <t xml:space="preserve">     45400009  5300 - Rent Revenue frm Colstrip #3 &amp; #4</t>
  </si>
  <si>
    <t xml:space="preserve">     45400015  Rent from Pole Contacts - Wireline</t>
  </si>
  <si>
    <t xml:space="preserve">     45400016  Rent from Pole Contacts - Wireless</t>
  </si>
  <si>
    <t xml:space="preserve">     45600073  3545 - Green Energy Option</t>
  </si>
  <si>
    <t xml:space="preserve">     45600077  3515- Other Revenue- Wireless</t>
  </si>
  <si>
    <t xml:space="preserve">     45600078  Other Elect Revenue-Maintenance Contract</t>
  </si>
  <si>
    <t xml:space="preserve">     45600082  Oth Elec Rev- Cedar Hills Facility Fee</t>
  </si>
  <si>
    <t xml:space="preserve">     45600089  1143 - REC Revenue per Tariff Schedule-E</t>
  </si>
  <si>
    <t xml:space="preserve">     45600094  PLR EDIT Electric Other Op Rev</t>
  </si>
  <si>
    <t xml:space="preserve">     45600138  Sch 139 Green Direct LD Amort UE-200865</t>
  </si>
  <si>
    <t xml:space="preserve">     45600155  AMI Return Deferral - Electric</t>
  </si>
  <si>
    <t xml:space="preserve">     45600156  EV Sch 551/552 ROI Deferral</t>
  </si>
  <si>
    <t xml:space="preserve">     45600157  EV Other Rev Sch. 551/552 Deferral</t>
  </si>
  <si>
    <t xml:space="preserve">     45600329  9900 - Other Elec Rev - QRE Annual Fees</t>
  </si>
  <si>
    <t xml:space="preserve">     45600351  9900-Lifetime O&amp;M Revenue - Elec</t>
  </si>
  <si>
    <t>*    Other Misc Operating Revenue</t>
  </si>
  <si>
    <t>**   Other Misc Operating Revenue</t>
  </si>
  <si>
    <t>***  Debit</t>
  </si>
  <si>
    <t xml:space="preserve">     45000021  Disconnect Visit Fees -Electric</t>
  </si>
  <si>
    <t xml:space="preserve">     45600201  EV One time Incentive Credit</t>
  </si>
  <si>
    <t xml:space="preserve"> 40810006  Property Taxes-Washington-Electric</t>
  </si>
  <si>
    <t xml:space="preserve"> 40810009  Prop Tax Sch140 Tracker Amort Defer-Elec</t>
  </si>
  <si>
    <t xml:space="preserve"> 40810012  Property Taxes - Oregon</t>
  </si>
  <si>
    <t xml:space="preserve"> 40810013  Property Taxes - Montana</t>
  </si>
  <si>
    <t xml:space="preserve"> 90800113  4465 - Low Income Program  - Electric</t>
  </si>
  <si>
    <t>40740231  9800–MSFT Transition Fee Amort UE-161123</t>
  </si>
  <si>
    <t>45600102  E Decoup Rev Sch 8 &amp; 24</t>
  </si>
  <si>
    <t>45600103  E Decoup Rev Sch 7A, 11, 25, 29, 35 &amp; 43</t>
  </si>
  <si>
    <t>45600104  E Decoup Rev Sch 40</t>
  </si>
  <si>
    <t>45600105  E Decoup Rev Sch 7 FPC</t>
  </si>
  <si>
    <t>45600106  E Decoup Rev Sch 8 &amp; 24 FPC</t>
  </si>
  <si>
    <t>45600107  E Dcp Rev Sc 7A, 11, 25, 29, 35 &amp; 43 FPC</t>
  </si>
  <si>
    <t>45600109  E Decoup Rev Sch 12 &amp; 26 FPC</t>
  </si>
  <si>
    <t>45600110  E Decoup Rev Sch 10 &amp; 31 FPC</t>
  </si>
  <si>
    <t>45600145  E FPC Dcp Amrt Sc 142-7A,11,25,29,35,43</t>
  </si>
  <si>
    <t>45600152  24M GAAP-E Non-Res 7A, 11, 25, 29, 35&amp;43</t>
  </si>
  <si>
    <t>45600154  24M GAAP - E Non-Res Sch 40</t>
  </si>
  <si>
    <t>45600321  9900-Electric Residential Decoupling Rev</t>
  </si>
  <si>
    <t>45600325  Electric Schedule 26 Decoupling Revenue</t>
  </si>
  <si>
    <t>45600326  Electric Schedule 31 Decoupling Revenue</t>
  </si>
  <si>
    <t>PSE_ALL_3</t>
  </si>
  <si>
    <t>ASMT_TAXES</t>
  </si>
  <si>
    <t>ASMT_BENEF</t>
  </si>
  <si>
    <t xml:space="preserve"> Net</t>
  </si>
  <si>
    <t>Amort</t>
  </si>
  <si>
    <t>CUSTOMER SERVICE EXPENSES</t>
  </si>
  <si>
    <t>CONSERVATION AMORTIZATION</t>
  </si>
  <si>
    <t>TAXES OTHER THAN F.I.T.</t>
  </si>
  <si>
    <t xml:space="preserve"> PURCHASED AND INTERCHANGED</t>
  </si>
  <si>
    <t>ADMIN &amp; GENERAL EXPENSE</t>
  </si>
  <si>
    <t>RESIDENTIAL EXCHANGE</t>
  </si>
  <si>
    <t>OTHER OPERATING EXPENSE</t>
  </si>
  <si>
    <t>SALES</t>
  </si>
  <si>
    <t>OTHER OPERATING REVENUE</t>
  </si>
  <si>
    <t>GREEN POWER - SCH 135/136 CHARGED TO C.99999.03.37.01 FERC 908</t>
  </si>
  <si>
    <t>GREEN POWER - SCH 135/136 CHARGED TO C.99999.03.37.01 FERC 909</t>
  </si>
  <si>
    <t>GREEN POWER - SCH 135/136 BENEFITS PORTION OF ADMIN FERC 926</t>
  </si>
  <si>
    <t>GREEN POWER - SCH 135/136 TAXES PORTION OF ADMIN FERC 408.1</t>
  </si>
  <si>
    <t>PUGET SOUND ENERGY-ELECTRIC</t>
  </si>
  <si>
    <t>CONVERSION FACTOR</t>
  </si>
  <si>
    <t>FOR THE TWELVE MONTHS ENDED DECEMBER 31, 2018</t>
  </si>
  <si>
    <t>2019 GENERAL RATE CASE</t>
  </si>
  <si>
    <t>%'s</t>
  </si>
  <si>
    <t>RATE</t>
  </si>
  <si>
    <t>SUM OF TAXES OTHER</t>
  </si>
  <si>
    <t>CONVERSION FACTOR EXCLUDING FEDERAL INCOME TAX ( 1 - LINE 5)</t>
  </si>
  <si>
    <t>FEDERAL INCOME TAX</t>
  </si>
  <si>
    <t xml:space="preserve">CONVERSION FACTOR INCL FEDERAL INCOME TAX ( LINE 5 + LINE 8 ) </t>
  </si>
  <si>
    <t>STATE UTILITY TAX - NET OF BAD DEBTS ( 3.8734% - ( LINE 1 * 3.8734%) )</t>
  </si>
  <si>
    <t>SALES TO CUSTOMERS:</t>
  </si>
  <si>
    <t>TOTAL INCREASE (DECREASE) SALES TO CUSTOMERS</t>
  </si>
  <si>
    <t>OTHER OPERATING REVENUES:</t>
  </si>
  <si>
    <t>TOTAL INCREASE (DECREASE) OTHER OPERATING REVENUES</t>
  </si>
  <si>
    <t>CUSTOMER ACCTS EXPENSES</t>
  </si>
  <si>
    <t xml:space="preserve"> FOR THE TWELVE MONTHS ENDED DECEMBER 31, 2022</t>
  </si>
  <si>
    <t>ZRW_ZO12 Report</t>
  </si>
  <si>
    <t>Order Group : GP_OTH.MISC</t>
  </si>
  <si>
    <t>12ME Dec 2022</t>
  </si>
  <si>
    <t xml:space="preserve">     45600074  Othr Elect Rev -Steam sale- Phillips 66</t>
  </si>
  <si>
    <t xml:space="preserve">     45600095  Meter Monitoring Fee</t>
  </si>
  <si>
    <t xml:space="preserve">     45600158  Community Solar IE Shares</t>
  </si>
  <si>
    <t>Order Group : 4081</t>
  </si>
  <si>
    <t>Order Group : 908CA</t>
  </si>
  <si>
    <t>Order Group : 908E</t>
  </si>
  <si>
    <t>Order Group : GPDECOUP_E.1</t>
  </si>
  <si>
    <t>BUDGET *</t>
  </si>
  <si>
    <t>* Note: Sch. 141 Expedited Rate Filing and Sch. 142 Decoupling Riders were included in this report starting in July 2015</t>
  </si>
  <si>
    <t>YEAR-TO-DATE DECEMBER 31, 2022</t>
  </si>
  <si>
    <t>VARIANCE FROM 2021</t>
  </si>
  <si>
    <t>SCH. 81 (B&amp;O tax) in above-billed</t>
  </si>
  <si>
    <t>SCH. 94 (Res/farm credit) in above</t>
  </si>
  <si>
    <t>SCH. 120 (Cons. Rider rev) in above</t>
  </si>
  <si>
    <t>SCH. 95A (Fed Incentive) in above</t>
  </si>
  <si>
    <t>SCH. 95 PCA Amortization Recovery</t>
  </si>
  <si>
    <t>SCH. 95 PCORC Billed + Chng Unbilled</t>
  </si>
  <si>
    <t>Low Income Surcharge included in above</t>
  </si>
  <si>
    <t>SCH. 132 (Merger Rate Credit) in above</t>
  </si>
  <si>
    <t>SCH. 137 (REC Proceeds Credit) in above</t>
  </si>
  <si>
    <t>SCH. 140 (Prop Tax in BillEngy) in above</t>
  </si>
  <si>
    <t>SCH. 141Y (TCJA Overcollection) in above</t>
  </si>
  <si>
    <t>SCH. 141X (Protected-Plus EDIT) in above</t>
  </si>
  <si>
    <t>SCH. 141Z (Unprotected EDIT) in above</t>
  </si>
  <si>
    <t>SCH. 142 (Decup in BillEngy) in above</t>
  </si>
  <si>
    <t>Order Group : 4074</t>
  </si>
  <si>
    <t>Order Group : 555R</t>
  </si>
  <si>
    <t>Order Group : 557</t>
  </si>
  <si>
    <t>55700002  5360 - Power Supply - Organizations - E</t>
  </si>
  <si>
    <t>55700003  5360 - Pwr Supply - Brokerage Fee - E</t>
  </si>
  <si>
    <t>55700006  9810 - Green Power Renewable Credits</t>
  </si>
  <si>
    <t>55700007  5301 NON-IT Openlink/Endur Maint Electri</t>
  </si>
  <si>
    <t>55700008  5301 - NON-IT Lacima Maint Electric</t>
  </si>
  <si>
    <t>55700011  5301 - NON-IT OATI Maint Electric</t>
  </si>
  <si>
    <t>55700012  1256 - NON-IT Misc Electric</t>
  </si>
  <si>
    <t>55700016  5329 - Training - Power Costs</t>
  </si>
  <si>
    <t>55700017  5360 - Safety - Power Costs</t>
  </si>
  <si>
    <t>55700018  5360 - Training - Power Costs</t>
  </si>
  <si>
    <t>55700019  6003 - Safety - Power Costs</t>
  </si>
  <si>
    <t>55700021  6005 - Safety - Power Costs</t>
  </si>
  <si>
    <t>55700022  6005 - Training - Power Costs</t>
  </si>
  <si>
    <t>55700030  3050 -NON-IT PCI EIM SW Maint Electr</t>
  </si>
  <si>
    <t>55700031  6003-NON-IT Energy Exemplar SW Maint Ele</t>
  </si>
  <si>
    <t>55700032  6003 - NON-IT Power Settlements SaaS Gas</t>
  </si>
  <si>
    <t>55700033  Supervision &amp; Support PC</t>
  </si>
  <si>
    <t>55700036  General &amp; Administrative</t>
  </si>
  <si>
    <t>55700037  ESM Market Design PC</t>
  </si>
  <si>
    <t>55700090  5360 - Other Energy Expense - Electric</t>
  </si>
  <si>
    <t>55700106  6009 - General &amp; Administrative</t>
  </si>
  <si>
    <t>55700107  6009 - Other Power Supply Expenses</t>
  </si>
  <si>
    <t>55700109  6009 - Training - Power Costs</t>
  </si>
  <si>
    <t>55700130  5360 - Deferred customer Portion - PCA</t>
  </si>
  <si>
    <t>55700138  PCA Amortization Recovery UE-200893</t>
  </si>
  <si>
    <t>55700144  6008 - Supervision &amp; Support</t>
  </si>
  <si>
    <t>55700145  6008 - General &amp; Administrative</t>
  </si>
  <si>
    <t>55700146  6008 - Other Power Supply Expenses</t>
  </si>
  <si>
    <t>55700147  6008 - Safety - Power Costs</t>
  </si>
  <si>
    <t>55700148  6008 - Training - Power Costs</t>
  </si>
  <si>
    <t>55700150  1900-BPA Transmission Policy--Generation</t>
  </si>
  <si>
    <t>55700151  1900-Power Wheeling Agreement-Generation</t>
  </si>
  <si>
    <t>55700152  1900-Coordination Agreement</t>
  </si>
  <si>
    <t>55700155  1900-Mid-Columbia General</t>
  </si>
  <si>
    <t>55700157  1900-Power Credit Matters</t>
  </si>
  <si>
    <t>55700158  1900-Power Purchase Agreements</t>
  </si>
  <si>
    <t>55700159  1900-Power Sale Agreements</t>
  </si>
  <si>
    <t>55700166  1900-FERC Regulatory Transmission</t>
  </si>
  <si>
    <t>55700167  1900-FERC Regulatory Merchant</t>
  </si>
  <si>
    <t>55700178  6005 - Power Supply - Hedging</t>
  </si>
  <si>
    <t>55700181  3050 - Other Power Costs – G&amp;A</t>
  </si>
  <si>
    <t>55700182  3050 - Other Power Costs - EIM Proj</t>
  </si>
  <si>
    <t>55700200  CLSD-4420 -Green Power Tags Programs</t>
  </si>
  <si>
    <t>55700305  1148 -  Energy Acctng O&amp;M Power Costs</t>
  </si>
  <si>
    <t>55700321  5300 - Non-Renewable PPAs</t>
  </si>
  <si>
    <t>55700322  5300 - Renewable PPAs</t>
  </si>
  <si>
    <t>55700537  4201 - Energy Policy Power Costs</t>
  </si>
  <si>
    <t>55700539  5329 - Other Power Costs - EIM Proj</t>
  </si>
  <si>
    <t>55700540  5329 - Other Power Costs-Energy Delivery</t>
  </si>
  <si>
    <t>55700541  5360 Power Supply PC</t>
  </si>
  <si>
    <t>55700542  5360 General &amp; Administrative</t>
  </si>
  <si>
    <t>55700543  5360 Supervision &amp; Support</t>
  </si>
  <si>
    <t>55700544  6003 - Energy Supply Power Cost</t>
  </si>
  <si>
    <t>55700545  6003 - General &amp; Administrative</t>
  </si>
  <si>
    <t>55700546  6003 - Supervison &amp; Support</t>
  </si>
  <si>
    <t>55700547  6005 Portfolio Hedging Power Cost</t>
  </si>
  <si>
    <t>55700549  1148-Energy Acctng O&amp;M Power Costs</t>
  </si>
  <si>
    <t>55700550  5301 - Other Energy Expense - Electric</t>
  </si>
  <si>
    <t>55700553  5301 - Gurobi SW Maintenance</t>
  </si>
  <si>
    <t>55700555  Supervision &amp; Support PC</t>
  </si>
  <si>
    <t>55700556  Safety PC</t>
  </si>
  <si>
    <t>55700557  Training PC</t>
  </si>
  <si>
    <t>55700558  General &amp; Administrative PC</t>
  </si>
  <si>
    <t>55700559  Resource Adequacy PC</t>
  </si>
  <si>
    <t>55700647  4310- EIM Outside Services</t>
  </si>
  <si>
    <t>Debit</t>
  </si>
  <si>
    <t>ZRW_Z851 Report</t>
  </si>
  <si>
    <t>Order Group : 908, 909</t>
  </si>
  <si>
    <t>REMOVE 141X</t>
  </si>
  <si>
    <t xml:space="preserve">REMOVE 141X </t>
  </si>
  <si>
    <t>Non-Consumption</t>
  </si>
  <si>
    <t>001/2022</t>
  </si>
  <si>
    <t>002/2022</t>
  </si>
  <si>
    <t>003/2022</t>
  </si>
  <si>
    <t>004/2022</t>
  </si>
  <si>
    <t>005/2022</t>
  </si>
  <si>
    <t>006/2022</t>
  </si>
  <si>
    <t>007/2022</t>
  </si>
  <si>
    <t>008/2022</t>
  </si>
  <si>
    <t>009/2022</t>
  </si>
  <si>
    <t>010/2022</t>
  </si>
  <si>
    <t>011/2022</t>
  </si>
  <si>
    <t>012/2022</t>
  </si>
  <si>
    <t>9080004 COVID 19 Help 2 Amort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</si>
</sst>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_);_(* \(#,##0.000\);_(* &quot;-&quot;_);_(@_)"/>
    <numFmt numFmtId="167" formatCode="#,##0;\(#,##0\)"/>
    <numFmt numFmtId="168" formatCode="0.00000%"/>
    <numFmt numFmtId="169" formatCode="_(&quot;$&quot;* #,##0.0000_);_(&quot;$&quot;* \(#,##0.0000\);_(&quot;$&quot;* &quot;-&quot;????_);_(@_)"/>
    <numFmt numFmtId="170" formatCode="0.0000%"/>
    <numFmt numFmtId="171" formatCode="_-* #,##0.00\ &quot;DM&quot;_-;\-* #,##0.00\ &quot;DM&quot;_-;_-* &quot;-&quot;??\ &quot;DM&quot;_-;_-@_-"/>
    <numFmt numFmtId="172" formatCode="_-* #,##0.00\ _D_M_-;\-* #,##0.00\ _D_M_-;_-* &quot;-&quot;??\ _D_M_-;_-@_-"/>
    <numFmt numFmtId="173" formatCode="00000"/>
    <numFmt numFmtId="174" formatCode="0.00_)"/>
    <numFmt numFmtId="175" formatCode="###,000"/>
    <numFmt numFmtId="176" formatCode="_(* #,##0_);_(* \(#,##0\);_(* &quot;-&quot;??_);_(@_)"/>
    <numFmt numFmtId="177" formatCode="_-* #,##0.00\ _€_-;\-* #,##0.00\ _€_-;_-* &quot;-&quot;??\ _€_-;_-@_-"/>
    <numFmt numFmtId="178" formatCode="General_)"/>
    <numFmt numFmtId="179" formatCode="#,##0.00;\-#,##0.00;#,##0.00"/>
    <numFmt numFmtId="180" formatCode="_(#,##0.0%_);\(#,##0.0%\);_(#,##0.0%_);_(@_)"/>
    <numFmt numFmtId="181" formatCode="_(&quot;$&quot;* #,##0.000_);_(&quot;$&quot;* \(#,##0.000\);_(&quot;$&quot;* &quot;-&quot;???_);_(@_)"/>
    <numFmt numFmtId="182" formatCode="_(* #,##0.000_);_(* \(#,##0.000\);_(* &quot;-&quot;???_);_(@_)"/>
    <numFmt numFmtId="183" formatCode="#,##0.0000"/>
    <numFmt numFmtId="184" formatCode="0.0%_);\(0.0%\)"/>
    <numFmt numFmtId="185" formatCode="_(* #,##0.0_);_(* \(#,##0.0\);_(* &quot;-&quot;??_);_(@_)"/>
    <numFmt numFmtId="186" formatCode="_(* #,##0.000000_);_(* \(#,##0.000000\);_(* &quot;-&quot;??_);_(@_)"/>
    <numFmt numFmtId="187" formatCode="0.00000000"/>
  </numFmts>
  <fonts count="9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1"/>
      <name val="Calibri"/>
      <family val="2"/>
    </font>
    <font>
      <b/>
      <sz val="10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8"/>
      <color rgb="FFDBE5F1"/>
      <name val="Verdana"/>
      <family val="2"/>
    </font>
    <font>
      <sz val="11"/>
      <color rgb="FF0000FF"/>
      <name val="Calibri"/>
      <family val="2"/>
      <scheme val="minor"/>
    </font>
    <font>
      <b/>
      <sz val="10"/>
      <color rgb="FF0000FF"/>
      <name val="Times New Roman"/>
      <family val="1"/>
    </font>
    <font>
      <b/>
      <sz val="9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b/>
      <u/>
      <sz val="10"/>
      <name val="Times New Roman"/>
      <family val="1"/>
    </font>
    <font>
      <i/>
      <u/>
      <sz val="10"/>
      <name val="Times New Roman"/>
      <family val="1"/>
    </font>
  </fonts>
  <fills count="10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20" fillId="0" borderId="0">
      <alignment horizontal="left" wrapText="1"/>
    </xf>
    <xf numFmtId="0" fontId="24" fillId="0" borderId="0"/>
    <xf numFmtId="0" fontId="20" fillId="0" borderId="0"/>
    <xf numFmtId="0" fontId="33" fillId="38" borderId="0" applyNumberFormat="0" applyBorder="0" applyAlignment="0" applyProtection="0"/>
    <xf numFmtId="0" fontId="34" fillId="52" borderId="0" applyNumberFormat="0" applyBorder="0" applyAlignment="0" applyProtection="0"/>
    <xf numFmtId="0" fontId="33" fillId="37" borderId="0" applyNumberFormat="0" applyBorder="0" applyAlignment="0" applyProtection="0"/>
    <xf numFmtId="0" fontId="34" fillId="44" borderId="0" applyNumberFormat="0" applyBorder="0" applyAlignment="0" applyProtection="0"/>
    <xf numFmtId="0" fontId="33" fillId="37" borderId="0" applyNumberFormat="0" applyBorder="0" applyAlignment="0" applyProtection="0"/>
    <xf numFmtId="0" fontId="34" fillId="51" borderId="0" applyNumberFormat="0" applyBorder="0" applyAlignment="0" applyProtection="0"/>
    <xf numFmtId="0" fontId="33" fillId="40" borderId="0" applyNumberFormat="0" applyBorder="0" applyAlignment="0" applyProtection="0"/>
    <xf numFmtId="0" fontId="34" fillId="43" borderId="0" applyNumberFormat="0" applyBorder="0" applyAlignment="0" applyProtection="0"/>
    <xf numFmtId="0" fontId="34" fillId="36" borderId="0" applyNumberFormat="0" applyBorder="0" applyAlignment="0" applyProtection="0"/>
    <xf numFmtId="0" fontId="33" fillId="50" borderId="0" applyNumberFormat="0" applyBorder="0" applyAlignment="0" applyProtection="0"/>
    <xf numFmtId="0" fontId="34" fillId="47" borderId="0" applyNumberFormat="0" applyBorder="0" applyAlignment="0" applyProtection="0"/>
    <xf numFmtId="0" fontId="33" fillId="42" borderId="0" applyNumberFormat="0" applyBorder="0" applyAlignment="0" applyProtection="0"/>
    <xf numFmtId="0" fontId="34" fillId="35" borderId="0" applyNumberFormat="0" applyBorder="0" applyAlignment="0" applyProtection="0"/>
    <xf numFmtId="0" fontId="33" fillId="37" borderId="0" applyNumberFormat="0" applyBorder="0" applyAlignment="0" applyProtection="0"/>
    <xf numFmtId="0" fontId="34" fillId="39" borderId="0" applyNumberFormat="0" applyBorder="0" applyAlignment="0" applyProtection="0"/>
    <xf numFmtId="0" fontId="33" fillId="41" borderId="0" applyNumberFormat="0" applyBorder="0" applyAlignment="0" applyProtection="0"/>
    <xf numFmtId="0" fontId="33" fillId="34" borderId="0" applyNumberFormat="0" applyBorder="0" applyAlignment="0" applyProtection="0"/>
    <xf numFmtId="0" fontId="34" fillId="49" borderId="0" applyNumberFormat="0" applyBorder="0" applyAlignment="0" applyProtection="0"/>
    <xf numFmtId="0" fontId="33" fillId="46" borderId="0" applyNumberFormat="0" applyBorder="0" applyAlignment="0" applyProtection="0"/>
    <xf numFmtId="0" fontId="34" fillId="40" borderId="0" applyNumberFormat="0" applyBorder="0" applyAlignment="0" applyProtection="0"/>
    <xf numFmtId="0" fontId="25" fillId="33" borderId="0"/>
    <xf numFmtId="0" fontId="34" fillId="48" borderId="0" applyNumberFormat="0" applyBorder="0" applyAlignment="0" applyProtection="0"/>
    <xf numFmtId="0" fontId="33" fillId="45" borderId="0" applyNumberFormat="0" applyBorder="0" applyAlignment="0" applyProtection="0"/>
    <xf numFmtId="0" fontId="34" fillId="39" borderId="0" applyNumberFormat="0" applyBorder="0" applyAlignment="0" applyProtection="0"/>
    <xf numFmtId="0" fontId="33" fillId="53" borderId="0" applyNumberFormat="0" applyBorder="0" applyAlignment="0" applyProtection="0"/>
    <xf numFmtId="0" fontId="35" fillId="51" borderId="0" applyNumberFormat="0" applyBorder="0" applyAlignment="0" applyProtection="0"/>
    <xf numFmtId="0" fontId="36" fillId="54" borderId="14" applyNumberFormat="0" applyAlignment="0" applyProtection="0"/>
    <xf numFmtId="0" fontId="37" fillId="46" borderId="15" applyNumberFormat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34" fillId="44" borderId="0" applyNumberFormat="0" applyBorder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2" fillId="52" borderId="14" applyNumberFormat="0" applyAlignment="0" applyProtection="0"/>
    <xf numFmtId="0" fontId="43" fillId="0" borderId="19" applyNumberFormat="0" applyFill="0" applyAlignment="0" applyProtection="0"/>
    <xf numFmtId="0" fontId="43" fillId="52" borderId="0" applyNumberFormat="0" applyBorder="0" applyAlignment="0" applyProtection="0"/>
    <xf numFmtId="0" fontId="25" fillId="51" borderId="14" applyNumberFormat="0" applyFont="0" applyAlignment="0" applyProtection="0"/>
    <xf numFmtId="0" fontId="44" fillId="54" borderId="20" applyNumberFormat="0" applyAlignment="0" applyProtection="0"/>
    <xf numFmtId="4" fontId="25" fillId="58" borderId="14" applyNumberFormat="0" applyProtection="0">
      <alignment vertical="center"/>
    </xf>
    <xf numFmtId="4" fontId="47" fillId="59" borderId="14" applyNumberFormat="0" applyProtection="0">
      <alignment vertical="center"/>
    </xf>
    <xf numFmtId="4" fontId="25" fillId="59" borderId="14" applyNumberFormat="0" applyProtection="0">
      <alignment horizontal="left" vertical="center" indent="1"/>
    </xf>
    <xf numFmtId="0" fontId="30" fillId="58" borderId="21" applyNumberFormat="0" applyProtection="0">
      <alignment horizontal="left" vertical="top" indent="1"/>
    </xf>
    <xf numFmtId="4" fontId="25" fillId="60" borderId="14" applyNumberFormat="0" applyProtection="0">
      <alignment horizontal="left" vertical="center" indent="1"/>
    </xf>
    <xf numFmtId="4" fontId="25" fillId="61" borderId="14" applyNumberFormat="0" applyProtection="0">
      <alignment horizontal="right" vertical="center"/>
    </xf>
    <xf numFmtId="4" fontId="25" fillId="62" borderId="14" applyNumberFormat="0" applyProtection="0">
      <alignment horizontal="right" vertical="center"/>
    </xf>
    <xf numFmtId="4" fontId="25" fillId="63" borderId="22" applyNumberFormat="0" applyProtection="0">
      <alignment horizontal="right" vertical="center"/>
    </xf>
    <xf numFmtId="4" fontId="25" fillId="64" borderId="14" applyNumberFormat="0" applyProtection="0">
      <alignment horizontal="right" vertical="center"/>
    </xf>
    <xf numFmtId="4" fontId="25" fillId="65" borderId="14" applyNumberFormat="0" applyProtection="0">
      <alignment horizontal="right" vertical="center"/>
    </xf>
    <xf numFmtId="4" fontId="25" fillId="66" borderId="14" applyNumberFormat="0" applyProtection="0">
      <alignment horizontal="right" vertical="center"/>
    </xf>
    <xf numFmtId="4" fontId="25" fillId="67" borderId="14" applyNumberFormat="0" applyProtection="0">
      <alignment horizontal="right" vertical="center"/>
    </xf>
    <xf numFmtId="4" fontId="25" fillId="68" borderId="14" applyNumberFormat="0" applyProtection="0">
      <alignment horizontal="right" vertical="center"/>
    </xf>
    <xf numFmtId="4" fontId="25" fillId="69" borderId="14" applyNumberFormat="0" applyProtection="0">
      <alignment horizontal="right" vertical="center"/>
    </xf>
    <xf numFmtId="4" fontId="25" fillId="70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5" fillId="72" borderId="14" applyNumberFormat="0" applyProtection="0">
      <alignment horizontal="right" vertical="center"/>
    </xf>
    <xf numFmtId="4" fontId="25" fillId="73" borderId="22" applyNumberFormat="0" applyProtection="0">
      <alignment horizontal="left" vertical="center" indent="1"/>
    </xf>
    <xf numFmtId="4" fontId="25" fillId="72" borderId="22" applyNumberFormat="0" applyProtection="0">
      <alignment horizontal="left" vertical="center" indent="1"/>
    </xf>
    <xf numFmtId="0" fontId="25" fillId="74" borderId="14" applyNumberFormat="0" applyProtection="0">
      <alignment horizontal="left" vertical="center" indent="1"/>
    </xf>
    <xf numFmtId="0" fontId="25" fillId="71" borderId="21" applyNumberFormat="0" applyProtection="0">
      <alignment horizontal="left" vertical="top" indent="1"/>
    </xf>
    <xf numFmtId="0" fontId="25" fillId="75" borderId="14" applyNumberFormat="0" applyProtection="0">
      <alignment horizontal="left" vertical="center" indent="1"/>
    </xf>
    <xf numFmtId="0" fontId="25" fillId="72" borderId="21" applyNumberFormat="0" applyProtection="0">
      <alignment horizontal="left" vertical="top" indent="1"/>
    </xf>
    <xf numFmtId="0" fontId="25" fillId="76" borderId="14" applyNumberFormat="0" applyProtection="0">
      <alignment horizontal="left" vertical="center" indent="1"/>
    </xf>
    <xf numFmtId="0" fontId="25" fillId="76" borderId="21" applyNumberFormat="0" applyProtection="0">
      <alignment horizontal="left" vertical="top" indent="1"/>
    </xf>
    <xf numFmtId="0" fontId="25" fillId="73" borderId="14" applyNumberFormat="0" applyProtection="0">
      <alignment horizontal="left" vertical="center" indent="1"/>
    </xf>
    <xf numFmtId="0" fontId="25" fillId="73" borderId="21" applyNumberFormat="0" applyProtection="0">
      <alignment horizontal="left" vertical="top" indent="1"/>
    </xf>
    <xf numFmtId="0" fontId="25" fillId="77" borderId="23" applyNumberFormat="0">
      <protection locked="0"/>
    </xf>
    <xf numFmtId="0" fontId="28" fillId="71" borderId="24" applyBorder="0"/>
    <xf numFmtId="4" fontId="29" fillId="78" borderId="21" applyNumberFormat="0" applyProtection="0">
      <alignment vertical="center"/>
    </xf>
    <xf numFmtId="4" fontId="47" fillId="79" borderId="13" applyNumberFormat="0" applyProtection="0">
      <alignment vertical="center"/>
    </xf>
    <xf numFmtId="4" fontId="29" fillId="74" borderId="21" applyNumberFormat="0" applyProtection="0">
      <alignment horizontal="left" vertical="center" indent="1"/>
    </xf>
    <xf numFmtId="0" fontId="29" fillId="78" borderId="21" applyNumberFormat="0" applyProtection="0">
      <alignment horizontal="left" vertical="top" indent="1"/>
    </xf>
    <xf numFmtId="4" fontId="25" fillId="0" borderId="14" applyNumberFormat="0" applyProtection="0">
      <alignment horizontal="right" vertical="center"/>
    </xf>
    <xf numFmtId="4" fontId="47" fillId="80" borderId="14" applyNumberFormat="0" applyProtection="0">
      <alignment horizontal="right" vertical="center"/>
    </xf>
    <xf numFmtId="4" fontId="25" fillId="60" borderId="14" applyNumberFormat="0" applyProtection="0">
      <alignment horizontal="left" vertical="center" indent="1"/>
    </xf>
    <xf numFmtId="0" fontId="29" fillId="72" borderId="21" applyNumberFormat="0" applyProtection="0">
      <alignment horizontal="left" vertical="top" indent="1"/>
    </xf>
    <xf numFmtId="4" fontId="31" fillId="81" borderId="22" applyNumberFormat="0" applyProtection="0">
      <alignment horizontal="left" vertical="center" indent="1"/>
    </xf>
    <xf numFmtId="0" fontId="25" fillId="82" borderId="13"/>
    <xf numFmtId="4" fontId="32" fillId="77" borderId="14" applyNumberFormat="0" applyProtection="0">
      <alignment horizontal="right" vertical="center"/>
    </xf>
    <xf numFmtId="0" fontId="45" fillId="0" borderId="0" applyNumberFormat="0" applyFill="0" applyBorder="0" applyAlignment="0" applyProtection="0"/>
    <xf numFmtId="0" fontId="38" fillId="0" borderId="25" applyNumberFormat="0" applyFill="0" applyAlignment="0" applyProtection="0"/>
    <xf numFmtId="0" fontId="46" fillId="0" borderId="0" applyNumberFormat="0" applyFill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42" borderId="0" applyNumberFormat="0" applyBorder="0" applyAlignment="0" applyProtection="0"/>
    <xf numFmtId="0" fontId="33" fillId="46" borderId="0" applyNumberFormat="0" applyBorder="0" applyAlignment="0" applyProtection="0"/>
    <xf numFmtId="0" fontId="33" fillId="37" borderId="0" applyNumberFormat="0" applyBorder="0" applyAlignment="0" applyProtection="0"/>
    <xf numFmtId="0" fontId="33" fillId="50" borderId="0" applyNumberFormat="0" applyBorder="0" applyAlignment="0" applyProtection="0"/>
    <xf numFmtId="0" fontId="20" fillId="0" borderId="0"/>
    <xf numFmtId="169" fontId="20" fillId="0" borderId="0">
      <alignment horizontal="left" wrapText="1"/>
    </xf>
    <xf numFmtId="0" fontId="48" fillId="0" borderId="0"/>
    <xf numFmtId="17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3" fontId="20" fillId="0" borderId="0"/>
    <xf numFmtId="38" fontId="25" fillId="83" borderId="0" applyNumberFormat="0" applyBorder="0" applyAlignment="0" applyProtection="0"/>
    <xf numFmtId="10" fontId="25" fillId="80" borderId="13" applyNumberFormat="0" applyBorder="0" applyAlignment="0" applyProtection="0"/>
    <xf numFmtId="174" fontId="49" fillId="0" borderId="0"/>
    <xf numFmtId="10" fontId="20" fillId="0" borderId="0" applyFont="0" applyFill="0" applyBorder="0" applyAlignment="0" applyProtection="0"/>
    <xf numFmtId="0" fontId="50" fillId="0" borderId="27" applyNumberFormat="0" applyFont="0" applyFill="0" applyAlignment="0" applyProtection="0"/>
    <xf numFmtId="175" fontId="51" fillId="0" borderId="28" applyNumberFormat="0" applyProtection="0">
      <alignment horizontal="right" vertical="center"/>
    </xf>
    <xf numFmtId="175" fontId="52" fillId="0" borderId="29" applyNumberFormat="0" applyProtection="0">
      <alignment horizontal="right" vertical="center"/>
    </xf>
    <xf numFmtId="0" fontId="52" fillId="84" borderId="27" applyNumberFormat="0" applyAlignment="0" applyProtection="0">
      <alignment horizontal="left" vertical="center" indent="1"/>
    </xf>
    <xf numFmtId="0" fontId="53" fillId="85" borderId="29" applyNumberFormat="0" applyAlignment="0" applyProtection="0">
      <alignment horizontal="left" vertical="center" indent="1"/>
    </xf>
    <xf numFmtId="0" fontId="53" fillId="85" borderId="29" applyNumberFormat="0" applyAlignment="0" applyProtection="0">
      <alignment horizontal="left" vertical="center" indent="1"/>
    </xf>
    <xf numFmtId="0" fontId="54" fillId="0" borderId="30" applyNumberFormat="0" applyFill="0" applyBorder="0" applyAlignment="0" applyProtection="0"/>
    <xf numFmtId="0" fontId="55" fillId="0" borderId="30" applyBorder="0" applyAlignment="0" applyProtection="0"/>
    <xf numFmtId="175" fontId="56" fillId="86" borderId="31" applyNumberFormat="0" applyBorder="0" applyAlignment="0" applyProtection="0">
      <alignment horizontal="right" vertical="center" indent="1"/>
    </xf>
    <xf numFmtId="175" fontId="57" fillId="87" borderId="31" applyNumberFormat="0" applyBorder="0" applyAlignment="0" applyProtection="0">
      <alignment horizontal="right" vertical="center" indent="1"/>
    </xf>
    <xf numFmtId="175" fontId="57" fillId="88" borderId="31" applyNumberFormat="0" applyBorder="0" applyAlignment="0" applyProtection="0">
      <alignment horizontal="right" vertical="center" indent="1"/>
    </xf>
    <xf numFmtId="175" fontId="58" fillId="89" borderId="31" applyNumberFormat="0" applyBorder="0" applyAlignment="0" applyProtection="0">
      <alignment horizontal="right" vertical="center" indent="1"/>
    </xf>
    <xf numFmtId="175" fontId="58" fillId="90" borderId="31" applyNumberFormat="0" applyBorder="0" applyAlignment="0" applyProtection="0">
      <alignment horizontal="right" vertical="center" indent="1"/>
    </xf>
    <xf numFmtId="175" fontId="58" fillId="91" borderId="31" applyNumberFormat="0" applyBorder="0" applyAlignment="0" applyProtection="0">
      <alignment horizontal="right" vertical="center" indent="1"/>
    </xf>
    <xf numFmtId="175" fontId="59" fillId="92" borderId="31" applyNumberFormat="0" applyBorder="0" applyAlignment="0" applyProtection="0">
      <alignment horizontal="right" vertical="center" indent="1"/>
    </xf>
    <xf numFmtId="175" fontId="59" fillId="93" borderId="31" applyNumberFormat="0" applyBorder="0" applyAlignment="0" applyProtection="0">
      <alignment horizontal="right" vertical="center" indent="1"/>
    </xf>
    <xf numFmtId="175" fontId="59" fillId="94" borderId="31" applyNumberFormat="0" applyBorder="0" applyAlignment="0" applyProtection="0">
      <alignment horizontal="right" vertical="center" indent="1"/>
    </xf>
    <xf numFmtId="0" fontId="53" fillId="95" borderId="27" applyNumberFormat="0" applyAlignment="0" applyProtection="0">
      <alignment horizontal="left" vertical="center" indent="1"/>
    </xf>
    <xf numFmtId="0" fontId="53" fillId="96" borderId="27" applyNumberFormat="0" applyAlignment="0" applyProtection="0">
      <alignment horizontal="left" vertical="center" indent="1"/>
    </xf>
    <xf numFmtId="0" fontId="53" fillId="97" borderId="27" applyNumberFormat="0" applyAlignment="0" applyProtection="0">
      <alignment horizontal="left" vertical="center" indent="1"/>
    </xf>
    <xf numFmtId="0" fontId="53" fillId="98" borderId="27" applyNumberFormat="0" applyAlignment="0" applyProtection="0">
      <alignment horizontal="left" vertical="center" indent="1"/>
    </xf>
    <xf numFmtId="0" fontId="53" fillId="99" borderId="29" applyNumberFormat="0" applyAlignment="0" applyProtection="0">
      <alignment horizontal="left" vertical="center" indent="1"/>
    </xf>
    <xf numFmtId="175" fontId="51" fillId="98" borderId="28" applyNumberFormat="0" applyBorder="0" applyProtection="0">
      <alignment horizontal="right" vertical="center"/>
    </xf>
    <xf numFmtId="175" fontId="52" fillId="98" borderId="29" applyNumberFormat="0" applyBorder="0" applyProtection="0">
      <alignment horizontal="right" vertical="center"/>
    </xf>
    <xf numFmtId="175" fontId="51" fillId="100" borderId="27" applyNumberFormat="0" applyAlignment="0" applyProtection="0">
      <alignment horizontal="left" vertical="center" indent="1"/>
    </xf>
    <xf numFmtId="0" fontId="52" fillId="84" borderId="29" applyNumberFormat="0" applyAlignment="0" applyProtection="0">
      <alignment horizontal="left" vertical="center" indent="1"/>
    </xf>
    <xf numFmtId="0" fontId="53" fillId="99" borderId="29" applyNumberFormat="0" applyAlignment="0" applyProtection="0">
      <alignment horizontal="left" vertical="center" indent="1"/>
    </xf>
    <xf numFmtId="175" fontId="52" fillId="99" borderId="29" applyNumberFormat="0" applyProtection="0">
      <alignment horizontal="right" vertical="center"/>
    </xf>
    <xf numFmtId="0" fontId="25" fillId="33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42" fillId="52" borderId="14" applyNumberFormat="0" applyAlignment="0" applyProtection="0"/>
    <xf numFmtId="0" fontId="33" fillId="42" borderId="0" applyNumberFormat="0" applyBorder="0" applyAlignment="0" applyProtection="0"/>
    <xf numFmtId="0" fontId="33" fillId="46" borderId="0" applyNumberFormat="0" applyBorder="0" applyAlignment="0" applyProtection="0"/>
    <xf numFmtId="0" fontId="33" fillId="37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37" borderId="0" applyNumberFormat="0" applyBorder="0" applyAlignment="0" applyProtection="0"/>
    <xf numFmtId="0" fontId="33" fillId="46" borderId="0" applyNumberFormat="0" applyBorder="0" applyAlignment="0" applyProtection="0"/>
    <xf numFmtId="0" fontId="42" fillId="52" borderId="14" applyNumberFormat="0" applyAlignment="0" applyProtection="0"/>
    <xf numFmtId="0" fontId="33" fillId="42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25" fillId="33" borderId="0"/>
    <xf numFmtId="0" fontId="1" fillId="0" borderId="0"/>
    <xf numFmtId="0" fontId="1" fillId="0" borderId="0"/>
    <xf numFmtId="0" fontId="62" fillId="0" borderId="1" applyNumberFormat="0" applyFill="0" applyAlignment="0" applyProtection="0"/>
    <xf numFmtId="0" fontId="63" fillId="0" borderId="2" applyNumberFormat="0" applyFill="0" applyAlignment="0" applyProtection="0"/>
    <xf numFmtId="0" fontId="64" fillId="0" borderId="3" applyNumberFormat="0" applyFill="0" applyAlignment="0" applyProtection="0"/>
    <xf numFmtId="0" fontId="64" fillId="0" borderId="0" applyNumberFormat="0" applyFill="0" applyBorder="0" applyAlignment="0" applyProtection="0"/>
    <xf numFmtId="0" fontId="65" fillId="2" borderId="0" applyNumberFormat="0" applyBorder="0" applyAlignment="0" applyProtection="0"/>
    <xf numFmtId="0" fontId="66" fillId="3" borderId="0" applyNumberFormat="0" applyBorder="0" applyAlignment="0" applyProtection="0"/>
    <xf numFmtId="0" fontId="67" fillId="4" borderId="0" applyNumberFormat="0" applyBorder="0" applyAlignment="0" applyProtection="0"/>
    <xf numFmtId="0" fontId="68" fillId="5" borderId="4" applyNumberFormat="0" applyAlignment="0" applyProtection="0"/>
    <xf numFmtId="0" fontId="69" fillId="6" borderId="5" applyNumberFormat="0" applyAlignment="0" applyProtection="0"/>
    <xf numFmtId="0" fontId="70" fillId="6" borderId="4" applyNumberFormat="0" applyAlignment="0" applyProtection="0"/>
    <xf numFmtId="0" fontId="71" fillId="0" borderId="6" applyNumberFormat="0" applyFill="0" applyAlignment="0" applyProtection="0"/>
    <xf numFmtId="0" fontId="72" fillId="7" borderId="7" applyNumberFormat="0" applyAlignment="0" applyProtection="0"/>
    <xf numFmtId="0" fontId="7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74" fillId="0" borderId="0" applyNumberFormat="0" applyFill="0" applyBorder="0" applyAlignment="0" applyProtection="0"/>
    <xf numFmtId="0" fontId="75" fillId="0" borderId="9" applyNumberFormat="0" applyFill="0" applyAlignment="0" applyProtection="0"/>
    <xf numFmtId="0" fontId="7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76" fillId="12" borderId="0" applyNumberFormat="0" applyBorder="0" applyAlignment="0" applyProtection="0"/>
    <xf numFmtId="0" fontId="7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6" fillId="32" borderId="0" applyNumberFormat="0" applyBorder="0" applyAlignment="0" applyProtection="0"/>
    <xf numFmtId="0" fontId="68" fillId="5" borderId="4" applyNumberFormat="0" applyAlignment="0" applyProtection="0"/>
    <xf numFmtId="0" fontId="76" fillId="9" borderId="0" applyNumberFormat="0" applyBorder="0" applyAlignment="0" applyProtection="0"/>
    <xf numFmtId="0" fontId="76" fillId="13" borderId="0" applyNumberFormat="0" applyBorder="0" applyAlignment="0" applyProtection="0"/>
    <xf numFmtId="0" fontId="76" fillId="17" borderId="0" applyNumberFormat="0" applyBorder="0" applyAlignment="0" applyProtection="0"/>
    <xf numFmtId="0" fontId="76" fillId="21" borderId="0" applyNumberFormat="0" applyBorder="0" applyAlignment="0" applyProtection="0"/>
    <xf numFmtId="0" fontId="76" fillId="25" borderId="0" applyNumberFormat="0" applyBorder="0" applyAlignment="0" applyProtection="0"/>
    <xf numFmtId="0" fontId="76" fillId="29" borderId="0" applyNumberFormat="0" applyBorder="0" applyAlignment="0" applyProtection="0"/>
    <xf numFmtId="9" fontId="20" fillId="0" borderId="0" applyFont="0" applyFill="0" applyBorder="0" applyAlignment="0" applyProtection="0"/>
    <xf numFmtId="0" fontId="78" fillId="0" borderId="0"/>
    <xf numFmtId="0" fontId="34" fillId="101" borderId="0" applyNumberFormat="0" applyBorder="0" applyAlignment="0" applyProtection="0"/>
    <xf numFmtId="0" fontId="34" fillId="61" borderId="0" applyNumberFormat="0" applyBorder="0" applyAlignment="0" applyProtection="0"/>
    <xf numFmtId="0" fontId="34" fillId="102" borderId="0" applyNumberFormat="0" applyBorder="0" applyAlignment="0" applyProtection="0"/>
    <xf numFmtId="0" fontId="34" fillId="103" borderId="0" applyNumberFormat="0" applyBorder="0" applyAlignment="0" applyProtection="0"/>
    <xf numFmtId="0" fontId="34" fillId="104" borderId="0" applyNumberFormat="0" applyBorder="0" applyAlignment="0" applyProtection="0"/>
    <xf numFmtId="0" fontId="34" fillId="105" borderId="0" applyNumberFormat="0" applyBorder="0" applyAlignment="0" applyProtection="0"/>
    <xf numFmtId="0" fontId="34" fillId="76" borderId="0" applyNumberFormat="0" applyBorder="0" applyAlignment="0" applyProtection="0"/>
    <xf numFmtId="0" fontId="34" fillId="106" borderId="0" applyNumberFormat="0" applyBorder="0" applyAlignment="0" applyProtection="0"/>
    <xf numFmtId="0" fontId="34" fillId="69" borderId="0" applyNumberFormat="0" applyBorder="0" applyAlignment="0" applyProtection="0"/>
    <xf numFmtId="0" fontId="34" fillId="103" borderId="0" applyNumberFormat="0" applyBorder="0" applyAlignment="0" applyProtection="0"/>
    <xf numFmtId="0" fontId="34" fillId="76" borderId="0" applyNumberFormat="0" applyBorder="0" applyAlignment="0" applyProtection="0"/>
    <xf numFmtId="0" fontId="34" fillId="64" borderId="0" applyNumberFormat="0" applyBorder="0" applyAlignment="0" applyProtection="0"/>
    <xf numFmtId="17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79" fillId="0" borderId="0" applyFont="0" applyFill="0" applyBorder="0" applyAlignment="0" applyProtection="0"/>
    <xf numFmtId="0" fontId="20" fillId="0" borderId="0"/>
    <xf numFmtId="0" fontId="20" fillId="0" borderId="0"/>
    <xf numFmtId="178" fontId="20" fillId="0" borderId="0"/>
    <xf numFmtId="0" fontId="2" fillId="0" borderId="0"/>
    <xf numFmtId="0" fontId="34" fillId="78" borderId="32" applyNumberFormat="0" applyFont="0" applyAlignment="0" applyProtection="0"/>
    <xf numFmtId="9" fontId="20" fillId="0" borderId="0" applyFont="0" applyFill="0" applyBorder="0" applyAlignment="0" applyProtection="0"/>
    <xf numFmtId="0" fontId="8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1" fillId="0" borderId="0"/>
    <xf numFmtId="0" fontId="2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3" fillId="37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3" fillId="41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3" fillId="45" borderId="0" applyNumberFormat="0" applyBorder="0" applyAlignment="0" applyProtection="0"/>
    <xf numFmtId="0" fontId="34" fillId="39" borderId="0" applyNumberFormat="0" applyBorder="0" applyAlignment="0" applyProtection="0"/>
    <xf numFmtId="0" fontId="34" fillId="47" borderId="0" applyNumberFormat="0" applyBorder="0" applyAlignment="0" applyProtection="0"/>
    <xf numFmtId="0" fontId="33" fillId="40" borderId="0" applyNumberFormat="0" applyBorder="0" applyAlignment="0" applyProtection="0"/>
    <xf numFmtId="0" fontId="34" fillId="48" borderId="0" applyNumberFormat="0" applyBorder="0" applyAlignment="0" applyProtection="0"/>
    <xf numFmtId="0" fontId="33" fillId="37" borderId="0" applyNumberFormat="0" applyBorder="0" applyAlignment="0" applyProtection="0"/>
    <xf numFmtId="0" fontId="34" fillId="52" borderId="0" applyNumberFormat="0" applyBorder="0" applyAlignment="0" applyProtection="0"/>
    <xf numFmtId="0" fontId="33" fillId="53" borderId="0" applyNumberFormat="0" applyBorder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4" fontId="25" fillId="58" borderId="14" applyNumberFormat="0" applyProtection="0">
      <alignment vertical="center"/>
    </xf>
    <xf numFmtId="4" fontId="47" fillId="59" borderId="14" applyNumberFormat="0" applyProtection="0">
      <alignment vertical="center"/>
    </xf>
    <xf numFmtId="4" fontId="25" fillId="59" borderId="14" applyNumberFormat="0" applyProtection="0">
      <alignment horizontal="left" vertical="center" indent="1"/>
    </xf>
    <xf numFmtId="0" fontId="30" fillId="58" borderId="21" applyNumberFormat="0" applyProtection="0">
      <alignment horizontal="left" vertical="top" indent="1"/>
    </xf>
    <xf numFmtId="4" fontId="25" fillId="60" borderId="14" applyNumberFormat="0" applyProtection="0">
      <alignment horizontal="left" vertical="center" indent="1"/>
    </xf>
    <xf numFmtId="4" fontId="25" fillId="61" borderId="14" applyNumberFormat="0" applyProtection="0">
      <alignment horizontal="right" vertical="center"/>
    </xf>
    <xf numFmtId="4" fontId="25" fillId="62" borderId="14" applyNumberFormat="0" applyProtection="0">
      <alignment horizontal="right" vertical="center"/>
    </xf>
    <xf numFmtId="4" fontId="25" fillId="63" borderId="22" applyNumberFormat="0" applyProtection="0">
      <alignment horizontal="right" vertical="center"/>
    </xf>
    <xf numFmtId="4" fontId="25" fillId="64" borderId="14" applyNumberFormat="0" applyProtection="0">
      <alignment horizontal="right" vertical="center"/>
    </xf>
    <xf numFmtId="4" fontId="25" fillId="65" borderId="14" applyNumberFormat="0" applyProtection="0">
      <alignment horizontal="right" vertical="center"/>
    </xf>
    <xf numFmtId="4" fontId="25" fillId="66" borderId="14" applyNumberFormat="0" applyProtection="0">
      <alignment horizontal="right" vertical="center"/>
    </xf>
    <xf numFmtId="4" fontId="25" fillId="67" borderId="14" applyNumberFormat="0" applyProtection="0">
      <alignment horizontal="right" vertical="center"/>
    </xf>
    <xf numFmtId="4" fontId="25" fillId="68" borderId="14" applyNumberFormat="0" applyProtection="0">
      <alignment horizontal="right" vertical="center"/>
    </xf>
    <xf numFmtId="4" fontId="25" fillId="69" borderId="14" applyNumberFormat="0" applyProtection="0">
      <alignment horizontal="right" vertical="center"/>
    </xf>
    <xf numFmtId="4" fontId="25" fillId="70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5" fillId="72" borderId="14" applyNumberFormat="0" applyProtection="0">
      <alignment horizontal="right" vertical="center"/>
    </xf>
    <xf numFmtId="4" fontId="25" fillId="73" borderId="22" applyNumberFormat="0" applyProtection="0">
      <alignment horizontal="left" vertical="center" indent="1"/>
    </xf>
    <xf numFmtId="4" fontId="25" fillId="72" borderId="22" applyNumberFormat="0" applyProtection="0">
      <alignment horizontal="left" vertical="center" indent="1"/>
    </xf>
    <xf numFmtId="0" fontId="25" fillId="74" borderId="14" applyNumberFormat="0" applyProtection="0">
      <alignment horizontal="left" vertical="center" indent="1"/>
    </xf>
    <xf numFmtId="0" fontId="25" fillId="71" borderId="21" applyNumberFormat="0" applyProtection="0">
      <alignment horizontal="left" vertical="top" indent="1"/>
    </xf>
    <xf numFmtId="0" fontId="25" fillId="75" borderId="14" applyNumberFormat="0" applyProtection="0">
      <alignment horizontal="left" vertical="center" indent="1"/>
    </xf>
    <xf numFmtId="0" fontId="25" fillId="72" borderId="21" applyNumberFormat="0" applyProtection="0">
      <alignment horizontal="left" vertical="top" indent="1"/>
    </xf>
    <xf numFmtId="0" fontId="25" fillId="76" borderId="14" applyNumberFormat="0" applyProtection="0">
      <alignment horizontal="left" vertical="center" indent="1"/>
    </xf>
    <xf numFmtId="0" fontId="25" fillId="76" borderId="21" applyNumberFormat="0" applyProtection="0">
      <alignment horizontal="left" vertical="top" indent="1"/>
    </xf>
    <xf numFmtId="0" fontId="25" fillId="73" borderId="14" applyNumberFormat="0" applyProtection="0">
      <alignment horizontal="left" vertical="center" indent="1"/>
    </xf>
    <xf numFmtId="0" fontId="25" fillId="73" borderId="21" applyNumberFormat="0" applyProtection="0">
      <alignment horizontal="left" vertical="top" indent="1"/>
    </xf>
    <xf numFmtId="0" fontId="25" fillId="77" borderId="23" applyNumberFormat="0">
      <protection locked="0"/>
    </xf>
    <xf numFmtId="4" fontId="29" fillId="78" borderId="21" applyNumberFormat="0" applyProtection="0">
      <alignment vertical="center"/>
    </xf>
    <xf numFmtId="4" fontId="47" fillId="79" borderId="13" applyNumberFormat="0" applyProtection="0">
      <alignment vertical="center"/>
    </xf>
    <xf numFmtId="4" fontId="29" fillId="74" borderId="21" applyNumberFormat="0" applyProtection="0">
      <alignment horizontal="left" vertical="center" indent="1"/>
    </xf>
    <xf numFmtId="0" fontId="29" fillId="78" borderId="21" applyNumberFormat="0" applyProtection="0">
      <alignment horizontal="left" vertical="top" indent="1"/>
    </xf>
    <xf numFmtId="4" fontId="25" fillId="0" borderId="14" applyNumberFormat="0" applyProtection="0">
      <alignment horizontal="right" vertical="center"/>
    </xf>
    <xf numFmtId="4" fontId="47" fillId="80" borderId="14" applyNumberFormat="0" applyProtection="0">
      <alignment horizontal="right" vertical="center"/>
    </xf>
    <xf numFmtId="4" fontId="25" fillId="60" borderId="14" applyNumberFormat="0" applyProtection="0">
      <alignment horizontal="left" vertical="center" indent="1"/>
    </xf>
    <xf numFmtId="0" fontId="29" fillId="72" borderId="21" applyNumberFormat="0" applyProtection="0">
      <alignment horizontal="left" vertical="top" indent="1"/>
    </xf>
    <xf numFmtId="4" fontId="31" fillId="81" borderId="22" applyNumberFormat="0" applyProtection="0">
      <alignment horizontal="left" vertical="center" indent="1"/>
    </xf>
    <xf numFmtId="4" fontId="32" fillId="77" borderId="14" applyNumberFormat="0" applyProtection="0">
      <alignment horizontal="right" vertical="center"/>
    </xf>
    <xf numFmtId="175" fontId="51" fillId="100" borderId="27" applyNumberFormat="0" applyAlignment="0" applyProtection="0">
      <alignment horizontal="left" vertical="center" indent="1"/>
    </xf>
    <xf numFmtId="175" fontId="82" fillId="100" borderId="0" applyNumberFormat="0" applyAlignment="0" applyProtection="0">
      <alignment horizontal="left" vertical="center" indent="1"/>
    </xf>
    <xf numFmtId="0" fontId="50" fillId="0" borderId="33" applyNumberFormat="0" applyFont="0" applyFill="0" applyAlignment="0" applyProtection="0"/>
    <xf numFmtId="175" fontId="51" fillId="0" borderId="28" applyNumberFormat="0" applyFill="0" applyBorder="0" applyAlignment="0" applyProtection="0">
      <alignment horizontal="right" vertical="center"/>
    </xf>
    <xf numFmtId="0" fontId="89" fillId="0" borderId="0"/>
  </cellStyleXfs>
  <cellXfs count="243">
    <xf numFmtId="0" fontId="0" fillId="0" borderId="0" xfId="0"/>
    <xf numFmtId="0" fontId="19" fillId="0" borderId="0" xfId="0" quotePrefix="1" applyFont="1" applyFill="1" applyBorder="1" applyAlignment="1">
      <alignment horizontal="right"/>
    </xf>
    <xf numFmtId="164" fontId="19" fillId="0" borderId="0" xfId="45" applyFont="1" applyFill="1" applyAlignment="1"/>
    <xf numFmtId="164" fontId="19" fillId="0" borderId="10" xfId="45" applyFont="1" applyFill="1" applyBorder="1" applyAlignment="1" applyProtection="1">
      <alignment horizontal="center"/>
      <protection locked="0"/>
    </xf>
    <xf numFmtId="164" fontId="19" fillId="0" borderId="10" xfId="45" applyFont="1" applyFill="1" applyBorder="1" applyAlignment="1">
      <alignment horizontal="center"/>
    </xf>
    <xf numFmtId="164" fontId="22" fillId="0" borderId="0" xfId="45" applyFont="1" applyFill="1" applyAlignment="1">
      <alignment horizontal="fill"/>
    </xf>
    <xf numFmtId="0" fontId="0" fillId="0" borderId="0" xfId="0" applyFill="1"/>
    <xf numFmtId="41" fontId="22" fillId="0" borderId="0" xfId="45" applyNumberFormat="1" applyFont="1" applyFill="1" applyBorder="1">
      <alignment horizontal="left" wrapText="1"/>
    </xf>
    <xf numFmtId="165" fontId="22" fillId="0" borderId="0" xfId="2" applyNumberFormat="1" applyFont="1" applyFill="1" applyAlignment="1"/>
    <xf numFmtId="164" fontId="22" fillId="0" borderId="0" xfId="45" applyFont="1" applyFill="1" applyBorder="1">
      <alignment horizontal="left" wrapText="1"/>
    </xf>
    <xf numFmtId="164" fontId="22" fillId="0" borderId="0" xfId="45" applyFont="1" applyFill="1" applyBorder="1" applyAlignment="1"/>
    <xf numFmtId="0" fontId="22" fillId="0" borderId="0" xfId="0" applyFont="1" applyFill="1"/>
    <xf numFmtId="164" fontId="22" fillId="0" borderId="0" xfId="45" applyFont="1" applyFill="1" applyBorder="1" applyAlignment="1">
      <alignment horizontal="left"/>
    </xf>
    <xf numFmtId="165" fontId="22" fillId="0" borderId="0" xfId="2" applyNumberFormat="1" applyFont="1" applyFill="1"/>
    <xf numFmtId="41" fontId="22" fillId="0" borderId="0" xfId="1" applyNumberFormat="1" applyFont="1" applyFill="1" applyBorder="1" applyAlignment="1">
      <alignment horizontal="left" wrapText="1"/>
    </xf>
    <xf numFmtId="37" fontId="22" fillId="0" borderId="0" xfId="45" applyNumberFormat="1" applyFont="1" applyFill="1">
      <alignment horizontal="left" wrapText="1"/>
    </xf>
    <xf numFmtId="165" fontId="22" fillId="0" borderId="0" xfId="2" applyNumberFormat="1" applyFont="1" applyFill="1" applyAlignment="1">
      <alignment horizontal="left" wrapText="1"/>
    </xf>
    <xf numFmtId="164" fontId="22" fillId="0" borderId="0" xfId="45" applyFont="1" applyFill="1" applyAlignment="1"/>
    <xf numFmtId="165" fontId="22" fillId="0" borderId="10" xfId="2" applyNumberFormat="1" applyFont="1" applyFill="1" applyBorder="1"/>
    <xf numFmtId="164" fontId="23" fillId="0" borderId="0" xfId="45" applyFont="1" applyFill="1" applyBorder="1" applyAlignment="1">
      <alignment horizontal="left"/>
    </xf>
    <xf numFmtId="168" fontId="22" fillId="0" borderId="0" xfId="45" applyNumberFormat="1" applyFont="1" applyFill="1" applyBorder="1" applyAlignment="1">
      <alignment horizontal="center" wrapText="1"/>
    </xf>
    <xf numFmtId="165" fontId="22" fillId="0" borderId="11" xfId="2" applyNumberFormat="1" applyFont="1" applyFill="1" applyBorder="1" applyAlignment="1">
      <alignment horizontal="left" wrapText="1"/>
    </xf>
    <xf numFmtId="0" fontId="17" fillId="0" borderId="0" xfId="0" applyFont="1"/>
    <xf numFmtId="41" fontId="22" fillId="0" borderId="0" xfId="1" applyNumberFormat="1" applyFont="1" applyFill="1"/>
    <xf numFmtId="165" fontId="19" fillId="0" borderId="0" xfId="2" applyNumberFormat="1" applyFont="1" applyFill="1"/>
    <xf numFmtId="165" fontId="19" fillId="0" borderId="12" xfId="2" applyNumberFormat="1" applyFont="1" applyFill="1" applyBorder="1"/>
    <xf numFmtId="167" fontId="22" fillId="0" borderId="0" xfId="45" applyNumberFormat="1" applyFont="1" applyFill="1" applyBorder="1" applyAlignment="1" applyProtection="1">
      <protection locked="0"/>
    </xf>
    <xf numFmtId="170" fontId="22" fillId="0" borderId="0" xfId="3" applyNumberFormat="1" applyFont="1" applyFill="1"/>
    <xf numFmtId="0" fontId="60" fillId="0" borderId="0" xfId="243" applyFont="1" applyAlignment="1">
      <alignment horizontal="left" vertical="top"/>
    </xf>
    <xf numFmtId="0" fontId="78" fillId="0" borderId="0" xfId="243"/>
    <xf numFmtId="1" fontId="22" fillId="0" borderId="0" xfId="45" applyNumberFormat="1" applyFont="1" applyFill="1" applyAlignment="1">
      <alignment horizontal="left"/>
    </xf>
    <xf numFmtId="43" fontId="0" fillId="0" borderId="0" xfId="1" applyFont="1"/>
    <xf numFmtId="41" fontId="22" fillId="0" borderId="0" xfId="2" applyNumberFormat="1" applyFont="1" applyFill="1"/>
    <xf numFmtId="9" fontId="22" fillId="0" borderId="0" xfId="3" applyFont="1" applyFill="1" applyBorder="1" applyAlignment="1"/>
    <xf numFmtId="0" fontId="52" fillId="84" borderId="27" xfId="152" quotePrefix="1" applyNumberFormat="1" applyBorder="1" applyAlignment="1"/>
    <xf numFmtId="0" fontId="51" fillId="100" borderId="27" xfId="173" quotePrefix="1" applyNumberFormat="1" applyBorder="1" applyAlignment="1"/>
    <xf numFmtId="0" fontId="51" fillId="100" borderId="27" xfId="173" applyNumberFormat="1" applyBorder="1" applyAlignment="1"/>
    <xf numFmtId="0" fontId="52" fillId="84" borderId="27" xfId="152" quotePrefix="1" applyNumberFormat="1" applyAlignment="1"/>
    <xf numFmtId="0" fontId="52" fillId="84" borderId="27" xfId="152" applyNumberFormat="1" applyBorder="1" applyAlignment="1"/>
    <xf numFmtId="0" fontId="51" fillId="100" borderId="27" xfId="173" quotePrefix="1" applyNumberFormat="1" applyBorder="1" applyAlignment="1">
      <alignment horizontal="right"/>
    </xf>
    <xf numFmtId="0" fontId="51" fillId="100" borderId="27" xfId="173" quotePrefix="1" applyNumberFormat="1" applyAlignment="1"/>
    <xf numFmtId="0" fontId="51" fillId="100" borderId="27" xfId="173" applyNumberFormat="1" applyAlignment="1"/>
    <xf numFmtId="176" fontId="0" fillId="0" borderId="0" xfId="1" applyNumberFormat="1" applyFont="1"/>
    <xf numFmtId="164" fontId="22" fillId="0" borderId="0" xfId="45" quotePrefix="1" applyFont="1" applyFill="1" applyBorder="1" applyAlignment="1">
      <alignment horizontal="left"/>
    </xf>
    <xf numFmtId="164" fontId="22" fillId="0" borderId="0" xfId="45" applyFont="1" applyFill="1" applyAlignment="1">
      <alignment horizontal="left"/>
    </xf>
    <xf numFmtId="164" fontId="22" fillId="0" borderId="0" xfId="45" applyNumberFormat="1" applyFont="1" applyFill="1" applyBorder="1" applyAlignment="1"/>
    <xf numFmtId="0" fontId="22" fillId="0" borderId="0" xfId="0" applyFont="1" applyFill="1" applyAlignment="1">
      <alignment horizontal="right"/>
    </xf>
    <xf numFmtId="164" fontId="19" fillId="0" borderId="0" xfId="45" quotePrefix="1" applyFont="1" applyFill="1" applyBorder="1" applyAlignment="1">
      <alignment horizontal="right"/>
    </xf>
    <xf numFmtId="179" fontId="51" fillId="0" borderId="28" xfId="150" applyNumberFormat="1">
      <alignment horizontal="right" vertical="center"/>
    </xf>
    <xf numFmtId="179" fontId="52" fillId="0" borderId="34" xfId="151" applyNumberFormat="1" applyBorder="1">
      <alignment horizontal="right" vertical="center"/>
    </xf>
    <xf numFmtId="179" fontId="52" fillId="0" borderId="36" xfId="151" applyNumberFormat="1" applyBorder="1">
      <alignment horizontal="right" vertical="center"/>
    </xf>
    <xf numFmtId="179" fontId="52" fillId="0" borderId="35" xfId="151" applyNumberFormat="1" applyBorder="1">
      <alignment horizontal="right" vertical="center"/>
    </xf>
    <xf numFmtId="0" fontId="52" fillId="84" borderId="36" xfId="174" quotePrefix="1" applyNumberFormat="1" applyBorder="1" applyAlignment="1"/>
    <xf numFmtId="0" fontId="52" fillId="84" borderId="35" xfId="174" quotePrefix="1" applyNumberFormat="1" applyBorder="1" applyAlignment="1">
      <alignment horizontal="right"/>
    </xf>
    <xf numFmtId="0" fontId="52" fillId="84" borderId="35" xfId="174" quotePrefix="1" applyNumberFormat="1" applyBorder="1" applyAlignment="1"/>
    <xf numFmtId="164" fontId="19" fillId="0" borderId="0" xfId="45" applyFont="1" applyFill="1" applyAlignment="1" applyProtection="1">
      <alignment horizontal="center"/>
      <protection locked="0"/>
    </xf>
    <xf numFmtId="164" fontId="19" fillId="0" borderId="0" xfId="45" applyFont="1" applyFill="1" applyAlignment="1" applyProtection="1">
      <protection locked="0"/>
    </xf>
    <xf numFmtId="164" fontId="19" fillId="0" borderId="0" xfId="45" applyFont="1" applyFill="1" applyBorder="1" applyAlignment="1" applyProtection="1">
      <protection locked="0"/>
    </xf>
    <xf numFmtId="164" fontId="21" fillId="0" borderId="0" xfId="45" applyFont="1" applyFill="1" applyAlignment="1">
      <alignment horizontal="center"/>
    </xf>
    <xf numFmtId="164" fontId="19" fillId="0" borderId="0" xfId="45" applyFont="1" applyFill="1" applyAlignment="1">
      <alignment horizontal="center"/>
    </xf>
    <xf numFmtId="164" fontId="19" fillId="0" borderId="0" xfId="45" applyFont="1" applyFill="1" applyAlignment="1">
      <alignment horizontal="center" wrapText="1"/>
    </xf>
    <xf numFmtId="164" fontId="61" fillId="0" borderId="0" xfId="45" applyFont="1" applyFill="1" applyAlignment="1" applyProtection="1">
      <alignment horizontal="center"/>
      <protection locked="0"/>
    </xf>
    <xf numFmtId="42" fontId="22" fillId="0" borderId="0" xfId="45" applyNumberFormat="1" applyFont="1" applyFill="1" applyAlignment="1">
      <alignment horizontal="center"/>
    </xf>
    <xf numFmtId="166" fontId="22" fillId="0" borderId="0" xfId="1" applyNumberFormat="1" applyFont="1" applyFill="1" applyAlignment="1">
      <alignment horizontal="center" wrapText="1"/>
    </xf>
    <xf numFmtId="166" fontId="22" fillId="0" borderId="0" xfId="1" applyNumberFormat="1" applyFont="1" applyFill="1" applyBorder="1" applyAlignment="1">
      <alignment horizontal="center" wrapText="1"/>
    </xf>
    <xf numFmtId="176" fontId="17" fillId="0" borderId="0" xfId="1" applyNumberFormat="1" applyFont="1"/>
    <xf numFmtId="43" fontId="0" fillId="0" borderId="38" xfId="0" applyNumberFormat="1" applyFont="1" applyBorder="1"/>
    <xf numFmtId="4" fontId="0" fillId="0" borderId="0" xfId="0" applyNumberFormat="1"/>
    <xf numFmtId="185" fontId="0" fillId="0" borderId="0" xfId="1" applyNumberFormat="1" applyFont="1"/>
    <xf numFmtId="176" fontId="0" fillId="0" borderId="38" xfId="1" applyNumberFormat="1" applyFont="1" applyBorder="1"/>
    <xf numFmtId="176" fontId="17" fillId="0" borderId="38" xfId="1" applyNumberFormat="1" applyFont="1" applyBorder="1"/>
    <xf numFmtId="0" fontId="17" fillId="0" borderId="10" xfId="0" applyFont="1" applyBorder="1"/>
    <xf numFmtId="176" fontId="17" fillId="0" borderId="10" xfId="1" applyNumberFormat="1" applyFont="1" applyBorder="1"/>
    <xf numFmtId="0" fontId="22" fillId="0" borderId="0" xfId="0" applyNumberFormat="1" applyFont="1" applyFill="1" applyAlignment="1">
      <alignment horizontal="left"/>
    </xf>
    <xf numFmtId="0" fontId="86" fillId="0" borderId="0" xfId="0" applyNumberFormat="1" applyFont="1" applyFill="1" applyAlignment="1"/>
    <xf numFmtId="0" fontId="87" fillId="0" borderId="0" xfId="0" applyNumberFormat="1" applyFont="1" applyFill="1" applyAlignment="1"/>
    <xf numFmtId="164" fontId="86" fillId="0" borderId="0" xfId="0" applyNumberFormat="1" applyFont="1" applyFill="1" applyAlignment="1">
      <alignment horizontal="right"/>
    </xf>
    <xf numFmtId="0" fontId="79" fillId="0" borderId="0" xfId="0" applyNumberFormat="1" applyFont="1" applyFill="1" applyAlignment="1"/>
    <xf numFmtId="0" fontId="86" fillId="0" borderId="0" xfId="0" applyNumberFormat="1" applyFont="1" applyFill="1" applyAlignment="1" applyProtection="1">
      <alignment horizontal="centerContinuous"/>
      <protection locked="0"/>
    </xf>
    <xf numFmtId="0" fontId="79" fillId="0" borderId="0" xfId="0" applyNumberFormat="1" applyFont="1" applyFill="1" applyAlignment="1">
      <alignment horizontal="centerContinuous"/>
    </xf>
    <xf numFmtId="0" fontId="86" fillId="0" borderId="0" xfId="0" applyNumberFormat="1" applyFont="1" applyFill="1" applyAlignment="1">
      <alignment horizontal="centerContinuous"/>
    </xf>
    <xf numFmtId="0" fontId="86" fillId="0" borderId="0" xfId="0" applyNumberFormat="1" applyFont="1" applyFill="1" applyAlignment="1">
      <alignment horizontal="center"/>
    </xf>
    <xf numFmtId="0" fontId="86" fillId="0" borderId="10" xfId="0" applyNumberFormat="1" applyFont="1" applyFill="1" applyBorder="1" applyAlignment="1">
      <alignment horizontal="center"/>
    </xf>
    <xf numFmtId="0" fontId="86" fillId="0" borderId="10" xfId="0" applyNumberFormat="1" applyFont="1" applyFill="1" applyBorder="1" applyAlignment="1" applyProtection="1">
      <alignment horizontal="center"/>
      <protection locked="0"/>
    </xf>
    <xf numFmtId="0" fontId="87" fillId="0" borderId="0" xfId="0" applyNumberFormat="1" applyFont="1" applyFill="1" applyAlignment="1">
      <alignment horizontal="center"/>
    </xf>
    <xf numFmtId="0" fontId="87" fillId="0" borderId="0" xfId="0" applyNumberFormat="1" applyFont="1" applyFill="1" applyAlignment="1">
      <alignment horizontal="left"/>
    </xf>
    <xf numFmtId="164" fontId="87" fillId="0" borderId="0" xfId="0" applyNumberFormat="1" applyFont="1" applyFill="1" applyAlignment="1"/>
    <xf numFmtId="170" fontId="87" fillId="0" borderId="0" xfId="0" applyNumberFormat="1" applyFont="1" applyFill="1" applyAlignment="1">
      <alignment horizontal="center"/>
    </xf>
    <xf numFmtId="164" fontId="87" fillId="0" borderId="10" xfId="0" applyNumberFormat="1" applyFont="1" applyFill="1" applyBorder="1" applyAlignment="1"/>
    <xf numFmtId="164" fontId="87" fillId="0" borderId="0" xfId="0" applyNumberFormat="1" applyFont="1" applyFill="1" applyBorder="1" applyAlignment="1"/>
    <xf numFmtId="9" fontId="87" fillId="0" borderId="0" xfId="0" applyNumberFormat="1" applyFont="1" applyFill="1" applyAlignment="1">
      <alignment horizontal="center"/>
    </xf>
    <xf numFmtId="164" fontId="87" fillId="0" borderId="39" xfId="0" applyNumberFormat="1" applyFont="1" applyFill="1" applyBorder="1" applyAlignment="1" applyProtection="1">
      <protection locked="0"/>
    </xf>
    <xf numFmtId="187" fontId="79" fillId="0" borderId="0" xfId="0" applyNumberFormat="1" applyFont="1" applyFill="1" applyAlignment="1"/>
    <xf numFmtId="41" fontId="22" fillId="0" borderId="0" xfId="2" applyNumberFormat="1" applyFont="1" applyFill="1" applyBorder="1" applyAlignment="1">
      <alignment horizontal="left" wrapText="1"/>
    </xf>
    <xf numFmtId="164" fontId="19" fillId="0" borderId="0" xfId="45" applyFont="1" applyFill="1" applyBorder="1" applyAlignment="1" applyProtection="1">
      <alignment horizontal="center"/>
      <protection locked="0"/>
    </xf>
    <xf numFmtId="164" fontId="19" fillId="0" borderId="0" xfId="45" applyFont="1" applyFill="1" applyBorder="1" applyAlignment="1">
      <alignment horizontal="center"/>
    </xf>
    <xf numFmtId="165" fontId="15" fillId="0" borderId="0" xfId="0" applyNumberFormat="1" applyFont="1" applyFill="1"/>
    <xf numFmtId="0" fontId="15" fillId="0" borderId="0" xfId="0" applyFont="1" applyFill="1"/>
    <xf numFmtId="0" fontId="0" fillId="0" borderId="0" xfId="0" applyFont="1" applyFill="1" applyBorder="1"/>
    <xf numFmtId="0" fontId="22" fillId="0" borderId="37" xfId="0" applyFont="1" applyFill="1" applyBorder="1" applyAlignment="1"/>
    <xf numFmtId="41" fontId="19" fillId="0" borderId="0" xfId="2" applyNumberFormat="1" applyFont="1" applyFill="1" applyBorder="1" applyAlignment="1">
      <alignment horizontal="left" wrapText="1"/>
    </xf>
    <xf numFmtId="164" fontId="22" fillId="0" borderId="0" xfId="0" applyNumberFormat="1" applyFont="1" applyFill="1" applyAlignment="1"/>
    <xf numFmtId="164" fontId="22" fillId="0" borderId="10" xfId="45" applyFont="1" applyFill="1" applyBorder="1" applyAlignment="1">
      <alignment horizontal="left"/>
    </xf>
    <xf numFmtId="42" fontId="22" fillId="0" borderId="10" xfId="45" applyNumberFormat="1" applyFont="1" applyFill="1" applyBorder="1" applyAlignment="1">
      <alignment horizontal="center"/>
    </xf>
    <xf numFmtId="165" fontId="19" fillId="0" borderId="0" xfId="2" applyNumberFormat="1" applyFont="1" applyFill="1" applyBorder="1"/>
    <xf numFmtId="164" fontId="84" fillId="0" borderId="0" xfId="45" applyFont="1" applyFill="1" applyAlignment="1" applyProtection="1">
      <alignment horizontal="left"/>
      <protection locked="0"/>
    </xf>
    <xf numFmtId="0" fontId="83" fillId="0" borderId="0" xfId="0" applyFont="1" applyFill="1"/>
    <xf numFmtId="0" fontId="83" fillId="0" borderId="0" xfId="0" applyFont="1" applyFill="1" applyAlignment="1">
      <alignment horizontal="left"/>
    </xf>
    <xf numFmtId="0" fontId="88" fillId="0" borderId="0" xfId="0" applyFont="1"/>
    <xf numFmtId="0" fontId="83" fillId="0" borderId="0" xfId="0" applyFont="1"/>
    <xf numFmtId="176" fontId="0" fillId="0" borderId="0" xfId="1" applyNumberFormat="1" applyFont="1" applyFill="1"/>
    <xf numFmtId="176" fontId="17" fillId="0" borderId="38" xfId="1" applyNumberFormat="1" applyFont="1" applyFill="1" applyBorder="1"/>
    <xf numFmtId="37" fontId="0" fillId="0" borderId="38" xfId="0" applyNumberFormat="1" applyBorder="1"/>
    <xf numFmtId="4" fontId="0" fillId="0" borderId="0" xfId="0" applyNumberFormat="1" applyFill="1"/>
    <xf numFmtId="43" fontId="0" fillId="0" borderId="10" xfId="1" applyFont="1" applyBorder="1"/>
    <xf numFmtId="39" fontId="26" fillId="0" borderId="0" xfId="294" applyNumberFormat="1" applyFont="1" applyFill="1" applyAlignment="1" applyProtection="1">
      <alignment horizontal="center"/>
    </xf>
    <xf numFmtId="0" fontId="20" fillId="0" borderId="0" xfId="294" applyFill="1" applyProtection="1"/>
    <xf numFmtId="39" fontId="26" fillId="0" borderId="0" xfId="294" applyNumberFormat="1" applyFont="1" applyFill="1" applyBorder="1" applyAlignment="1" applyProtection="1">
      <alignment horizontal="center"/>
    </xf>
    <xf numFmtId="14" fontId="26" fillId="0" borderId="0" xfId="294" applyNumberFormat="1" applyFont="1" applyFill="1" applyAlignment="1" applyProtection="1">
      <alignment horizontal="center"/>
    </xf>
    <xf numFmtId="39" fontId="85" fillId="0" borderId="0" xfId="294" applyNumberFormat="1" applyFont="1" applyFill="1" applyAlignment="1" applyProtection="1">
      <alignment horizontal="center"/>
    </xf>
    <xf numFmtId="39" fontId="27" fillId="0" borderId="0" xfId="294" applyNumberFormat="1" applyFont="1" applyFill="1" applyAlignment="1" applyProtection="1">
      <alignment horizontal="center"/>
    </xf>
    <xf numFmtId="39" fontId="27" fillId="0" borderId="0" xfId="294" applyNumberFormat="1" applyFont="1" applyFill="1" applyAlignment="1" applyProtection="1"/>
    <xf numFmtId="39" fontId="20" fillId="0" borderId="0" xfId="294" applyNumberFormat="1" applyFont="1" applyFill="1" applyAlignment="1" applyProtection="1"/>
    <xf numFmtId="39" fontId="20" fillId="0" borderId="0" xfId="294" applyNumberFormat="1" applyFont="1" applyFill="1" applyProtection="1"/>
    <xf numFmtId="39" fontId="27" fillId="0" borderId="0" xfId="294" applyNumberFormat="1" applyFont="1" applyFill="1" applyProtection="1"/>
    <xf numFmtId="43" fontId="20" fillId="0" borderId="10" xfId="294" applyNumberFormat="1" applyFont="1" applyFill="1" applyBorder="1" applyAlignment="1" applyProtection="1">
      <alignment horizontal="center"/>
    </xf>
    <xf numFmtId="39" fontId="20" fillId="0" borderId="0" xfId="294" applyNumberFormat="1" applyFont="1" applyFill="1" applyBorder="1" applyProtection="1"/>
    <xf numFmtId="39" fontId="20" fillId="0" borderId="10" xfId="294" applyNumberFormat="1" applyFont="1" applyFill="1" applyBorder="1" applyAlignment="1" applyProtection="1">
      <alignment horizontal="center"/>
    </xf>
    <xf numFmtId="39" fontId="20" fillId="0" borderId="0" xfId="294" applyNumberFormat="1" applyFont="1" applyFill="1" applyAlignment="1" applyProtection="1">
      <alignment horizontal="left"/>
    </xf>
    <xf numFmtId="39" fontId="20" fillId="0" borderId="0" xfId="294" applyNumberFormat="1" applyFont="1" applyFill="1" applyAlignment="1" applyProtection="1">
      <alignment horizontal="center"/>
    </xf>
    <xf numFmtId="39" fontId="20" fillId="0" borderId="0" xfId="294" quotePrefix="1" applyNumberFormat="1" applyFont="1" applyFill="1" applyAlignment="1" applyProtection="1">
      <alignment horizontal="center"/>
    </xf>
    <xf numFmtId="39" fontId="20" fillId="0" borderId="0" xfId="294" applyNumberFormat="1" applyFont="1" applyFill="1" applyBorder="1" applyAlignment="1" applyProtection="1">
      <alignment horizontal="center"/>
    </xf>
    <xf numFmtId="39" fontId="20" fillId="0" borderId="0" xfId="294" applyNumberFormat="1" applyFont="1" applyFill="1" applyBorder="1" applyAlignment="1" applyProtection="1">
      <alignment horizontal="left"/>
    </xf>
    <xf numFmtId="39" fontId="27" fillId="0" borderId="0" xfId="294" applyNumberFormat="1" applyFont="1" applyFill="1" applyAlignment="1" applyProtection="1">
      <alignment horizontal="left"/>
    </xf>
    <xf numFmtId="0" fontId="20" fillId="0" borderId="10" xfId="294" quotePrefix="1" applyNumberFormat="1" applyFont="1" applyFill="1" applyBorder="1" applyAlignment="1" applyProtection="1">
      <alignment horizontal="center"/>
    </xf>
    <xf numFmtId="39" fontId="77" fillId="0" borderId="0" xfId="294" applyNumberFormat="1" applyFont="1" applyFill="1" applyProtection="1"/>
    <xf numFmtId="39" fontId="77" fillId="0" borderId="0" xfId="294" applyNumberFormat="1" applyFont="1" applyFill="1" applyAlignment="1" applyProtection="1">
      <alignment horizontal="fill"/>
    </xf>
    <xf numFmtId="39" fontId="77" fillId="0" borderId="0" xfId="294" applyNumberFormat="1" applyFont="1" applyFill="1" applyAlignment="1" applyProtection="1">
      <alignment horizontal="left"/>
    </xf>
    <xf numFmtId="44" fontId="77" fillId="0" borderId="0" xfId="294" applyNumberFormat="1" applyFont="1" applyFill="1" applyAlignment="1" applyProtection="1">
      <alignment horizontal="right"/>
    </xf>
    <xf numFmtId="7" fontId="77" fillId="0" borderId="0" xfId="294" applyNumberFormat="1" applyFont="1" applyFill="1" applyAlignment="1" applyProtection="1">
      <alignment horizontal="right"/>
    </xf>
    <xf numFmtId="180" fontId="77" fillId="0" borderId="0" xfId="294" applyNumberFormat="1" applyFont="1" applyFill="1" applyAlignment="1" applyProtection="1">
      <alignment horizontal="right"/>
    </xf>
    <xf numFmtId="39" fontId="77" fillId="0" borderId="0" xfId="294" applyNumberFormat="1" applyFont="1" applyFill="1" applyAlignment="1" applyProtection="1">
      <alignment horizontal="right"/>
    </xf>
    <xf numFmtId="10" fontId="77" fillId="0" borderId="0" xfId="294" applyNumberFormat="1" applyFont="1" applyFill="1" applyAlignment="1" applyProtection="1">
      <alignment horizontal="right"/>
    </xf>
    <xf numFmtId="181" fontId="77" fillId="0" borderId="0" xfId="294" applyNumberFormat="1" applyFont="1" applyFill="1" applyAlignment="1" applyProtection="1">
      <alignment horizontal="right"/>
    </xf>
    <xf numFmtId="181" fontId="77" fillId="0" borderId="0" xfId="294" applyNumberFormat="1" applyFont="1" applyFill="1" applyBorder="1" applyAlignment="1" applyProtection="1">
      <alignment horizontal="right"/>
    </xf>
    <xf numFmtId="43" fontId="77" fillId="0" borderId="0" xfId="294" applyNumberFormat="1" applyFont="1" applyFill="1" applyAlignment="1" applyProtection="1">
      <alignment horizontal="right"/>
    </xf>
    <xf numFmtId="182" fontId="77" fillId="0" borderId="0" xfId="294" applyNumberFormat="1" applyFont="1" applyFill="1" applyAlignment="1" applyProtection="1">
      <alignment horizontal="right"/>
    </xf>
    <xf numFmtId="182" fontId="77" fillId="0" borderId="0" xfId="294" applyNumberFormat="1" applyFont="1" applyFill="1" applyBorder="1" applyAlignment="1" applyProtection="1">
      <alignment horizontal="right"/>
    </xf>
    <xf numFmtId="43" fontId="77" fillId="0" borderId="0" xfId="294" applyNumberFormat="1" applyFont="1" applyFill="1" applyBorder="1" applyAlignment="1" applyProtection="1">
      <alignment horizontal="right"/>
    </xf>
    <xf numFmtId="10" fontId="77" fillId="0" borderId="0" xfId="294" applyNumberFormat="1" applyFont="1" applyFill="1" applyBorder="1" applyAlignment="1" applyProtection="1">
      <alignment horizontal="right"/>
    </xf>
    <xf numFmtId="43" fontId="77" fillId="0" borderId="37" xfId="294" applyNumberFormat="1" applyFont="1" applyFill="1" applyBorder="1" applyAlignment="1" applyProtection="1">
      <alignment horizontal="right"/>
    </xf>
    <xf numFmtId="39" fontId="77" fillId="0" borderId="37" xfId="294" applyNumberFormat="1" applyFont="1" applyFill="1" applyBorder="1" applyAlignment="1" applyProtection="1">
      <alignment horizontal="right"/>
    </xf>
    <xf numFmtId="183" fontId="77" fillId="0" borderId="37" xfId="294" applyNumberFormat="1" applyFont="1" applyFill="1" applyBorder="1" applyAlignment="1" applyProtection="1">
      <alignment horizontal="right"/>
    </xf>
    <xf numFmtId="39" fontId="77" fillId="0" borderId="0" xfId="294" applyNumberFormat="1" applyFont="1" applyFill="1" applyAlignment="1" applyProtection="1">
      <alignment horizontal="left" indent="1"/>
    </xf>
    <xf numFmtId="43" fontId="77" fillId="0" borderId="10" xfId="294" applyNumberFormat="1" applyFont="1" applyFill="1" applyBorder="1" applyAlignment="1" applyProtection="1">
      <alignment horizontal="right"/>
    </xf>
    <xf numFmtId="41" fontId="77" fillId="0" borderId="0" xfId="294" applyNumberFormat="1" applyFont="1" applyFill="1" applyAlignment="1" applyProtection="1">
      <alignment horizontal="right"/>
    </xf>
    <xf numFmtId="180" fontId="77" fillId="0" borderId="10" xfId="294" applyNumberFormat="1" applyFont="1" applyFill="1" applyBorder="1" applyAlignment="1" applyProtection="1">
      <alignment horizontal="right"/>
    </xf>
    <xf numFmtId="182" fontId="77" fillId="0" borderId="10" xfId="294" applyNumberFormat="1" applyFont="1" applyFill="1" applyBorder="1" applyAlignment="1" applyProtection="1">
      <alignment horizontal="right"/>
    </xf>
    <xf numFmtId="43" fontId="20" fillId="0" borderId="37" xfId="294" applyNumberFormat="1" applyFont="1" applyFill="1" applyBorder="1" applyAlignment="1" applyProtection="1">
      <alignment horizontal="right"/>
    </xf>
    <xf numFmtId="43" fontId="20" fillId="0" borderId="0" xfId="294" applyNumberFormat="1" applyFont="1" applyFill="1" applyAlignment="1" applyProtection="1">
      <alignment horizontal="right"/>
    </xf>
    <xf numFmtId="39" fontId="20" fillId="0" borderId="0" xfId="294" applyNumberFormat="1" applyFont="1" applyFill="1" applyAlignment="1" applyProtection="1">
      <alignment horizontal="right"/>
    </xf>
    <xf numFmtId="39" fontId="77" fillId="0" borderId="0" xfId="294" applyNumberFormat="1" applyFont="1" applyFill="1" applyBorder="1" applyAlignment="1" applyProtection="1">
      <alignment horizontal="left" indent="1"/>
    </xf>
    <xf numFmtId="180" fontId="77" fillId="0" borderId="0" xfId="294" applyNumberFormat="1" applyFont="1" applyFill="1" applyBorder="1" applyAlignment="1" applyProtection="1">
      <alignment horizontal="right"/>
    </xf>
    <xf numFmtId="39" fontId="77" fillId="0" borderId="0" xfId="294" applyNumberFormat="1" applyFont="1" applyFill="1" applyBorder="1" applyAlignment="1" applyProtection="1">
      <alignment horizontal="left"/>
    </xf>
    <xf numFmtId="39" fontId="77" fillId="0" borderId="0" xfId="294" applyNumberFormat="1" applyFont="1" applyFill="1" applyBorder="1" applyAlignment="1" applyProtection="1">
      <alignment horizontal="right"/>
    </xf>
    <xf numFmtId="44" fontId="77" fillId="0" borderId="0" xfId="294" applyNumberFormat="1" applyFont="1" applyFill="1" applyBorder="1" applyAlignment="1" applyProtection="1">
      <alignment horizontal="right"/>
    </xf>
    <xf numFmtId="44" fontId="77" fillId="0" borderId="26" xfId="294" applyNumberFormat="1" applyFont="1" applyFill="1" applyBorder="1" applyAlignment="1" applyProtection="1">
      <alignment horizontal="right"/>
    </xf>
    <xf numFmtId="180" fontId="77" fillId="0" borderId="26" xfId="294" applyNumberFormat="1" applyFont="1" applyFill="1" applyBorder="1" applyAlignment="1" applyProtection="1">
      <alignment horizontal="right"/>
    </xf>
    <xf numFmtId="184" fontId="77" fillId="0" borderId="0" xfId="294" applyNumberFormat="1" applyFont="1" applyFill="1" applyBorder="1" applyAlignment="1" applyProtection="1">
      <alignment horizontal="right"/>
    </xf>
    <xf numFmtId="44" fontId="20" fillId="0" borderId="0" xfId="294" applyNumberFormat="1" applyFont="1" applyFill="1" applyBorder="1" applyAlignment="1" applyProtection="1">
      <alignment horizontal="right"/>
    </xf>
    <xf numFmtId="43" fontId="20" fillId="0" borderId="0" xfId="294" applyNumberFormat="1" applyFont="1" applyFill="1" applyBorder="1" applyAlignment="1" applyProtection="1">
      <alignment horizontal="right"/>
    </xf>
    <xf numFmtId="39" fontId="20" fillId="0" borderId="0" xfId="294" applyNumberFormat="1" applyFont="1" applyFill="1" applyBorder="1" applyAlignment="1" applyProtection="1">
      <alignment horizontal="right"/>
    </xf>
    <xf numFmtId="44" fontId="20" fillId="0" borderId="0" xfId="294" applyNumberFormat="1" applyFont="1" applyFill="1" applyProtection="1"/>
    <xf numFmtId="44" fontId="20" fillId="0" borderId="10" xfId="294" applyNumberFormat="1" applyFont="1" applyFill="1" applyBorder="1" applyAlignment="1" applyProtection="1">
      <alignment horizontal="center"/>
    </xf>
    <xf numFmtId="44" fontId="20" fillId="0" borderId="0" xfId="294" applyNumberFormat="1" applyFont="1" applyFill="1" applyAlignment="1" applyProtection="1">
      <alignment horizontal="center"/>
    </xf>
    <xf numFmtId="44" fontId="20" fillId="0" borderId="0" xfId="294" applyNumberFormat="1" applyFont="1" applyFill="1" applyAlignment="1" applyProtection="1">
      <alignment horizontal="left"/>
    </xf>
    <xf numFmtId="39" fontId="20" fillId="0" borderId="0" xfId="294" applyNumberFormat="1" applyFont="1" applyFill="1" applyAlignment="1" applyProtection="1">
      <alignment horizontal="fill"/>
    </xf>
    <xf numFmtId="44" fontId="20" fillId="0" borderId="10" xfId="294" quotePrefix="1" applyNumberFormat="1" applyFont="1" applyFill="1" applyBorder="1" applyAlignment="1" applyProtection="1">
      <alignment horizontal="center"/>
    </xf>
    <xf numFmtId="44" fontId="77" fillId="0" borderId="0" xfId="294" applyNumberFormat="1" applyFont="1" applyFill="1" applyAlignment="1" applyProtection="1">
      <alignment horizontal="fill"/>
    </xf>
    <xf numFmtId="44" fontId="77" fillId="0" borderId="0" xfId="294" applyNumberFormat="1" applyFont="1" applyFill="1" applyProtection="1"/>
    <xf numFmtId="43" fontId="77" fillId="0" borderId="0" xfId="294" applyNumberFormat="1" applyFont="1" applyFill="1" applyProtection="1"/>
    <xf numFmtId="43" fontId="77" fillId="0" borderId="0" xfId="294" applyNumberFormat="1" applyFont="1" applyFill="1" applyAlignment="1" applyProtection="1">
      <alignment horizontal="fill"/>
    </xf>
    <xf numFmtId="176" fontId="77" fillId="0" borderId="0" xfId="294" applyNumberFormat="1" applyFont="1" applyFill="1" applyAlignment="1" applyProtection="1">
      <alignment horizontal="right"/>
    </xf>
    <xf numFmtId="10" fontId="77" fillId="0" borderId="0" xfId="294" applyNumberFormat="1" applyFont="1" applyFill="1" applyProtection="1"/>
    <xf numFmtId="171" fontId="77" fillId="0" borderId="0" xfId="294" applyNumberFormat="1" applyFont="1" applyFill="1" applyProtection="1"/>
    <xf numFmtId="176" fontId="77" fillId="0" borderId="0" xfId="294" applyNumberFormat="1" applyFont="1" applyFill="1" applyBorder="1" applyAlignment="1" applyProtection="1">
      <alignment horizontal="right"/>
    </xf>
    <xf numFmtId="41" fontId="77" fillId="0" borderId="0" xfId="294" applyNumberFormat="1" applyFont="1" applyFill="1" applyBorder="1" applyAlignment="1" applyProtection="1">
      <alignment horizontal="right"/>
    </xf>
    <xf numFmtId="176" fontId="20" fillId="0" borderId="37" xfId="294" applyNumberFormat="1" applyFont="1" applyFill="1" applyBorder="1" applyAlignment="1" applyProtection="1">
      <alignment horizontal="right"/>
    </xf>
    <xf numFmtId="176" fontId="20" fillId="0" borderId="0" xfId="294" applyNumberFormat="1" applyFont="1" applyFill="1" applyAlignment="1" applyProtection="1">
      <alignment horizontal="right"/>
    </xf>
    <xf numFmtId="41" fontId="20" fillId="0" borderId="0" xfId="294" applyNumberFormat="1" applyFont="1" applyFill="1" applyAlignment="1" applyProtection="1">
      <alignment horizontal="right"/>
    </xf>
    <xf numFmtId="41" fontId="20" fillId="0" borderId="37" xfId="294" applyNumberFormat="1" applyFont="1" applyFill="1" applyBorder="1" applyAlignment="1" applyProtection="1">
      <alignment horizontal="right"/>
    </xf>
    <xf numFmtId="176" fontId="77" fillId="0" borderId="10" xfId="294" applyNumberFormat="1" applyFont="1" applyFill="1" applyBorder="1" applyAlignment="1" applyProtection="1">
      <alignment horizontal="right"/>
    </xf>
    <xf numFmtId="176" fontId="77" fillId="0" borderId="37" xfId="294" applyNumberFormat="1" applyFont="1" applyFill="1" applyBorder="1" applyAlignment="1" applyProtection="1">
      <alignment horizontal="right"/>
    </xf>
    <xf numFmtId="41" fontId="77" fillId="0" borderId="37" xfId="294" applyNumberFormat="1" applyFont="1" applyFill="1" applyBorder="1" applyAlignment="1" applyProtection="1">
      <alignment horizontal="right"/>
    </xf>
    <xf numFmtId="176" fontId="77" fillId="0" borderId="26" xfId="294" applyNumberFormat="1" applyFont="1" applyFill="1" applyBorder="1" applyAlignment="1" applyProtection="1">
      <alignment horizontal="right"/>
    </xf>
    <xf numFmtId="41" fontId="20" fillId="0" borderId="0" xfId="294" applyNumberFormat="1" applyFont="1" applyFill="1" applyBorder="1" applyAlignment="1" applyProtection="1">
      <alignment horizontal="fill"/>
    </xf>
    <xf numFmtId="41" fontId="20" fillId="0" borderId="0" xfId="294" applyNumberFormat="1" applyFont="1" applyFill="1" applyProtection="1"/>
    <xf numFmtId="41" fontId="20" fillId="0" borderId="0" xfId="294" applyNumberFormat="1" applyFont="1" applyFill="1" applyAlignment="1" applyProtection="1">
      <alignment horizontal="left"/>
    </xf>
    <xf numFmtId="0" fontId="20" fillId="0" borderId="0" xfId="294" applyFill="1" applyAlignment="1"/>
    <xf numFmtId="0" fontId="20" fillId="0" borderId="0" xfId="294" applyFill="1" applyAlignment="1" applyProtection="1"/>
    <xf numFmtId="43" fontId="0" fillId="0" borderId="0" xfId="1" applyFont="1" applyFill="1"/>
    <xf numFmtId="43" fontId="83" fillId="0" borderId="0" xfId="1" applyFont="1" applyFill="1"/>
    <xf numFmtId="0" fontId="22" fillId="0" borderId="0" xfId="0" applyFont="1" applyFill="1" applyBorder="1"/>
    <xf numFmtId="179" fontId="51" fillId="0" borderId="28" xfId="150" applyNumberFormat="1" applyFill="1">
      <alignment horizontal="right" vertical="center"/>
    </xf>
    <xf numFmtId="179" fontId="78" fillId="0" borderId="0" xfId="243" applyNumberFormat="1"/>
    <xf numFmtId="0" fontId="88" fillId="0" borderId="0" xfId="243" applyFont="1"/>
    <xf numFmtId="176" fontId="0" fillId="0" borderId="0" xfId="1" applyNumberFormat="1" applyFont="1" applyBorder="1"/>
    <xf numFmtId="176" fontId="17" fillId="0" borderId="12" xfId="0" applyNumberFormat="1" applyFont="1" applyBorder="1"/>
    <xf numFmtId="0" fontId="19" fillId="0" borderId="0" xfId="0" applyFont="1" applyFill="1" applyAlignment="1">
      <alignment horizontal="right"/>
    </xf>
    <xf numFmtId="0" fontId="19" fillId="0" borderId="0" xfId="0" applyFont="1" applyFill="1"/>
    <xf numFmtId="164" fontId="19" fillId="0" borderId="0" xfId="45" applyFont="1" applyFill="1" applyProtection="1">
      <alignment horizontal="left" wrapText="1"/>
      <protection locked="0"/>
    </xf>
    <xf numFmtId="164" fontId="19" fillId="0" borderId="10" xfId="45" applyFont="1" applyFill="1" applyBorder="1" applyProtection="1">
      <alignment horizontal="left" wrapText="1"/>
      <protection locked="0"/>
    </xf>
    <xf numFmtId="164" fontId="19" fillId="0" borderId="0" xfId="45" applyFont="1" applyFill="1" applyBorder="1" applyProtection="1">
      <alignment horizontal="left" wrapText="1"/>
      <protection locked="0"/>
    </xf>
    <xf numFmtId="186" fontId="0" fillId="0" borderId="0" xfId="1" applyNumberFormat="1" applyFont="1" applyFill="1"/>
    <xf numFmtId="42" fontId="22" fillId="0" borderId="0" xfId="2" applyNumberFormat="1" applyFont="1" applyFill="1" applyAlignment="1"/>
    <xf numFmtId="0" fontId="0" fillId="0" borderId="10" xfId="0" applyFill="1" applyBorder="1"/>
    <xf numFmtId="41" fontId="22" fillId="0" borderId="0" xfId="2" applyNumberFormat="1" applyFont="1" applyFill="1" applyAlignment="1"/>
    <xf numFmtId="168" fontId="22" fillId="0" borderId="0" xfId="3" applyNumberFormat="1" applyFont="1" applyFill="1" applyBorder="1" applyAlignment="1">
      <alignment horizontal="center"/>
    </xf>
    <xf numFmtId="164" fontId="91" fillId="0" borderId="0" xfId="45" applyFont="1" applyFill="1" applyAlignment="1">
      <alignment horizontal="left"/>
    </xf>
    <xf numFmtId="164" fontId="91" fillId="0" borderId="0" xfId="45" applyFont="1" applyFill="1" applyAlignment="1"/>
    <xf numFmtId="0" fontId="91" fillId="0" borderId="0" xfId="0" applyNumberFormat="1" applyFont="1" applyFill="1" applyAlignment="1">
      <alignment horizontal="left"/>
    </xf>
    <xf numFmtId="0" fontId="92" fillId="0" borderId="0" xfId="0" applyFont="1" applyFill="1" applyAlignment="1"/>
    <xf numFmtId="0" fontId="0" fillId="0" borderId="0" xfId="0" applyFill="1" applyAlignment="1">
      <alignment horizontal="left"/>
    </xf>
    <xf numFmtId="41" fontId="22" fillId="0" borderId="0" xfId="45" applyNumberFormat="1" applyFont="1" applyFill="1" applyAlignment="1"/>
    <xf numFmtId="41" fontId="22" fillId="0" borderId="0" xfId="2" applyNumberFormat="1" applyFont="1" applyFill="1" applyAlignment="1">
      <alignment horizontal="left" wrapText="1"/>
    </xf>
    <xf numFmtId="41" fontId="22" fillId="0" borderId="10" xfId="2" applyNumberFormat="1" applyFont="1" applyFill="1" applyBorder="1" applyAlignment="1">
      <alignment horizontal="left" wrapText="1"/>
    </xf>
    <xf numFmtId="41" fontId="22" fillId="0" borderId="10" xfId="45" applyNumberFormat="1" applyFont="1" applyFill="1" applyBorder="1">
      <alignment horizontal="left" wrapText="1"/>
    </xf>
    <xf numFmtId="8" fontId="0" fillId="0" borderId="0" xfId="0" applyNumberFormat="1" applyFill="1"/>
    <xf numFmtId="0" fontId="88" fillId="0" borderId="0" xfId="0" applyFont="1" applyFill="1"/>
    <xf numFmtId="0" fontId="17" fillId="0" borderId="0" xfId="0" applyFont="1" applyFill="1"/>
    <xf numFmtId="176" fontId="17" fillId="0" borderId="0" xfId="1" applyNumberFormat="1" applyFont="1" applyFill="1"/>
    <xf numFmtId="43" fontId="0" fillId="0" borderId="0" xfId="1" applyFont="1" applyFill="1" applyAlignment="1">
      <alignment horizontal="left"/>
    </xf>
    <xf numFmtId="176" fontId="0" fillId="0" borderId="38" xfId="1" applyNumberFormat="1" applyFont="1" applyFill="1" applyBorder="1"/>
    <xf numFmtId="0" fontId="90" fillId="0" borderId="0" xfId="358" applyFont="1" applyFill="1" applyProtection="1"/>
    <xf numFmtId="39" fontId="77" fillId="0" borderId="0" xfId="0" applyNumberFormat="1" applyFont="1" applyFill="1" applyAlignment="1" applyProtection="1">
      <alignment horizontal="left"/>
    </xf>
    <xf numFmtId="44" fontId="77" fillId="0" borderId="0" xfId="0" applyNumberFormat="1" applyFont="1" applyFill="1" applyAlignment="1" applyProtection="1">
      <alignment horizontal="right"/>
    </xf>
    <xf numFmtId="43" fontId="77" fillId="0" borderId="0" xfId="0" applyNumberFormat="1" applyFont="1" applyFill="1" applyAlignment="1" applyProtection="1">
      <alignment horizontal="right"/>
    </xf>
    <xf numFmtId="0" fontId="17" fillId="0" borderId="10" xfId="0" applyFont="1" applyFill="1" applyBorder="1"/>
    <xf numFmtId="0" fontId="17" fillId="0" borderId="10" xfId="0" applyFont="1" applyFill="1" applyBorder="1" applyAlignment="1">
      <alignment horizontal="center"/>
    </xf>
    <xf numFmtId="176" fontId="17" fillId="0" borderId="10" xfId="1" applyNumberFormat="1" applyFont="1" applyFill="1" applyBorder="1"/>
    <xf numFmtId="4" fontId="17" fillId="0" borderId="0" xfId="0" applyNumberFormat="1" applyFont="1" applyFill="1"/>
    <xf numFmtId="0" fontId="17" fillId="0" borderId="10" xfId="1" applyNumberFormat="1" applyFont="1" applyFill="1" applyBorder="1" applyAlignment="1">
      <alignment horizontal="center"/>
    </xf>
    <xf numFmtId="176" fontId="0" fillId="0" borderId="10" xfId="1" applyNumberFormat="1" applyFont="1" applyFill="1" applyBorder="1"/>
  </cellXfs>
  <cellStyles count="359">
    <cellStyle name="20% - Accent1" xfId="22" builtinId="30" customBuiltin="1"/>
    <cellStyle name="20% - Accent1 2" xfId="212"/>
    <cellStyle name="20% - Accent1 2 2" xfId="244"/>
    <cellStyle name="20% - Accent2" xfId="26" builtinId="34" customBuiltin="1"/>
    <cellStyle name="20% - Accent2 2" xfId="216"/>
    <cellStyle name="20% - Accent2 2 2" xfId="245"/>
    <cellStyle name="20% - Accent3" xfId="30" builtinId="38" customBuiltin="1"/>
    <cellStyle name="20% - Accent3 2" xfId="220"/>
    <cellStyle name="20% - Accent3 2 2" xfId="246"/>
    <cellStyle name="20% - Accent4" xfId="34" builtinId="42" customBuiltin="1"/>
    <cellStyle name="20% - Accent4 2" xfId="224"/>
    <cellStyle name="20% - Accent4 2 2" xfId="247"/>
    <cellStyle name="20% - Accent5" xfId="38" builtinId="46" customBuiltin="1"/>
    <cellStyle name="20% - Accent5 2" xfId="228"/>
    <cellStyle name="20% - Accent5 2 2" xfId="248"/>
    <cellStyle name="20% - Accent6" xfId="42" builtinId="50" customBuiltin="1"/>
    <cellStyle name="20% - Accent6 2" xfId="232"/>
    <cellStyle name="20% - Accent6 2 2" xfId="249"/>
    <cellStyle name="40% - Accent1" xfId="23" builtinId="31" customBuiltin="1"/>
    <cellStyle name="40% - Accent1 2" xfId="213"/>
    <cellStyle name="40% - Accent1 2 2" xfId="250"/>
    <cellStyle name="40% - Accent2" xfId="27" builtinId="35" customBuiltin="1"/>
    <cellStyle name="40% - Accent2 2" xfId="217"/>
    <cellStyle name="40% - Accent2 2 2" xfId="251"/>
    <cellStyle name="40% - Accent3" xfId="31" builtinId="39" customBuiltin="1"/>
    <cellStyle name="40% - Accent3 2" xfId="221"/>
    <cellStyle name="40% - Accent3 2 2" xfId="252"/>
    <cellStyle name="40% - Accent4" xfId="35" builtinId="43" customBuiltin="1"/>
    <cellStyle name="40% - Accent4 2" xfId="225"/>
    <cellStyle name="40% - Accent4 2 2" xfId="253"/>
    <cellStyle name="40% - Accent5" xfId="39" builtinId="47" customBuiltin="1"/>
    <cellStyle name="40% - Accent5 2" xfId="229"/>
    <cellStyle name="40% - Accent5 2 2" xfId="254"/>
    <cellStyle name="40% - Accent6" xfId="43" builtinId="51" customBuiltin="1"/>
    <cellStyle name="40% - Accent6 2" xfId="233"/>
    <cellStyle name="40% - Accent6 2 2" xfId="255"/>
    <cellStyle name="60% - Accent1" xfId="24" builtinId="32" customBuiltin="1"/>
    <cellStyle name="60% - Accent1 2" xfId="214"/>
    <cellStyle name="60% - Accent2" xfId="28" builtinId="36" customBuiltin="1"/>
    <cellStyle name="60% - Accent2 2" xfId="218"/>
    <cellStyle name="60% - Accent3" xfId="32" builtinId="40" customBuiltin="1"/>
    <cellStyle name="60% - Accent3 2" xfId="222"/>
    <cellStyle name="60% - Accent4" xfId="36" builtinId="44" customBuiltin="1"/>
    <cellStyle name="60% - Accent4 2" xfId="226"/>
    <cellStyle name="60% - Accent5" xfId="40" builtinId="48" customBuiltin="1"/>
    <cellStyle name="60% - Accent5 2" xfId="230"/>
    <cellStyle name="60% - Accent6" xfId="44" builtinId="52" customBuiltin="1"/>
    <cellStyle name="60% - Accent6 2" xfId="234"/>
    <cellStyle name="Accent1" xfId="21" builtinId="29" customBuiltin="1"/>
    <cellStyle name="Accent1 - 20%" xfId="60"/>
    <cellStyle name="Accent1 - 20% 2" xfId="297"/>
    <cellStyle name="Accent1 - 40%" xfId="56"/>
    <cellStyle name="Accent1 - 40% 2" xfId="298"/>
    <cellStyle name="Accent1 - 60%" xfId="52"/>
    <cellStyle name="Accent1 - 60% 2" xfId="299"/>
    <cellStyle name="Accent1 2" xfId="64"/>
    <cellStyle name="Accent1 3" xfId="133"/>
    <cellStyle name="Accent1 4" xfId="178"/>
    <cellStyle name="Accent1 5" xfId="191"/>
    <cellStyle name="Accent1 6" xfId="211"/>
    <cellStyle name="Accent1 7" xfId="236"/>
    <cellStyle name="Accent2" xfId="25" builtinId="33" customBuiltin="1"/>
    <cellStyle name="Accent2 - 20%" xfId="71"/>
    <cellStyle name="Accent2 - 20% 2" xfId="300"/>
    <cellStyle name="Accent2 - 40%" xfId="67"/>
    <cellStyle name="Accent2 - 40% 2" xfId="301"/>
    <cellStyle name="Accent2 - 60%" xfId="63"/>
    <cellStyle name="Accent2 - 60% 2" xfId="302"/>
    <cellStyle name="Accent2 2" xfId="48"/>
    <cellStyle name="Accent2 3" xfId="134"/>
    <cellStyle name="Accent2 4" xfId="179"/>
    <cellStyle name="Accent2 5" xfId="190"/>
    <cellStyle name="Accent2 6" xfId="215"/>
    <cellStyle name="Accent2 7" xfId="237"/>
    <cellStyle name="Accent3" xfId="29" builtinId="37" customBuiltin="1"/>
    <cellStyle name="Accent3 - 20%" xfId="55"/>
    <cellStyle name="Accent3 - 20% 2" xfId="303"/>
    <cellStyle name="Accent3 - 40%" xfId="51"/>
    <cellStyle name="Accent3 - 40% 2" xfId="304"/>
    <cellStyle name="Accent3 - 60%" xfId="70"/>
    <cellStyle name="Accent3 - 60% 2" xfId="305"/>
    <cellStyle name="Accent3 2" xfId="59"/>
    <cellStyle name="Accent3 3" xfId="135"/>
    <cellStyle name="Accent3 4" xfId="181"/>
    <cellStyle name="Accent3 5" xfId="189"/>
    <cellStyle name="Accent3 6" xfId="219"/>
    <cellStyle name="Accent3 7" xfId="238"/>
    <cellStyle name="Accent4" xfId="33" builtinId="41" customBuiltin="1"/>
    <cellStyle name="Accent4 - 20%" xfId="62"/>
    <cellStyle name="Accent4 - 20% 2" xfId="306"/>
    <cellStyle name="Accent4 - 40%" xfId="58"/>
    <cellStyle name="Accent4 - 40% 2" xfId="307"/>
    <cellStyle name="Accent4 - 60%" xfId="54"/>
    <cellStyle name="Accent4 - 60% 2" xfId="308"/>
    <cellStyle name="Accent4 2" xfId="66"/>
    <cellStyle name="Accent4 3" xfId="136"/>
    <cellStyle name="Accent4 4" xfId="182"/>
    <cellStyle name="Accent4 5" xfId="187"/>
    <cellStyle name="Accent4 6" xfId="223"/>
    <cellStyle name="Accent4 7" xfId="239"/>
    <cellStyle name="Accent5" xfId="37" builtinId="45" customBuiltin="1"/>
    <cellStyle name="Accent5 - 20%" xfId="69"/>
    <cellStyle name="Accent5 - 20% 2" xfId="309"/>
    <cellStyle name="Accent5 - 40%" xfId="65"/>
    <cellStyle name="Accent5 - 60%" xfId="61"/>
    <cellStyle name="Accent5 - 60% 2" xfId="310"/>
    <cellStyle name="Accent5 2" xfId="50"/>
    <cellStyle name="Accent5 3" xfId="137"/>
    <cellStyle name="Accent5 4" xfId="183"/>
    <cellStyle name="Accent5 5" xfId="186"/>
    <cellStyle name="Accent5 6" xfId="227"/>
    <cellStyle name="Accent5 7" xfId="240"/>
    <cellStyle name="Accent6" xfId="41" builtinId="49" customBuiltin="1"/>
    <cellStyle name="Accent6 - 20%" xfId="53"/>
    <cellStyle name="Accent6 - 40%" xfId="49"/>
    <cellStyle name="Accent6 - 40% 2" xfId="311"/>
    <cellStyle name="Accent6 - 60%" xfId="72"/>
    <cellStyle name="Accent6 - 60% 2" xfId="312"/>
    <cellStyle name="Accent6 2" xfId="57"/>
    <cellStyle name="Accent6 3" xfId="138"/>
    <cellStyle name="Accent6 4" xfId="184"/>
    <cellStyle name="Accent6 5" xfId="185"/>
    <cellStyle name="Accent6 6" xfId="231"/>
    <cellStyle name="Accent6 7" xfId="241"/>
    <cellStyle name="Bad" xfId="10" builtinId="27" customBuiltin="1"/>
    <cellStyle name="Bad 2" xfId="73"/>
    <cellStyle name="Bad 3" xfId="200"/>
    <cellStyle name="Calculation" xfId="14" builtinId="22" customBuiltin="1"/>
    <cellStyle name="Calculation 2" xfId="74"/>
    <cellStyle name="Calculation 3" xfId="204"/>
    <cellStyle name="Check Cell" xfId="16" builtinId="23" customBuiltin="1"/>
    <cellStyle name="Check Cell 2" xfId="75"/>
    <cellStyle name="Check Cell 3" xfId="206"/>
    <cellStyle name="Comma" xfId="1" builtinId="3"/>
    <cellStyle name="Comma 2" xfId="143"/>
    <cellStyle name="Comma 2 2" xfId="256"/>
    <cellStyle name="Comma 2 3" xfId="296"/>
    <cellStyle name="Comma 3" xfId="257"/>
    <cellStyle name="Comma 4" xfId="258"/>
    <cellStyle name="Comma 4 2" xfId="270"/>
    <cellStyle name="Comma 4 3" xfId="271"/>
    <cellStyle name="Comma 4 4" xfId="272"/>
    <cellStyle name="Comma 4 5" xfId="273"/>
    <cellStyle name="Comma 5" xfId="259"/>
    <cellStyle name="Comma 6" xfId="260"/>
    <cellStyle name="Comma 6 2" xfId="274"/>
    <cellStyle name="Comma 6 3" xfId="275"/>
    <cellStyle name="Comma 6 4" xfId="276"/>
    <cellStyle name="Comma 6 5" xfId="277"/>
    <cellStyle name="Comma 7" xfId="261"/>
    <cellStyle name="Currency" xfId="2" builtinId="4"/>
    <cellStyle name="Currency 2" xfId="142"/>
    <cellStyle name="Currency 3" xfId="262"/>
    <cellStyle name="Currency 3 2" xfId="295"/>
    <cellStyle name="Emphasis 1" xfId="76"/>
    <cellStyle name="Emphasis 1 2" xfId="313"/>
    <cellStyle name="Emphasis 2" xfId="77"/>
    <cellStyle name="Emphasis 2 2" xfId="314"/>
    <cellStyle name="Emphasis 3" xfId="78"/>
    <cellStyle name="Entered" xfId="144"/>
    <cellStyle name="Explanatory Text" xfId="19" builtinId="53" customBuiltin="1"/>
    <cellStyle name="Explanatory Text 2" xfId="209"/>
    <cellStyle name="Good" xfId="9" builtinId="26" customBuiltin="1"/>
    <cellStyle name="Good 2" xfId="79"/>
    <cellStyle name="Good 3" xfId="199"/>
    <cellStyle name="Grey" xfId="145"/>
    <cellStyle name="Heading 1" xfId="5" builtinId="16" customBuiltin="1"/>
    <cellStyle name="Heading 1 2" xfId="80"/>
    <cellStyle name="Heading 1 3" xfId="195"/>
    <cellStyle name="Heading 2" xfId="6" builtinId="17" customBuiltin="1"/>
    <cellStyle name="Heading 2 2" xfId="81"/>
    <cellStyle name="Heading 2 3" xfId="196"/>
    <cellStyle name="Heading 3" xfId="7" builtinId="18" customBuiltin="1"/>
    <cellStyle name="Heading 3 2" xfId="82"/>
    <cellStyle name="Heading 3 3" xfId="197"/>
    <cellStyle name="Heading 4" xfId="8" builtinId="19" customBuiltin="1"/>
    <cellStyle name="Heading 4 2" xfId="83"/>
    <cellStyle name="Heading 4 3" xfId="198"/>
    <cellStyle name="Input" xfId="12" builtinId="20" customBuiltin="1"/>
    <cellStyle name="Input [yellow]" xfId="146"/>
    <cellStyle name="Input 2" xfId="84"/>
    <cellStyle name="Input 3" xfId="188"/>
    <cellStyle name="Input 4" xfId="180"/>
    <cellStyle name="Input 5" xfId="202"/>
    <cellStyle name="Input 6" xfId="235"/>
    <cellStyle name="Linked Cell" xfId="15" builtinId="24" customBuiltin="1"/>
    <cellStyle name="Linked Cell 2" xfId="85"/>
    <cellStyle name="Linked Cell 3" xfId="205"/>
    <cellStyle name="Neutral" xfId="11" builtinId="28" customBuiltin="1"/>
    <cellStyle name="Neutral 2" xfId="86"/>
    <cellStyle name="Neutral 3" xfId="201"/>
    <cellStyle name="Normal" xfId="0" builtinId="0"/>
    <cellStyle name="Normal - Style1" xfId="147"/>
    <cellStyle name="Normal 10" xfId="194"/>
    <cellStyle name="Normal 11" xfId="243"/>
    <cellStyle name="Normal 11 2" xfId="294"/>
    <cellStyle name="Normal 12" xfId="293"/>
    <cellStyle name="Normal 13" xfId="358"/>
    <cellStyle name="Normal 155" xfId="139"/>
    <cellStyle name="Normal 2" xfId="46"/>
    <cellStyle name="Normal 2 2" xfId="263"/>
    <cellStyle name="Normal 2 3" xfId="264"/>
    <cellStyle name="Normal 2 4" xfId="265"/>
    <cellStyle name="Normal 2 5" xfId="278"/>
    <cellStyle name="Normal 2 5 2" xfId="279"/>
    <cellStyle name="Normal 2 5 3" xfId="280"/>
    <cellStyle name="Normal 3" xfId="47"/>
    <cellStyle name="Normal 3 2" xfId="266"/>
    <cellStyle name="Normal 3 2 2" xfId="281"/>
    <cellStyle name="Normal 3 2 3" xfId="282"/>
    <cellStyle name="Normal 3 2 4" xfId="283"/>
    <cellStyle name="Normal 3 2 5" xfId="284"/>
    <cellStyle name="Normal 4" xfId="68"/>
    <cellStyle name="Normal 5" xfId="141"/>
    <cellStyle name="Normal 5 2" xfId="285"/>
    <cellStyle name="Normal 5 3" xfId="286"/>
    <cellStyle name="Normal 5 4" xfId="287"/>
    <cellStyle name="Normal 5 5" xfId="288"/>
    <cellStyle name="Normal 6" xfId="177"/>
    <cellStyle name="Normal 7" xfId="192"/>
    <cellStyle name="Normal 7 2" xfId="289"/>
    <cellStyle name="Normal 7 3" xfId="290"/>
    <cellStyle name="Normal 7 4" xfId="291"/>
    <cellStyle name="Normal 7 5" xfId="292"/>
    <cellStyle name="Normal 8" xfId="140"/>
    <cellStyle name="Normal 9" xfId="193"/>
    <cellStyle name="Note" xfId="18" builtinId="10" customBuiltin="1"/>
    <cellStyle name="Note 2" xfId="87"/>
    <cellStyle name="Note 2 2" xfId="267"/>
    <cellStyle name="Note 3" xfId="208"/>
    <cellStyle name="Output" xfId="13" builtinId="21" customBuiltin="1"/>
    <cellStyle name="Output 2" xfId="88"/>
    <cellStyle name="Output 3" xfId="203"/>
    <cellStyle name="Percent" xfId="3" builtinId="5"/>
    <cellStyle name="Percent [2]" xfId="148"/>
    <cellStyle name="Percent 2" xfId="242"/>
    <cellStyle name="Percent 3" xfId="268"/>
    <cellStyle name="SAPBEXaggData" xfId="89"/>
    <cellStyle name="SAPBEXaggData 2" xfId="315"/>
    <cellStyle name="SAPBEXaggDataEmph" xfId="90"/>
    <cellStyle name="SAPBEXaggDataEmph 2" xfId="316"/>
    <cellStyle name="SAPBEXaggItem" xfId="91"/>
    <cellStyle name="SAPBEXaggItem 2" xfId="317"/>
    <cellStyle name="SAPBEXaggItemX" xfId="92"/>
    <cellStyle name="SAPBEXaggItemX 2" xfId="318"/>
    <cellStyle name="SAPBEXchaText" xfId="93"/>
    <cellStyle name="SAPBEXchaText 2" xfId="319"/>
    <cellStyle name="SAPBEXexcBad7" xfId="94"/>
    <cellStyle name="SAPBEXexcBad7 2" xfId="320"/>
    <cellStyle name="SAPBEXexcBad8" xfId="95"/>
    <cellStyle name="SAPBEXexcBad8 2" xfId="321"/>
    <cellStyle name="SAPBEXexcBad9" xfId="96"/>
    <cellStyle name="SAPBEXexcBad9 2" xfId="322"/>
    <cellStyle name="SAPBEXexcCritical4" xfId="97"/>
    <cellStyle name="SAPBEXexcCritical4 2" xfId="323"/>
    <cellStyle name="SAPBEXexcCritical5" xfId="98"/>
    <cellStyle name="SAPBEXexcCritical5 2" xfId="324"/>
    <cellStyle name="SAPBEXexcCritical6" xfId="99"/>
    <cellStyle name="SAPBEXexcCritical6 2" xfId="325"/>
    <cellStyle name="SAPBEXexcGood1" xfId="100"/>
    <cellStyle name="SAPBEXexcGood1 2" xfId="326"/>
    <cellStyle name="SAPBEXexcGood2" xfId="101"/>
    <cellStyle name="SAPBEXexcGood2 2" xfId="327"/>
    <cellStyle name="SAPBEXexcGood3" xfId="102"/>
    <cellStyle name="SAPBEXexcGood3 2" xfId="328"/>
    <cellStyle name="SAPBEXfilterDrill" xfId="103"/>
    <cellStyle name="SAPBEXfilterDrill 2" xfId="329"/>
    <cellStyle name="SAPBEXfilterItem" xfId="104"/>
    <cellStyle name="SAPBEXfilterItem 2" xfId="330"/>
    <cellStyle name="SAPBEXfilterText" xfId="105"/>
    <cellStyle name="SAPBEXfilterText 2" xfId="331"/>
    <cellStyle name="SAPBEXformats" xfId="106"/>
    <cellStyle name="SAPBEXformats 2" xfId="332"/>
    <cellStyle name="SAPBEXheaderItem" xfId="107"/>
    <cellStyle name="SAPBEXheaderItem 2" xfId="333"/>
    <cellStyle name="SAPBEXheaderText" xfId="108"/>
    <cellStyle name="SAPBEXheaderText 2" xfId="334"/>
    <cellStyle name="SAPBEXHLevel0" xfId="109"/>
    <cellStyle name="SAPBEXHLevel0 2" xfId="335"/>
    <cellStyle name="SAPBEXHLevel0X" xfId="110"/>
    <cellStyle name="SAPBEXHLevel0X 2" xfId="336"/>
    <cellStyle name="SAPBEXHLevel1" xfId="111"/>
    <cellStyle name="SAPBEXHLevel1 2" xfId="337"/>
    <cellStyle name="SAPBEXHLevel1X" xfId="112"/>
    <cellStyle name="SAPBEXHLevel1X 2" xfId="338"/>
    <cellStyle name="SAPBEXHLevel2" xfId="113"/>
    <cellStyle name="SAPBEXHLevel2 2" xfId="339"/>
    <cellStyle name="SAPBEXHLevel2X" xfId="114"/>
    <cellStyle name="SAPBEXHLevel2X 2" xfId="340"/>
    <cellStyle name="SAPBEXHLevel3" xfId="115"/>
    <cellStyle name="SAPBEXHLevel3 2" xfId="341"/>
    <cellStyle name="SAPBEXHLevel3X" xfId="116"/>
    <cellStyle name="SAPBEXHLevel3X 2" xfId="342"/>
    <cellStyle name="SAPBEXinputData" xfId="117"/>
    <cellStyle name="SAPBEXinputData 2" xfId="343"/>
    <cellStyle name="SAPBEXItemHeader" xfId="118"/>
    <cellStyle name="SAPBEXresData" xfId="119"/>
    <cellStyle name="SAPBEXresData 2" xfId="344"/>
    <cellStyle name="SAPBEXresDataEmph" xfId="120"/>
    <cellStyle name="SAPBEXresDataEmph 2" xfId="345"/>
    <cellStyle name="SAPBEXresItem" xfId="121"/>
    <cellStyle name="SAPBEXresItem 2" xfId="346"/>
    <cellStyle name="SAPBEXresItemX" xfId="122"/>
    <cellStyle name="SAPBEXresItemX 2" xfId="347"/>
    <cellStyle name="SAPBEXstdData" xfId="123"/>
    <cellStyle name="SAPBEXstdData 2" xfId="348"/>
    <cellStyle name="SAPBEXstdDataEmph" xfId="124"/>
    <cellStyle name="SAPBEXstdDataEmph 2" xfId="349"/>
    <cellStyle name="SAPBEXstdItem" xfId="125"/>
    <cellStyle name="SAPBEXstdItem 2" xfId="350"/>
    <cellStyle name="SAPBEXstdItemX" xfId="126"/>
    <cellStyle name="SAPBEXstdItemX 2" xfId="351"/>
    <cellStyle name="SAPBEXtitle" xfId="127"/>
    <cellStyle name="SAPBEXtitle 2" xfId="352"/>
    <cellStyle name="SAPBEXunassignedItem" xfId="128"/>
    <cellStyle name="SAPBEXundefined" xfId="129"/>
    <cellStyle name="SAPBEXundefined 2" xfId="353"/>
    <cellStyle name="SAPBorder" xfId="149"/>
    <cellStyle name="SAPDataCell" xfId="150"/>
    <cellStyle name="SAPDataRemoved" xfId="355"/>
    <cellStyle name="SAPDataTotalCell" xfId="151"/>
    <cellStyle name="SAPDimensionCell" xfId="152"/>
    <cellStyle name="SAPEditableDataCell" xfId="153"/>
    <cellStyle name="SAPEditableDataTotalCell" xfId="154"/>
    <cellStyle name="SAPEmphasized" xfId="155"/>
    <cellStyle name="SAPEmphasizedTotal" xfId="156"/>
    <cellStyle name="SAPError" xfId="356"/>
    <cellStyle name="SAPExceptionLevel1" xfId="157"/>
    <cellStyle name="SAPExceptionLevel2" xfId="158"/>
    <cellStyle name="SAPExceptionLevel3" xfId="159"/>
    <cellStyle name="SAPExceptionLevel4" xfId="160"/>
    <cellStyle name="SAPExceptionLevel5" xfId="161"/>
    <cellStyle name="SAPExceptionLevel6" xfId="162"/>
    <cellStyle name="SAPExceptionLevel7" xfId="163"/>
    <cellStyle name="SAPExceptionLevel8" xfId="164"/>
    <cellStyle name="SAPExceptionLevel9" xfId="165"/>
    <cellStyle name="SAPGroupingFillCell" xfId="354"/>
    <cellStyle name="SAPHierarchyCell0" xfId="166"/>
    <cellStyle name="SAPHierarchyCell1" xfId="167"/>
    <cellStyle name="SAPHierarchyCell2" xfId="168"/>
    <cellStyle name="SAPHierarchyCell3" xfId="169"/>
    <cellStyle name="SAPHierarchyCell4" xfId="170"/>
    <cellStyle name="SAPLockedDataCell" xfId="171"/>
    <cellStyle name="SAPLockedDataTotalCell" xfId="172"/>
    <cellStyle name="SAPMemberCell" xfId="173"/>
    <cellStyle name="SAPMemberTotalCell" xfId="174"/>
    <cellStyle name="SAPMessageText" xfId="357"/>
    <cellStyle name="SAPReadonlyDataCell" xfId="175"/>
    <cellStyle name="SAPReadonlyDataTotalCell" xfId="176"/>
    <cellStyle name="Sheet Title" xfId="130"/>
    <cellStyle name="Style 1" xfId="45"/>
    <cellStyle name="Title" xfId="4" builtinId="15" customBuiltin="1"/>
    <cellStyle name="Title 2" xfId="269"/>
    <cellStyle name="Total" xfId="20" builtinId="25" customBuiltin="1"/>
    <cellStyle name="Total 2" xfId="131"/>
    <cellStyle name="Total 3" xfId="210"/>
    <cellStyle name="Warning Text" xfId="17" builtinId="11" customBuiltin="1"/>
    <cellStyle name="Warning Text 2" xfId="132"/>
    <cellStyle name="Warning Text 3" xfId="20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FF00FF"/>
      <color rgb="FF0000FF"/>
      <color rgb="FFFF66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Relationship Id="rId27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48</xdr:row>
      <xdr:rowOff>161924</xdr:rowOff>
    </xdr:from>
    <xdr:to>
      <xdr:col>2</xdr:col>
      <xdr:colOff>457304</xdr:colOff>
      <xdr:row>70</xdr:row>
      <xdr:rowOff>19049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9344024"/>
          <a:ext cx="4972154" cy="4048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11</xdr:row>
      <xdr:rowOff>33042</xdr:rowOff>
    </xdr:from>
    <xdr:to>
      <xdr:col>4</xdr:col>
      <xdr:colOff>66676</xdr:colOff>
      <xdr:row>19</xdr:row>
      <xdr:rowOff>180733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2147592"/>
          <a:ext cx="7296150" cy="16716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180975</xdr:rowOff>
    </xdr:from>
    <xdr:to>
      <xdr:col>4</xdr:col>
      <xdr:colOff>166514</xdr:colOff>
      <xdr:row>29</xdr:row>
      <xdr:rowOff>47429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00525"/>
          <a:ext cx="7567439" cy="139045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628650</xdr:colOff>
      <xdr:row>0</xdr:row>
      <xdr:rowOff>66675</xdr:rowOff>
    </xdr:from>
    <xdr:to>
      <xdr:col>16</xdr:col>
      <xdr:colOff>657225</xdr:colOff>
      <xdr:row>3</xdr:row>
      <xdr:rowOff>114300</xdr:rowOff>
    </xdr:to>
    <xdr:sp macro="" textlink="">
      <xdr:nvSpPr>
        <xdr:cNvPr id="2" name="TextBox 1"/>
        <xdr:cNvSpPr txBox="1"/>
      </xdr:nvSpPr>
      <xdr:spPr>
        <a:xfrm>
          <a:off x="12344400" y="66675"/>
          <a:ext cx="2771775" cy="6191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1</xdr:col>
      <xdr:colOff>333375</xdr:colOff>
      <xdr:row>18</xdr:row>
      <xdr:rowOff>9525</xdr:rowOff>
    </xdr:from>
    <xdr:to>
      <xdr:col>4</xdr:col>
      <xdr:colOff>590163</xdr:colOff>
      <xdr:row>39</xdr:row>
      <xdr:rowOff>151882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3438525"/>
          <a:ext cx="3095238" cy="41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10</xdr:row>
      <xdr:rowOff>666</xdr:rowOff>
    </xdr:from>
    <xdr:to>
      <xdr:col>3</xdr:col>
      <xdr:colOff>190500</xdr:colOff>
      <xdr:row>30</xdr:row>
      <xdr:rowOff>170889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943766"/>
          <a:ext cx="4733925" cy="39802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7</xdr:row>
      <xdr:rowOff>9525</xdr:rowOff>
    </xdr:from>
    <xdr:to>
      <xdr:col>3</xdr:col>
      <xdr:colOff>285142</xdr:colOff>
      <xdr:row>20</xdr:row>
      <xdr:rowOff>180644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381125"/>
          <a:ext cx="4866667" cy="26476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7</xdr:row>
      <xdr:rowOff>114859</xdr:rowOff>
    </xdr:from>
    <xdr:to>
      <xdr:col>3</xdr:col>
      <xdr:colOff>19050</xdr:colOff>
      <xdr:row>21</xdr:row>
      <xdr:rowOff>47247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467409"/>
          <a:ext cx="4600575" cy="26089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9</xdr:row>
      <xdr:rowOff>9525</xdr:rowOff>
    </xdr:from>
    <xdr:to>
      <xdr:col>3</xdr:col>
      <xdr:colOff>513706</xdr:colOff>
      <xdr:row>30</xdr:row>
      <xdr:rowOff>151882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752600"/>
          <a:ext cx="5152381" cy="41428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11</xdr:row>
      <xdr:rowOff>71502</xdr:rowOff>
    </xdr:from>
    <xdr:to>
      <xdr:col>2</xdr:col>
      <xdr:colOff>542925</xdr:colOff>
      <xdr:row>29</xdr:row>
      <xdr:rowOff>142340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205102"/>
          <a:ext cx="4333875" cy="34998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3</xdr:col>
      <xdr:colOff>428029</xdr:colOff>
      <xdr:row>18</xdr:row>
      <xdr:rowOff>66405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52550"/>
          <a:ext cx="4771429" cy="21619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35</xdr:row>
      <xdr:rowOff>152400</xdr:rowOff>
    </xdr:from>
    <xdr:to>
      <xdr:col>3</xdr:col>
      <xdr:colOff>351833</xdr:colOff>
      <xdr:row>66</xdr:row>
      <xdr:rowOff>113567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6838950"/>
          <a:ext cx="4733333" cy="58666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72</xdr:row>
      <xdr:rowOff>9524</xdr:rowOff>
    </xdr:from>
    <xdr:to>
      <xdr:col>2</xdr:col>
      <xdr:colOff>686570</xdr:colOff>
      <xdr:row>106</xdr:row>
      <xdr:rowOff>37127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13763624"/>
          <a:ext cx="4296545" cy="65046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imas\AppData\Local\Microsoft\Windows\INetCache\Content.Outlook\OWUCTU0A\2020-12%20PCA%20Amort%20Entry%20from%20SA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2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rant 2019"/>
      <sheetName val="2020 Elec Oth Oper Rev"/>
      <sheetName val="BW query"/>
      <sheetName val="SCH 140 Prop Tax 2020"/>
      <sheetName val="Conservation 2020"/>
      <sheetName val="Low Income 2020"/>
      <sheetName val="Decoupling 2020"/>
      <sheetName val="Sch 135 136 137 REV 2020"/>
      <sheetName val="Sch 135 136 Expense 2020"/>
      <sheetName val="ResX 2020"/>
      <sheetName val="ZO12 SCh142 "/>
      <sheetName val="ZO12 Exp Orders "/>
      <sheetName val="c.99999.03.37.01 Green Pwr"/>
      <sheetName val="ZO12 Green Power Tags"/>
      <sheetName val="PCA Amort 55700138"/>
      <sheetName val="PCA amort Revenue"/>
      <sheetName val="MSFT"/>
      <sheetName val="Green Power issues =&gt;"/>
      <sheetName val="Sheet2"/>
      <sheetName val="Sheet6"/>
      <sheetName val="Sheet5"/>
      <sheetName val="Sheet3"/>
      <sheetName val="141X repurposed ELECT"/>
      <sheetName val="141X repurposed 456 495"/>
      <sheetName val="Sheet4"/>
      <sheetName val="141X repurposed GAS"/>
      <sheetName val="PLR Protected Plus EDIT 141X "/>
      <sheetName val="Support==&gt;"/>
      <sheetName val="Manager and Above 2022"/>
      <sheetName val="Labor 2022"/>
      <sheetName val="Ins Prem 92500635"/>
      <sheetName val="Ins Prem 18600104"/>
    </sheetNames>
    <sheetDataSet>
      <sheetData sheetId="0"/>
      <sheetData sheetId="1">
        <row r="1">
          <cell r="A1" t="str">
            <v/>
          </cell>
        </row>
      </sheetData>
      <sheetData sheetId="2">
        <row r="1">
          <cell r="A1" t="str">
            <v/>
          </cell>
          <cell r="B1" t="str">
            <v/>
          </cell>
          <cell r="C1" t="str">
            <v/>
          </cell>
          <cell r="D1" t="str">
            <v>Fiscal year</v>
          </cell>
          <cell r="E1" t="str">
            <v>2020</v>
          </cell>
          <cell r="F1" t="str">
            <v>2019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 t="str">
            <v/>
          </cell>
          <cell r="E2" t="str">
            <v>Amount</v>
          </cell>
          <cell r="F2" t="str">
            <v>Amount</v>
          </cell>
        </row>
        <row r="3">
          <cell r="A3" t="str">
            <v>WBS Element</v>
          </cell>
          <cell r="C3" t="str">
            <v>CO Order</v>
          </cell>
          <cell r="D3" t="str">
            <v/>
          </cell>
          <cell r="E3" t="str">
            <v>$</v>
          </cell>
          <cell r="F3" t="str">
            <v>$</v>
          </cell>
        </row>
        <row r="4">
          <cell r="A4" t="str">
            <v>C.99999.03.34.01</v>
          </cell>
          <cell r="B4" t="str">
            <v>Low Incm Assistance Funding Expense</v>
          </cell>
          <cell r="C4" t="str">
            <v>90800113</v>
          </cell>
          <cell r="D4" t="str">
            <v>4465 - Low Income Program  - Electric</v>
          </cell>
          <cell r="E4">
            <v>19275463.140000001</v>
          </cell>
          <cell r="F4">
            <v>17523342.190000001</v>
          </cell>
        </row>
        <row r="5">
          <cell r="C5" t="str">
            <v>90800350</v>
          </cell>
          <cell r="D5" t="str">
            <v>4465 - Low Income Program  - Gas</v>
          </cell>
          <cell r="E5">
            <v>5081318.04</v>
          </cell>
          <cell r="F5">
            <v>4622872.26</v>
          </cell>
        </row>
        <row r="6">
          <cell r="C6" t="str">
            <v>Result</v>
          </cell>
          <cell r="E6">
            <v>24356781.18</v>
          </cell>
          <cell r="F6">
            <v>22146214.449999999</v>
          </cell>
        </row>
        <row r="7">
          <cell r="A7" t="str">
            <v>C.99999.03.37.01</v>
          </cell>
          <cell r="B7" t="str">
            <v>Green Power Program</v>
          </cell>
          <cell r="C7" t="str">
            <v>58800300</v>
          </cell>
          <cell r="D7" t="str">
            <v>9810-Misc Distr Exp-Net Metering Pro-Ele</v>
          </cell>
          <cell r="E7">
            <v>-1452138.24</v>
          </cell>
          <cell r="F7">
            <v>-1108151.5900000001</v>
          </cell>
        </row>
        <row r="8">
          <cell r="C8" t="str">
            <v>90400004</v>
          </cell>
          <cell r="D8" t="str">
            <v>9810 # Uncollectable Acct Write-off</v>
          </cell>
          <cell r="F8">
            <v>858.58</v>
          </cell>
        </row>
        <row r="9">
          <cell r="C9" t="str">
            <v>90800143</v>
          </cell>
          <cell r="D9" t="str">
            <v>9810-Customer Assist Exp-Green Power-Ele</v>
          </cell>
          <cell r="E9">
            <v>515929.62</v>
          </cell>
          <cell r="F9">
            <v>433531.27</v>
          </cell>
        </row>
        <row r="10">
          <cell r="C10" t="str">
            <v>90800144</v>
          </cell>
          <cell r="D10" t="str">
            <v>9810 - Customer Assist. Exp. Grants-Ele</v>
          </cell>
          <cell r="E10">
            <v>489685.23</v>
          </cell>
          <cell r="F10">
            <v>259928.22</v>
          </cell>
        </row>
        <row r="11">
          <cell r="C11" t="str">
            <v>90800313</v>
          </cell>
          <cell r="D11" t="str">
            <v>9810-Cust Assist-Carbon Offset Sch-137-G</v>
          </cell>
          <cell r="E11">
            <v>45465.98</v>
          </cell>
          <cell r="F11">
            <v>8905.39</v>
          </cell>
        </row>
        <row r="12">
          <cell r="C12" t="str">
            <v>90900007</v>
          </cell>
          <cell r="D12" t="str">
            <v>9810 -Elec-Cust Promo Costs-Green Power</v>
          </cell>
          <cell r="E12">
            <v>949326.2</v>
          </cell>
          <cell r="F12">
            <v>1186656.02</v>
          </cell>
        </row>
        <row r="13">
          <cell r="C13" t="str">
            <v>90900313</v>
          </cell>
          <cell r="D13" t="str">
            <v>9810 -Cust Promo-Carbon Offset Sch-137-G</v>
          </cell>
          <cell r="E13">
            <v>4350</v>
          </cell>
          <cell r="F13">
            <v>28750</v>
          </cell>
        </row>
        <row r="14">
          <cell r="C14" t="str">
            <v>Result</v>
          </cell>
          <cell r="E14">
            <v>552618.79</v>
          </cell>
          <cell r="F14">
            <v>810477.89</v>
          </cell>
        </row>
        <row r="15">
          <cell r="A15" t="str">
            <v>C.99999.06.05.02</v>
          </cell>
          <cell r="B15" t="str">
            <v>Green Power Renewable Credits</v>
          </cell>
          <cell r="C15" t="str">
            <v>55700006</v>
          </cell>
          <cell r="D15" t="str">
            <v>9810 - Green Power Renewable Credits</v>
          </cell>
          <cell r="E15">
            <v>3538652.69</v>
          </cell>
          <cell r="F15">
            <v>1504681.43</v>
          </cell>
        </row>
        <row r="16">
          <cell r="C16" t="str">
            <v>Result</v>
          </cell>
          <cell r="E16">
            <v>3538652.69</v>
          </cell>
          <cell r="F16">
            <v>1504681.43</v>
          </cell>
        </row>
        <row r="17">
          <cell r="A17" t="str">
            <v>C.99999.09.03.01</v>
          </cell>
          <cell r="B17" t="str">
            <v>Operating Revenue Electric FA 1010</v>
          </cell>
          <cell r="C17" t="str">
            <v>40730171</v>
          </cell>
          <cell r="D17" t="str">
            <v>1143 - PTC Deferral Post June 2010</v>
          </cell>
          <cell r="E17">
            <v>-39760632.090000004</v>
          </cell>
          <cell r="F17">
            <v>-68621660.980000004</v>
          </cell>
        </row>
        <row r="18">
          <cell r="C18" t="str">
            <v>44000005</v>
          </cell>
          <cell r="D18" t="str">
            <v>Residential - Electric Service</v>
          </cell>
          <cell r="E18">
            <v>-1186194481.4400001</v>
          </cell>
          <cell r="F18">
            <v>-1133764034.97</v>
          </cell>
        </row>
        <row r="19">
          <cell r="C19" t="str">
            <v>44000121</v>
          </cell>
          <cell r="D19" t="str">
            <v>EV Happy hour credit billing-Residential</v>
          </cell>
          <cell r="E19">
            <v>16817.11</v>
          </cell>
          <cell r="F19">
            <v>597.27</v>
          </cell>
        </row>
        <row r="20">
          <cell r="C20" t="str">
            <v>44000301</v>
          </cell>
          <cell r="D20" t="str">
            <v>Residential Unbilled Revenue</v>
          </cell>
          <cell r="E20">
            <v>164173.76999999999</v>
          </cell>
          <cell r="F20">
            <v>-5592805.5</v>
          </cell>
        </row>
        <row r="21">
          <cell r="C21" t="str">
            <v>44200005</v>
          </cell>
          <cell r="D21" t="str">
            <v>Commercial - Electric Service</v>
          </cell>
          <cell r="E21">
            <v>-799981553.44000006</v>
          </cell>
          <cell r="F21">
            <v>-845079613.42999995</v>
          </cell>
        </row>
        <row r="22">
          <cell r="C22" t="str">
            <v>44200193</v>
          </cell>
          <cell r="D22" t="str">
            <v>MSFT Customer Charge - Primary</v>
          </cell>
          <cell r="E22">
            <v>-524385.31999999995</v>
          </cell>
          <cell r="F22">
            <v>-407040</v>
          </cell>
        </row>
        <row r="23">
          <cell r="C23" t="str">
            <v>44200194</v>
          </cell>
          <cell r="D23" t="str">
            <v>MSFT Customer Charge - Secondary</v>
          </cell>
          <cell r="E23">
            <v>-1553550.78</v>
          </cell>
          <cell r="F23">
            <v>-1170240</v>
          </cell>
        </row>
        <row r="24">
          <cell r="C24" t="str">
            <v>44200195</v>
          </cell>
          <cell r="D24" t="str">
            <v>MSFT Distribution Charge</v>
          </cell>
          <cell r="E24">
            <v>-2800070.76</v>
          </cell>
          <cell r="F24">
            <v>-2029946.82</v>
          </cell>
        </row>
        <row r="25">
          <cell r="C25" t="str">
            <v>44200196</v>
          </cell>
          <cell r="D25" t="str">
            <v>MSFT Consrv Prgrm Chrg - Custm Contracts</v>
          </cell>
          <cell r="E25">
            <v>-1137828.25</v>
          </cell>
          <cell r="F25">
            <v>-750408.69</v>
          </cell>
        </row>
        <row r="26">
          <cell r="C26" t="str">
            <v>44200197</v>
          </cell>
          <cell r="D26" t="str">
            <v>MSFT Low Income Program</v>
          </cell>
          <cell r="E26">
            <v>-180203.95</v>
          </cell>
          <cell r="F26">
            <v>-127434.43</v>
          </cell>
        </row>
        <row r="27">
          <cell r="C27" t="str">
            <v>44200198</v>
          </cell>
          <cell r="D27" t="str">
            <v>MSFT Rider Surcharge</v>
          </cell>
          <cell r="E27">
            <v>-1980420.99</v>
          </cell>
          <cell r="F27">
            <v>-1104008.1599999999</v>
          </cell>
        </row>
        <row r="28">
          <cell r="C28" t="str">
            <v>44200199</v>
          </cell>
          <cell r="D28" t="str">
            <v>MSFT Franchise Fee - C&amp;I</v>
          </cell>
          <cell r="E28">
            <v>-522392.58</v>
          </cell>
          <cell r="F28">
            <v>-356775.93</v>
          </cell>
        </row>
        <row r="29">
          <cell r="C29" t="str">
            <v>44200205</v>
          </cell>
          <cell r="D29" t="str">
            <v>Commercial - Electric Transportation Svc</v>
          </cell>
          <cell r="E29">
            <v>5142.3</v>
          </cell>
          <cell r="F29">
            <v>-69062.240000000005</v>
          </cell>
        </row>
        <row r="30">
          <cell r="C30" t="str">
            <v>44200305</v>
          </cell>
          <cell r="D30" t="str">
            <v>Industrial - Electric Service</v>
          </cell>
          <cell r="E30">
            <v>-101284869.64</v>
          </cell>
          <cell r="F30">
            <v>-105140454.95</v>
          </cell>
        </row>
        <row r="31">
          <cell r="C31" t="str">
            <v>44200385</v>
          </cell>
          <cell r="D31" t="str">
            <v>Industrial - Electric Transportation Svc</v>
          </cell>
          <cell r="E31">
            <v>-2532437.44</v>
          </cell>
          <cell r="F31">
            <v>-2892468.82</v>
          </cell>
        </row>
        <row r="32">
          <cell r="C32" t="str">
            <v>44200551</v>
          </cell>
          <cell r="D32" t="str">
            <v>Commercial-Green Power Certificates</v>
          </cell>
          <cell r="E32">
            <v>-51763.92</v>
          </cell>
          <cell r="F32">
            <v>-51228.6</v>
          </cell>
        </row>
        <row r="33">
          <cell r="C33" t="str">
            <v>44200552</v>
          </cell>
          <cell r="D33" t="str">
            <v>Commercial - Clear Green Power PSE Facil</v>
          </cell>
          <cell r="E33">
            <v>32969.879999999997</v>
          </cell>
          <cell r="F33">
            <v>37195.47</v>
          </cell>
        </row>
        <row r="34">
          <cell r="C34" t="str">
            <v>44200621</v>
          </cell>
          <cell r="D34" t="str">
            <v>Commercial Unbilled Revenue</v>
          </cell>
          <cell r="E34">
            <v>8102386.1500000004</v>
          </cell>
          <cell r="F34">
            <v>-9816000.5899999999</v>
          </cell>
        </row>
        <row r="35">
          <cell r="C35" t="str">
            <v>44200631</v>
          </cell>
          <cell r="D35" t="str">
            <v>Commercial Transportation Unbilled Rev</v>
          </cell>
          <cell r="E35">
            <v>-14838.8</v>
          </cell>
          <cell r="F35">
            <v>-763943.92</v>
          </cell>
        </row>
        <row r="36">
          <cell r="C36" t="str">
            <v>44200641</v>
          </cell>
          <cell r="D36" t="str">
            <v>Industrial Unbilled Revenue</v>
          </cell>
          <cell r="E36">
            <v>-281791.65999999997</v>
          </cell>
          <cell r="F36">
            <v>120057.7</v>
          </cell>
        </row>
        <row r="37">
          <cell r="C37" t="str">
            <v>44200651</v>
          </cell>
          <cell r="D37" t="str">
            <v>Industrial Transportation Unbilled Rev</v>
          </cell>
          <cell r="E37">
            <v>137784.04</v>
          </cell>
          <cell r="F37">
            <v>-38668.1</v>
          </cell>
        </row>
        <row r="38">
          <cell r="C38" t="str">
            <v>44400005</v>
          </cell>
          <cell r="D38" t="str">
            <v>Public Street and Highway Lighting</v>
          </cell>
          <cell r="E38">
            <v>-17617765.870000001</v>
          </cell>
          <cell r="F38">
            <v>-17880919.780000001</v>
          </cell>
        </row>
        <row r="39">
          <cell r="C39" t="str">
            <v>44400301</v>
          </cell>
          <cell r="D39" t="str">
            <v>Lighting Unbilled Revenue</v>
          </cell>
          <cell r="E39">
            <v>-214173.43</v>
          </cell>
          <cell r="F39">
            <v>-175749.26</v>
          </cell>
        </row>
        <row r="40">
          <cell r="C40" t="str">
            <v>44700011</v>
          </cell>
          <cell r="D40" t="str">
            <v>Firm Wholesale for Resale -Electric</v>
          </cell>
          <cell r="E40">
            <v>-348485.82</v>
          </cell>
          <cell r="F40">
            <v>-347061.35</v>
          </cell>
        </row>
        <row r="41">
          <cell r="C41" t="str">
            <v>44700301</v>
          </cell>
          <cell r="D41" t="str">
            <v>Wholesale Unbilled Revenue</v>
          </cell>
          <cell r="E41">
            <v>-1210.53</v>
          </cell>
          <cell r="F41">
            <v>-4334.33</v>
          </cell>
        </row>
        <row r="42">
          <cell r="C42" t="str">
            <v>44910001</v>
          </cell>
          <cell r="D42" t="str">
            <v>Provision for rate refunds - Electric</v>
          </cell>
          <cell r="E42">
            <v>-8462661.9800000004</v>
          </cell>
          <cell r="F42">
            <v>-14827618.74</v>
          </cell>
        </row>
        <row r="43">
          <cell r="C43" t="str">
            <v>Result</v>
          </cell>
          <cell r="E43">
            <v>-2156986245.4400001</v>
          </cell>
          <cell r="F43">
            <v>-2210853629.1500001</v>
          </cell>
        </row>
        <row r="44">
          <cell r="A44" t="str">
            <v>C.99999.05.03.03</v>
          </cell>
          <cell r="B44" t="str">
            <v>Electric Other Taxes</v>
          </cell>
          <cell r="C44" t="str">
            <v>40810002</v>
          </cell>
          <cell r="D44" t="str">
            <v>State Excise Taxes</v>
          </cell>
          <cell r="E44">
            <v>81665532.75</v>
          </cell>
          <cell r="F44">
            <v>82732381.390000001</v>
          </cell>
        </row>
        <row r="45">
          <cell r="C45" t="str">
            <v>40810003</v>
          </cell>
          <cell r="D45" t="str">
            <v>Municipal Taxes</v>
          </cell>
          <cell r="E45">
            <v>79625628.030000001</v>
          </cell>
          <cell r="F45">
            <v>79796782.120000005</v>
          </cell>
        </row>
        <row r="46">
          <cell r="C46" t="str">
            <v>40810005</v>
          </cell>
          <cell r="D46" t="str">
            <v>Montana Electric Producer Taxes</v>
          </cell>
          <cell r="E46">
            <v>726974</v>
          </cell>
          <cell r="F46">
            <v>1624226.22</v>
          </cell>
        </row>
        <row r="47">
          <cell r="C47" t="str">
            <v>40810006</v>
          </cell>
          <cell r="D47" t="str">
            <v>Property Taxes-Washington-Electric</v>
          </cell>
          <cell r="E47">
            <v>28411014.859999999</v>
          </cell>
          <cell r="F47">
            <v>24964571</v>
          </cell>
        </row>
        <row r="48">
          <cell r="C48" t="str">
            <v>40810009</v>
          </cell>
          <cell r="D48" t="str">
            <v>Prop Tax Sch140 Tracker Amort Defer-Elec</v>
          </cell>
          <cell r="E48">
            <v>17170212</v>
          </cell>
          <cell r="F48">
            <v>20599723</v>
          </cell>
        </row>
        <row r="49">
          <cell r="C49" t="str">
            <v>40810013</v>
          </cell>
          <cell r="D49" t="str">
            <v>Property Taxes - Montana</v>
          </cell>
          <cell r="E49">
            <v>8175040.4000000004</v>
          </cell>
          <cell r="F49">
            <v>12318075</v>
          </cell>
        </row>
        <row r="50">
          <cell r="C50" t="str">
            <v>Result</v>
          </cell>
          <cell r="E50">
            <v>215774402.03999999</v>
          </cell>
          <cell r="F50">
            <v>222035758.72999999</v>
          </cell>
        </row>
        <row r="51">
          <cell r="A51" t="str">
            <v>C.99999.01.03.01</v>
          </cell>
          <cell r="B51" t="str">
            <v>Other Than Income Tax FA 2100</v>
          </cell>
          <cell r="C51" t="str">
            <v>40810012</v>
          </cell>
          <cell r="D51" t="str">
            <v>Property Taxes - Oregon</v>
          </cell>
          <cell r="E51">
            <v>559989.32999999996</v>
          </cell>
          <cell r="F51">
            <v>573842.99</v>
          </cell>
        </row>
        <row r="52">
          <cell r="C52" t="str">
            <v>40820001</v>
          </cell>
          <cell r="D52" t="str">
            <v>Taxes Other Than Inc Tax - BTL</v>
          </cell>
          <cell r="E52">
            <v>339650.38</v>
          </cell>
          <cell r="F52">
            <v>640721.18000000005</v>
          </cell>
        </row>
        <row r="53">
          <cell r="C53" t="str">
            <v>Result</v>
          </cell>
          <cell r="E53">
            <v>899639.71</v>
          </cell>
          <cell r="F53">
            <v>1214564.17</v>
          </cell>
        </row>
      </sheetData>
      <sheetData sheetId="3">
        <row r="3">
          <cell r="A3" t="str">
            <v/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>Fiscal year</v>
          </cell>
          <cell r="G3" t="str">
            <v>2020</v>
          </cell>
          <cell r="H3" t="str">
            <v>2019</v>
          </cell>
        </row>
        <row r="4">
          <cell r="A4" t="str">
            <v/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>Amount</v>
          </cell>
          <cell r="H4" t="str">
            <v>Amount</v>
          </cell>
        </row>
        <row r="5">
          <cell r="A5" t="str">
            <v>Functional area</v>
          </cell>
          <cell r="C5" t="str">
            <v>WBS Element</v>
          </cell>
          <cell r="E5" t="str">
            <v>CO Order</v>
          </cell>
          <cell r="F5" t="str">
            <v/>
          </cell>
          <cell r="G5" t="str">
            <v>$</v>
          </cell>
          <cell r="H5" t="str">
            <v>$</v>
          </cell>
        </row>
        <row r="6">
          <cell r="A6" t="str">
            <v>2100</v>
          </cell>
          <cell r="B6" t="str">
            <v>Taxes Other than Inc.Tax</v>
          </cell>
          <cell r="C6" t="str">
            <v>C.99999.01.03.01</v>
          </cell>
          <cell r="D6" t="str">
            <v>Other Than Income Tax FA 2100</v>
          </cell>
          <cell r="E6" t="str">
            <v>40810012</v>
          </cell>
          <cell r="F6" t="str">
            <v>Property Taxes - Oregon</v>
          </cell>
          <cell r="G6">
            <v>559989.32999999996</v>
          </cell>
          <cell r="H6">
            <v>573842.99</v>
          </cell>
        </row>
        <row r="7">
          <cell r="E7" t="str">
            <v>40820001</v>
          </cell>
          <cell r="F7" t="str">
            <v>Taxes Other Than Inc Tax - BTL</v>
          </cell>
          <cell r="G7">
            <v>339650.38</v>
          </cell>
          <cell r="H7">
            <v>640721.18000000005</v>
          </cell>
        </row>
        <row r="8">
          <cell r="E8" t="str">
            <v>Result</v>
          </cell>
          <cell r="G8">
            <v>899639.71</v>
          </cell>
          <cell r="H8">
            <v>1214564.17</v>
          </cell>
        </row>
        <row r="9">
          <cell r="C9" t="str">
            <v>C.99999.05.03.01</v>
          </cell>
          <cell r="D9" t="str">
            <v>Common Other Taxes</v>
          </cell>
          <cell r="E9" t="str">
            <v>40810602</v>
          </cell>
          <cell r="F9" t="str">
            <v>Excise Taxes</v>
          </cell>
          <cell r="G9">
            <v>1567523.43</v>
          </cell>
          <cell r="H9">
            <v>2044902.5</v>
          </cell>
        </row>
        <row r="10">
          <cell r="E10" t="str">
            <v>Result</v>
          </cell>
          <cell r="G10">
            <v>1567523.43</v>
          </cell>
          <cell r="H10">
            <v>2044902.5</v>
          </cell>
        </row>
        <row r="11">
          <cell r="C11" t="str">
            <v>C.99999.05.03.03</v>
          </cell>
          <cell r="D11" t="str">
            <v>Electric Other Taxes</v>
          </cell>
          <cell r="E11" t="str">
            <v>40810002</v>
          </cell>
          <cell r="F11" t="str">
            <v>State Excise Taxes</v>
          </cell>
          <cell r="G11">
            <v>81665532.75</v>
          </cell>
          <cell r="H11">
            <v>82732381.390000001</v>
          </cell>
        </row>
        <row r="12">
          <cell r="E12" t="str">
            <v>40810003</v>
          </cell>
          <cell r="F12" t="str">
            <v>Municipal Taxes</v>
          </cell>
          <cell r="G12">
            <v>79625628.030000001</v>
          </cell>
          <cell r="H12">
            <v>79796782.120000005</v>
          </cell>
        </row>
        <row r="13">
          <cell r="E13" t="str">
            <v>40810005</v>
          </cell>
          <cell r="F13" t="str">
            <v>Montana Electric Producer Taxes</v>
          </cell>
          <cell r="G13">
            <v>726974</v>
          </cell>
          <cell r="H13">
            <v>1624226.22</v>
          </cell>
        </row>
        <row r="14">
          <cell r="E14" t="str">
            <v>40810006</v>
          </cell>
          <cell r="F14" t="str">
            <v>Property Taxes-Washington-Electric</v>
          </cell>
          <cell r="G14">
            <v>28411014.859999999</v>
          </cell>
          <cell r="H14">
            <v>24964571</v>
          </cell>
        </row>
        <row r="15">
          <cell r="E15" t="str">
            <v>40810009</v>
          </cell>
          <cell r="F15" t="str">
            <v>Prop Tax Sch140 Tracker Amort Defer-Elec</v>
          </cell>
          <cell r="G15">
            <v>17170212</v>
          </cell>
          <cell r="H15">
            <v>20599723</v>
          </cell>
        </row>
        <row r="16">
          <cell r="E16" t="str">
            <v>40810013</v>
          </cell>
          <cell r="F16" t="str">
            <v>Property Taxes - Montana</v>
          </cell>
          <cell r="G16">
            <v>8175040.4000000004</v>
          </cell>
          <cell r="H16">
            <v>12318075</v>
          </cell>
        </row>
        <row r="17">
          <cell r="E17" t="str">
            <v>Result</v>
          </cell>
          <cell r="G17">
            <v>215774402.03999999</v>
          </cell>
          <cell r="H17">
            <v>222035758.72999999</v>
          </cell>
        </row>
        <row r="18">
          <cell r="C18" t="str">
            <v>C.99999.05.03.05</v>
          </cell>
          <cell r="D18" t="str">
            <v>Gas Other Taxes</v>
          </cell>
          <cell r="E18" t="str">
            <v>40810302</v>
          </cell>
          <cell r="F18" t="str">
            <v>State Excise Taxes</v>
          </cell>
          <cell r="G18">
            <v>36577800.159999996</v>
          </cell>
          <cell r="H18">
            <v>34164135.020000003</v>
          </cell>
        </row>
        <row r="19">
          <cell r="E19" t="str">
            <v>40810303</v>
          </cell>
          <cell r="F19" t="str">
            <v>Municipal Taxes</v>
          </cell>
          <cell r="G19">
            <v>42936417.390000001</v>
          </cell>
          <cell r="H19">
            <v>39771898.5</v>
          </cell>
        </row>
        <row r="20">
          <cell r="E20" t="str">
            <v>40810304</v>
          </cell>
          <cell r="F20" t="str">
            <v>Property Taxes-Washington-Gas</v>
          </cell>
          <cell r="G20">
            <v>15108271.67</v>
          </cell>
          <cell r="H20">
            <v>15451002</v>
          </cell>
        </row>
        <row r="21">
          <cell r="E21" t="str">
            <v>40810307</v>
          </cell>
          <cell r="F21" t="str">
            <v>Prop Tax Sch140 Tracker Amort Defer -Gas</v>
          </cell>
          <cell r="G21">
            <v>3051194</v>
          </cell>
          <cell r="H21">
            <v>5092392</v>
          </cell>
        </row>
        <row r="22">
          <cell r="E22" t="str">
            <v>Result</v>
          </cell>
          <cell r="G22">
            <v>97673683.219999999</v>
          </cell>
          <cell r="H22">
            <v>94479427.519999996</v>
          </cell>
        </row>
        <row r="23">
          <cell r="C23" t="str">
            <v>C.99999.05.06.06</v>
          </cell>
          <cell r="D23" t="str">
            <v>Payroll Tax Reclass FA 2100 PT OT</v>
          </cell>
          <cell r="E23" t="str">
            <v>40810326</v>
          </cell>
          <cell r="F23" t="str">
            <v>Payroll Tax Reclass To 2100;  PT=OT; E</v>
          </cell>
          <cell r="G23">
            <v>8498657.0500000007</v>
          </cell>
          <cell r="H23">
            <v>9370977.2300000004</v>
          </cell>
        </row>
        <row r="24">
          <cell r="E24" t="str">
            <v>40810328</v>
          </cell>
          <cell r="F24" t="str">
            <v>Payroll Tax Reclass To 2100;  PT=OT; G</v>
          </cell>
          <cell r="G24">
            <v>3924051.18</v>
          </cell>
          <cell r="H24">
            <v>4456285.05</v>
          </cell>
        </row>
        <row r="25">
          <cell r="E25" t="str">
            <v>Result</v>
          </cell>
          <cell r="G25">
            <v>12422708.23</v>
          </cell>
          <cell r="H25">
            <v>13827262.279999999</v>
          </cell>
        </row>
      </sheetData>
      <sheetData sheetId="4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Fiscal year</v>
          </cell>
          <cell r="G1" t="str">
            <v>2020</v>
          </cell>
          <cell r="H1" t="str">
            <v>2019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>Amount</v>
          </cell>
          <cell r="H2" t="str">
            <v>Amount</v>
          </cell>
        </row>
        <row r="3">
          <cell r="A3" t="str">
            <v>Functional area</v>
          </cell>
          <cell r="C3" t="str">
            <v>WBS Element</v>
          </cell>
          <cell r="E3" t="str">
            <v>CO Order</v>
          </cell>
          <cell r="F3" t="str">
            <v/>
          </cell>
          <cell r="G3" t="str">
            <v>$</v>
          </cell>
          <cell r="H3" t="str">
            <v>$</v>
          </cell>
        </row>
        <row r="4">
          <cell r="A4" t="str">
            <v>2090</v>
          </cell>
          <cell r="B4" t="str">
            <v>Conservation Amortization</v>
          </cell>
          <cell r="C4" t="str">
            <v>C.99999.05.03.06</v>
          </cell>
          <cell r="D4" t="str">
            <v>EES Conservation Amortization Electric</v>
          </cell>
          <cell r="E4" t="str">
            <v>90800100</v>
          </cell>
          <cell r="F4" t="str">
            <v>4400 - Cust Asst Exp -Conserv Amor Elect</v>
          </cell>
          <cell r="G4">
            <v>82342000.519999996</v>
          </cell>
          <cell r="H4">
            <v>80695343.090000004</v>
          </cell>
        </row>
        <row r="5">
          <cell r="E5" t="str">
            <v>Result</v>
          </cell>
          <cell r="G5">
            <v>82342000.519999996</v>
          </cell>
          <cell r="H5">
            <v>80695343.090000004</v>
          </cell>
        </row>
        <row r="6">
          <cell r="C6" t="str">
            <v>C.99999.05.03.07</v>
          </cell>
          <cell r="D6" t="str">
            <v>EES Conservation Amortization Gas</v>
          </cell>
          <cell r="E6" t="str">
            <v>90800407</v>
          </cell>
          <cell r="F6" t="str">
            <v>4400-Cust Asst Exp-Consr Trckr Amort-Gas</v>
          </cell>
          <cell r="G6">
            <v>17243356.620000001</v>
          </cell>
          <cell r="H6">
            <v>15875501.359999999</v>
          </cell>
        </row>
        <row r="7">
          <cell r="E7" t="str">
            <v>Result</v>
          </cell>
          <cell r="G7">
            <v>17243356.620000001</v>
          </cell>
          <cell r="H7">
            <v>15875501.359999999</v>
          </cell>
        </row>
      </sheetData>
      <sheetData sheetId="5">
        <row r="1">
          <cell r="A1" t="str">
            <v/>
          </cell>
          <cell r="B1" t="str">
            <v/>
          </cell>
          <cell r="C1" t="str">
            <v/>
          </cell>
          <cell r="D1" t="str">
            <v>Fiscal year</v>
          </cell>
          <cell r="E1" t="str">
            <v>2020</v>
          </cell>
          <cell r="F1" t="str">
            <v>2019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 t="str">
            <v/>
          </cell>
          <cell r="E2" t="str">
            <v>Amount</v>
          </cell>
          <cell r="F2" t="str">
            <v>Amount</v>
          </cell>
        </row>
        <row r="3">
          <cell r="A3" t="str">
            <v>WBS Element</v>
          </cell>
          <cell r="C3" t="str">
            <v>CO Order</v>
          </cell>
          <cell r="D3" t="str">
            <v/>
          </cell>
          <cell r="E3" t="str">
            <v>$</v>
          </cell>
          <cell r="F3" t="str">
            <v>$</v>
          </cell>
        </row>
        <row r="4">
          <cell r="A4" t="str">
            <v>C.99999.03.34.01</v>
          </cell>
          <cell r="B4" t="str">
            <v>Low Incm Assistance Funding Expense</v>
          </cell>
          <cell r="C4" t="str">
            <v>90800113</v>
          </cell>
          <cell r="D4" t="str">
            <v>4465 - Low Income Program  - Electric</v>
          </cell>
          <cell r="E4">
            <v>19275463.140000001</v>
          </cell>
          <cell r="F4">
            <v>17523342.190000001</v>
          </cell>
        </row>
        <row r="5">
          <cell r="C5" t="str">
            <v>90800350</v>
          </cell>
          <cell r="D5" t="str">
            <v>4465 - Low Income Program  - Gas</v>
          </cell>
          <cell r="E5">
            <v>5081318.04</v>
          </cell>
          <cell r="F5">
            <v>4622872.26</v>
          </cell>
        </row>
        <row r="6">
          <cell r="C6" t="str">
            <v>Result</v>
          </cell>
          <cell r="E6">
            <v>24356781.18</v>
          </cell>
          <cell r="F6">
            <v>22146214.449999999</v>
          </cell>
        </row>
      </sheetData>
      <sheetData sheetId="6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Fiscal year</v>
          </cell>
          <cell r="G1" t="str">
            <v>2020</v>
          </cell>
          <cell r="H1" t="str">
            <v>2019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>Amount</v>
          </cell>
          <cell r="H2" t="str">
            <v>Amount</v>
          </cell>
        </row>
        <row r="3">
          <cell r="A3" t="str">
            <v>Functional area</v>
          </cell>
          <cell r="C3" t="str">
            <v>WBS Element</v>
          </cell>
          <cell r="E3" t="str">
            <v>CO Order</v>
          </cell>
          <cell r="F3" t="str">
            <v/>
          </cell>
          <cell r="G3" t="str">
            <v>$</v>
          </cell>
          <cell r="H3" t="str">
            <v>$</v>
          </cell>
        </row>
        <row r="4">
          <cell r="A4" t="str">
            <v>1010</v>
          </cell>
          <cell r="B4" t="str">
            <v>Electric Oper. Revenue</v>
          </cell>
          <cell r="C4" t="str">
            <v>C.99999.09.03.03</v>
          </cell>
          <cell r="D4" t="str">
            <v>Other Revenue Electric FA 1010</v>
          </cell>
          <cell r="E4" t="str">
            <v>GAAP_CHK</v>
          </cell>
          <cell r="F4" t="str">
            <v>GAAP Income Statement (Hier GAAP_CHK)</v>
          </cell>
          <cell r="G4">
            <v>-55275674.450000003</v>
          </cell>
          <cell r="H4">
            <v>-135367199.62</v>
          </cell>
        </row>
        <row r="5">
          <cell r="E5" t="str">
            <v>GAAP_ALL</v>
          </cell>
          <cell r="F5" t="str">
            <v>GAAP_ALL (under GAAP_CHK)</v>
          </cell>
          <cell r="G5">
            <v>-55275674.450000003</v>
          </cell>
          <cell r="H5">
            <v>-135367199.62</v>
          </cell>
        </row>
        <row r="6">
          <cell r="E6" t="str">
            <v>GAAPSTMT</v>
          </cell>
          <cell r="F6" t="str">
            <v>Income Statement</v>
          </cell>
          <cell r="G6">
            <v>-55275674.450000003</v>
          </cell>
          <cell r="H6">
            <v>-135367199.62</v>
          </cell>
        </row>
        <row r="7">
          <cell r="E7" t="str">
            <v>GP_OPREV</v>
          </cell>
          <cell r="F7" t="str">
            <v>Operating Revenue</v>
          </cell>
          <cell r="G7">
            <v>-55275674.450000003</v>
          </cell>
          <cell r="H7">
            <v>-135367199.62</v>
          </cell>
        </row>
        <row r="8">
          <cell r="E8" t="str">
            <v>GP_ELECRE</v>
          </cell>
          <cell r="F8" t="str">
            <v>Electric Revenues</v>
          </cell>
          <cell r="G8">
            <v>-55275674.450000003</v>
          </cell>
          <cell r="H8">
            <v>-135367199.62</v>
          </cell>
        </row>
        <row r="9">
          <cell r="E9" t="str">
            <v>GP_OTH.REV2</v>
          </cell>
          <cell r="F9" t="str">
            <v>Other Operating Electric</v>
          </cell>
          <cell r="G9">
            <v>-55275674.450000003</v>
          </cell>
          <cell r="H9">
            <v>-135367199.62</v>
          </cell>
        </row>
        <row r="10">
          <cell r="E10" t="str">
            <v>NONCOREG</v>
          </cell>
          <cell r="F10" t="str">
            <v>Non-Core Gas Sales</v>
          </cell>
          <cell r="G10">
            <v>-8661803.3200000003</v>
          </cell>
          <cell r="H10">
            <v>-104269151.23999999</v>
          </cell>
        </row>
        <row r="11">
          <cell r="E11" t="str">
            <v>GPDECOUP_E.3</v>
          </cell>
          <cell r="F11" t="str">
            <v>Decoupling Revenue</v>
          </cell>
          <cell r="G11">
            <v>-22579210.489999998</v>
          </cell>
          <cell r="H11">
            <v>-8807270.9800000004</v>
          </cell>
        </row>
        <row r="12">
          <cell r="E12" t="str">
            <v>GPDECOUP_E.2</v>
          </cell>
          <cell r="F12" t="str">
            <v>Decoupling Revenue</v>
          </cell>
          <cell r="G12">
            <v>-22579210.489999998</v>
          </cell>
          <cell r="H12">
            <v>-8807270.9800000004</v>
          </cell>
        </row>
        <row r="13">
          <cell r="E13" t="str">
            <v>GPDECOUP_E.1</v>
          </cell>
          <cell r="F13" t="str">
            <v>Decoupling Revenue</v>
          </cell>
          <cell r="G13">
            <v>-22579210.489999998</v>
          </cell>
          <cell r="H13">
            <v>-8807270.9800000004</v>
          </cell>
        </row>
        <row r="14">
          <cell r="E14" t="str">
            <v>45600102</v>
          </cell>
          <cell r="F14" t="str">
            <v>E Decoup Rev Sch 8 &amp; 24</v>
          </cell>
          <cell r="G14">
            <v>-7476576.04</v>
          </cell>
          <cell r="H14">
            <v>-3047472.46</v>
          </cell>
        </row>
        <row r="15">
          <cell r="E15" t="str">
            <v>45600103</v>
          </cell>
          <cell r="F15" t="str">
            <v>E Decoup Rev Sch 7A, 11, 25, 29, 35 &amp; 43</v>
          </cell>
          <cell r="G15">
            <v>-14230311.359999999</v>
          </cell>
          <cell r="H15">
            <v>-1505917.79</v>
          </cell>
        </row>
        <row r="16">
          <cell r="E16" t="str">
            <v>45600104</v>
          </cell>
          <cell r="F16" t="str">
            <v>E Decoup Rev Sch 40</v>
          </cell>
          <cell r="G16">
            <v>-344585.98</v>
          </cell>
          <cell r="H16">
            <v>23999.63</v>
          </cell>
        </row>
        <row r="17">
          <cell r="E17" t="str">
            <v>45600105</v>
          </cell>
          <cell r="F17" t="str">
            <v>E Decoup Rev Sch 7 FPC</v>
          </cell>
          <cell r="G17">
            <v>4693334.8099999996</v>
          </cell>
          <cell r="H17">
            <v>-1595291.66</v>
          </cell>
        </row>
        <row r="18">
          <cell r="E18" t="str">
            <v>45600106</v>
          </cell>
          <cell r="F18" t="str">
            <v>E Decoup Rev Sch 8 &amp; 24 FPC</v>
          </cell>
          <cell r="G18">
            <v>-6244102.2599999998</v>
          </cell>
          <cell r="H18">
            <v>-2469043.31</v>
          </cell>
        </row>
        <row r="19">
          <cell r="E19" t="str">
            <v>45600107</v>
          </cell>
          <cell r="F19" t="str">
            <v>E Dcp Rev Sc 7A, 11, 25, 29, 35 &amp; 43 FPC</v>
          </cell>
          <cell r="G19">
            <v>-7793731.4199999999</v>
          </cell>
          <cell r="H19">
            <v>1832546.26</v>
          </cell>
        </row>
        <row r="20">
          <cell r="E20" t="str">
            <v>45600108</v>
          </cell>
          <cell r="F20" t="str">
            <v>E Decoup Rev Sch 40 FPC</v>
          </cell>
          <cell r="G20">
            <v>-94180.92</v>
          </cell>
          <cell r="H20">
            <v>67522.98</v>
          </cell>
        </row>
        <row r="21">
          <cell r="E21" t="str">
            <v>45600109</v>
          </cell>
          <cell r="F21" t="str">
            <v>E Decoup Rev Sch 12 &amp; 26 FPC</v>
          </cell>
          <cell r="G21">
            <v>-4196360.79</v>
          </cell>
          <cell r="H21">
            <v>-242012.49</v>
          </cell>
        </row>
        <row r="22">
          <cell r="E22" t="str">
            <v>45600110</v>
          </cell>
          <cell r="F22" t="str">
            <v>E Decoup Rev Sch 10 &amp; 31 FPC</v>
          </cell>
          <cell r="G22">
            <v>-3573745.84</v>
          </cell>
          <cell r="H22">
            <v>-1042742.58</v>
          </cell>
        </row>
        <row r="23">
          <cell r="E23" t="str">
            <v>45600139</v>
          </cell>
          <cell r="F23" t="str">
            <v>E Decoup Amort of Sch 142 - Sch 8 &amp; 24</v>
          </cell>
          <cell r="G23">
            <v>4425106.1900000004</v>
          </cell>
          <cell r="H23">
            <v>4534890.3099999996</v>
          </cell>
        </row>
        <row r="24">
          <cell r="E24" t="str">
            <v>45600141</v>
          </cell>
          <cell r="F24" t="str">
            <v>E Dcp Amort Sch 142-Sc 7A,11,25,29,35,43</v>
          </cell>
          <cell r="G24">
            <v>1724423.54</v>
          </cell>
          <cell r="H24">
            <v>2407061.4900000002</v>
          </cell>
        </row>
        <row r="25">
          <cell r="E25" t="str">
            <v>45600142</v>
          </cell>
          <cell r="F25" t="str">
            <v>E Decoup Amort of Sch 142 - Sch 40 in Ra</v>
          </cell>
          <cell r="G25">
            <v>868384.86</v>
          </cell>
          <cell r="H25">
            <v>819014.1</v>
          </cell>
        </row>
        <row r="26">
          <cell r="E26" t="str">
            <v>45600143</v>
          </cell>
          <cell r="F26" t="str">
            <v>E FPC Decoup Amort Sch 142  - Sch 7 in R</v>
          </cell>
          <cell r="G26">
            <v>528307.22</v>
          </cell>
          <cell r="H26">
            <v>-1406885.31</v>
          </cell>
        </row>
        <row r="27">
          <cell r="E27" t="str">
            <v>45600144</v>
          </cell>
          <cell r="F27" t="str">
            <v>E FPC Decoup Amort Sch 142 - Sch 8 &amp; 24</v>
          </cell>
          <cell r="G27">
            <v>2652376.06</v>
          </cell>
          <cell r="H27">
            <v>1373464.31</v>
          </cell>
        </row>
        <row r="28">
          <cell r="E28" t="str">
            <v>45600145</v>
          </cell>
          <cell r="F28" t="str">
            <v>E FPC Dcp Amrt Sc 142-7A,11,25,29,35,43</v>
          </cell>
          <cell r="G28">
            <v>-2573519.71</v>
          </cell>
          <cell r="H28">
            <v>-2317621.7599999998</v>
          </cell>
        </row>
        <row r="29">
          <cell r="E29" t="str">
            <v>45600146</v>
          </cell>
          <cell r="F29" t="str">
            <v>E FPC Decoup Amort Sch 142 - Sch 40 in R</v>
          </cell>
          <cell r="G29">
            <v>954093.15</v>
          </cell>
          <cell r="H29">
            <v>762026.51</v>
          </cell>
        </row>
        <row r="30">
          <cell r="E30" t="str">
            <v>45600147</v>
          </cell>
          <cell r="F30" t="str">
            <v>E FPC Decoup Amort Sch 142 - Sch 12 &amp; 26</v>
          </cell>
          <cell r="G30">
            <v>101441.49</v>
          </cell>
          <cell r="H30">
            <v>-102797.85</v>
          </cell>
        </row>
        <row r="31">
          <cell r="E31" t="str">
            <v>45600148</v>
          </cell>
          <cell r="F31" t="str">
            <v>E FPC Decoup Amort Sch 142 - Sch 10 &amp; 31</v>
          </cell>
          <cell r="G31">
            <v>615582.48</v>
          </cell>
          <cell r="H31">
            <v>-232051.94</v>
          </cell>
        </row>
        <row r="32">
          <cell r="E32" t="str">
            <v>45600149</v>
          </cell>
          <cell r="F32" t="str">
            <v>E Decoup Amort Sch 142 - Sch 46 &amp; 49 in</v>
          </cell>
          <cell r="G32">
            <v>27587.63</v>
          </cell>
          <cell r="H32">
            <v>344682.22</v>
          </cell>
        </row>
        <row r="33">
          <cell r="E33" t="str">
            <v>45600151</v>
          </cell>
          <cell r="F33" t="str">
            <v>E FPC Decoup Amort Sch 142 - Sch 46&amp;49</v>
          </cell>
          <cell r="H33">
            <v>2831.98</v>
          </cell>
        </row>
        <row r="34">
          <cell r="E34" t="str">
            <v>45600152</v>
          </cell>
          <cell r="F34" t="str">
            <v>24M GAAP-E Non-Res 7A, 11, 25, 29, 35&amp;43</v>
          </cell>
          <cell r="G34">
            <v>4995693.8499999996</v>
          </cell>
        </row>
        <row r="35">
          <cell r="E35" t="str">
            <v>45600153</v>
          </cell>
          <cell r="F35" t="str">
            <v>24M GAAP - E Non-Res 8&amp;24</v>
          </cell>
          <cell r="G35">
            <v>627328.9</v>
          </cell>
        </row>
        <row r="36">
          <cell r="E36" t="str">
            <v>45600154</v>
          </cell>
          <cell r="F36" t="str">
            <v>24M GAAP - E Non-Res Sch 40</v>
          </cell>
          <cell r="G36">
            <v>84928.87</v>
          </cell>
          <cell r="H36">
            <v>-835357.9</v>
          </cell>
        </row>
        <row r="37">
          <cell r="E37" t="str">
            <v>45600321</v>
          </cell>
          <cell r="F37" t="str">
            <v>9900-Electric Residential Decoupling Rev</v>
          </cell>
          <cell r="G37">
            <v>-2950812.48</v>
          </cell>
          <cell r="H37">
            <v>-4192663.6</v>
          </cell>
        </row>
        <row r="38">
          <cell r="E38" t="str">
            <v>45600324</v>
          </cell>
          <cell r="F38" t="str">
            <v>9900-Elec Resid Decoupl GAAP UnearnedRev</v>
          </cell>
          <cell r="G38">
            <v>96999.88</v>
          </cell>
        </row>
        <row r="39">
          <cell r="E39" t="str">
            <v>45600325</v>
          </cell>
          <cell r="F39" t="str">
            <v>Electric Schedule 26 Decoupling Revenue</v>
          </cell>
          <cell r="G39">
            <v>-4477379.53</v>
          </cell>
          <cell r="H39">
            <v>-815995.01</v>
          </cell>
        </row>
        <row r="40">
          <cell r="E40" t="str">
            <v>45600326</v>
          </cell>
          <cell r="F40" t="str">
            <v>Electric Schedule 31 Decoupling Revenue</v>
          </cell>
          <cell r="G40">
            <v>-2973146.57</v>
          </cell>
          <cell r="H40">
            <v>-2686400.15</v>
          </cell>
        </row>
        <row r="41">
          <cell r="E41" t="str">
            <v>45600327</v>
          </cell>
          <cell r="F41" t="str">
            <v>9900 - Sch12 &amp; 26 GAAP Unearned Rev</v>
          </cell>
          <cell r="G41">
            <v>1327558.3500000001</v>
          </cell>
        </row>
        <row r="42">
          <cell r="E42" t="str">
            <v>45600328</v>
          </cell>
          <cell r="F42" t="str">
            <v>9900 - Sch 10 &amp; 31 GAAP Unearned Rev</v>
          </cell>
          <cell r="G42">
            <v>870182.77</v>
          </cell>
        </row>
        <row r="43">
          <cell r="E43" t="str">
            <v>45600332</v>
          </cell>
          <cell r="F43" t="str">
            <v>9900 - Electric ROR Refund-Commercial</v>
          </cell>
          <cell r="H43">
            <v>-1457807.46</v>
          </cell>
        </row>
        <row r="44">
          <cell r="E44" t="str">
            <v>45600335</v>
          </cell>
          <cell r="F44" t="str">
            <v>Amort of Sch 142 Electric Sch26 in Rates</v>
          </cell>
          <cell r="G44">
            <v>1240073.69</v>
          </cell>
          <cell r="H44">
            <v>910042.44</v>
          </cell>
        </row>
        <row r="45">
          <cell r="E45" t="str">
            <v>45600336</v>
          </cell>
          <cell r="F45" t="str">
            <v>Amort of Sch 142 Electric Sch31 in Rates</v>
          </cell>
          <cell r="G45">
            <v>936897.71</v>
          </cell>
          <cell r="H45">
            <v>165400.35999999999</v>
          </cell>
        </row>
        <row r="46">
          <cell r="E46" t="str">
            <v>45600337</v>
          </cell>
          <cell r="F46" t="str">
            <v>9900 - Electric ROR Refund-Industrial</v>
          </cell>
          <cell r="H46">
            <v>-177742.52</v>
          </cell>
        </row>
        <row r="47">
          <cell r="E47" t="str">
            <v>45600361</v>
          </cell>
          <cell r="F47" t="str">
            <v>9900-Amort of Sch 142 Elec Resid in rate</v>
          </cell>
          <cell r="G47">
            <v>7548525.5800000001</v>
          </cell>
          <cell r="H47">
            <v>2273788.96</v>
          </cell>
        </row>
        <row r="48">
          <cell r="E48" t="str">
            <v>45600371</v>
          </cell>
          <cell r="F48" t="str">
            <v>9900-Amort of Sch 142 Ele NonRes in rate</v>
          </cell>
          <cell r="H48">
            <v>1635549.98</v>
          </cell>
        </row>
        <row r="49">
          <cell r="E49" t="str">
            <v>45600381</v>
          </cell>
          <cell r="F49" t="str">
            <v>9900 - Electric ROR Refund-Residential</v>
          </cell>
          <cell r="H49">
            <v>-1832288.72</v>
          </cell>
        </row>
        <row r="50">
          <cell r="E50" t="str">
            <v>55700137</v>
          </cell>
          <cell r="F50" t="str">
            <v>5360 - Defer PCA Fixed Cost Imbal - Indu</v>
          </cell>
          <cell r="G50">
            <v>30415.38</v>
          </cell>
        </row>
        <row r="51">
          <cell r="E51" t="str">
            <v>GP_OTH.MISC</v>
          </cell>
          <cell r="F51" t="str">
            <v>Other Misc Operating Revenue</v>
          </cell>
          <cell r="G51">
            <v>-24034660.640000001</v>
          </cell>
          <cell r="H51">
            <v>-22290777.399999999</v>
          </cell>
        </row>
      </sheetData>
      <sheetData sheetId="7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Fiscal year</v>
          </cell>
          <cell r="G1" t="str">
            <v>2020</v>
          </cell>
          <cell r="H1" t="str">
            <v>2019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>Amount</v>
          </cell>
          <cell r="H2" t="str">
            <v>Amount</v>
          </cell>
        </row>
        <row r="3">
          <cell r="A3" t="str">
            <v>Functional area</v>
          </cell>
          <cell r="C3" t="str">
            <v>WBS Element</v>
          </cell>
          <cell r="E3" t="str">
            <v>CO Order</v>
          </cell>
          <cell r="F3" t="str">
            <v/>
          </cell>
          <cell r="G3" t="str">
            <v>$</v>
          </cell>
          <cell r="H3" t="str">
            <v>$</v>
          </cell>
        </row>
        <row r="4">
          <cell r="A4" t="str">
            <v>1010</v>
          </cell>
          <cell r="B4" t="str">
            <v>Electric Oper. Revenue</v>
          </cell>
          <cell r="C4" t="str">
            <v>C.99999.09.03.03</v>
          </cell>
          <cell r="D4" t="str">
            <v>Other Revenue Electric FA 1010</v>
          </cell>
          <cell r="E4" t="str">
            <v>45000011</v>
          </cell>
          <cell r="F4" t="str">
            <v>Late Pay Fees -Electric</v>
          </cell>
          <cell r="G4">
            <v>-368253.86</v>
          </cell>
          <cell r="H4">
            <v>-1865652.79</v>
          </cell>
        </row>
        <row r="5">
          <cell r="E5" t="str">
            <v>45000021</v>
          </cell>
          <cell r="F5" t="str">
            <v>Disconnect Visit Fees -Electric</v>
          </cell>
          <cell r="G5">
            <v>-47151</v>
          </cell>
          <cell r="H5">
            <v>-262873</v>
          </cell>
        </row>
        <row r="6">
          <cell r="E6" t="str">
            <v>45100002</v>
          </cell>
          <cell r="F6" t="str">
            <v>9900 - Misc. SD Revenue - Electric</v>
          </cell>
          <cell r="G6">
            <v>-134159.17000000001</v>
          </cell>
          <cell r="H6">
            <v>-92988.69</v>
          </cell>
        </row>
        <row r="7">
          <cell r="E7" t="str">
            <v>45100003</v>
          </cell>
          <cell r="F7" t="str">
            <v>9900 - SD Line Extension Revenue - Elec</v>
          </cell>
          <cell r="G7">
            <v>-994167.4</v>
          </cell>
          <cell r="H7">
            <v>-1103941.19</v>
          </cell>
        </row>
        <row r="8">
          <cell r="E8" t="str">
            <v>45100011</v>
          </cell>
          <cell r="F8" t="str">
            <v>Temporary Service Charge -Electric</v>
          </cell>
          <cell r="G8">
            <v>-1105706.8700000001</v>
          </cell>
          <cell r="H8">
            <v>-1129107.32</v>
          </cell>
        </row>
        <row r="9">
          <cell r="E9" t="str">
            <v>45100012</v>
          </cell>
          <cell r="F9" t="str">
            <v>Residential Disconnect/Reconnect</v>
          </cell>
          <cell r="G9">
            <v>-467182.27</v>
          </cell>
          <cell r="H9">
            <v>-231196.28</v>
          </cell>
        </row>
        <row r="10">
          <cell r="E10" t="str">
            <v>45100013</v>
          </cell>
          <cell r="F10" t="str">
            <v>Non-Residential Disconnect/Reconnect</v>
          </cell>
          <cell r="G10">
            <v>-655160.12</v>
          </cell>
          <cell r="H10">
            <v>-227848.92</v>
          </cell>
        </row>
        <row r="11">
          <cell r="E11" t="str">
            <v>45100025</v>
          </cell>
          <cell r="F11" t="str">
            <v>4210 DBU-Misc. Elect Service Revenues</v>
          </cell>
          <cell r="G11">
            <v>-140.97</v>
          </cell>
          <cell r="H11">
            <v>-40188.22</v>
          </cell>
        </row>
        <row r="12">
          <cell r="E12" t="str">
            <v>45100031</v>
          </cell>
          <cell r="F12" t="str">
            <v>Reconnection Charge -Electric</v>
          </cell>
          <cell r="G12">
            <v>-209213</v>
          </cell>
          <cell r="H12">
            <v>-1187554</v>
          </cell>
        </row>
        <row r="13">
          <cell r="E13" t="str">
            <v>45100040</v>
          </cell>
          <cell r="F13" t="str">
            <v>1422 - Energy Div/Mtr Tamper Exp Recover</v>
          </cell>
          <cell r="H13">
            <v>729.1</v>
          </cell>
        </row>
        <row r="14">
          <cell r="E14" t="str">
            <v>45100073</v>
          </cell>
          <cell r="F14" t="str">
            <v>9900 - Conversion Sch 73 Revenue - Elec</v>
          </cell>
          <cell r="G14">
            <v>-423291.72</v>
          </cell>
          <cell r="H14">
            <v>-78644.89</v>
          </cell>
        </row>
        <row r="15">
          <cell r="E15" t="str">
            <v>45100074</v>
          </cell>
          <cell r="F15" t="str">
            <v>9900 - Conversion Sch 74 Revenue - Elec</v>
          </cell>
          <cell r="G15">
            <v>-21840.06</v>
          </cell>
          <cell r="H15">
            <v>-99279.38</v>
          </cell>
        </row>
        <row r="16">
          <cell r="E16" t="str">
            <v>45100081</v>
          </cell>
          <cell r="F16" t="str">
            <v>Acct. Service Charges -Electric</v>
          </cell>
          <cell r="G16">
            <v>-1296869.82</v>
          </cell>
          <cell r="H16">
            <v>-1394868.63</v>
          </cell>
        </row>
        <row r="17">
          <cell r="E17" t="str">
            <v>45100091</v>
          </cell>
          <cell r="F17" t="str">
            <v>NSF Check Charge -Electric</v>
          </cell>
          <cell r="G17">
            <v>-170272</v>
          </cell>
          <cell r="H17">
            <v>-185376</v>
          </cell>
        </row>
        <row r="18">
          <cell r="E18" t="str">
            <v>45100101</v>
          </cell>
          <cell r="F18" t="str">
            <v>Modified Svc Chrg-Misc Svc Revenues-Elec</v>
          </cell>
          <cell r="G18">
            <v>-531644.6</v>
          </cell>
          <cell r="H18">
            <v>-760158.98</v>
          </cell>
        </row>
        <row r="19">
          <cell r="E19" t="str">
            <v>45100108</v>
          </cell>
          <cell r="F19" t="str">
            <v>Treble Damages - Electric Diversion</v>
          </cell>
          <cell r="G19">
            <v>163731.57999999999</v>
          </cell>
          <cell r="H19">
            <v>73492.08</v>
          </cell>
        </row>
        <row r="20">
          <cell r="E20" t="str">
            <v>45100111</v>
          </cell>
          <cell r="F20" t="str">
            <v>Schedule 87 Tax Surcharge - Electric</v>
          </cell>
          <cell r="G20">
            <v>-5309208.41</v>
          </cell>
          <cell r="H20">
            <v>-5025945.9000000004</v>
          </cell>
        </row>
        <row r="21">
          <cell r="E21" t="str">
            <v>45100121</v>
          </cell>
          <cell r="F21" t="str">
            <v>Wireless Applctn Fee Rvnue- Modification</v>
          </cell>
          <cell r="G21">
            <v>-66000</v>
          </cell>
          <cell r="H21">
            <v>-54000</v>
          </cell>
        </row>
        <row r="22">
          <cell r="E22" t="str">
            <v>45100131</v>
          </cell>
          <cell r="F22" t="str">
            <v>Wireless Application Fee Revenue - New</v>
          </cell>
          <cell r="G22">
            <v>-65500</v>
          </cell>
          <cell r="H22">
            <v>-54000</v>
          </cell>
        </row>
        <row r="23">
          <cell r="E23" t="str">
            <v>45100151</v>
          </cell>
          <cell r="F23" t="str">
            <v>Non-Consumption Utility Taxes - Electric</v>
          </cell>
          <cell r="G23">
            <v>-222161.15</v>
          </cell>
          <cell r="H23">
            <v>-303329.86</v>
          </cell>
        </row>
        <row r="24">
          <cell r="E24" t="str">
            <v>45400003</v>
          </cell>
          <cell r="F24" t="str">
            <v>Rent from Electric Property -Transformer</v>
          </cell>
          <cell r="G24">
            <v>-4300857.3600000003</v>
          </cell>
          <cell r="H24">
            <v>-4472014.21</v>
          </cell>
        </row>
        <row r="25">
          <cell r="E25" t="str">
            <v>45600073</v>
          </cell>
          <cell r="F25" t="str">
            <v>3545 - Green Energy Option</v>
          </cell>
          <cell r="G25">
            <v>-968927.09</v>
          </cell>
          <cell r="H25">
            <v>1600810.93</v>
          </cell>
        </row>
        <row r="26">
          <cell r="E26" t="str">
            <v>45600078</v>
          </cell>
          <cell r="F26" t="str">
            <v>Other Elect Revenue-Maintenance Contract</v>
          </cell>
          <cell r="G26">
            <v>-273185.64</v>
          </cell>
          <cell r="H26">
            <v>-215324.35</v>
          </cell>
        </row>
        <row r="27">
          <cell r="E27" t="str">
            <v>45600080</v>
          </cell>
          <cell r="F27" t="str">
            <v>Othr Elect Rev - Sale of Non-Core Gas</v>
          </cell>
          <cell r="G27">
            <v>-97015972.280000001</v>
          </cell>
          <cell r="H27">
            <v>-232759986.36000001</v>
          </cell>
        </row>
        <row r="28">
          <cell r="E28" t="str">
            <v>45600081</v>
          </cell>
          <cell r="F28" t="str">
            <v>Othr Elect Rev - Cost Non-Core Gas sold</v>
          </cell>
          <cell r="G28">
            <v>88354168.959999993</v>
          </cell>
          <cell r="H28">
            <v>128490835.12</v>
          </cell>
        </row>
        <row r="29">
          <cell r="E29" t="str">
            <v>45600082</v>
          </cell>
          <cell r="F29" t="str">
            <v>Oth Elec Rev- Cedar Hills Facility Fee</v>
          </cell>
          <cell r="G29">
            <v>-72768.95</v>
          </cell>
          <cell r="H29">
            <v>-80465.7</v>
          </cell>
        </row>
        <row r="30">
          <cell r="E30" t="str">
            <v>45600088</v>
          </cell>
          <cell r="F30" t="str">
            <v>1143 - Other Electric Rev -Summit Buyout</v>
          </cell>
          <cell r="G30">
            <v>-855144</v>
          </cell>
          <cell r="H30">
            <v>-1026108</v>
          </cell>
        </row>
        <row r="31">
          <cell r="E31" t="str">
            <v>45600089</v>
          </cell>
          <cell r="F31" t="str">
            <v>1143 - REC Revenue per Tariff Schedule-E</v>
          </cell>
          <cell r="G31">
            <v>-1395184.45</v>
          </cell>
          <cell r="H31">
            <v>-1207204.04</v>
          </cell>
        </row>
        <row r="32">
          <cell r="E32" t="str">
            <v>45600102</v>
          </cell>
          <cell r="F32" t="str">
            <v>E Decoup Rev Sch 8 &amp; 24</v>
          </cell>
          <cell r="G32">
            <v>-7476576.04</v>
          </cell>
          <cell r="H32">
            <v>-3047472.46</v>
          </cell>
        </row>
        <row r="33">
          <cell r="E33" t="str">
            <v>45600103</v>
          </cell>
          <cell r="F33" t="str">
            <v>E Decoup Rev Sch 7A, 11, 25, 29, 35 &amp; 43</v>
          </cell>
          <cell r="G33">
            <v>-14230311.359999999</v>
          </cell>
          <cell r="H33">
            <v>-1505917.79</v>
          </cell>
        </row>
        <row r="34">
          <cell r="E34" t="str">
            <v>45600104</v>
          </cell>
          <cell r="F34" t="str">
            <v>E Decoup Rev Sch 40</v>
          </cell>
          <cell r="G34">
            <v>-344585.98</v>
          </cell>
          <cell r="H34">
            <v>23999.63</v>
          </cell>
        </row>
        <row r="35">
          <cell r="E35" t="str">
            <v>45600105</v>
          </cell>
          <cell r="F35" t="str">
            <v>E Decoup Rev Sch 7 FPC</v>
          </cell>
          <cell r="G35">
            <v>4693334.8099999996</v>
          </cell>
          <cell r="H35">
            <v>-1595291.66</v>
          </cell>
        </row>
        <row r="36">
          <cell r="E36" t="str">
            <v>45600106</v>
          </cell>
          <cell r="F36" t="str">
            <v>E Decoup Rev Sch 8 &amp; 24 FPC</v>
          </cell>
          <cell r="G36">
            <v>-6244102.2599999998</v>
          </cell>
          <cell r="H36">
            <v>-2469043.31</v>
          </cell>
        </row>
        <row r="37">
          <cell r="E37" t="str">
            <v>45600107</v>
          </cell>
          <cell r="F37" t="str">
            <v>E Dcp Rev Sc 7A, 11, 25, 29, 35 &amp; 43 FPC</v>
          </cell>
          <cell r="G37">
            <v>-7793731.4199999999</v>
          </cell>
          <cell r="H37">
            <v>1832546.26</v>
          </cell>
        </row>
        <row r="38">
          <cell r="E38" t="str">
            <v>45600108</v>
          </cell>
          <cell r="F38" t="str">
            <v>E Decoup Rev Sch 40 FPC</v>
          </cell>
          <cell r="G38">
            <v>-94180.92</v>
          </cell>
          <cell r="H38">
            <v>67522.98</v>
          </cell>
        </row>
        <row r="39">
          <cell r="E39" t="str">
            <v>45600109</v>
          </cell>
          <cell r="F39" t="str">
            <v>E Decoup Rev Sch 12 &amp; 26 FPC</v>
          </cell>
          <cell r="G39">
            <v>-4196360.79</v>
          </cell>
          <cell r="H39">
            <v>-242012.49</v>
          </cell>
        </row>
        <row r="40">
          <cell r="E40" t="str">
            <v>45600110</v>
          </cell>
          <cell r="F40" t="str">
            <v>E Decoup Rev Sch 10 &amp; 31 FPC</v>
          </cell>
          <cell r="G40">
            <v>-3573745.84</v>
          </cell>
          <cell r="H40">
            <v>-1042742.58</v>
          </cell>
        </row>
        <row r="41">
          <cell r="E41" t="str">
            <v>45600139</v>
          </cell>
          <cell r="F41" t="str">
            <v>E Decoup Amort of Sch 142 - Sch 8 &amp; 24</v>
          </cell>
          <cell r="G41">
            <v>4425106.1900000004</v>
          </cell>
          <cell r="H41">
            <v>4534890.3099999996</v>
          </cell>
        </row>
        <row r="42">
          <cell r="E42" t="str">
            <v>45600141</v>
          </cell>
          <cell r="F42" t="str">
            <v>E Dcp Amort Sch 142-Sc 7A,11,25,29,35,43</v>
          </cell>
          <cell r="G42">
            <v>1724423.54</v>
          </cell>
          <cell r="H42">
            <v>2407061.4900000002</v>
          </cell>
        </row>
        <row r="43">
          <cell r="E43" t="str">
            <v>45600142</v>
          </cell>
          <cell r="F43" t="str">
            <v>E Decoup Amort of Sch 142 - Sch 40 in Ra</v>
          </cell>
          <cell r="G43">
            <v>868384.86</v>
          </cell>
          <cell r="H43">
            <v>819014.1</v>
          </cell>
        </row>
        <row r="44">
          <cell r="E44" t="str">
            <v>45600143</v>
          </cell>
          <cell r="F44" t="str">
            <v>E FPC Decoup Amort Sch 142  - Sch 7 in R</v>
          </cell>
          <cell r="G44">
            <v>528307.22</v>
          </cell>
          <cell r="H44">
            <v>-1406885.31</v>
          </cell>
        </row>
        <row r="45">
          <cell r="E45" t="str">
            <v>45600144</v>
          </cell>
          <cell r="F45" t="str">
            <v>E FPC Decoup Amort Sch 142 - Sch 8 &amp; 24</v>
          </cell>
          <cell r="G45">
            <v>2652376.06</v>
          </cell>
          <cell r="H45">
            <v>1373464.31</v>
          </cell>
        </row>
        <row r="46">
          <cell r="E46" t="str">
            <v>45600145</v>
          </cell>
          <cell r="F46" t="str">
            <v>E FPC Dcp Amrt Sc 142-7A,11,25,29,35,43</v>
          </cell>
          <cell r="G46">
            <v>-2573519.71</v>
          </cell>
          <cell r="H46">
            <v>-2317621.7599999998</v>
          </cell>
        </row>
        <row r="47">
          <cell r="E47" t="str">
            <v>45600146</v>
          </cell>
          <cell r="F47" t="str">
            <v>E FPC Decoup Amort Sch 142 - Sch 40 in R</v>
          </cell>
          <cell r="G47">
            <v>954093.15</v>
          </cell>
          <cell r="H47">
            <v>762026.51</v>
          </cell>
        </row>
        <row r="48">
          <cell r="E48" t="str">
            <v>45600147</v>
          </cell>
          <cell r="F48" t="str">
            <v>E FPC Decoup Amort Sch 142 - Sch 12 &amp; 26</v>
          </cell>
          <cell r="G48">
            <v>101441.49</v>
          </cell>
          <cell r="H48">
            <v>-102797.85</v>
          </cell>
        </row>
        <row r="49">
          <cell r="E49" t="str">
            <v>45600148</v>
          </cell>
          <cell r="F49" t="str">
            <v>E FPC Decoup Amort Sch 142 - Sch 10 &amp; 31</v>
          </cell>
          <cell r="G49">
            <v>615582.48</v>
          </cell>
          <cell r="H49">
            <v>-232051.94</v>
          </cell>
        </row>
        <row r="50">
          <cell r="E50" t="str">
            <v>45600149</v>
          </cell>
          <cell r="F50" t="str">
            <v>E Decoup Amort Sch 142 - Sch 46 &amp; 49 in</v>
          </cell>
          <cell r="G50">
            <v>27587.63</v>
          </cell>
          <cell r="H50">
            <v>344682.22</v>
          </cell>
        </row>
        <row r="51">
          <cell r="E51" t="str">
            <v>45600151</v>
          </cell>
          <cell r="F51" t="str">
            <v>E FPC Decoup Amort Sch 142 - Sch 46&amp;49</v>
          </cell>
          <cell r="H51">
            <v>2831.98</v>
          </cell>
        </row>
        <row r="52">
          <cell r="E52" t="str">
            <v>45600152</v>
          </cell>
          <cell r="F52" t="str">
            <v>24M GAAP-E Non-Res 7A, 11, 25, 29, 35&amp;43</v>
          </cell>
          <cell r="G52">
            <v>4995693.8499999996</v>
          </cell>
        </row>
        <row r="53">
          <cell r="E53" t="str">
            <v>45600153</v>
          </cell>
          <cell r="F53" t="str">
            <v>24M GAAP - E Non-Res 8&amp;24</v>
          </cell>
          <cell r="G53">
            <v>627328.9</v>
          </cell>
        </row>
        <row r="54">
          <cell r="E54" t="str">
            <v>45600154</v>
          </cell>
          <cell r="F54" t="str">
            <v>24M GAAP - E Non-Res Sch 40</v>
          </cell>
          <cell r="G54">
            <v>84928.87</v>
          </cell>
          <cell r="H54">
            <v>-835357.9</v>
          </cell>
        </row>
        <row r="55">
          <cell r="E55" t="str">
            <v>45600155</v>
          </cell>
          <cell r="F55" t="str">
            <v>AMI Return Deferral - Electric</v>
          </cell>
          <cell r="G55">
            <v>-3737743.54</v>
          </cell>
          <cell r="H55">
            <v>-2429418</v>
          </cell>
        </row>
        <row r="56">
          <cell r="E56" t="str">
            <v>45600156</v>
          </cell>
          <cell r="F56" t="str">
            <v>EV Sch 551/552 ROI Deferral</v>
          </cell>
          <cell r="G56">
            <v>-48140.52</v>
          </cell>
          <cell r="H56">
            <v>-3897.35</v>
          </cell>
        </row>
        <row r="57">
          <cell r="E57" t="str">
            <v>45600201</v>
          </cell>
          <cell r="F57" t="str">
            <v>EV One time Incentive Credit</v>
          </cell>
          <cell r="G57">
            <v>18360</v>
          </cell>
          <cell r="H57">
            <v>9840</v>
          </cell>
        </row>
        <row r="58">
          <cell r="E58" t="str">
            <v>45600321</v>
          </cell>
          <cell r="F58" t="str">
            <v>9900-Electric Residential Decoupling Rev</v>
          </cell>
          <cell r="G58">
            <v>-2950812.48</v>
          </cell>
          <cell r="H58">
            <v>-4192663.6</v>
          </cell>
        </row>
        <row r="59">
          <cell r="E59" t="str">
            <v>45600324</v>
          </cell>
          <cell r="F59" t="str">
            <v>9900-Elec Resid Decoupl GAAP UnearnedRev</v>
          </cell>
          <cell r="G59">
            <v>96999.88</v>
          </cell>
        </row>
        <row r="60">
          <cell r="E60" t="str">
            <v>45600325</v>
          </cell>
          <cell r="F60" t="str">
            <v>Electric Schedule 26 Decoupling Revenue</v>
          </cell>
          <cell r="G60">
            <v>-4477379.53</v>
          </cell>
          <cell r="H60">
            <v>-815995.01</v>
          </cell>
        </row>
        <row r="61">
          <cell r="E61" t="str">
            <v>45600326</v>
          </cell>
          <cell r="F61" t="str">
            <v>Electric Schedule 31 Decoupling Revenue</v>
          </cell>
          <cell r="G61">
            <v>-2973146.57</v>
          </cell>
          <cell r="H61">
            <v>-2686400.15</v>
          </cell>
        </row>
        <row r="62">
          <cell r="E62" t="str">
            <v>45600327</v>
          </cell>
          <cell r="F62" t="str">
            <v>9900 - Sch12 &amp; 26 GAAP Unearned Rev</v>
          </cell>
          <cell r="G62">
            <v>1327558.3500000001</v>
          </cell>
        </row>
        <row r="63">
          <cell r="E63" t="str">
            <v>45600328</v>
          </cell>
          <cell r="F63" t="str">
            <v>9900 - Sch 10 &amp; 31 GAAP Unearned Rev</v>
          </cell>
          <cell r="G63">
            <v>870182.77</v>
          </cell>
        </row>
        <row r="64">
          <cell r="E64" t="str">
            <v>45600329</v>
          </cell>
          <cell r="F64" t="str">
            <v>9900 - Other Elec Rev - QRE Annual Fees</v>
          </cell>
          <cell r="G64">
            <v>-305.69</v>
          </cell>
          <cell r="H64">
            <v>-305.69</v>
          </cell>
        </row>
        <row r="65">
          <cell r="E65" t="str">
            <v>45600332</v>
          </cell>
          <cell r="F65" t="str">
            <v>9900 - Electric ROR Refund-Commercial</v>
          </cell>
          <cell r="H65">
            <v>-1457807.46</v>
          </cell>
        </row>
        <row r="66">
          <cell r="E66" t="str">
            <v>45600335</v>
          </cell>
          <cell r="F66" t="str">
            <v>Amort of Sch 142 Electric Sch26 in Rates</v>
          </cell>
          <cell r="G66">
            <v>1240073.69</v>
          </cell>
          <cell r="H66">
            <v>910042.44</v>
          </cell>
        </row>
        <row r="67">
          <cell r="E67" t="str">
            <v>45600336</v>
          </cell>
          <cell r="F67" t="str">
            <v>Amort of Sch 142 Electric Sch31 in Rates</v>
          </cell>
          <cell r="G67">
            <v>936897.71</v>
          </cell>
          <cell r="H67">
            <v>165400.35999999999</v>
          </cell>
        </row>
        <row r="68">
          <cell r="E68" t="str">
            <v>45600337</v>
          </cell>
          <cell r="F68" t="str">
            <v>9900 - Electric ROR Refund-Industrial</v>
          </cell>
          <cell r="H68">
            <v>-177742.52</v>
          </cell>
        </row>
        <row r="69">
          <cell r="E69" t="str">
            <v>45600351</v>
          </cell>
          <cell r="F69" t="str">
            <v>9900-Lifetime O&amp;M Revenue - Elec</v>
          </cell>
          <cell r="G69">
            <v>-476572.56</v>
          </cell>
          <cell r="H69">
            <v>-443958.12</v>
          </cell>
        </row>
        <row r="70">
          <cell r="E70" t="str">
            <v>45600361</v>
          </cell>
          <cell r="F70" t="str">
            <v>9900-Amort of Sch 142 Elec Resid in rate</v>
          </cell>
          <cell r="G70">
            <v>7548525.5800000001</v>
          </cell>
          <cell r="H70">
            <v>2273788.96</v>
          </cell>
        </row>
        <row r="71">
          <cell r="E71" t="str">
            <v>45600371</v>
          </cell>
          <cell r="F71" t="str">
            <v>9900-Amort of Sch 142 Ele NonRes in rate</v>
          </cell>
          <cell r="H71">
            <v>1635549.98</v>
          </cell>
        </row>
        <row r="72">
          <cell r="E72" t="str">
            <v>45600381</v>
          </cell>
          <cell r="F72" t="str">
            <v>9900 - Electric ROR Refund-Residential</v>
          </cell>
          <cell r="H72">
            <v>-1832288.72</v>
          </cell>
        </row>
        <row r="73">
          <cell r="E73" t="str">
            <v>55700137</v>
          </cell>
          <cell r="F73" t="str">
            <v>5360 - Defer PCA Fixed Cost Imbal - Indu</v>
          </cell>
          <cell r="G73">
            <v>30415.38</v>
          </cell>
        </row>
        <row r="74">
          <cell r="E74" t="str">
            <v>Result</v>
          </cell>
          <cell r="G74">
            <v>-55275674.450000003</v>
          </cell>
          <cell r="H74">
            <v>-135367199.62</v>
          </cell>
        </row>
        <row r="75">
          <cell r="A75" t="str">
            <v>2080</v>
          </cell>
          <cell r="B75" t="str">
            <v>Depreciation&amp;Amortization</v>
          </cell>
          <cell r="C75" t="str">
            <v>C.99999.05.05.01</v>
          </cell>
          <cell r="D75" t="str">
            <v>Regulatory Amortization FA 2080</v>
          </cell>
          <cell r="E75" t="str">
            <v>40730022</v>
          </cell>
          <cell r="F75" t="str">
            <v>Amort Env Costs UE-170033</v>
          </cell>
          <cell r="G75">
            <v>1748061.67</v>
          </cell>
          <cell r="H75">
            <v>1937870.4</v>
          </cell>
        </row>
        <row r="76">
          <cell r="E76" t="str">
            <v>40730023</v>
          </cell>
          <cell r="F76" t="str">
            <v>Amort Env Recovery UE-170033</v>
          </cell>
          <cell r="G76">
            <v>-457014.4</v>
          </cell>
          <cell r="H76">
            <v>-514085.4</v>
          </cell>
        </row>
        <row r="77">
          <cell r="E77" t="str">
            <v>40730025</v>
          </cell>
          <cell r="F77" t="str">
            <v>GTZ Depr Amort T1 (Elec)</v>
          </cell>
          <cell r="G77">
            <v>1615494</v>
          </cell>
        </row>
        <row r="78">
          <cell r="E78" t="str">
            <v>40730026</v>
          </cell>
          <cell r="F78" t="str">
            <v>GTZ Cryg Chg Amort T1 (Elec)</v>
          </cell>
          <cell r="G78">
            <v>28580</v>
          </cell>
        </row>
        <row r="79">
          <cell r="E79" t="str">
            <v>40730051</v>
          </cell>
          <cell r="F79" t="str">
            <v>1143 - Amortization Mint Farm UE-090704</v>
          </cell>
          <cell r="G79">
            <v>2885052</v>
          </cell>
          <cell r="H79">
            <v>2885052</v>
          </cell>
        </row>
        <row r="80">
          <cell r="E80" t="str">
            <v>40730101</v>
          </cell>
          <cell r="F80" t="str">
            <v>1143 - Amortization LSR UE-100882 - E</v>
          </cell>
          <cell r="G80">
            <v>687420</v>
          </cell>
          <cell r="H80">
            <v>687420</v>
          </cell>
        </row>
        <row r="81">
          <cell r="E81" t="str">
            <v>40730121</v>
          </cell>
          <cell r="F81" t="str">
            <v>1143-Amort Ferndale Reg Asset UE-130617</v>
          </cell>
          <cell r="H81">
            <v>3767013.76</v>
          </cell>
        </row>
        <row r="82">
          <cell r="E82" t="str">
            <v>40730302</v>
          </cell>
          <cell r="F82" t="str">
            <v>Amort Env Costs UG-170034</v>
          </cell>
          <cell r="G82">
            <v>12931981.109999999</v>
          </cell>
          <cell r="H82">
            <v>14438496.720000001</v>
          </cell>
        </row>
        <row r="83">
          <cell r="E83" t="str">
            <v>40730303</v>
          </cell>
          <cell r="F83" t="str">
            <v>Amort Env Recovery UG-170034</v>
          </cell>
          <cell r="G83">
            <v>-5212067.46</v>
          </cell>
          <cell r="H83">
            <v>-5835223.2000000002</v>
          </cell>
        </row>
        <row r="84">
          <cell r="E84" t="str">
            <v>40730306</v>
          </cell>
          <cell r="F84" t="str">
            <v>GTZ Depr Amort T1 (Gas)</v>
          </cell>
          <cell r="G84">
            <v>971436</v>
          </cell>
        </row>
        <row r="85">
          <cell r="E85" t="str">
            <v>40730307</v>
          </cell>
          <cell r="F85" t="str">
            <v>GTZ Cryg Chg Amort T1 (Gas)</v>
          </cell>
          <cell r="G85">
            <v>11076</v>
          </cell>
        </row>
        <row r="86">
          <cell r="E86" t="str">
            <v>40740081</v>
          </cell>
          <cell r="F86" t="str">
            <v>WH US Treasury Grants Amort UE-120277</v>
          </cell>
          <cell r="G86">
            <v>-264341.15999999997</v>
          </cell>
          <cell r="H86">
            <v>-2787650</v>
          </cell>
        </row>
        <row r="87">
          <cell r="E87" t="str">
            <v>40740082</v>
          </cell>
          <cell r="F87" t="str">
            <v>LSR US Treasury Grant Amort UE-122001</v>
          </cell>
          <cell r="G87">
            <v>-23653341.640000001</v>
          </cell>
          <cell r="H87">
            <v>-19951641.34</v>
          </cell>
        </row>
        <row r="88">
          <cell r="E88" t="str">
            <v>40740111</v>
          </cell>
          <cell r="F88" t="str">
            <v>Amort Interest on REC Proceeds UE-111048</v>
          </cell>
          <cell r="G88">
            <v>-103003.36</v>
          </cell>
          <cell r="H88">
            <v>-124967.45</v>
          </cell>
        </row>
        <row r="89">
          <cell r="E89" t="str">
            <v>40740121</v>
          </cell>
          <cell r="F89" t="str">
            <v>WH US Treasury Interest Amort UE-120277</v>
          </cell>
          <cell r="G89">
            <v>-24525.43</v>
          </cell>
          <cell r="H89">
            <v>-120813.18</v>
          </cell>
        </row>
        <row r="90">
          <cell r="E90" t="str">
            <v>40740122</v>
          </cell>
          <cell r="F90" t="str">
            <v>LSR US Treasury Interest Amort UE-122001</v>
          </cell>
          <cell r="G90">
            <v>-5282508.04</v>
          </cell>
          <cell r="H90">
            <v>-6130893.46</v>
          </cell>
        </row>
        <row r="91">
          <cell r="E91" t="str">
            <v>40740211</v>
          </cell>
          <cell r="F91" t="str">
            <v>AMI Depreciation Expense Deferral - Elec</v>
          </cell>
          <cell r="G91">
            <v>-5277354.0199999996</v>
          </cell>
          <cell r="H91">
            <v>-8409867.25</v>
          </cell>
        </row>
        <row r="92">
          <cell r="E92" t="str">
            <v>40740221</v>
          </cell>
          <cell r="F92" t="str">
            <v>EV Net Expense Deferral</v>
          </cell>
          <cell r="G92">
            <v>-2087817.82</v>
          </cell>
          <cell r="H92">
            <v>-1402912.78</v>
          </cell>
        </row>
        <row r="93">
          <cell r="E93" t="str">
            <v>40740231</v>
          </cell>
          <cell r="F93" t="str">
            <v>9800#MSFT Transition Fee Amort UE-161123</v>
          </cell>
          <cell r="G93">
            <v>-10720950.98</v>
          </cell>
          <cell r="H93">
            <v>-11023721.6</v>
          </cell>
        </row>
        <row r="94">
          <cell r="E94" t="str">
            <v>40740241</v>
          </cell>
          <cell r="F94" t="str">
            <v>AMI Deprec Exp Deferral-Elec-Post 7/2019</v>
          </cell>
          <cell r="G94">
            <v>2154781.2999999998</v>
          </cell>
          <cell r="H94">
            <v>-376633.97</v>
          </cell>
        </row>
        <row r="95">
          <cell r="E95" t="str">
            <v>40740401</v>
          </cell>
          <cell r="F95" t="str">
            <v>CLSD - AMIDepreciationExpenseDeferralGas</v>
          </cell>
          <cell r="H95">
            <v>0</v>
          </cell>
        </row>
        <row r="96">
          <cell r="E96" t="str">
            <v>40740402</v>
          </cell>
          <cell r="F96" t="str">
            <v>AMI Depreciation Expense Deferral - Gas</v>
          </cell>
          <cell r="G96">
            <v>-2380943.5699999998</v>
          </cell>
          <cell r="H96">
            <v>-3812922.74</v>
          </cell>
        </row>
        <row r="97">
          <cell r="E97" t="str">
            <v>40740403</v>
          </cell>
          <cell r="F97" t="str">
            <v>Tacoma LNG Upgrades Dep Def &lt; 10/2020</v>
          </cell>
          <cell r="G97">
            <v>0</v>
          </cell>
        </row>
        <row r="98">
          <cell r="E98" t="str">
            <v>40740404</v>
          </cell>
          <cell r="F98" t="str">
            <v>Tacoma LNG Upgrades Dep Def &gt; 9/2020</v>
          </cell>
          <cell r="G98">
            <v>0</v>
          </cell>
        </row>
        <row r="99">
          <cell r="E99" t="str">
            <v>40740405</v>
          </cell>
          <cell r="F99" t="str">
            <v>Tacoma LNG Upgrades Dep Def &gt; 9/2020</v>
          </cell>
          <cell r="G99">
            <v>-178857</v>
          </cell>
        </row>
        <row r="100">
          <cell r="E100" t="str">
            <v>40740412</v>
          </cell>
          <cell r="F100" t="str">
            <v>AMI Deprec Exp Deferral-Gas Post 7/2019</v>
          </cell>
          <cell r="G100">
            <v>1078752.78</v>
          </cell>
          <cell r="H100">
            <v>-131598.13</v>
          </cell>
        </row>
        <row r="101">
          <cell r="E101" t="str">
            <v>40740602</v>
          </cell>
          <cell r="F101" t="str">
            <v>9800 - GTZ Depr Exp Deferral</v>
          </cell>
          <cell r="G101">
            <v>-32821514</v>
          </cell>
          <cell r="H101">
            <v>-21666891</v>
          </cell>
        </row>
        <row r="102">
          <cell r="E102" t="str">
            <v>Result</v>
          </cell>
          <cell r="G102">
            <v>-64351604.020000003</v>
          </cell>
          <cell r="H102">
            <v>-58573968.619999997</v>
          </cell>
        </row>
      </sheetData>
      <sheetData sheetId="8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Fiscal year</v>
          </cell>
          <cell r="G1" t="str">
            <v>2020</v>
          </cell>
          <cell r="K1" t="str">
            <v>2019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>Amount</v>
          </cell>
          <cell r="K2" t="str">
            <v>Amount</v>
          </cell>
        </row>
        <row r="3">
          <cell r="A3" t="str">
            <v/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>Cost Element</v>
          </cell>
          <cell r="G3" t="str">
            <v>ExBentax Taxes Benefits</v>
          </cell>
          <cell r="H3" t="str">
            <v>Assessment Use-Taxes</v>
          </cell>
          <cell r="I3" t="str">
            <v>Assessment Use-Benefits</v>
          </cell>
          <cell r="J3" t="str">
            <v>Net expense excluding benefits and taxes</v>
          </cell>
          <cell r="K3" t="str">
            <v>ExBentax Taxes Benefits</v>
          </cell>
          <cell r="L3" t="str">
            <v>Assessment Use-Taxes</v>
          </cell>
          <cell r="M3" t="str">
            <v>Assessment Use-Benefits</v>
          </cell>
          <cell r="N3" t="str">
            <v>Net expense excluding benefits and taxes</v>
          </cell>
        </row>
        <row r="4">
          <cell r="A4" t="str">
            <v>Functional area</v>
          </cell>
          <cell r="C4" t="str">
            <v>WBS Element</v>
          </cell>
          <cell r="E4" t="str">
            <v>CO Order</v>
          </cell>
          <cell r="F4" t="str">
            <v/>
          </cell>
          <cell r="G4" t="str">
            <v>$</v>
          </cell>
          <cell r="H4" t="str">
            <v>$</v>
          </cell>
          <cell r="I4" t="str">
            <v>$</v>
          </cell>
          <cell r="J4" t="str">
            <v>$</v>
          </cell>
          <cell r="K4" t="str">
            <v>$</v>
          </cell>
          <cell r="L4" t="str">
            <v>$</v>
          </cell>
          <cell r="M4" t="str">
            <v>$</v>
          </cell>
          <cell r="N4" t="str">
            <v>$</v>
          </cell>
        </row>
        <row r="5">
          <cell r="A5" t="str">
            <v>2010</v>
          </cell>
          <cell r="B5" t="str">
            <v>Purchased Electricity</v>
          </cell>
          <cell r="C5" t="str">
            <v>C.99999.06.05.02</v>
          </cell>
          <cell r="D5" t="str">
            <v>Green Power Renewable Credits</v>
          </cell>
          <cell r="E5" t="str">
            <v>55700006</v>
          </cell>
          <cell r="F5" t="str">
            <v>9810 - Green Power Renewable Credits</v>
          </cell>
          <cell r="G5">
            <v>3538652.69</v>
          </cell>
          <cell r="J5">
            <v>3538652.69</v>
          </cell>
          <cell r="K5">
            <v>1504681.43</v>
          </cell>
          <cell r="N5">
            <v>1504681.43</v>
          </cell>
        </row>
        <row r="6">
          <cell r="E6" t="str">
            <v>Result</v>
          </cell>
          <cell r="G6">
            <v>3538652.69</v>
          </cell>
          <cell r="J6">
            <v>3538652.69</v>
          </cell>
          <cell r="K6">
            <v>1504681.43</v>
          </cell>
          <cell r="N6">
            <v>1504681.43</v>
          </cell>
        </row>
        <row r="7">
          <cell r="C7" t="str">
            <v>X.99999.04.01.02</v>
          </cell>
          <cell r="D7" t="str">
            <v>CLSD Green Power Renewable Crdts FA 2010</v>
          </cell>
          <cell r="E7" t="str">
            <v>55700200</v>
          </cell>
          <cell r="F7" t="str">
            <v>CLSD-4420 -Green Power Tags Programs</v>
          </cell>
          <cell r="K7">
            <v>1273180.1000000001</v>
          </cell>
          <cell r="N7">
            <v>1273180.1000000001</v>
          </cell>
        </row>
        <row r="8">
          <cell r="E8" t="str">
            <v>Result</v>
          </cell>
          <cell r="K8">
            <v>1273180.1000000001</v>
          </cell>
          <cell r="N8">
            <v>1273180.1000000001</v>
          </cell>
        </row>
        <row r="9">
          <cell r="A9" t="str">
            <v>2060</v>
          </cell>
          <cell r="B9" t="str">
            <v>Utility Oper. &amp; Maint.</v>
          </cell>
          <cell r="C9" t="str">
            <v>C.99999.03.37.01</v>
          </cell>
          <cell r="D9" t="str">
            <v>Green Power Program</v>
          </cell>
          <cell r="E9" t="str">
            <v>58800300</v>
          </cell>
          <cell r="F9" t="str">
            <v>9810-Misc Distr Exp-Net Metering Pro-Ele</v>
          </cell>
          <cell r="G9">
            <v>-1452138.24</v>
          </cell>
          <cell r="J9">
            <v>-1452138.24</v>
          </cell>
          <cell r="K9">
            <v>-1108151.5900000001</v>
          </cell>
          <cell r="N9">
            <v>-1108151.5900000001</v>
          </cell>
        </row>
        <row r="10">
          <cell r="E10" t="str">
            <v>90400004</v>
          </cell>
          <cell r="F10" t="str">
            <v>9810 # Uncollectable Acct Write-off</v>
          </cell>
          <cell r="K10">
            <v>858.58</v>
          </cell>
          <cell r="N10">
            <v>858.58</v>
          </cell>
        </row>
        <row r="11">
          <cell r="E11" t="str">
            <v>90800143</v>
          </cell>
          <cell r="F11" t="str">
            <v>9810-Customer Assist Exp-Green Power-Ele</v>
          </cell>
          <cell r="G11">
            <v>515929.62</v>
          </cell>
          <cell r="H11">
            <v>18891.88</v>
          </cell>
          <cell r="I11">
            <v>68915.16</v>
          </cell>
          <cell r="J11">
            <v>428122.58</v>
          </cell>
          <cell r="K11">
            <v>433531.27</v>
          </cell>
          <cell r="L11">
            <v>13702.03</v>
          </cell>
          <cell r="M11">
            <v>46321.56</v>
          </cell>
          <cell r="N11">
            <v>373507.68</v>
          </cell>
        </row>
        <row r="12">
          <cell r="E12" t="str">
            <v>90800144</v>
          </cell>
          <cell r="F12" t="str">
            <v>9810 - Customer Assist. Exp. Grants-Ele</v>
          </cell>
          <cell r="G12">
            <v>489685.23</v>
          </cell>
          <cell r="J12">
            <v>489685.23</v>
          </cell>
          <cell r="K12">
            <v>259928.22</v>
          </cell>
          <cell r="N12">
            <v>259928.22</v>
          </cell>
        </row>
        <row r="13">
          <cell r="E13" t="str">
            <v>90800313</v>
          </cell>
          <cell r="F13" t="str">
            <v>9810-Cust Assist-Carbon Offset Sch-137-G</v>
          </cell>
          <cell r="G13">
            <v>45465.98</v>
          </cell>
          <cell r="H13">
            <v>2330.58</v>
          </cell>
          <cell r="I13">
            <v>8485.0499999999993</v>
          </cell>
          <cell r="J13">
            <v>34650.35</v>
          </cell>
          <cell r="K13">
            <v>8905.39</v>
          </cell>
          <cell r="L13">
            <v>443.36</v>
          </cell>
          <cell r="M13">
            <v>1634.44</v>
          </cell>
          <cell r="N13">
            <v>6827.59</v>
          </cell>
        </row>
        <row r="14">
          <cell r="E14" t="str">
            <v>90900007</v>
          </cell>
          <cell r="F14" t="str">
            <v>9810 -Elec-Cust Promo Costs-Green Power</v>
          </cell>
          <cell r="G14">
            <v>949326.2</v>
          </cell>
          <cell r="H14">
            <v>9203.14</v>
          </cell>
          <cell r="I14">
            <v>33441.81</v>
          </cell>
          <cell r="J14">
            <v>906681.25</v>
          </cell>
          <cell r="K14">
            <v>1186656.02</v>
          </cell>
          <cell r="L14">
            <v>431.05</v>
          </cell>
          <cell r="M14">
            <v>1692.91</v>
          </cell>
          <cell r="N14">
            <v>1184532.06</v>
          </cell>
        </row>
        <row r="15">
          <cell r="E15" t="str">
            <v>90900313</v>
          </cell>
          <cell r="F15" t="str">
            <v>9810 -Cust Promo-Carbon Offset Sch-137-G</v>
          </cell>
          <cell r="G15">
            <v>4350</v>
          </cell>
          <cell r="J15">
            <v>4350</v>
          </cell>
          <cell r="K15">
            <v>28750</v>
          </cell>
          <cell r="N15">
            <v>28750</v>
          </cell>
        </row>
        <row r="16">
          <cell r="E16" t="str">
            <v>Result</v>
          </cell>
          <cell r="G16">
            <v>552618.79</v>
          </cell>
          <cell r="H16">
            <v>30425.599999999999</v>
          </cell>
          <cell r="I16">
            <v>110842.02</v>
          </cell>
          <cell r="J16">
            <v>411351.17</v>
          </cell>
          <cell r="K16">
            <v>810477.89</v>
          </cell>
          <cell r="L16">
            <v>14576.44</v>
          </cell>
          <cell r="M16">
            <v>49648.91</v>
          </cell>
          <cell r="N16">
            <v>746252.54</v>
          </cell>
        </row>
      </sheetData>
      <sheetData sheetId="9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Fiscal year</v>
          </cell>
          <cell r="G1" t="str">
            <v>2020</v>
          </cell>
          <cell r="H1" t="str">
            <v>2019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>Amount</v>
          </cell>
          <cell r="H2" t="str">
            <v>Amount</v>
          </cell>
        </row>
        <row r="3">
          <cell r="A3" t="str">
            <v>Functional area</v>
          </cell>
          <cell r="C3" t="str">
            <v>WBS Element</v>
          </cell>
          <cell r="E3" t="str">
            <v>CO Order</v>
          </cell>
          <cell r="F3" t="str">
            <v/>
          </cell>
          <cell r="G3" t="str">
            <v>$</v>
          </cell>
          <cell r="H3" t="str">
            <v>$</v>
          </cell>
        </row>
        <row r="4">
          <cell r="A4" t="str">
            <v>2030</v>
          </cell>
          <cell r="B4" t="str">
            <v>Res./Farm Exchange Credit</v>
          </cell>
          <cell r="C4" t="str">
            <v>C.99999.06.03.04</v>
          </cell>
          <cell r="D4" t="str">
            <v>Residential Farm Exchange</v>
          </cell>
          <cell r="E4" t="str">
            <v>55500008</v>
          </cell>
          <cell r="F4" t="str">
            <v>Residential Exchange - Purch Power</v>
          </cell>
          <cell r="G4">
            <v>-80293647.069999993</v>
          </cell>
          <cell r="H4">
            <v>-79186637.340000004</v>
          </cell>
        </row>
        <row r="5">
          <cell r="E5" t="str">
            <v>Result</v>
          </cell>
          <cell r="G5">
            <v>-80293647.069999993</v>
          </cell>
          <cell r="H5">
            <v>-79186637.340000004</v>
          </cell>
        </row>
      </sheetData>
      <sheetData sheetId="10"/>
      <sheetData sheetId="11"/>
      <sheetData sheetId="12"/>
      <sheetData sheetId="13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Fiscal year</v>
          </cell>
          <cell r="G1" t="str">
            <v>2020</v>
          </cell>
          <cell r="H1" t="str">
            <v>2019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>Amount</v>
          </cell>
          <cell r="H2" t="str">
            <v>Amount</v>
          </cell>
        </row>
        <row r="3">
          <cell r="A3" t="str">
            <v>Functional area</v>
          </cell>
          <cell r="C3" t="str">
            <v>WBS Element</v>
          </cell>
          <cell r="E3" t="str">
            <v>CO Order</v>
          </cell>
          <cell r="F3" t="str">
            <v/>
          </cell>
          <cell r="G3" t="str">
            <v>$</v>
          </cell>
          <cell r="H3" t="str">
            <v>$</v>
          </cell>
        </row>
        <row r="4">
          <cell r="A4" t="str">
            <v>2010</v>
          </cell>
          <cell r="B4" t="str">
            <v>Purchased Electricity</v>
          </cell>
          <cell r="C4" t="str">
            <v>C.99999.06.05.02</v>
          </cell>
          <cell r="D4" t="str">
            <v>Green Power Renewable Credits</v>
          </cell>
          <cell r="E4" t="str">
            <v>55700006</v>
          </cell>
          <cell r="F4" t="str">
            <v>9810 - Green Power Renewable Credits</v>
          </cell>
          <cell r="G4">
            <v>3538652.69</v>
          </cell>
          <cell r="H4">
            <v>1504681.43</v>
          </cell>
        </row>
        <row r="5">
          <cell r="C5" t="str">
            <v>X.99999.04.01.02</v>
          </cell>
          <cell r="D5" t="str">
            <v>CLSD Green Power Renewable Crdts FA 2010</v>
          </cell>
          <cell r="E5" t="str">
            <v>55700200</v>
          </cell>
          <cell r="F5" t="str">
            <v>CLSD-4420 -Green Power Tags Programs</v>
          </cell>
          <cell r="H5">
            <v>1273180.1000000001</v>
          </cell>
        </row>
        <row r="6">
          <cell r="C6" t="str">
            <v>Result</v>
          </cell>
          <cell r="G6">
            <v>3538652.69</v>
          </cell>
          <cell r="H6">
            <v>2777861.53</v>
          </cell>
        </row>
      </sheetData>
      <sheetData sheetId="14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Fiscal year</v>
          </cell>
          <cell r="G1" t="str">
            <v>2020</v>
          </cell>
          <cell r="H1" t="str">
            <v>2019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>Amount</v>
          </cell>
          <cell r="H2" t="str">
            <v>Amount</v>
          </cell>
        </row>
        <row r="3">
          <cell r="A3" t="str">
            <v>Functional area</v>
          </cell>
          <cell r="C3" t="str">
            <v>WBS Element</v>
          </cell>
          <cell r="E3" t="str">
            <v>CO Order</v>
          </cell>
          <cell r="F3" t="str">
            <v/>
          </cell>
          <cell r="G3" t="str">
            <v>$</v>
          </cell>
          <cell r="H3" t="str">
            <v>$</v>
          </cell>
        </row>
        <row r="4">
          <cell r="A4" t="str">
            <v>2010</v>
          </cell>
          <cell r="B4" t="str">
            <v>Purchased Electricity</v>
          </cell>
          <cell r="C4" t="str">
            <v>K.99999.05.06.03</v>
          </cell>
          <cell r="D4" t="str">
            <v>Deferred Customer Surcharge Credit</v>
          </cell>
          <cell r="E4" t="str">
            <v>55700130</v>
          </cell>
          <cell r="F4" t="str">
            <v>5360 - Deferred customer Portion - PCA</v>
          </cell>
          <cell r="G4">
            <v>-43330063</v>
          </cell>
          <cell r="H4">
            <v>-36008921</v>
          </cell>
        </row>
        <row r="5">
          <cell r="E5" t="str">
            <v>55700138</v>
          </cell>
          <cell r="F5" t="str">
            <v>PCA Amortization Recovery UE-200893</v>
          </cell>
          <cell r="G5">
            <v>4369621.26</v>
          </cell>
        </row>
        <row r="6">
          <cell r="C6" t="str">
            <v>Result</v>
          </cell>
          <cell r="G6">
            <v>-38960441.740000002</v>
          </cell>
          <cell r="H6">
            <v>-36008921</v>
          </cell>
        </row>
      </sheetData>
      <sheetData sheetId="15"/>
      <sheetData sheetId="16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Fiscal year</v>
          </cell>
          <cell r="G1" t="str">
            <v>2020</v>
          </cell>
          <cell r="H1" t="str">
            <v>2019</v>
          </cell>
        </row>
        <row r="2">
          <cell r="A2" t="str">
            <v/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>Amount</v>
          </cell>
          <cell r="H2" t="str">
            <v>Amount</v>
          </cell>
        </row>
        <row r="3">
          <cell r="A3" t="str">
            <v>Functional area</v>
          </cell>
          <cell r="C3" t="str">
            <v>WBS Element</v>
          </cell>
          <cell r="E3" t="str">
            <v>CO Order</v>
          </cell>
          <cell r="F3" t="str">
            <v/>
          </cell>
          <cell r="G3" t="str">
            <v>$</v>
          </cell>
          <cell r="H3" t="str">
            <v>$</v>
          </cell>
        </row>
        <row r="4">
          <cell r="A4" t="str">
            <v>2080</v>
          </cell>
          <cell r="B4" t="str">
            <v>Depreciation&amp;Amortization</v>
          </cell>
          <cell r="C4" t="str">
            <v>C.99999.05.05.01</v>
          </cell>
          <cell r="D4" t="str">
            <v>Regulatory Amortization FA 2080</v>
          </cell>
          <cell r="E4" t="str">
            <v>40730022</v>
          </cell>
          <cell r="F4" t="str">
            <v>Amort Env Costs UE-170033</v>
          </cell>
          <cell r="G4">
            <v>1748061.67</v>
          </cell>
          <cell r="H4">
            <v>1937870.4</v>
          </cell>
        </row>
        <row r="5">
          <cell r="E5" t="str">
            <v>40730023</v>
          </cell>
          <cell r="F5" t="str">
            <v>Amort Env Recovery UE-170033</v>
          </cell>
          <cell r="G5">
            <v>-457014.4</v>
          </cell>
          <cell r="H5">
            <v>-514085.4</v>
          </cell>
        </row>
        <row r="6">
          <cell r="E6" t="str">
            <v>40730025</v>
          </cell>
          <cell r="F6" t="str">
            <v>GTZ Depr Amort T1 (Elec)</v>
          </cell>
          <cell r="G6">
            <v>1615494</v>
          </cell>
        </row>
        <row r="7">
          <cell r="E7" t="str">
            <v>40730026</v>
          </cell>
          <cell r="F7" t="str">
            <v>GTZ Cryg Chg Amort T1 (Elec)</v>
          </cell>
          <cell r="G7">
            <v>28580</v>
          </cell>
        </row>
        <row r="8">
          <cell r="E8" t="str">
            <v>40730051</v>
          </cell>
          <cell r="F8" t="str">
            <v>1143 - Amortization Mint Farm UE-090704</v>
          </cell>
          <cell r="G8">
            <v>2885052</v>
          </cell>
          <cell r="H8">
            <v>2885052</v>
          </cell>
        </row>
        <row r="9">
          <cell r="E9" t="str">
            <v>40730101</v>
          </cell>
          <cell r="F9" t="str">
            <v>1143 - Amortization LSR UE-100882 - E</v>
          </cell>
          <cell r="G9">
            <v>687420</v>
          </cell>
          <cell r="H9">
            <v>687420</v>
          </cell>
        </row>
        <row r="10">
          <cell r="E10" t="str">
            <v>40730121</v>
          </cell>
          <cell r="F10" t="str">
            <v>1143-Amort Ferndale Reg Asset UE-130617</v>
          </cell>
          <cell r="H10">
            <v>3767013.76</v>
          </cell>
        </row>
        <row r="11">
          <cell r="E11" t="str">
            <v>40730302</v>
          </cell>
          <cell r="F11" t="str">
            <v>Amort Env Costs UG-170034</v>
          </cell>
          <cell r="G11">
            <v>12931981.109999999</v>
          </cell>
          <cell r="H11">
            <v>14438496.720000001</v>
          </cell>
        </row>
        <row r="12">
          <cell r="E12" t="str">
            <v>40730303</v>
          </cell>
          <cell r="F12" t="str">
            <v>Amort Env Recovery UG-170034</v>
          </cell>
          <cell r="G12">
            <v>-5212067.46</v>
          </cell>
          <cell r="H12">
            <v>-5835223.2000000002</v>
          </cell>
        </row>
        <row r="13">
          <cell r="E13" t="str">
            <v>40730306</v>
          </cell>
          <cell r="F13" t="str">
            <v>GTZ Depr Amort T1 (Gas)</v>
          </cell>
          <cell r="G13">
            <v>971436</v>
          </cell>
        </row>
        <row r="14">
          <cell r="E14" t="str">
            <v>40730307</v>
          </cell>
          <cell r="F14" t="str">
            <v>GTZ Cryg Chg Amort T1 (Gas)</v>
          </cell>
          <cell r="G14">
            <v>11076</v>
          </cell>
        </row>
        <row r="15">
          <cell r="E15" t="str">
            <v>40740081</v>
          </cell>
          <cell r="F15" t="str">
            <v>WH US Treasury Grants Amort UE-120277</v>
          </cell>
          <cell r="G15">
            <v>-264341.15999999997</v>
          </cell>
          <cell r="H15">
            <v>-2787650</v>
          </cell>
        </row>
        <row r="16">
          <cell r="E16" t="str">
            <v>40740082</v>
          </cell>
          <cell r="F16" t="str">
            <v>LSR US Treasury Grant Amort UE-122001</v>
          </cell>
          <cell r="G16">
            <v>-23653341.640000001</v>
          </cell>
          <cell r="H16">
            <v>-19951641.34</v>
          </cell>
        </row>
        <row r="17">
          <cell r="E17" t="str">
            <v>40740111</v>
          </cell>
          <cell r="F17" t="str">
            <v>Amort Interest on REC Proceeds UE-111048</v>
          </cell>
          <cell r="G17">
            <v>-103003.36</v>
          </cell>
          <cell r="H17">
            <v>-124967.45</v>
          </cell>
        </row>
        <row r="18">
          <cell r="E18" t="str">
            <v>40740121</v>
          </cell>
          <cell r="F18" t="str">
            <v>WH US Treasury Interest Amort UE-120277</v>
          </cell>
          <cell r="G18">
            <v>-24525.43</v>
          </cell>
          <cell r="H18">
            <v>-120813.18</v>
          </cell>
        </row>
        <row r="19">
          <cell r="E19" t="str">
            <v>40740122</v>
          </cell>
          <cell r="F19" t="str">
            <v>LSR US Treasury Interest Amort UE-122001</v>
          </cell>
          <cell r="G19">
            <v>-5282508.04</v>
          </cell>
          <cell r="H19">
            <v>-6130893.46</v>
          </cell>
        </row>
        <row r="20">
          <cell r="E20" t="str">
            <v>40740211</v>
          </cell>
          <cell r="F20" t="str">
            <v>AMI Depreciation Expense Deferral - Elec</v>
          </cell>
          <cell r="G20">
            <v>-5277354.0199999996</v>
          </cell>
          <cell r="H20">
            <v>-8409867.25</v>
          </cell>
        </row>
        <row r="21">
          <cell r="E21" t="str">
            <v>40740221</v>
          </cell>
          <cell r="F21" t="str">
            <v>EV Net Expense Deferral</v>
          </cell>
          <cell r="G21">
            <v>-2087817.82</v>
          </cell>
          <cell r="H21">
            <v>-1402912.78</v>
          </cell>
        </row>
        <row r="22">
          <cell r="E22" t="str">
            <v>40740231</v>
          </cell>
          <cell r="F22" t="str">
            <v>9800#MSFT Transition Fee Amort UE-161123</v>
          </cell>
          <cell r="G22">
            <v>-10720950.98</v>
          </cell>
          <cell r="H22">
            <v>-11023721.6</v>
          </cell>
        </row>
        <row r="23">
          <cell r="E23" t="str">
            <v>40740241</v>
          </cell>
          <cell r="F23" t="str">
            <v>AMI Deprec Exp Deferral-Elec-Post 7/2019</v>
          </cell>
          <cell r="G23">
            <v>2154781.2999999998</v>
          </cell>
          <cell r="H23">
            <v>-376633.97</v>
          </cell>
        </row>
        <row r="24">
          <cell r="E24" t="str">
            <v>40740401</v>
          </cell>
          <cell r="F24" t="str">
            <v>CLSD - AMIDepreciationExpenseDeferralGas</v>
          </cell>
          <cell r="H24">
            <v>0</v>
          </cell>
        </row>
        <row r="25">
          <cell r="E25" t="str">
            <v>40740402</v>
          </cell>
          <cell r="F25" t="str">
            <v>AMI Depreciation Expense Deferral - Gas</v>
          </cell>
          <cell r="G25">
            <v>-2380943.5699999998</v>
          </cell>
          <cell r="H25">
            <v>-3812922.74</v>
          </cell>
        </row>
        <row r="26">
          <cell r="E26" t="str">
            <v>40740403</v>
          </cell>
          <cell r="F26" t="str">
            <v>Tacoma LNG Upgrades Dep Def &lt; 10/2020</v>
          </cell>
          <cell r="G26">
            <v>0</v>
          </cell>
        </row>
        <row r="27">
          <cell r="E27" t="str">
            <v>40740404</v>
          </cell>
          <cell r="F27" t="str">
            <v>Tacoma LNG Upgrades Dep Def &gt; 9/2020</v>
          </cell>
          <cell r="G27">
            <v>0</v>
          </cell>
        </row>
        <row r="28">
          <cell r="E28" t="str">
            <v>40740405</v>
          </cell>
          <cell r="F28" t="str">
            <v>Tacoma LNG Upgrades Dep Def &gt; 9/2020</v>
          </cell>
          <cell r="G28">
            <v>-178857</v>
          </cell>
        </row>
        <row r="29">
          <cell r="E29" t="str">
            <v>40740412</v>
          </cell>
          <cell r="F29" t="str">
            <v>AMI Deprec Exp Deferral-Gas Post 7/2019</v>
          </cell>
          <cell r="G29">
            <v>1078752.78</v>
          </cell>
          <cell r="H29">
            <v>-131598.13</v>
          </cell>
        </row>
        <row r="30">
          <cell r="E30" t="str">
            <v>40740602</v>
          </cell>
          <cell r="F30" t="str">
            <v>9800 - GTZ Depr Exp Deferral</v>
          </cell>
          <cell r="G30">
            <v>-32821514</v>
          </cell>
          <cell r="H30">
            <v>-21666891</v>
          </cell>
        </row>
        <row r="31">
          <cell r="C31" t="str">
            <v>Result</v>
          </cell>
          <cell r="G31">
            <v>-64351604.020000003</v>
          </cell>
          <cell r="H31">
            <v>-58573968.619999997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>
        <row r="1">
          <cell r="A1" t="str">
            <v>Person ID</v>
          </cell>
        </row>
      </sheetData>
      <sheetData sheetId="29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 - Electric"/>
      <sheetName val="Input Info Status"/>
      <sheetName val="Follow Up"/>
      <sheetName val="Input Tab"/>
      <sheetName val="A0 - Reports"/>
      <sheetName val="A1 - Electric Summary"/>
      <sheetName val="A2 - PM Electric Summary"/>
      <sheetName val="A3 - E Reasonableness"/>
      <sheetName val="A4 - Electric Reconciliation"/>
      <sheetName val="A5 - E Revenue Forecast Per M"/>
      <sheetName val="A6 - Billed Electric"/>
      <sheetName val="A7 - Pended"/>
      <sheetName val="A8 - Pended Alt Portion"/>
      <sheetName val="A9 - Pended Billings"/>
      <sheetName val="A10 - Pended Invoices"/>
      <sheetName val="A11 - Pended Imp Meters"/>
      <sheetName val="A12 - Electric Unbilled Revenue"/>
      <sheetName val="Read Schedule"/>
      <sheetName val="A13 - AMR Data"/>
      <sheetName val="AMR Data Current"/>
      <sheetName val="Pended Type"/>
      <sheetName val="AMR Data Prior"/>
      <sheetName val="TYPE"/>
      <sheetName val="A14 - Electric Transportation"/>
      <sheetName val="A15 - Meter Counts"/>
      <sheetName val="A16 - Volumes by Cycle"/>
      <sheetName val="A17 - Electric Loss Tracking"/>
      <sheetName val="Chart2"/>
      <sheetName val="A18 - Electric History"/>
      <sheetName val="A19 - Daily Report"/>
      <sheetName val="A20 - GPI"/>
      <sheetName val="A21 - Back Billing History"/>
      <sheetName val="QA - Rate Changes"/>
      <sheetName val="Detailed Rates - Current"/>
      <sheetName val="Detailed Rates - Prior"/>
      <sheetName val="Summary Rates - Current"/>
      <sheetName val="Summary Rates - Prior"/>
      <sheetName val="Rider Rates for MSOFT Transprt"/>
      <sheetName val="Electric SCH 140"/>
      <sheetName val="Electric SCH 141"/>
      <sheetName val="Electric SCH 141X"/>
      <sheetName val="Electric SCH 141Y"/>
      <sheetName val="Electric SCH 142"/>
      <sheetName val="Electric SCH 141Z"/>
      <sheetName val="Electric SCH 120"/>
      <sheetName val="Electric SCH 129"/>
      <sheetName val="Electric SCH 137"/>
      <sheetName val="Electric SCH 95"/>
      <sheetName val="Electric SCH 95A"/>
      <sheetName val="Electric SCH 132"/>
      <sheetName val="Electric SCH 194"/>
      <sheetName val="Electric SCH 133"/>
      <sheetName val="E Schedule Stats"/>
      <sheetName val="Electric Stats"/>
      <sheetName val="Electric Unbilled JE (combined)"/>
      <sheetName val="Supporting Doc List"/>
    </sheetNames>
    <sheetDataSet>
      <sheetData sheetId="0" refreshError="1"/>
      <sheetData sheetId="1" refreshError="1"/>
      <sheetData sheetId="2" refreshError="1"/>
      <sheetData sheetId="3">
        <row r="13">
          <cell r="B13" t="b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1 ROR ROE"/>
      <sheetName val="Summaries"/>
      <sheetName val="1.02 COC"/>
      <sheetName val="Electric Earnings Sharing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6">
          <cell r="B6">
            <v>5.3359999999999996E-3</v>
          </cell>
        </row>
        <row r="7">
          <cell r="B7">
            <v>2E-3</v>
          </cell>
        </row>
        <row r="8">
          <cell r="B8">
            <v>3.8526999999999999E-2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customProperty" Target="../customProperty1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F27" sqref="F27"/>
    </sheetView>
  </sheetViews>
  <sheetFormatPr defaultRowHeight="15" x14ac:dyDescent="0.25"/>
  <cols>
    <col min="1" max="1" width="48.5703125" bestFit="1" customWidth="1"/>
    <col min="2" max="2" width="11.28515625" bestFit="1" customWidth="1"/>
    <col min="5" max="5" width="9.140625" style="6"/>
    <col min="6" max="6" width="48.5703125" bestFit="1" customWidth="1"/>
    <col min="7" max="7" width="13.5703125" bestFit="1" customWidth="1"/>
  </cols>
  <sheetData>
    <row r="1" spans="1:2" x14ac:dyDescent="0.25">
      <c r="A1" s="108" t="s">
        <v>198</v>
      </c>
    </row>
    <row r="2" spans="1:2" x14ac:dyDescent="0.25">
      <c r="A2" s="108" t="s">
        <v>226</v>
      </c>
    </row>
    <row r="3" spans="1:2" x14ac:dyDescent="0.25">
      <c r="A3" s="109" t="s">
        <v>200</v>
      </c>
    </row>
    <row r="5" spans="1:2" ht="15.75" thickBot="1" x14ac:dyDescent="0.3">
      <c r="A5" s="22" t="s">
        <v>79</v>
      </c>
      <c r="B5" s="65" t="s">
        <v>70</v>
      </c>
    </row>
    <row r="6" spans="1:2" ht="15.75" thickBot="1" x14ac:dyDescent="0.3">
      <c r="A6" t="s">
        <v>58</v>
      </c>
      <c r="B6" s="69">
        <v>-24054.07</v>
      </c>
    </row>
    <row r="8" spans="1:2" ht="15.75" thickBot="1" x14ac:dyDescent="0.3"/>
    <row r="9" spans="1:2" ht="15.75" thickBot="1" x14ac:dyDescent="0.3">
      <c r="A9" t="s">
        <v>148</v>
      </c>
      <c r="B9" s="69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R14" sqref="R14"/>
    </sheetView>
  </sheetViews>
  <sheetFormatPr defaultRowHeight="15" x14ac:dyDescent="0.25"/>
  <cols>
    <col min="1" max="1" width="42.42578125" bestFit="1" customWidth="1"/>
    <col min="2" max="2" width="13.5703125" bestFit="1" customWidth="1"/>
    <col min="5" max="5" width="9.140625" style="6"/>
    <col min="6" max="6" width="42.42578125" bestFit="1" customWidth="1"/>
    <col min="7" max="7" width="10.85546875" bestFit="1" customWidth="1"/>
  </cols>
  <sheetData>
    <row r="1" spans="1:2" x14ac:dyDescent="0.25">
      <c r="A1" s="108" t="s">
        <v>198</v>
      </c>
    </row>
    <row r="2" spans="1:2" x14ac:dyDescent="0.25">
      <c r="A2" s="108" t="s">
        <v>227</v>
      </c>
    </row>
    <row r="3" spans="1:2" x14ac:dyDescent="0.25">
      <c r="A3" s="109" t="s">
        <v>200</v>
      </c>
    </row>
    <row r="5" spans="1:2" ht="15.75" thickBot="1" x14ac:dyDescent="0.3">
      <c r="A5" s="22" t="s">
        <v>79</v>
      </c>
      <c r="B5" s="65" t="s">
        <v>70</v>
      </c>
    </row>
    <row r="6" spans="1:2" ht="15.75" thickBot="1" x14ac:dyDescent="0.3">
      <c r="A6" t="s">
        <v>60</v>
      </c>
      <c r="B6" s="112">
        <v>-77714735.219999999</v>
      </c>
    </row>
    <row r="7" spans="1:2" x14ac:dyDescent="0.25">
      <c r="B7" s="31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pane xSplit="1" ySplit="5" topLeftCell="B6" activePane="bottomRight" state="frozen"/>
      <selection activeCell="H37" sqref="H37"/>
      <selection pane="topRight" activeCell="H37" sqref="H37"/>
      <selection pane="bottomLeft" activeCell="H37" sqref="H37"/>
      <selection pane="bottomRight" activeCell="I20" sqref="I20"/>
    </sheetView>
  </sheetViews>
  <sheetFormatPr defaultColWidth="8.85546875" defaultRowHeight="15" x14ac:dyDescent="0.25"/>
  <cols>
    <col min="1" max="1" width="8.85546875" style="6"/>
    <col min="2" max="2" width="50.42578125" style="6" bestFit="1" customWidth="1"/>
    <col min="3" max="3" width="13.5703125" style="6" bestFit="1" customWidth="1"/>
    <col min="4" max="4" width="14.28515625" style="110" bestFit="1" customWidth="1"/>
    <col min="5" max="5" width="3.85546875" style="6" customWidth="1"/>
    <col min="6" max="6" width="50.42578125" bestFit="1" customWidth="1"/>
    <col min="7" max="7" width="13.5703125" bestFit="1" customWidth="1"/>
    <col min="8" max="8" width="11.5703125" bestFit="1" customWidth="1"/>
    <col min="9" max="9" width="3.7109375" customWidth="1"/>
    <col min="10" max="10" width="52.140625" bestFit="1" customWidth="1"/>
    <col min="11" max="11" width="15.7109375" customWidth="1"/>
    <col min="12" max="12" width="14" bestFit="1" customWidth="1"/>
    <col min="13" max="13" width="9.140625"/>
    <col min="14" max="14" width="53.5703125" bestFit="1" customWidth="1"/>
    <col min="15" max="15" width="15.7109375" customWidth="1"/>
    <col min="16" max="16" width="13.28515625" bestFit="1" customWidth="1"/>
    <col min="17" max="16384" width="8.85546875" style="6"/>
  </cols>
  <sheetData>
    <row r="1" spans="1:4" x14ac:dyDescent="0.25">
      <c r="A1" s="228" t="s">
        <v>198</v>
      </c>
    </row>
    <row r="2" spans="1:4" x14ac:dyDescent="0.25">
      <c r="A2" s="228" t="s">
        <v>207</v>
      </c>
    </row>
    <row r="3" spans="1:4" x14ac:dyDescent="0.25">
      <c r="A3" s="106" t="s">
        <v>200</v>
      </c>
    </row>
    <row r="5" spans="1:4" x14ac:dyDescent="0.25">
      <c r="B5" s="237" t="s">
        <v>79</v>
      </c>
      <c r="C5" s="238">
        <v>2022</v>
      </c>
      <c r="D5" s="239" t="s">
        <v>167</v>
      </c>
    </row>
    <row r="6" spans="1:4" x14ac:dyDescent="0.25">
      <c r="B6" s="6" t="s">
        <v>149</v>
      </c>
      <c r="C6" s="113">
        <v>673835.12</v>
      </c>
    </row>
    <row r="7" spans="1:4" x14ac:dyDescent="0.25">
      <c r="B7" s="6" t="s">
        <v>150</v>
      </c>
      <c r="C7" s="113">
        <v>-4787888.55</v>
      </c>
    </row>
    <row r="8" spans="1:4" x14ac:dyDescent="0.25">
      <c r="B8" s="6" t="s">
        <v>151</v>
      </c>
      <c r="C8" s="113">
        <v>29269.41</v>
      </c>
    </row>
    <row r="9" spans="1:4" x14ac:dyDescent="0.25">
      <c r="B9" s="6" t="s">
        <v>152</v>
      </c>
      <c r="C9" s="113">
        <v>18796915.449999999</v>
      </c>
    </row>
    <row r="10" spans="1:4" x14ac:dyDescent="0.25">
      <c r="B10" s="6" t="s">
        <v>153</v>
      </c>
      <c r="C10" s="113">
        <v>4984484.58</v>
      </c>
    </row>
    <row r="11" spans="1:4" x14ac:dyDescent="0.25">
      <c r="B11" s="6" t="s">
        <v>154</v>
      </c>
      <c r="C11" s="113">
        <v>2878440.45</v>
      </c>
    </row>
    <row r="13" spans="1:4" x14ac:dyDescent="0.25">
      <c r="B13" s="6" t="s">
        <v>155</v>
      </c>
      <c r="C13" s="113">
        <v>-684887.33</v>
      </c>
    </row>
    <row r="14" spans="1:4" x14ac:dyDescent="0.25">
      <c r="B14" s="6" t="s">
        <v>156</v>
      </c>
      <c r="C14" s="113">
        <v>1112062.6100000001</v>
      </c>
    </row>
    <row r="15" spans="1:4" x14ac:dyDescent="0.25">
      <c r="B15" s="113" t="s">
        <v>75</v>
      </c>
      <c r="C15" s="113">
        <v>4906741</v>
      </c>
      <c r="D15" s="110">
        <f>C15</f>
        <v>4906741</v>
      </c>
    </row>
    <row r="16" spans="1:4" x14ac:dyDescent="0.25">
      <c r="B16" s="113" t="s">
        <v>76</v>
      </c>
      <c r="C16" s="113">
        <v>10024479.539999999</v>
      </c>
      <c r="D16" s="110">
        <f t="shared" ref="D16:D23" si="0">C16</f>
        <v>10024479.539999999</v>
      </c>
    </row>
    <row r="17" spans="2:4" x14ac:dyDescent="0.25">
      <c r="B17" s="113" t="s">
        <v>77</v>
      </c>
      <c r="C17" s="113">
        <v>454271.74</v>
      </c>
      <c r="D17" s="110">
        <f t="shared" si="0"/>
        <v>454271.74</v>
      </c>
    </row>
    <row r="18" spans="2:4" x14ac:dyDescent="0.25">
      <c r="B18" s="113" t="s">
        <v>82</v>
      </c>
      <c r="C18" s="113">
        <v>-13650717.23</v>
      </c>
      <c r="D18" s="110">
        <f t="shared" si="0"/>
        <v>-13650717.23</v>
      </c>
    </row>
    <row r="19" spans="2:4" x14ac:dyDescent="0.25">
      <c r="B19" s="113" t="s">
        <v>83</v>
      </c>
      <c r="C19" s="113">
        <v>2680590.9</v>
      </c>
      <c r="D19" s="110">
        <f t="shared" si="0"/>
        <v>2680590.9</v>
      </c>
    </row>
    <row r="20" spans="2:4" x14ac:dyDescent="0.25">
      <c r="B20" s="113" t="s">
        <v>157</v>
      </c>
      <c r="C20" s="113">
        <v>5026718.3899999997</v>
      </c>
      <c r="D20" s="110">
        <f t="shared" si="0"/>
        <v>5026718.3899999997</v>
      </c>
    </row>
    <row r="21" spans="2:4" x14ac:dyDescent="0.25">
      <c r="B21" s="113" t="s">
        <v>84</v>
      </c>
      <c r="C21" s="113">
        <v>611874.69999999995</v>
      </c>
      <c r="D21" s="110">
        <f t="shared" si="0"/>
        <v>611874.69999999995</v>
      </c>
    </row>
    <row r="22" spans="2:4" x14ac:dyDescent="0.25">
      <c r="B22" s="113" t="s">
        <v>78</v>
      </c>
      <c r="C22" s="113">
        <v>3971557.52</v>
      </c>
      <c r="D22" s="110">
        <f t="shared" si="0"/>
        <v>3971557.52</v>
      </c>
    </row>
    <row r="23" spans="2:4" x14ac:dyDescent="0.25">
      <c r="B23" s="113" t="s">
        <v>85</v>
      </c>
      <c r="C23" s="113">
        <v>3051370.44</v>
      </c>
      <c r="D23" s="110">
        <f t="shared" si="0"/>
        <v>3051370.44</v>
      </c>
    </row>
    <row r="25" spans="2:4" x14ac:dyDescent="0.25">
      <c r="B25" s="6" t="s">
        <v>158</v>
      </c>
      <c r="C25" s="113">
        <v>-2856059.62</v>
      </c>
    </row>
    <row r="26" spans="2:4" x14ac:dyDescent="0.25">
      <c r="B26" s="6" t="s">
        <v>159</v>
      </c>
      <c r="C26" s="113">
        <v>-123045.53</v>
      </c>
    </row>
    <row r="27" spans="2:4" x14ac:dyDescent="0.25">
      <c r="B27" s="6" t="s">
        <v>160</v>
      </c>
      <c r="C27" s="113">
        <v>18098229.969999999</v>
      </c>
    </row>
    <row r="28" spans="2:4" x14ac:dyDescent="0.25">
      <c r="B28" s="6" t="s">
        <v>161</v>
      </c>
      <c r="C28" s="113">
        <v>-2105273.83</v>
      </c>
    </row>
    <row r="29" spans="2:4" x14ac:dyDescent="0.25">
      <c r="B29" s="6" t="s">
        <v>162</v>
      </c>
      <c r="C29" s="113">
        <v>-1572836.47</v>
      </c>
    </row>
    <row r="30" spans="2:4" x14ac:dyDescent="0.25">
      <c r="C30" s="113"/>
    </row>
    <row r="31" spans="2:4" x14ac:dyDescent="0.25">
      <c r="B31" s="113" t="s">
        <v>54</v>
      </c>
      <c r="C31" s="113">
        <v>3546480.68</v>
      </c>
      <c r="D31" s="110">
        <f t="shared" ref="D31:D33" si="1">C31</f>
        <v>3546480.68</v>
      </c>
    </row>
    <row r="32" spans="2:4" x14ac:dyDescent="0.25">
      <c r="B32" s="113" t="s">
        <v>55</v>
      </c>
      <c r="C32" s="113">
        <v>2759999.17</v>
      </c>
      <c r="D32" s="110">
        <f t="shared" si="1"/>
        <v>2759999.17</v>
      </c>
    </row>
    <row r="33" spans="2:4" x14ac:dyDescent="0.25">
      <c r="B33" s="113" t="s">
        <v>56</v>
      </c>
      <c r="C33" s="113">
        <v>-8336545.8399999999</v>
      </c>
      <c r="D33" s="110">
        <f t="shared" si="1"/>
        <v>-8336545.8399999999</v>
      </c>
    </row>
    <row r="34" spans="2:4" ht="15.75" thickBot="1" x14ac:dyDescent="0.3">
      <c r="C34" s="113"/>
    </row>
    <row r="35" spans="2:4" ht="15.75" thickBot="1" x14ac:dyDescent="0.3">
      <c r="C35" s="240">
        <f>SUM(C6:C34)</f>
        <v>49490067.270000011</v>
      </c>
      <c r="D35" s="111">
        <f>SUM(D6:D34)</f>
        <v>15046821.010000002</v>
      </c>
    </row>
  </sheetData>
  <conditionalFormatting sqref="B1 B6:B14 B24:B30 B34">
    <cfRule type="containsText" dxfId="2" priority="6" operator="containsText" text="am">
      <formula>NOT(ISERROR(SEARCH("am",B1)))</formula>
    </cfRule>
  </conditionalFormatting>
  <conditionalFormatting sqref="B5">
    <cfRule type="containsText" dxfId="1" priority="3" operator="containsText" text="AM">
      <formula>NOT(ISERROR(SEARCH("AM",B5)))</formula>
    </cfRule>
    <cfRule type="containsText" dxfId="0" priority="4" operator="containsText" text="Amort">
      <formula>NOT(ISERROR(SEARCH("Amort",B5)))</formula>
    </cfRule>
  </conditionalFormatting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workbookViewId="0">
      <selection activeCell="C8" sqref="C8"/>
    </sheetView>
  </sheetViews>
  <sheetFormatPr defaultColWidth="8.85546875" defaultRowHeight="15" x14ac:dyDescent="0.25"/>
  <cols>
    <col min="1" max="1" width="8.85546875" style="6"/>
    <col min="2" max="2" width="51" style="6" bestFit="1" customWidth="1"/>
    <col min="3" max="3" width="12.28515625" style="110" bestFit="1" customWidth="1"/>
    <col min="4" max="4" width="8.85546875" style="6"/>
    <col min="5" max="5" width="49.85546875" bestFit="1" customWidth="1"/>
    <col min="6" max="6" width="15" bestFit="1" customWidth="1"/>
    <col min="10" max="10" width="15" style="200" bestFit="1" customWidth="1"/>
    <col min="11" max="16384" width="8.85546875" style="6"/>
  </cols>
  <sheetData>
    <row r="1" spans="1:10" x14ac:dyDescent="0.25">
      <c r="A1" s="228" t="s">
        <v>198</v>
      </c>
    </row>
    <row r="2" spans="1:10" x14ac:dyDescent="0.25">
      <c r="A2" s="228" t="s">
        <v>228</v>
      </c>
    </row>
    <row r="3" spans="1:10" x14ac:dyDescent="0.25">
      <c r="A3" s="106" t="s">
        <v>200</v>
      </c>
    </row>
    <row r="4" spans="1:10" x14ac:dyDescent="0.25">
      <c r="C4" s="241">
        <v>2022</v>
      </c>
    </row>
    <row r="5" spans="1:10" x14ac:dyDescent="0.25">
      <c r="B5" s="6" t="s">
        <v>79</v>
      </c>
      <c r="C5" s="110" t="s">
        <v>70</v>
      </c>
    </row>
    <row r="6" spans="1:10" x14ac:dyDescent="0.25">
      <c r="B6" s="6" t="s">
        <v>229</v>
      </c>
      <c r="C6" s="110">
        <v>63965.440000000002</v>
      </c>
      <c r="J6" s="201"/>
    </row>
    <row r="7" spans="1:10" ht="15.75" thickBot="1" x14ac:dyDescent="0.3">
      <c r="B7" s="6" t="s">
        <v>230</v>
      </c>
      <c r="C7" s="110">
        <v>365729.49</v>
      </c>
      <c r="J7" s="201"/>
    </row>
    <row r="8" spans="1:10" ht="15.75" thickBot="1" x14ac:dyDescent="0.3">
      <c r="B8" s="6" t="s">
        <v>231</v>
      </c>
      <c r="C8" s="232">
        <v>3982527.15</v>
      </c>
      <c r="J8" s="201"/>
    </row>
    <row r="9" spans="1:10" x14ac:dyDescent="0.25">
      <c r="B9" s="6" t="s">
        <v>232</v>
      </c>
      <c r="C9" s="110">
        <v>141993.84</v>
      </c>
      <c r="J9" s="201"/>
    </row>
    <row r="10" spans="1:10" x14ac:dyDescent="0.25">
      <c r="B10" s="6" t="s">
        <v>233</v>
      </c>
      <c r="C10" s="110">
        <v>62449.2</v>
      </c>
      <c r="J10" s="201"/>
    </row>
    <row r="11" spans="1:10" x14ac:dyDescent="0.25">
      <c r="B11" s="6" t="s">
        <v>234</v>
      </c>
      <c r="C11" s="110">
        <v>393201.47</v>
      </c>
      <c r="J11" s="201"/>
    </row>
    <row r="12" spans="1:10" x14ac:dyDescent="0.25">
      <c r="B12" s="6" t="s">
        <v>235</v>
      </c>
      <c r="C12" s="110">
        <v>-159647.67000000001</v>
      </c>
      <c r="J12" s="201"/>
    </row>
    <row r="13" spans="1:10" x14ac:dyDescent="0.25">
      <c r="B13" s="6" t="s">
        <v>236</v>
      </c>
      <c r="C13" s="110">
        <v>206.9</v>
      </c>
      <c r="J13" s="201"/>
    </row>
    <row r="14" spans="1:10" x14ac:dyDescent="0.25">
      <c r="B14" s="6" t="s">
        <v>237</v>
      </c>
      <c r="C14" s="110">
        <v>5048.2700000000004</v>
      </c>
      <c r="J14" s="201"/>
    </row>
    <row r="15" spans="1:10" x14ac:dyDescent="0.25">
      <c r="B15" s="6" t="s">
        <v>238</v>
      </c>
      <c r="C15" s="110">
        <v>718.97</v>
      </c>
      <c r="J15" s="201"/>
    </row>
    <row r="16" spans="1:10" x14ac:dyDescent="0.25">
      <c r="B16" s="6" t="s">
        <v>239</v>
      </c>
      <c r="C16" s="110">
        <v>505.37</v>
      </c>
      <c r="J16" s="201"/>
    </row>
    <row r="17" spans="2:10" x14ac:dyDescent="0.25">
      <c r="B17" s="6" t="s">
        <v>240</v>
      </c>
      <c r="C17" s="110">
        <v>14248.59</v>
      </c>
      <c r="J17" s="201"/>
    </row>
    <row r="18" spans="2:10" x14ac:dyDescent="0.25">
      <c r="B18" s="6" t="s">
        <v>241</v>
      </c>
      <c r="C18" s="110">
        <v>7277.54</v>
      </c>
      <c r="J18" s="201"/>
    </row>
    <row r="19" spans="2:10" x14ac:dyDescent="0.25">
      <c r="B19" s="6" t="s">
        <v>242</v>
      </c>
      <c r="C19" s="110">
        <v>753396.02</v>
      </c>
      <c r="J19" s="201"/>
    </row>
    <row r="20" spans="2:10" x14ac:dyDescent="0.25">
      <c r="B20" s="6" t="s">
        <v>243</v>
      </c>
      <c r="C20" s="110">
        <v>422158.75</v>
      </c>
      <c r="J20" s="201"/>
    </row>
    <row r="21" spans="2:10" x14ac:dyDescent="0.25">
      <c r="B21" s="6" t="s">
        <v>244</v>
      </c>
      <c r="C21" s="110">
        <v>172998.22</v>
      </c>
      <c r="J21" s="201"/>
    </row>
    <row r="22" spans="2:10" x14ac:dyDescent="0.25">
      <c r="B22" s="6" t="s">
        <v>245</v>
      </c>
      <c r="C22" s="110">
        <v>17069.72</v>
      </c>
      <c r="J22" s="201"/>
    </row>
    <row r="23" spans="2:10" x14ac:dyDescent="0.25">
      <c r="B23" s="6" t="s">
        <v>246</v>
      </c>
      <c r="C23" s="110">
        <v>45974.47</v>
      </c>
      <c r="J23" s="201"/>
    </row>
    <row r="24" spans="2:10" x14ac:dyDescent="0.25">
      <c r="B24" s="6" t="s">
        <v>247</v>
      </c>
      <c r="C24" s="110">
        <v>208512.6</v>
      </c>
      <c r="J24" s="201"/>
    </row>
    <row r="25" spans="2:10" x14ac:dyDescent="0.25">
      <c r="B25" s="6" t="s">
        <v>248</v>
      </c>
      <c r="C25" s="110">
        <v>64840.160000000003</v>
      </c>
      <c r="J25" s="201"/>
    </row>
    <row r="26" spans="2:10" x14ac:dyDescent="0.25">
      <c r="B26" s="6" t="s">
        <v>249</v>
      </c>
      <c r="C26" s="110">
        <v>1241219.8700000001</v>
      </c>
      <c r="J26" s="201"/>
    </row>
    <row r="27" spans="2:10" x14ac:dyDescent="0.25">
      <c r="B27" s="6" t="s">
        <v>250</v>
      </c>
      <c r="C27" s="110">
        <v>1017883.5</v>
      </c>
      <c r="J27" s="201"/>
    </row>
    <row r="28" spans="2:10" x14ac:dyDescent="0.25">
      <c r="B28" s="6" t="s">
        <v>251</v>
      </c>
      <c r="C28" s="110">
        <v>6185</v>
      </c>
      <c r="J28" s="201"/>
    </row>
    <row r="29" spans="2:10" ht="15.75" thickBot="1" x14ac:dyDescent="0.3">
      <c r="B29" s="6" t="s">
        <v>252</v>
      </c>
      <c r="C29" s="110">
        <v>-74623621.5</v>
      </c>
      <c r="J29" s="201"/>
    </row>
    <row r="30" spans="2:10" ht="15.75" thickBot="1" x14ac:dyDescent="0.3">
      <c r="B30" s="6" t="s">
        <v>253</v>
      </c>
      <c r="C30" s="232">
        <v>44134954.100000001</v>
      </c>
      <c r="J30" s="201"/>
    </row>
    <row r="31" spans="2:10" x14ac:dyDescent="0.25">
      <c r="B31" s="6" t="s">
        <v>254</v>
      </c>
      <c r="C31" s="110">
        <v>9605.43</v>
      </c>
      <c r="J31" s="201"/>
    </row>
    <row r="32" spans="2:10" x14ac:dyDescent="0.25">
      <c r="B32" s="6" t="s">
        <v>255</v>
      </c>
      <c r="C32" s="110">
        <v>12828.42</v>
      </c>
      <c r="J32" s="201"/>
    </row>
    <row r="33" spans="2:10" x14ac:dyDescent="0.25">
      <c r="B33" s="6" t="s">
        <v>256</v>
      </c>
      <c r="C33" s="110">
        <v>173304.74</v>
      </c>
      <c r="J33" s="201"/>
    </row>
    <row r="34" spans="2:10" x14ac:dyDescent="0.25">
      <c r="B34" s="6" t="s">
        <v>257</v>
      </c>
      <c r="C34" s="110">
        <v>2543.77</v>
      </c>
      <c r="J34" s="201"/>
    </row>
    <row r="35" spans="2:10" x14ac:dyDescent="0.25">
      <c r="B35" s="6" t="s">
        <v>258</v>
      </c>
      <c r="C35" s="110">
        <v>1935.53</v>
      </c>
      <c r="J35" s="201"/>
    </row>
    <row r="36" spans="2:10" x14ac:dyDescent="0.25">
      <c r="B36" s="6" t="s">
        <v>259</v>
      </c>
      <c r="C36" s="110">
        <v>319234.90000000002</v>
      </c>
      <c r="J36" s="201"/>
    </row>
    <row r="37" spans="2:10" x14ac:dyDescent="0.25">
      <c r="B37" s="6" t="s">
        <v>260</v>
      </c>
      <c r="C37" s="110">
        <v>27614.7</v>
      </c>
      <c r="J37" s="201"/>
    </row>
    <row r="38" spans="2:10" x14ac:dyDescent="0.25">
      <c r="B38" s="6" t="s">
        <v>261</v>
      </c>
      <c r="C38" s="110">
        <v>0</v>
      </c>
      <c r="J38" s="201"/>
    </row>
    <row r="39" spans="2:10" x14ac:dyDescent="0.25">
      <c r="B39" s="6" t="s">
        <v>262</v>
      </c>
      <c r="C39" s="110">
        <v>3943.55</v>
      </c>
      <c r="J39" s="201"/>
    </row>
    <row r="40" spans="2:10" x14ac:dyDescent="0.25">
      <c r="B40" s="6" t="s">
        <v>263</v>
      </c>
      <c r="C40" s="110">
        <v>2633.67</v>
      </c>
      <c r="J40" s="201"/>
    </row>
    <row r="41" spans="2:10" x14ac:dyDescent="0.25">
      <c r="B41" s="6" t="s">
        <v>264</v>
      </c>
      <c r="C41" s="110">
        <v>960166.09</v>
      </c>
      <c r="J41" s="201"/>
    </row>
    <row r="42" spans="2:10" x14ac:dyDescent="0.25">
      <c r="B42" s="6" t="s">
        <v>265</v>
      </c>
      <c r="C42" s="110">
        <v>3776.68</v>
      </c>
      <c r="J42" s="201"/>
    </row>
    <row r="43" spans="2:10" x14ac:dyDescent="0.25">
      <c r="B43" s="6" t="s">
        <v>266</v>
      </c>
      <c r="C43" s="110">
        <v>128464.13</v>
      </c>
      <c r="J43" s="201"/>
    </row>
    <row r="44" spans="2:10" x14ac:dyDescent="0.25">
      <c r="B44" s="6" t="s">
        <v>267</v>
      </c>
      <c r="C44" s="110">
        <v>21047.46</v>
      </c>
      <c r="J44" s="201"/>
    </row>
    <row r="45" spans="2:10" x14ac:dyDescent="0.25">
      <c r="B45" s="6" t="s">
        <v>268</v>
      </c>
      <c r="C45" s="110">
        <v>7735.38</v>
      </c>
      <c r="J45" s="201"/>
    </row>
    <row r="46" spans="2:10" x14ac:dyDescent="0.25">
      <c r="B46" s="6" t="s">
        <v>269</v>
      </c>
      <c r="C46" s="110">
        <v>220248.24</v>
      </c>
      <c r="J46" s="201"/>
    </row>
    <row r="47" spans="2:10" x14ac:dyDescent="0.25">
      <c r="B47" s="6" t="s">
        <v>270</v>
      </c>
      <c r="C47" s="110">
        <v>3557822</v>
      </c>
      <c r="J47" s="201"/>
    </row>
    <row r="48" spans="2:10" x14ac:dyDescent="0.25">
      <c r="B48" s="6" t="s">
        <v>271</v>
      </c>
      <c r="C48" s="110">
        <v>0</v>
      </c>
      <c r="J48" s="201"/>
    </row>
    <row r="49" spans="2:10" x14ac:dyDescent="0.25">
      <c r="B49" s="6" t="s">
        <v>272</v>
      </c>
      <c r="C49" s="110">
        <v>308394.90000000002</v>
      </c>
      <c r="J49" s="201"/>
    </row>
    <row r="50" spans="2:10" x14ac:dyDescent="0.25">
      <c r="B50" s="6" t="s">
        <v>273</v>
      </c>
      <c r="C50" s="110">
        <v>46660.03</v>
      </c>
      <c r="J50" s="201"/>
    </row>
    <row r="51" spans="2:10" x14ac:dyDescent="0.25">
      <c r="B51" s="6" t="s">
        <v>274</v>
      </c>
      <c r="C51" s="110">
        <v>64996.55</v>
      </c>
      <c r="J51" s="201"/>
    </row>
    <row r="52" spans="2:10" x14ac:dyDescent="0.25">
      <c r="B52" s="6" t="s">
        <v>275</v>
      </c>
      <c r="C52" s="110">
        <v>134368.44</v>
      </c>
      <c r="J52" s="201"/>
    </row>
    <row r="53" spans="2:10" x14ac:dyDescent="0.25">
      <c r="B53" s="6" t="s">
        <v>276</v>
      </c>
      <c r="C53" s="110">
        <v>170168.63</v>
      </c>
      <c r="J53" s="201"/>
    </row>
    <row r="54" spans="2:10" x14ac:dyDescent="0.25">
      <c r="B54" s="6" t="s">
        <v>277</v>
      </c>
      <c r="C54" s="110">
        <v>424017.53</v>
      </c>
      <c r="J54" s="201"/>
    </row>
    <row r="55" spans="2:10" x14ac:dyDescent="0.25">
      <c r="B55" s="6" t="s">
        <v>278</v>
      </c>
      <c r="C55" s="110">
        <v>762571.97</v>
      </c>
      <c r="J55" s="201"/>
    </row>
    <row r="56" spans="2:10" x14ac:dyDescent="0.25">
      <c r="B56" s="6" t="s">
        <v>279</v>
      </c>
      <c r="C56" s="110">
        <v>142614.72</v>
      </c>
      <c r="J56" s="201"/>
    </row>
    <row r="57" spans="2:10" x14ac:dyDescent="0.25">
      <c r="B57" s="6" t="s">
        <v>280</v>
      </c>
      <c r="C57" s="110">
        <v>30434</v>
      </c>
      <c r="J57" s="201"/>
    </row>
    <row r="58" spans="2:10" x14ac:dyDescent="0.25">
      <c r="B58" s="6" t="s">
        <v>281</v>
      </c>
      <c r="C58" s="110">
        <v>711146.44</v>
      </c>
      <c r="J58" s="201"/>
    </row>
    <row r="59" spans="2:10" x14ac:dyDescent="0.25">
      <c r="B59" s="6" t="s">
        <v>282</v>
      </c>
      <c r="C59" s="110">
        <v>62141.19</v>
      </c>
      <c r="J59" s="201"/>
    </row>
    <row r="60" spans="2:10" x14ac:dyDescent="0.25">
      <c r="B60" s="6" t="s">
        <v>283</v>
      </c>
      <c r="C60" s="110">
        <v>11528.31</v>
      </c>
      <c r="J60" s="201"/>
    </row>
    <row r="61" spans="2:10" x14ac:dyDescent="0.25">
      <c r="B61" s="6" t="s">
        <v>284</v>
      </c>
      <c r="C61" s="110">
        <v>993994.78</v>
      </c>
      <c r="J61" s="201"/>
    </row>
    <row r="62" spans="2:10" x14ac:dyDescent="0.25">
      <c r="B62" s="6" t="s">
        <v>285</v>
      </c>
      <c r="C62" s="110">
        <v>130540.58</v>
      </c>
      <c r="J62" s="201"/>
    </row>
    <row r="63" spans="2:10" x14ac:dyDescent="0.25">
      <c r="B63" s="6" t="s">
        <v>286</v>
      </c>
      <c r="C63" s="110">
        <v>2067931.27</v>
      </c>
      <c r="J63" s="201"/>
    </row>
    <row r="64" spans="2:10" x14ac:dyDescent="0.25">
      <c r="B64" s="6" t="s">
        <v>287</v>
      </c>
      <c r="C64" s="110">
        <v>26952.93</v>
      </c>
      <c r="J64" s="201"/>
    </row>
    <row r="65" spans="2:10" x14ac:dyDescent="0.25">
      <c r="B65" s="6" t="s">
        <v>288</v>
      </c>
      <c r="C65" s="110">
        <v>15576.35</v>
      </c>
      <c r="J65" s="201"/>
    </row>
    <row r="66" spans="2:10" x14ac:dyDescent="0.25">
      <c r="B66" s="6" t="s">
        <v>289</v>
      </c>
      <c r="C66" s="110">
        <v>533.54</v>
      </c>
      <c r="J66" s="201"/>
    </row>
    <row r="67" spans="2:10" x14ac:dyDescent="0.25">
      <c r="B67" s="6" t="s">
        <v>290</v>
      </c>
      <c r="C67" s="110">
        <v>539.33000000000004</v>
      </c>
      <c r="J67" s="201"/>
    </row>
    <row r="68" spans="2:10" x14ac:dyDescent="0.25">
      <c r="B68" s="6" t="s">
        <v>291</v>
      </c>
      <c r="C68" s="110">
        <v>37633.870000000003</v>
      </c>
      <c r="J68" s="201"/>
    </row>
    <row r="69" spans="2:10" x14ac:dyDescent="0.25">
      <c r="B69" s="6" t="s">
        <v>292</v>
      </c>
      <c r="C69" s="110">
        <v>727864.8</v>
      </c>
      <c r="J69" s="201"/>
    </row>
    <row r="70" spans="2:10" x14ac:dyDescent="0.25">
      <c r="B70" s="6" t="s">
        <v>293</v>
      </c>
      <c r="C70" s="242">
        <v>24737.33</v>
      </c>
      <c r="J70" s="201"/>
    </row>
    <row r="71" spans="2:10" x14ac:dyDescent="0.25">
      <c r="B71" s="229" t="s">
        <v>294</v>
      </c>
      <c r="C71" s="230">
        <v>-9311952.3499999996</v>
      </c>
      <c r="J71" s="201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H32" sqref="H32"/>
    </sheetView>
  </sheetViews>
  <sheetFormatPr defaultRowHeight="15" x14ac:dyDescent="0.25"/>
  <cols>
    <col min="1" max="1" width="72" customWidth="1"/>
    <col min="2" max="2" width="13.28515625" style="31" bestFit="1" customWidth="1"/>
    <col min="3" max="3" width="13.28515625" bestFit="1" customWidth="1"/>
    <col min="4" max="4" width="12.42578125" bestFit="1" customWidth="1"/>
    <col min="5" max="5" width="13.28515625" bestFit="1" customWidth="1"/>
    <col min="6" max="6" width="4.28515625" style="6" customWidth="1"/>
    <col min="7" max="7" width="49.28515625" bestFit="1" customWidth="1"/>
    <col min="8" max="8" width="11.7109375" customWidth="1"/>
    <col min="9" max="9" width="12.42578125" bestFit="1" customWidth="1"/>
    <col min="10" max="10" width="12.5703125" bestFit="1" customWidth="1"/>
    <col min="11" max="11" width="11.7109375" customWidth="1"/>
    <col min="12" max="12" width="24.7109375" customWidth="1"/>
    <col min="13" max="13" width="15.5703125" bestFit="1" customWidth="1"/>
    <col min="14" max="14" width="9" bestFit="1" customWidth="1"/>
    <col min="15" max="15" width="40.140625" bestFit="1" customWidth="1"/>
    <col min="16" max="16" width="10.85546875" bestFit="1" customWidth="1"/>
    <col min="17" max="17" width="18.5703125" bestFit="1" customWidth="1"/>
  </cols>
  <sheetData>
    <row r="1" spans="1:6" x14ac:dyDescent="0.25">
      <c r="A1" s="108" t="s">
        <v>295</v>
      </c>
    </row>
    <row r="2" spans="1:6" x14ac:dyDescent="0.25">
      <c r="A2" s="108" t="s">
        <v>296</v>
      </c>
      <c r="F2" s="110"/>
    </row>
    <row r="3" spans="1:6" x14ac:dyDescent="0.25">
      <c r="A3" s="109" t="s">
        <v>200</v>
      </c>
    </row>
    <row r="4" spans="1:6" ht="15.75" thickBot="1" x14ac:dyDescent="0.3">
      <c r="B4" s="22" t="s">
        <v>163</v>
      </c>
      <c r="C4" s="22" t="s">
        <v>164</v>
      </c>
      <c r="D4" s="22" t="s">
        <v>165</v>
      </c>
      <c r="E4" s="22" t="s">
        <v>166</v>
      </c>
    </row>
    <row r="5" spans="1:6" ht="15.75" thickBot="1" x14ac:dyDescent="0.3">
      <c r="B5" s="70">
        <f>SUM(B6:B9)</f>
        <v>1904486.12</v>
      </c>
      <c r="C5" s="70">
        <f>SUM(C6:C9)</f>
        <v>37170.99</v>
      </c>
      <c r="D5" s="70">
        <f t="shared" ref="D5" si="0">SUM(D6:D9)</f>
        <v>125295.48</v>
      </c>
      <c r="E5" s="70">
        <f>SUM(E6:E9)</f>
        <v>1742019.65</v>
      </c>
    </row>
    <row r="6" spans="1:6" x14ac:dyDescent="0.25">
      <c r="B6" s="67"/>
      <c r="E6" s="67"/>
    </row>
    <row r="7" spans="1:6" x14ac:dyDescent="0.25">
      <c r="A7" s="6" t="s">
        <v>93</v>
      </c>
      <c r="B7" s="113">
        <v>637002.29</v>
      </c>
      <c r="C7" s="113">
        <v>24507.53</v>
      </c>
      <c r="D7" s="113">
        <v>82609.679999999993</v>
      </c>
      <c r="E7" s="113">
        <v>529885.07999999996</v>
      </c>
      <c r="F7" s="200"/>
    </row>
    <row r="8" spans="1:6" x14ac:dyDescent="0.25">
      <c r="A8" s="6" t="s">
        <v>94</v>
      </c>
      <c r="B8" s="113">
        <v>912122.19</v>
      </c>
      <c r="C8" s="6"/>
      <c r="D8" s="6"/>
      <c r="E8" s="113">
        <v>912122.19</v>
      </c>
    </row>
    <row r="9" spans="1:6" x14ac:dyDescent="0.25">
      <c r="A9" s="6" t="s">
        <v>95</v>
      </c>
      <c r="B9" s="113">
        <v>355361.64</v>
      </c>
      <c r="C9" s="200">
        <v>12663.46</v>
      </c>
      <c r="D9" s="200">
        <v>42685.8</v>
      </c>
      <c r="E9" s="200">
        <v>300012.38</v>
      </c>
    </row>
  </sheetData>
  <sortState ref="A5:C8">
    <sortCondition ref="A2"/>
  </sortState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Q37" sqref="Q37"/>
    </sheetView>
  </sheetViews>
  <sheetFormatPr defaultColWidth="13.7109375" defaultRowHeight="15" x14ac:dyDescent="0.25"/>
  <cols>
    <col min="1" max="1" width="8.140625" style="29" customWidth="1"/>
    <col min="2" max="2" width="16" style="29" customWidth="1"/>
    <col min="3" max="3" width="7.5703125" style="29" customWidth="1"/>
    <col min="4" max="4" width="19" style="29" customWidth="1"/>
    <col min="5" max="5" width="13.85546875" style="29" customWidth="1"/>
    <col min="6" max="6" width="14.140625" style="29" bestFit="1" customWidth="1"/>
    <col min="7" max="7" width="13.42578125" style="29" customWidth="1"/>
    <col min="8" max="8" width="16" style="29" customWidth="1"/>
    <col min="9" max="9" width="13.140625" style="29" customWidth="1"/>
    <col min="10" max="10" width="10.42578125" style="29" customWidth="1"/>
    <col min="11" max="11" width="14.5703125" style="29" customWidth="1"/>
    <col min="12" max="12" width="15.7109375" style="29" bestFit="1" customWidth="1"/>
    <col min="13" max="16384" width="13.7109375" style="29"/>
  </cols>
  <sheetData>
    <row r="1" spans="1:13" x14ac:dyDescent="0.25">
      <c r="A1" s="205"/>
      <c r="B1" s="28"/>
      <c r="C1" s="28"/>
      <c r="D1" s="28" t="s">
        <v>34</v>
      </c>
    </row>
    <row r="2" spans="1:13" x14ac:dyDescent="0.25">
      <c r="A2" s="205"/>
    </row>
    <row r="3" spans="1:13" x14ac:dyDescent="0.25">
      <c r="B3" s="34" t="s">
        <v>34</v>
      </c>
      <c r="C3" s="34" t="s">
        <v>34</v>
      </c>
      <c r="D3" s="34" t="s">
        <v>34</v>
      </c>
      <c r="E3" s="35" t="s">
        <v>71</v>
      </c>
      <c r="F3" s="36"/>
      <c r="G3" s="36"/>
      <c r="H3" s="36"/>
      <c r="I3" s="36"/>
      <c r="J3" s="36"/>
      <c r="K3" s="36"/>
    </row>
    <row r="4" spans="1:13" x14ac:dyDescent="0.25">
      <c r="B4" s="34" t="s">
        <v>34</v>
      </c>
      <c r="C4" s="37" t="s">
        <v>34</v>
      </c>
      <c r="D4" s="34" t="s">
        <v>74</v>
      </c>
      <c r="E4" s="40" t="s">
        <v>37</v>
      </c>
      <c r="F4" s="40" t="s">
        <v>80</v>
      </c>
      <c r="G4" s="40" t="s">
        <v>38</v>
      </c>
      <c r="H4" s="40" t="s">
        <v>39</v>
      </c>
      <c r="I4" s="40" t="s">
        <v>81</v>
      </c>
      <c r="J4" s="40" t="s">
        <v>40</v>
      </c>
      <c r="K4" s="52" t="s">
        <v>72</v>
      </c>
      <c r="L4" s="40" t="s">
        <v>299</v>
      </c>
      <c r="M4" s="40"/>
    </row>
    <row r="5" spans="1:13" x14ac:dyDescent="0.25">
      <c r="B5" s="34" t="s">
        <v>35</v>
      </c>
      <c r="C5" s="38"/>
      <c r="D5" s="34" t="s">
        <v>36</v>
      </c>
      <c r="E5" s="39" t="s">
        <v>86</v>
      </c>
      <c r="F5" s="39" t="s">
        <v>86</v>
      </c>
      <c r="G5" s="39" t="s">
        <v>86</v>
      </c>
      <c r="H5" s="39" t="s">
        <v>86</v>
      </c>
      <c r="I5" s="39" t="s">
        <v>86</v>
      </c>
      <c r="J5" s="39" t="s">
        <v>86</v>
      </c>
      <c r="K5" s="53" t="s">
        <v>86</v>
      </c>
      <c r="L5" s="39"/>
      <c r="M5" s="39" t="s">
        <v>53</v>
      </c>
    </row>
    <row r="6" spans="1:13" x14ac:dyDescent="0.25">
      <c r="B6" s="35" t="s">
        <v>87</v>
      </c>
      <c r="C6" s="40" t="s">
        <v>88</v>
      </c>
      <c r="D6" s="35" t="s">
        <v>300</v>
      </c>
      <c r="E6" s="48">
        <v>17616.53</v>
      </c>
      <c r="F6" s="48">
        <v>1104.67</v>
      </c>
      <c r="G6" s="48">
        <v>30299.68</v>
      </c>
      <c r="H6" s="48">
        <v>606306.77</v>
      </c>
      <c r="I6" s="48">
        <v>127783.54</v>
      </c>
      <c r="J6" s="48">
        <v>8.4499999999999993</v>
      </c>
      <c r="K6" s="50">
        <v>783119.64</v>
      </c>
      <c r="L6" s="203">
        <v>-42029.15</v>
      </c>
      <c r="M6" s="48">
        <f>K6-L6</f>
        <v>825148.79</v>
      </c>
    </row>
    <row r="7" spans="1:13" x14ac:dyDescent="0.25">
      <c r="B7" s="36"/>
      <c r="C7" s="41"/>
      <c r="D7" s="35" t="s">
        <v>301</v>
      </c>
      <c r="E7" s="48">
        <v>17387.189999999999</v>
      </c>
      <c r="F7" s="48">
        <v>1286.82</v>
      </c>
      <c r="G7" s="48">
        <v>17270.599999999999</v>
      </c>
      <c r="H7" s="48">
        <v>548836.04</v>
      </c>
      <c r="I7" s="48">
        <v>126847.03999999999</v>
      </c>
      <c r="J7" s="48">
        <v>5.55</v>
      </c>
      <c r="K7" s="50">
        <v>711633.24</v>
      </c>
      <c r="L7" s="203">
        <v>-4150.22</v>
      </c>
      <c r="M7" s="48">
        <f t="shared" ref="M7:M16" si="0">K7-L7</f>
        <v>715783.46</v>
      </c>
    </row>
    <row r="8" spans="1:13" x14ac:dyDescent="0.25">
      <c r="B8" s="36"/>
      <c r="C8" s="41"/>
      <c r="D8" s="35" t="s">
        <v>302</v>
      </c>
      <c r="E8" s="48">
        <v>16302.52</v>
      </c>
      <c r="F8" s="48">
        <v>1126</v>
      </c>
      <c r="G8" s="48">
        <v>20599.13</v>
      </c>
      <c r="H8" s="48">
        <v>540189.1</v>
      </c>
      <c r="I8" s="48">
        <v>126063.57</v>
      </c>
      <c r="J8" s="48">
        <v>7.17</v>
      </c>
      <c r="K8" s="50">
        <v>704287.49</v>
      </c>
      <c r="L8" s="203">
        <v>-4309.22</v>
      </c>
      <c r="M8" s="48">
        <f t="shared" si="0"/>
        <v>708596.71</v>
      </c>
    </row>
    <row r="9" spans="1:13" x14ac:dyDescent="0.25">
      <c r="B9" s="36"/>
      <c r="C9" s="41"/>
      <c r="D9" s="35" t="s">
        <v>303</v>
      </c>
      <c r="E9" s="48">
        <v>17197.21</v>
      </c>
      <c r="F9" s="48">
        <v>1246</v>
      </c>
      <c r="G9" s="48">
        <v>13513.5</v>
      </c>
      <c r="H9" s="48">
        <v>489094.97</v>
      </c>
      <c r="I9" s="48">
        <v>124247.15</v>
      </c>
      <c r="J9" s="48">
        <v>4.68</v>
      </c>
      <c r="K9" s="50">
        <v>645303.51</v>
      </c>
      <c r="L9" s="203">
        <v>-4017.55</v>
      </c>
      <c r="M9" s="48">
        <f t="shared" si="0"/>
        <v>649321.06000000006</v>
      </c>
    </row>
    <row r="10" spans="1:13" x14ac:dyDescent="0.25">
      <c r="B10" s="36"/>
      <c r="C10" s="41"/>
      <c r="D10" s="35" t="s">
        <v>304</v>
      </c>
      <c r="E10" s="48">
        <v>17296.16</v>
      </c>
      <c r="F10" s="48">
        <v>1109</v>
      </c>
      <c r="G10" s="48">
        <v>28938.34</v>
      </c>
      <c r="H10" s="48">
        <v>462476.89</v>
      </c>
      <c r="I10" s="48">
        <v>125645.75999999999</v>
      </c>
      <c r="J10" s="48">
        <v>7.25</v>
      </c>
      <c r="K10" s="50">
        <v>635473.4</v>
      </c>
      <c r="L10" s="203">
        <v>-4017.55</v>
      </c>
      <c r="M10" s="48">
        <f t="shared" si="0"/>
        <v>639490.95000000007</v>
      </c>
    </row>
    <row r="11" spans="1:13" x14ac:dyDescent="0.25">
      <c r="B11" s="36"/>
      <c r="C11" s="41"/>
      <c r="D11" s="35" t="s">
        <v>305</v>
      </c>
      <c r="E11" s="48">
        <v>15773.82</v>
      </c>
      <c r="F11" s="48">
        <v>1168.01</v>
      </c>
      <c r="G11" s="48">
        <v>29737.82</v>
      </c>
      <c r="H11" s="48">
        <v>431990.58</v>
      </c>
      <c r="I11" s="48">
        <v>124159.78</v>
      </c>
      <c r="J11" s="48">
        <v>6.82</v>
      </c>
      <c r="K11" s="50">
        <v>602836.82999999996</v>
      </c>
      <c r="L11" s="203">
        <v>-4017.55</v>
      </c>
      <c r="M11" s="48">
        <f t="shared" si="0"/>
        <v>606854.38</v>
      </c>
    </row>
    <row r="12" spans="1:13" x14ac:dyDescent="0.25">
      <c r="B12" s="36"/>
      <c r="C12" s="41"/>
      <c r="D12" s="35" t="s">
        <v>306</v>
      </c>
      <c r="E12" s="48">
        <v>16137.08</v>
      </c>
      <c r="F12" s="48">
        <v>1044.67</v>
      </c>
      <c r="G12" s="48">
        <v>26610.62</v>
      </c>
      <c r="H12" s="48">
        <v>419282.21</v>
      </c>
      <c r="I12" s="48">
        <v>122905.64</v>
      </c>
      <c r="J12" s="48">
        <v>7.73</v>
      </c>
      <c r="K12" s="50">
        <v>585987.94999999995</v>
      </c>
      <c r="L12" s="203">
        <v>-4017.55</v>
      </c>
      <c r="M12" s="48">
        <f t="shared" si="0"/>
        <v>590005.5</v>
      </c>
    </row>
    <row r="13" spans="1:13" x14ac:dyDescent="0.25">
      <c r="B13" s="36"/>
      <c r="C13" s="41"/>
      <c r="D13" s="35" t="s">
        <v>307</v>
      </c>
      <c r="E13" s="48">
        <v>18961.7</v>
      </c>
      <c r="F13" s="48">
        <v>1135.99</v>
      </c>
      <c r="G13" s="48">
        <v>39752.74</v>
      </c>
      <c r="H13" s="48">
        <v>450870.26</v>
      </c>
      <c r="I13" s="48">
        <v>121729.60000000001</v>
      </c>
      <c r="J13" s="48">
        <v>6.49</v>
      </c>
      <c r="K13" s="50">
        <v>632456.78</v>
      </c>
      <c r="L13" s="203">
        <v>-4017.55</v>
      </c>
      <c r="M13" s="48">
        <f t="shared" si="0"/>
        <v>636474.33000000007</v>
      </c>
    </row>
    <row r="14" spans="1:13" x14ac:dyDescent="0.25">
      <c r="B14" s="36"/>
      <c r="C14" s="41"/>
      <c r="D14" s="35" t="s">
        <v>308</v>
      </c>
      <c r="E14" s="48">
        <v>18398.73</v>
      </c>
      <c r="F14" s="48">
        <v>1127.5</v>
      </c>
      <c r="G14" s="48">
        <v>35532.47</v>
      </c>
      <c r="H14" s="48">
        <v>437380.52</v>
      </c>
      <c r="I14" s="48">
        <v>120427.87</v>
      </c>
      <c r="J14" s="48">
        <v>8.84</v>
      </c>
      <c r="K14" s="50">
        <v>612875.93000000005</v>
      </c>
      <c r="L14" s="203">
        <v>-4017.55</v>
      </c>
      <c r="M14" s="48">
        <f t="shared" si="0"/>
        <v>616893.4800000001</v>
      </c>
    </row>
    <row r="15" spans="1:13" x14ac:dyDescent="0.25">
      <c r="B15" s="36"/>
      <c r="C15" s="41"/>
      <c r="D15" s="35" t="s">
        <v>309</v>
      </c>
      <c r="E15" s="48">
        <v>18044.12</v>
      </c>
      <c r="F15" s="48">
        <v>1191.17</v>
      </c>
      <c r="G15" s="48">
        <v>22588.52</v>
      </c>
      <c r="H15" s="48">
        <v>408259.71</v>
      </c>
      <c r="I15" s="48">
        <v>119679.23</v>
      </c>
      <c r="J15" s="48">
        <v>7.73</v>
      </c>
      <c r="K15" s="50">
        <v>569770.48</v>
      </c>
      <c r="L15" s="203">
        <v>-3725.88</v>
      </c>
      <c r="M15" s="48">
        <f t="shared" si="0"/>
        <v>573496.36</v>
      </c>
    </row>
    <row r="16" spans="1:13" x14ac:dyDescent="0.25">
      <c r="B16" s="36"/>
      <c r="C16" s="41"/>
      <c r="D16" s="35" t="s">
        <v>310</v>
      </c>
      <c r="E16" s="48">
        <v>19335.919999999998</v>
      </c>
      <c r="F16" s="48">
        <v>1255.6500000000001</v>
      </c>
      <c r="G16" s="48">
        <v>39267.269999999997</v>
      </c>
      <c r="H16" s="48">
        <v>494767.91</v>
      </c>
      <c r="I16" s="48">
        <v>119885.82</v>
      </c>
      <c r="J16" s="48">
        <v>12.96</v>
      </c>
      <c r="K16" s="50">
        <v>674525.53</v>
      </c>
      <c r="L16" s="203">
        <v>-4017.55</v>
      </c>
      <c r="M16" s="48">
        <f t="shared" si="0"/>
        <v>678543.08000000007</v>
      </c>
    </row>
    <row r="17" spans="2:13" x14ac:dyDescent="0.25">
      <c r="B17" s="36"/>
      <c r="C17" s="41"/>
      <c r="D17" s="35" t="s">
        <v>311</v>
      </c>
      <c r="E17" s="48">
        <v>23181.22</v>
      </c>
      <c r="F17" s="48">
        <v>1221.99</v>
      </c>
      <c r="G17" s="48">
        <v>25492.02</v>
      </c>
      <c r="H17" s="48">
        <v>587634.15</v>
      </c>
      <c r="I17" s="48">
        <v>118768.56</v>
      </c>
      <c r="J17" s="48">
        <v>9.85</v>
      </c>
      <c r="K17" s="50">
        <v>756307.79</v>
      </c>
      <c r="L17" s="203">
        <v>-4017.55</v>
      </c>
      <c r="M17" s="48">
        <f>K17-L17</f>
        <v>760325.34000000008</v>
      </c>
    </row>
    <row r="18" spans="2:13" x14ac:dyDescent="0.25">
      <c r="B18" s="36"/>
      <c r="C18" s="36"/>
      <c r="D18" s="54" t="s">
        <v>73</v>
      </c>
      <c r="E18" s="49">
        <v>215632.2</v>
      </c>
      <c r="F18" s="49">
        <v>14017.47</v>
      </c>
      <c r="G18" s="49">
        <v>329602.71000000002</v>
      </c>
      <c r="H18" s="49">
        <v>5877089.1100000003</v>
      </c>
      <c r="I18" s="49">
        <v>1478143.56</v>
      </c>
      <c r="J18" s="49">
        <v>93.52</v>
      </c>
      <c r="K18" s="51">
        <v>7914578.5700000003</v>
      </c>
      <c r="L18" s="49">
        <f>SUM(L6:L17)</f>
        <v>-86354.870000000024</v>
      </c>
      <c r="M18" s="49">
        <f>SUM(M6:M17)</f>
        <v>8000933.4400000004</v>
      </c>
    </row>
    <row r="20" spans="2:13" x14ac:dyDescent="0.25">
      <c r="L20" s="204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tabSelected="1" topLeftCell="A2" zoomScale="85" zoomScaleNormal="85" workbookViewId="0">
      <pane ySplit="8" topLeftCell="A10" activePane="bottomLeft" state="frozen"/>
      <selection activeCell="A2" sqref="A2"/>
      <selection pane="bottomLeft" activeCell="D49" sqref="D49"/>
    </sheetView>
  </sheetViews>
  <sheetFormatPr defaultColWidth="8.85546875" defaultRowHeight="15" x14ac:dyDescent="0.25"/>
  <cols>
    <col min="1" max="1" width="5.140625" style="6" customWidth="1"/>
    <col min="2" max="2" width="62.5703125" style="6" customWidth="1"/>
    <col min="3" max="3" width="10" style="6" bestFit="1" customWidth="1"/>
    <col min="4" max="4" width="33.140625" style="6" bestFit="1" customWidth="1"/>
    <col min="5" max="5" width="14.42578125" style="6" bestFit="1" customWidth="1"/>
    <col min="6" max="6" width="1.7109375" style="106" customWidth="1"/>
    <col min="7" max="7" width="16.42578125" bestFit="1" customWidth="1"/>
    <col min="8" max="8" width="1.7109375" customWidth="1"/>
    <col min="9" max="9" width="5.140625" customWidth="1"/>
    <col min="10" max="10" width="67.5703125" customWidth="1"/>
    <col min="11" max="11" width="11.140625" customWidth="1"/>
    <col min="12" max="12" width="33.140625" bestFit="1" customWidth="1"/>
    <col min="13" max="13" width="14.5703125" bestFit="1" customWidth="1"/>
    <col min="14" max="14" width="1.7109375" customWidth="1"/>
    <col min="15" max="15" width="16.42578125" bestFit="1" customWidth="1"/>
    <col min="16" max="16" width="10.5703125" bestFit="1" customWidth="1"/>
    <col min="17" max="16384" width="8.85546875" style="6"/>
  </cols>
  <sheetData>
    <row r="1" spans="1:6" x14ac:dyDescent="0.25">
      <c r="A1" s="209"/>
      <c r="B1" s="208"/>
      <c r="D1" s="209"/>
      <c r="E1" s="1"/>
      <c r="F1" s="105"/>
    </row>
    <row r="2" spans="1:6" x14ac:dyDescent="0.25">
      <c r="A2" s="209"/>
      <c r="B2" s="209"/>
      <c r="D2" s="209"/>
      <c r="E2" s="47"/>
    </row>
    <row r="3" spans="1:6" x14ac:dyDescent="0.25">
      <c r="A3" s="55"/>
      <c r="B3" s="57" t="s">
        <v>0</v>
      </c>
      <c r="D3" s="57"/>
      <c r="E3" s="58"/>
      <c r="F3" s="107"/>
    </row>
    <row r="4" spans="1:6" x14ac:dyDescent="0.25">
      <c r="A4" s="55"/>
      <c r="B4" s="56" t="s">
        <v>91</v>
      </c>
      <c r="D4" s="56"/>
      <c r="E4" s="58"/>
    </row>
    <row r="5" spans="1:6" x14ac:dyDescent="0.25">
      <c r="A5" s="59"/>
      <c r="B5" s="56" t="s">
        <v>1</v>
      </c>
      <c r="D5" s="56"/>
      <c r="E5" s="60"/>
    </row>
    <row r="6" spans="1:6" x14ac:dyDescent="0.25">
      <c r="A6" s="55"/>
      <c r="B6" s="56" t="s">
        <v>197</v>
      </c>
      <c r="D6" s="56"/>
      <c r="E6" s="59"/>
      <c r="F6" s="6"/>
    </row>
    <row r="7" spans="1:6" x14ac:dyDescent="0.25">
      <c r="A7" s="2"/>
      <c r="B7" s="61"/>
      <c r="D7" s="55"/>
      <c r="E7" s="59"/>
      <c r="F7" s="6"/>
    </row>
    <row r="8" spans="1:6" x14ac:dyDescent="0.25">
      <c r="A8" s="59" t="s">
        <v>2</v>
      </c>
      <c r="B8" s="210"/>
      <c r="D8" s="55"/>
      <c r="E8" s="55"/>
      <c r="F8" s="6"/>
    </row>
    <row r="9" spans="1:6" x14ac:dyDescent="0.25">
      <c r="A9" s="4" t="s">
        <v>3</v>
      </c>
      <c r="B9" s="211" t="s">
        <v>4</v>
      </c>
      <c r="C9" s="4" t="s">
        <v>92</v>
      </c>
      <c r="D9" s="3"/>
      <c r="E9" s="4" t="s">
        <v>5</v>
      </c>
      <c r="F9" s="6"/>
    </row>
    <row r="10" spans="1:6" x14ac:dyDescent="0.25">
      <c r="A10" s="95"/>
      <c r="B10" s="212"/>
      <c r="C10" s="95"/>
      <c r="D10" s="94"/>
      <c r="E10" s="95"/>
      <c r="F10" s="6"/>
    </row>
    <row r="11" spans="1:6" x14ac:dyDescent="0.25">
      <c r="A11" s="5"/>
      <c r="B11" s="59"/>
      <c r="C11" s="59"/>
      <c r="D11" s="59"/>
      <c r="E11" s="59"/>
      <c r="F11" s="6"/>
    </row>
    <row r="12" spans="1:6" x14ac:dyDescent="0.25">
      <c r="A12" s="30">
        <v>1</v>
      </c>
      <c r="B12" s="218" t="s">
        <v>6</v>
      </c>
      <c r="C12" s="56"/>
      <c r="D12" s="55"/>
      <c r="E12" s="56"/>
      <c r="F12" s="6"/>
    </row>
    <row r="13" spans="1:6" x14ac:dyDescent="0.25">
      <c r="A13" s="30">
        <f>A12+1</f>
        <v>2</v>
      </c>
      <c r="B13" s="221" t="s">
        <v>192</v>
      </c>
      <c r="C13" s="56"/>
      <c r="D13" s="55"/>
      <c r="E13" s="56"/>
      <c r="F13" s="6"/>
    </row>
    <row r="14" spans="1:6" x14ac:dyDescent="0.25">
      <c r="A14" s="30">
        <f t="shared" ref="A14:A61" si="0">A13+1</f>
        <v>3</v>
      </c>
      <c r="B14" s="43" t="s">
        <v>7</v>
      </c>
      <c r="C14" s="213">
        <f>-E44/E14</f>
        <v>0.95163437429403852</v>
      </c>
      <c r="D14" s="62" t="s">
        <v>175</v>
      </c>
      <c r="E14" s="214">
        <f>'SOE 2022'!B34</f>
        <v>101006212.95999999</v>
      </c>
      <c r="F14" s="6"/>
    </row>
    <row r="15" spans="1:6" x14ac:dyDescent="0.25">
      <c r="A15" s="30">
        <f t="shared" si="0"/>
        <v>4</v>
      </c>
      <c r="B15" s="44" t="s">
        <v>8</v>
      </c>
      <c r="C15" s="213">
        <f>-E45/E15</f>
        <v>0.95111502931597269</v>
      </c>
      <c r="D15" s="62" t="s">
        <v>175</v>
      </c>
      <c r="E15" s="93">
        <f>'SOE 2022'!B41</f>
        <v>56084345.590000004</v>
      </c>
      <c r="F15" s="6"/>
    </row>
    <row r="16" spans="1:6" x14ac:dyDescent="0.25">
      <c r="A16" s="30">
        <f t="shared" si="0"/>
        <v>5</v>
      </c>
      <c r="B16" s="43" t="s">
        <v>9</v>
      </c>
      <c r="C16" s="213">
        <f>-E46/E16</f>
        <v>0.96006746626270978</v>
      </c>
      <c r="D16" s="62" t="s">
        <v>175</v>
      </c>
      <c r="E16" s="93">
        <f>'SOE 2022'!B32</f>
        <v>97868168.989999995</v>
      </c>
      <c r="F16" s="6"/>
    </row>
    <row r="17" spans="1:6" x14ac:dyDescent="0.25">
      <c r="A17" s="30">
        <f t="shared" si="0"/>
        <v>6</v>
      </c>
      <c r="B17" s="43" t="s">
        <v>10</v>
      </c>
      <c r="C17" s="213">
        <f>-E47/E17</f>
        <v>0.95002222270452952</v>
      </c>
      <c r="D17" s="62" t="s">
        <v>175</v>
      </c>
      <c r="E17" s="93">
        <f>'SOE 2022'!B38</f>
        <v>35506636.869999997</v>
      </c>
      <c r="F17" s="6"/>
    </row>
    <row r="18" spans="1:6" x14ac:dyDescent="0.25">
      <c r="A18" s="30">
        <f t="shared" si="0"/>
        <v>7</v>
      </c>
      <c r="B18" s="10" t="s">
        <v>27</v>
      </c>
      <c r="C18" s="213">
        <f>-E48/E18</f>
        <v>0.95111499977435798</v>
      </c>
      <c r="D18" s="62" t="s">
        <v>175</v>
      </c>
      <c r="E18" s="93">
        <f>'SOE 2022'!B33</f>
        <v>-81709083.799999997</v>
      </c>
      <c r="F18" s="6"/>
    </row>
    <row r="19" spans="1:6" x14ac:dyDescent="0.25">
      <c r="A19" s="30">
        <f t="shared" si="0"/>
        <v>8</v>
      </c>
      <c r="B19" s="45" t="s">
        <v>11</v>
      </c>
      <c r="C19" s="213">
        <f>-(E29+E49)/E19</f>
        <v>0.9511149851544477</v>
      </c>
      <c r="D19" s="62" t="s">
        <v>175</v>
      </c>
      <c r="E19" s="93">
        <f>'SOE 2022'!B40</f>
        <v>-450680.44</v>
      </c>
      <c r="F19" s="6"/>
    </row>
    <row r="20" spans="1:6" x14ac:dyDescent="0.25">
      <c r="A20" s="30">
        <f t="shared" si="0"/>
        <v>9</v>
      </c>
      <c r="B20" s="45" t="s">
        <v>13</v>
      </c>
      <c r="C20" s="6">
        <f>'19GRC CF'!E20</f>
        <v>0.95111500000000004</v>
      </c>
      <c r="D20" s="62" t="s">
        <v>175</v>
      </c>
      <c r="E20" s="223">
        <f>-E30/C20</f>
        <v>15820191.049452486</v>
      </c>
      <c r="F20" s="6"/>
    </row>
    <row r="21" spans="1:6" x14ac:dyDescent="0.25">
      <c r="A21" s="30">
        <f t="shared" si="0"/>
        <v>10</v>
      </c>
      <c r="B21" s="12" t="s">
        <v>297</v>
      </c>
      <c r="D21" s="62" t="s">
        <v>175</v>
      </c>
      <c r="E21" s="93">
        <f>'SOE 2022'!B43</f>
        <v>16844164.780000001</v>
      </c>
      <c r="F21" s="6"/>
    </row>
    <row r="22" spans="1:6" x14ac:dyDescent="0.25">
      <c r="A22" s="30">
        <f t="shared" si="0"/>
        <v>11</v>
      </c>
      <c r="B22" s="12" t="s">
        <v>15</v>
      </c>
      <c r="C22" s="213">
        <f>-(E50+E51+E52+E53+E54+E32)/E22</f>
        <v>0.95430711019638226</v>
      </c>
      <c r="D22" s="62" t="s">
        <v>175</v>
      </c>
      <c r="E22" s="224">
        <f>'SOEG Green Pwr '!M18</f>
        <v>8000933.4400000004</v>
      </c>
      <c r="F22" s="6"/>
    </row>
    <row r="23" spans="1:6" x14ac:dyDescent="0.25">
      <c r="A23" s="30">
        <f t="shared" si="0"/>
        <v>12</v>
      </c>
      <c r="B23" s="12" t="s">
        <v>89</v>
      </c>
      <c r="C23" s="213">
        <f>-E55/E23</f>
        <v>0.94662694584556251</v>
      </c>
      <c r="D23" s="63" t="s">
        <v>175</v>
      </c>
      <c r="E23" s="93">
        <f>'SOE 2022'!B36</f>
        <v>46623386.640000001</v>
      </c>
      <c r="F23" s="6"/>
    </row>
    <row r="24" spans="1:6" x14ac:dyDescent="0.25">
      <c r="A24" s="30">
        <f t="shared" si="0"/>
        <v>13</v>
      </c>
      <c r="F24" s="6"/>
    </row>
    <row r="25" spans="1:6" x14ac:dyDescent="0.25">
      <c r="A25" s="30">
        <f t="shared" si="0"/>
        <v>14</v>
      </c>
      <c r="C25" s="215"/>
      <c r="D25" s="215"/>
      <c r="E25" s="215"/>
      <c r="F25" s="6"/>
    </row>
    <row r="26" spans="1:6" x14ac:dyDescent="0.25">
      <c r="A26" s="30">
        <f t="shared" si="0"/>
        <v>15</v>
      </c>
      <c r="B26" s="99" t="s">
        <v>193</v>
      </c>
      <c r="C26" s="98"/>
      <c r="D26" s="64"/>
      <c r="E26" s="100">
        <f>SUM(E14:E25)</f>
        <v>295594276.07945251</v>
      </c>
      <c r="F26" s="6"/>
    </row>
    <row r="27" spans="1:6" x14ac:dyDescent="0.25">
      <c r="A27" s="30">
        <f t="shared" si="0"/>
        <v>16</v>
      </c>
      <c r="C27" s="98"/>
      <c r="D27" s="64"/>
      <c r="E27" s="93"/>
      <c r="F27" s="6"/>
    </row>
    <row r="28" spans="1:6" x14ac:dyDescent="0.25">
      <c r="A28" s="30">
        <f t="shared" si="0"/>
        <v>17</v>
      </c>
      <c r="B28" s="220" t="s">
        <v>194</v>
      </c>
      <c r="C28" s="98"/>
      <c r="D28" s="64"/>
      <c r="E28" s="93"/>
      <c r="F28" s="6"/>
    </row>
    <row r="29" spans="1:6" x14ac:dyDescent="0.25">
      <c r="A29" s="30">
        <f t="shared" si="0"/>
        <v>18</v>
      </c>
      <c r="B29" s="45" t="s">
        <v>12</v>
      </c>
      <c r="C29" s="7"/>
      <c r="D29" s="62" t="s">
        <v>176</v>
      </c>
      <c r="E29" s="93">
        <f>-'Sch 135_136 GreenPwr'!B35</f>
        <v>404594.85</v>
      </c>
      <c r="F29" s="6"/>
    </row>
    <row r="30" spans="1:6" x14ac:dyDescent="0.25">
      <c r="A30" s="30">
        <f t="shared" si="0"/>
        <v>19</v>
      </c>
      <c r="B30" s="45" t="s">
        <v>14</v>
      </c>
      <c r="C30" s="7"/>
      <c r="D30" s="62" t="s">
        <v>176</v>
      </c>
      <c r="E30" s="216">
        <f>-'Sch 142 Decoupling'!D35</f>
        <v>-15046821.010000002</v>
      </c>
      <c r="F30" s="6"/>
    </row>
    <row r="31" spans="1:6" x14ac:dyDescent="0.25">
      <c r="A31" s="30">
        <f t="shared" si="0"/>
        <v>20</v>
      </c>
      <c r="B31" s="12" t="s">
        <v>298</v>
      </c>
      <c r="C31" s="7"/>
      <c r="D31" s="62" t="s">
        <v>176</v>
      </c>
      <c r="E31" s="93">
        <f>-E21</f>
        <v>-16844164.780000001</v>
      </c>
      <c r="F31" s="6"/>
    </row>
    <row r="32" spans="1:6" x14ac:dyDescent="0.25">
      <c r="A32" s="30">
        <f t="shared" si="0"/>
        <v>21</v>
      </c>
      <c r="B32" s="102" t="s">
        <v>16</v>
      </c>
      <c r="C32" s="226"/>
      <c r="D32" s="103" t="s">
        <v>176</v>
      </c>
      <c r="E32" s="225">
        <f>-'Sch 135_136 GreenPwr'!B30</f>
        <v>-1748334.4</v>
      </c>
      <c r="F32" s="6"/>
    </row>
    <row r="33" spans="1:6" x14ac:dyDescent="0.25">
      <c r="A33" s="30">
        <f t="shared" si="0"/>
        <v>22</v>
      </c>
      <c r="B33" s="101" t="s">
        <v>195</v>
      </c>
      <c r="C33" s="98"/>
      <c r="D33" s="64"/>
      <c r="E33" s="100">
        <f>SUM(E29:E32)</f>
        <v>-33234725.340000004</v>
      </c>
      <c r="F33" s="6"/>
    </row>
    <row r="34" spans="1:6" x14ac:dyDescent="0.25">
      <c r="A34" s="30">
        <f t="shared" si="0"/>
        <v>23</v>
      </c>
      <c r="C34" s="98"/>
      <c r="D34" s="64"/>
      <c r="E34" s="93"/>
      <c r="F34" s="6"/>
    </row>
    <row r="35" spans="1:6" x14ac:dyDescent="0.25">
      <c r="A35" s="30">
        <f t="shared" si="0"/>
        <v>24</v>
      </c>
      <c r="B35" s="26" t="s">
        <v>17</v>
      </c>
      <c r="C35" s="9"/>
      <c r="D35" s="11"/>
      <c r="E35" s="104">
        <f>SUM(E26,E33)</f>
        <v>262359550.73945251</v>
      </c>
      <c r="F35" s="6"/>
    </row>
    <row r="36" spans="1:6" x14ac:dyDescent="0.25">
      <c r="A36" s="30">
        <f t="shared" si="0"/>
        <v>25</v>
      </c>
      <c r="B36" s="17"/>
      <c r="C36" s="17"/>
      <c r="D36" s="17"/>
      <c r="E36" s="8"/>
      <c r="F36" s="6"/>
    </row>
    <row r="37" spans="1:6" x14ac:dyDescent="0.25">
      <c r="A37" s="30">
        <f t="shared" si="0"/>
        <v>26</v>
      </c>
      <c r="B37" s="19" t="s">
        <v>18</v>
      </c>
      <c r="C37" s="9"/>
      <c r="D37" s="15"/>
      <c r="E37" s="16"/>
      <c r="F37" s="6"/>
    </row>
    <row r="38" spans="1:6" x14ac:dyDescent="0.25">
      <c r="A38" s="30">
        <f t="shared" si="0"/>
        <v>27</v>
      </c>
      <c r="B38" s="12" t="s">
        <v>19</v>
      </c>
      <c r="C38" s="217">
        <f>[3]Inputs!$B$6</f>
        <v>5.3359999999999996E-3</v>
      </c>
      <c r="D38" s="73" t="s">
        <v>196</v>
      </c>
      <c r="E38" s="32">
        <f>-SUM(E14:E19,E22:E25,E32)*C38</f>
        <v>-1393664.9420955998</v>
      </c>
      <c r="F38" s="6"/>
    </row>
    <row r="39" spans="1:6" x14ac:dyDescent="0.25">
      <c r="A39" s="30">
        <f t="shared" si="0"/>
        <v>28</v>
      </c>
      <c r="B39" s="12" t="s">
        <v>20</v>
      </c>
      <c r="C39" s="217">
        <f>[3]Inputs!$B$7</f>
        <v>2E-3</v>
      </c>
      <c r="D39" s="73" t="s">
        <v>172</v>
      </c>
      <c r="E39" s="32">
        <f>-SUM(E14:E19,E22:E25,E32)*C39</f>
        <v>-522363.17170000001</v>
      </c>
      <c r="F39" s="6"/>
    </row>
    <row r="40" spans="1:6" x14ac:dyDescent="0.25">
      <c r="A40" s="30">
        <f t="shared" si="0"/>
        <v>29</v>
      </c>
      <c r="B40" s="12" t="s">
        <v>21</v>
      </c>
      <c r="C40" s="217">
        <f>[3]Inputs!$B$8</f>
        <v>3.8526999999999999E-2</v>
      </c>
      <c r="D40" s="73" t="s">
        <v>170</v>
      </c>
      <c r="E40" s="32">
        <f>-SUM(E14:E19,E22:E25,E32)*C40</f>
        <v>-10062542.958042949</v>
      </c>
      <c r="F40" s="6"/>
    </row>
    <row r="41" spans="1:6" x14ac:dyDescent="0.25">
      <c r="A41" s="30">
        <f t="shared" si="0"/>
        <v>30</v>
      </c>
      <c r="B41" s="9" t="s">
        <v>22</v>
      </c>
      <c r="C41" s="20"/>
      <c r="D41" s="7"/>
      <c r="E41" s="21">
        <f>SUM(E38:E40)</f>
        <v>-11978571.07183855</v>
      </c>
      <c r="F41" s="6"/>
    </row>
    <row r="42" spans="1:6" x14ac:dyDescent="0.25">
      <c r="A42" s="30">
        <f t="shared" si="0"/>
        <v>31</v>
      </c>
      <c r="B42" s="9"/>
      <c r="C42" s="14"/>
      <c r="D42" s="15"/>
      <c r="E42" s="16"/>
      <c r="F42" s="6"/>
    </row>
    <row r="43" spans="1:6" x14ac:dyDescent="0.25">
      <c r="A43" s="30">
        <f t="shared" si="0"/>
        <v>32</v>
      </c>
      <c r="B43" s="219" t="s">
        <v>23</v>
      </c>
      <c r="C43" s="11"/>
      <c r="D43" s="11"/>
      <c r="E43" s="13"/>
      <c r="F43" s="6"/>
    </row>
    <row r="44" spans="1:6" x14ac:dyDescent="0.25">
      <c r="A44" s="30">
        <f t="shared" si="0"/>
        <v>33</v>
      </c>
      <c r="B44" s="43" t="s">
        <v>24</v>
      </c>
      <c r="C44" s="11"/>
      <c r="D44" s="73" t="s">
        <v>169</v>
      </c>
      <c r="E44" s="214">
        <f>-'Sch 120 Conserv'!B5</f>
        <v>-96120984.269999996</v>
      </c>
      <c r="F44" s="6"/>
    </row>
    <row r="45" spans="1:6" x14ac:dyDescent="0.25">
      <c r="A45" s="30">
        <f t="shared" si="0"/>
        <v>34</v>
      </c>
      <c r="B45" s="44" t="s">
        <v>25</v>
      </c>
      <c r="C45" s="11"/>
      <c r="D45" s="73" t="s">
        <v>170</v>
      </c>
      <c r="E45" s="216">
        <f>-'Sch 140 PropertyTaxes'!B9</f>
        <v>-53342664</v>
      </c>
      <c r="F45" s="6"/>
    </row>
    <row r="46" spans="1:6" x14ac:dyDescent="0.25">
      <c r="A46" s="30">
        <f t="shared" si="0"/>
        <v>35</v>
      </c>
      <c r="B46" s="43" t="s">
        <v>9</v>
      </c>
      <c r="C46" s="11"/>
      <c r="D46" s="73" t="s">
        <v>170</v>
      </c>
      <c r="E46" s="216">
        <f>-'Sch 81 MunicipalTaxes'!B6</f>
        <v>-93960045.030000001</v>
      </c>
      <c r="F46" s="6"/>
    </row>
    <row r="47" spans="1:6" x14ac:dyDescent="0.25">
      <c r="A47" s="30">
        <f t="shared" si="0"/>
        <v>36</v>
      </c>
      <c r="B47" s="43" t="s">
        <v>26</v>
      </c>
      <c r="C47" s="11"/>
      <c r="D47" s="73" t="s">
        <v>168</v>
      </c>
      <c r="E47" s="216">
        <f>-'Sch 129 LowInc'!B5-'Sch 129 LowInc'!B6</f>
        <v>-33732094.079999998</v>
      </c>
      <c r="F47" s="6"/>
    </row>
    <row r="48" spans="1:6" x14ac:dyDescent="0.25">
      <c r="A48" s="30">
        <f t="shared" si="0"/>
        <v>37</v>
      </c>
      <c r="B48" s="10" t="s">
        <v>27</v>
      </c>
      <c r="C48" s="46"/>
      <c r="D48" s="27" t="s">
        <v>173</v>
      </c>
      <c r="E48" s="216">
        <f>-'Sch 194 Res. Exchge'!B6</f>
        <v>77714735.219999999</v>
      </c>
      <c r="F48" s="6"/>
    </row>
    <row r="49" spans="1:6" x14ac:dyDescent="0.25">
      <c r="A49" s="30">
        <f t="shared" si="0"/>
        <v>38</v>
      </c>
      <c r="B49" s="45" t="s">
        <v>28</v>
      </c>
      <c r="C49" s="46"/>
      <c r="D49" s="27" t="s">
        <v>174</v>
      </c>
      <c r="E49" s="216">
        <f>-'Sch 137 Int on Rec Proc'!B6</f>
        <v>24054.07</v>
      </c>
      <c r="F49" s="6"/>
    </row>
    <row r="50" spans="1:6" x14ac:dyDescent="0.25">
      <c r="A50" s="30">
        <f t="shared" si="0"/>
        <v>39</v>
      </c>
      <c r="B50" s="10" t="s">
        <v>29</v>
      </c>
      <c r="C50" s="11"/>
      <c r="D50" s="73" t="s">
        <v>171</v>
      </c>
      <c r="E50" s="216">
        <f>-'Green Power 557'!C8</f>
        <v>-3982527.15</v>
      </c>
      <c r="F50" s="6"/>
    </row>
    <row r="51" spans="1:6" x14ac:dyDescent="0.25">
      <c r="A51" s="30">
        <f t="shared" si="0"/>
        <v>40</v>
      </c>
      <c r="B51" s="12" t="s">
        <v>177</v>
      </c>
      <c r="C51" s="11"/>
      <c r="D51" s="73" t="s">
        <v>168</v>
      </c>
      <c r="E51" s="216">
        <f>-SUM('Customer Assis Green Pwr'!E7:E8)</f>
        <v>-1442007.27</v>
      </c>
      <c r="F51" s="6"/>
    </row>
    <row r="52" spans="1:6" x14ac:dyDescent="0.25">
      <c r="A52" s="30">
        <f t="shared" si="0"/>
        <v>41</v>
      </c>
      <c r="B52" s="12" t="s">
        <v>178</v>
      </c>
      <c r="C52" s="11"/>
      <c r="D52" s="73" t="s">
        <v>172</v>
      </c>
      <c r="E52" s="216">
        <f>-'Customer Assis Green Pwr'!E9</f>
        <v>-300012.38</v>
      </c>
      <c r="F52" s="6"/>
    </row>
    <row r="53" spans="1:6" x14ac:dyDescent="0.25">
      <c r="A53" s="30">
        <f t="shared" si="0"/>
        <v>42</v>
      </c>
      <c r="B53" s="12" t="s">
        <v>179</v>
      </c>
      <c r="C53" s="11"/>
      <c r="D53" s="73" t="s">
        <v>172</v>
      </c>
      <c r="E53" s="216">
        <f>-'Customer Assis Green Pwr'!D5</f>
        <v>-125295.48</v>
      </c>
      <c r="F53" s="6"/>
    </row>
    <row r="54" spans="1:6" x14ac:dyDescent="0.25">
      <c r="A54" s="30">
        <f t="shared" si="0"/>
        <v>43</v>
      </c>
      <c r="B54" s="12" t="s">
        <v>180</v>
      </c>
      <c r="C54" s="46"/>
      <c r="D54" s="73" t="s">
        <v>170</v>
      </c>
      <c r="E54" s="216">
        <f>-'Customer Assis Green Pwr'!C5</f>
        <v>-37170.99</v>
      </c>
      <c r="F54" s="6"/>
    </row>
    <row r="55" spans="1:6" x14ac:dyDescent="0.25">
      <c r="A55" s="30">
        <f t="shared" si="0"/>
        <v>44</v>
      </c>
      <c r="B55" s="45" t="s">
        <v>90</v>
      </c>
      <c r="D55" s="73" t="s">
        <v>171</v>
      </c>
      <c r="E55" s="216">
        <f>-'Green Power 557'!C30</f>
        <v>-44134954.100000001</v>
      </c>
      <c r="F55" s="6"/>
    </row>
    <row r="56" spans="1:6" x14ac:dyDescent="0.25">
      <c r="A56" s="30">
        <f t="shared" si="0"/>
        <v>45</v>
      </c>
      <c r="B56" s="215"/>
      <c r="C56" s="215"/>
      <c r="D56" s="215"/>
      <c r="E56" s="215"/>
      <c r="F56" s="6"/>
    </row>
    <row r="57" spans="1:6" x14ac:dyDescent="0.25">
      <c r="A57" s="30">
        <f t="shared" si="0"/>
        <v>46</v>
      </c>
      <c r="B57" s="10" t="s">
        <v>30</v>
      </c>
      <c r="C57" s="11"/>
      <c r="D57" s="202"/>
      <c r="E57" s="18">
        <f>SUM(E44:E56)</f>
        <v>-249438965.46000001</v>
      </c>
      <c r="F57" s="6"/>
    </row>
    <row r="58" spans="1:6" x14ac:dyDescent="0.25">
      <c r="A58" s="30">
        <f t="shared" si="0"/>
        <v>47</v>
      </c>
      <c r="B58" s="11"/>
      <c r="C58" s="10"/>
      <c r="D58" s="11"/>
      <c r="E58" s="13"/>
      <c r="F58" s="6"/>
    </row>
    <row r="59" spans="1:6" x14ac:dyDescent="0.25">
      <c r="A59" s="30">
        <f t="shared" si="0"/>
        <v>48</v>
      </c>
      <c r="B59" s="10" t="s">
        <v>31</v>
      </c>
      <c r="C59" s="33">
        <v>0.21</v>
      </c>
      <c r="D59" s="23"/>
      <c r="E59" s="24">
        <f>-E35-E41-E57</f>
        <v>-942014.20761394501</v>
      </c>
      <c r="F59" s="6"/>
    </row>
    <row r="60" spans="1:6" x14ac:dyDescent="0.25">
      <c r="A60" s="30">
        <f t="shared" si="0"/>
        <v>49</v>
      </c>
      <c r="B60" s="10" t="s">
        <v>32</v>
      </c>
      <c r="C60" s="10"/>
      <c r="D60" s="23"/>
      <c r="E60" s="24">
        <f>E59*0.21</f>
        <v>-197822.98359892843</v>
      </c>
      <c r="F60" s="6"/>
    </row>
    <row r="61" spans="1:6" ht="15.75" thickBot="1" x14ac:dyDescent="0.3">
      <c r="A61" s="30">
        <f t="shared" si="0"/>
        <v>50</v>
      </c>
      <c r="B61" s="10" t="s">
        <v>33</v>
      </c>
      <c r="D61" s="23"/>
      <c r="E61" s="25">
        <f>E59-E60</f>
        <v>-744191.22401501657</v>
      </c>
      <c r="F61" s="6"/>
    </row>
    <row r="62" spans="1:6" ht="15.75" thickTop="1" x14ac:dyDescent="0.25">
      <c r="F62" s="6"/>
    </row>
    <row r="63" spans="1:6" x14ac:dyDescent="0.25">
      <c r="B63" s="10"/>
      <c r="E63" s="96"/>
      <c r="F63" s="97"/>
    </row>
    <row r="64" spans="1:6" x14ac:dyDescent="0.25">
      <c r="F64" s="6"/>
    </row>
    <row r="66" spans="1:1" x14ac:dyDescent="0.25">
      <c r="A66" s="227"/>
    </row>
  </sheetData>
  <pageMargins left="0.45" right="0.45" top="0.5" bottom="0.5" header="0.3" footer="0.3"/>
  <pageSetup scale="76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workbookViewId="0">
      <selection activeCell="F30" sqref="F30"/>
    </sheetView>
  </sheetViews>
  <sheetFormatPr defaultColWidth="9.140625" defaultRowHeight="12.75" x14ac:dyDescent="0.2"/>
  <cols>
    <col min="1" max="1" width="5.42578125" style="77" customWidth="1"/>
    <col min="2" max="2" width="63.140625" style="77" customWidth="1"/>
    <col min="3" max="3" width="1.28515625" style="77" customWidth="1"/>
    <col min="4" max="4" width="7.85546875" style="77" customWidth="1"/>
    <col min="5" max="5" width="15.42578125" style="77" customWidth="1"/>
    <col min="6" max="16384" width="9.140625" style="77"/>
  </cols>
  <sheetData>
    <row r="3" spans="1:5" x14ac:dyDescent="0.2">
      <c r="A3" s="74"/>
      <c r="B3" s="75"/>
      <c r="C3" s="75"/>
      <c r="D3" s="75"/>
      <c r="E3" s="76"/>
    </row>
    <row r="4" spans="1:5" x14ac:dyDescent="0.2">
      <c r="A4" s="74"/>
      <c r="B4" s="74"/>
      <c r="C4" s="74"/>
      <c r="D4" s="74"/>
      <c r="E4" s="76"/>
    </row>
    <row r="5" spans="1:5" x14ac:dyDescent="0.2">
      <c r="A5" s="74"/>
      <c r="B5" s="74"/>
      <c r="C5" s="74"/>
      <c r="D5" s="74"/>
    </row>
    <row r="6" spans="1:5" x14ac:dyDescent="0.2">
      <c r="A6" s="78" t="s">
        <v>181</v>
      </c>
      <c r="B6" s="79"/>
      <c r="C6" s="78"/>
      <c r="D6" s="78"/>
      <c r="E6" s="78"/>
    </row>
    <row r="7" spans="1:5" x14ac:dyDescent="0.2">
      <c r="A7" s="80" t="s">
        <v>182</v>
      </c>
      <c r="B7" s="79"/>
      <c r="C7" s="80"/>
      <c r="D7" s="80"/>
      <c r="E7" s="80"/>
    </row>
    <row r="8" spans="1:5" x14ac:dyDescent="0.2">
      <c r="A8" s="80" t="s">
        <v>183</v>
      </c>
      <c r="B8" s="79"/>
      <c r="C8" s="80"/>
      <c r="D8" s="80"/>
      <c r="E8" s="80"/>
    </row>
    <row r="9" spans="1:5" x14ac:dyDescent="0.2">
      <c r="A9" s="80" t="s">
        <v>184</v>
      </c>
      <c r="B9" s="79"/>
      <c r="C9" s="80"/>
      <c r="D9" s="80"/>
      <c r="E9" s="80"/>
    </row>
    <row r="10" spans="1:5" x14ac:dyDescent="0.2">
      <c r="A10" s="74"/>
      <c r="B10" s="74"/>
      <c r="C10" s="74"/>
      <c r="D10" s="74"/>
      <c r="E10" s="74"/>
    </row>
    <row r="11" spans="1:5" x14ac:dyDescent="0.2">
      <c r="A11" s="81" t="s">
        <v>2</v>
      </c>
      <c r="B11" s="81"/>
      <c r="C11" s="81"/>
      <c r="D11" s="81"/>
      <c r="E11" s="81"/>
    </row>
    <row r="12" spans="1:5" x14ac:dyDescent="0.2">
      <c r="A12" s="82" t="s">
        <v>3</v>
      </c>
      <c r="B12" s="83" t="s">
        <v>4</v>
      </c>
      <c r="C12" s="82"/>
      <c r="D12" s="82" t="s">
        <v>185</v>
      </c>
      <c r="E12" s="82" t="s">
        <v>186</v>
      </c>
    </row>
    <row r="13" spans="1:5" x14ac:dyDescent="0.2">
      <c r="A13" s="75"/>
      <c r="B13" s="75"/>
      <c r="C13" s="75"/>
      <c r="D13" s="75"/>
      <c r="E13" s="84"/>
    </row>
    <row r="14" spans="1:5" x14ac:dyDescent="0.2">
      <c r="A14" s="84">
        <v>1</v>
      </c>
      <c r="B14" s="85" t="s">
        <v>19</v>
      </c>
      <c r="C14" s="75"/>
      <c r="D14" s="75"/>
      <c r="E14" s="86">
        <v>8.4790000000000004E-3</v>
      </c>
    </row>
    <row r="15" spans="1:5" x14ac:dyDescent="0.2">
      <c r="A15" s="84">
        <v>2</v>
      </c>
      <c r="B15" s="85" t="s">
        <v>20</v>
      </c>
      <c r="C15" s="75"/>
      <c r="D15" s="75"/>
      <c r="E15" s="86">
        <v>2E-3</v>
      </c>
    </row>
    <row r="16" spans="1:5" x14ac:dyDescent="0.2">
      <c r="A16" s="84">
        <v>3</v>
      </c>
      <c r="B16" s="85" t="s">
        <v>191</v>
      </c>
      <c r="C16" s="75"/>
      <c r="D16" s="87">
        <v>3.8733999999999998E-2</v>
      </c>
      <c r="E16" s="88">
        <v>3.8406000000000003E-2</v>
      </c>
    </row>
    <row r="17" spans="1:5" x14ac:dyDescent="0.2">
      <c r="A17" s="84">
        <v>4</v>
      </c>
      <c r="B17" s="85"/>
      <c r="C17" s="75"/>
      <c r="D17" s="84"/>
      <c r="E17" s="89"/>
    </row>
    <row r="18" spans="1:5" x14ac:dyDescent="0.2">
      <c r="A18" s="84">
        <v>5</v>
      </c>
      <c r="B18" s="85" t="s">
        <v>187</v>
      </c>
      <c r="C18" s="75"/>
      <c r="D18" s="84"/>
      <c r="E18" s="86">
        <v>4.8884999999999998E-2</v>
      </c>
    </row>
    <row r="19" spans="1:5" x14ac:dyDescent="0.2">
      <c r="A19" s="84">
        <v>6</v>
      </c>
      <c r="B19" s="75"/>
      <c r="C19" s="75"/>
      <c r="D19" s="84"/>
      <c r="E19" s="86"/>
    </row>
    <row r="20" spans="1:5" x14ac:dyDescent="0.2">
      <c r="A20" s="84">
        <v>7</v>
      </c>
      <c r="B20" s="75" t="s">
        <v>188</v>
      </c>
      <c r="C20" s="75"/>
      <c r="D20" s="84"/>
      <c r="E20" s="86">
        <v>0.95111500000000004</v>
      </c>
    </row>
    <row r="21" spans="1:5" x14ac:dyDescent="0.2">
      <c r="A21" s="84">
        <v>8</v>
      </c>
      <c r="B21" s="85" t="s">
        <v>189</v>
      </c>
      <c r="C21" s="75"/>
      <c r="D21" s="90">
        <v>0.21</v>
      </c>
      <c r="E21" s="86">
        <v>0.19973399999999999</v>
      </c>
    </row>
    <row r="22" spans="1:5" x14ac:dyDescent="0.2">
      <c r="A22" s="84">
        <v>9</v>
      </c>
      <c r="B22" s="85" t="s">
        <v>190</v>
      </c>
      <c r="C22" s="75"/>
      <c r="D22" s="75"/>
      <c r="E22" s="91">
        <v>0.75138099999999997</v>
      </c>
    </row>
    <row r="23" spans="1:5" x14ac:dyDescent="0.2">
      <c r="A23" s="75"/>
      <c r="B23" s="75"/>
      <c r="C23" s="75"/>
      <c r="D23" s="75"/>
      <c r="E23" s="84"/>
    </row>
    <row r="26" spans="1:5" x14ac:dyDescent="0.2">
      <c r="E26" s="92"/>
    </row>
  </sheetData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pane ySplit="4" topLeftCell="A5" activePane="bottomLeft" state="frozen"/>
      <selection activeCell="H37" sqref="H37"/>
      <selection pane="bottomLeft" activeCell="E19" sqref="E19"/>
    </sheetView>
  </sheetViews>
  <sheetFormatPr defaultColWidth="8.85546875" defaultRowHeight="15" x14ac:dyDescent="0.25"/>
  <cols>
    <col min="1" max="1" width="52.140625" style="6" bestFit="1" customWidth="1"/>
    <col min="2" max="2" width="16" style="110" bestFit="1" customWidth="1"/>
    <col min="3" max="4" width="8.85546875" style="6"/>
    <col min="5" max="5" width="52.140625" bestFit="1" customWidth="1"/>
    <col min="6" max="6" width="15" bestFit="1" customWidth="1"/>
    <col min="9" max="16384" width="8.85546875" style="6"/>
  </cols>
  <sheetData>
    <row r="1" spans="1:2" x14ac:dyDescent="0.25">
      <c r="A1" s="228" t="s">
        <v>198</v>
      </c>
    </row>
    <row r="2" spans="1:2" x14ac:dyDescent="0.25">
      <c r="A2" s="228" t="s">
        <v>199</v>
      </c>
    </row>
    <row r="3" spans="1:2" x14ac:dyDescent="0.25">
      <c r="A3" s="106" t="s">
        <v>200</v>
      </c>
    </row>
    <row r="4" spans="1:2" x14ac:dyDescent="0.25">
      <c r="A4" s="229" t="s">
        <v>79</v>
      </c>
      <c r="B4" s="230" t="s">
        <v>70</v>
      </c>
    </row>
    <row r="5" spans="1:2" x14ac:dyDescent="0.25">
      <c r="A5" s="222" t="s">
        <v>102</v>
      </c>
      <c r="B5" s="222"/>
    </row>
    <row r="6" spans="1:2" x14ac:dyDescent="0.25">
      <c r="A6" s="222" t="s">
        <v>103</v>
      </c>
      <c r="B6" s="231">
        <v>1078.73</v>
      </c>
    </row>
    <row r="7" spans="1:2" x14ac:dyDescent="0.25">
      <c r="A7" s="222" t="s">
        <v>141</v>
      </c>
      <c r="B7" s="231">
        <v>13</v>
      </c>
    </row>
    <row r="8" spans="1:2" x14ac:dyDescent="0.25">
      <c r="A8" s="222" t="s">
        <v>104</v>
      </c>
      <c r="B8" s="231">
        <v>-74675.149999999994</v>
      </c>
    </row>
    <row r="9" spans="1:2" x14ac:dyDescent="0.25">
      <c r="A9" s="222" t="s">
        <v>105</v>
      </c>
      <c r="B9" s="231">
        <v>-1810040.25</v>
      </c>
    </row>
    <row r="10" spans="1:2" x14ac:dyDescent="0.25">
      <c r="A10" s="222" t="s">
        <v>106</v>
      </c>
      <c r="B10" s="231"/>
    </row>
    <row r="11" spans="1:2" x14ac:dyDescent="0.25">
      <c r="A11" s="222" t="s">
        <v>107</v>
      </c>
      <c r="B11" s="231">
        <v>-1114549.6299999999</v>
      </c>
    </row>
    <row r="12" spans="1:2" x14ac:dyDescent="0.25">
      <c r="A12" s="222" t="s">
        <v>108</v>
      </c>
      <c r="B12" s="231">
        <v>-819217</v>
      </c>
    </row>
    <row r="13" spans="1:2" x14ac:dyDescent="0.25">
      <c r="A13" s="222" t="s">
        <v>109</v>
      </c>
      <c r="B13" s="231">
        <v>-537759.02</v>
      </c>
    </row>
    <row r="14" spans="1:2" x14ac:dyDescent="0.25">
      <c r="A14" s="222" t="s">
        <v>110</v>
      </c>
      <c r="B14" s="231">
        <v>-136435.62</v>
      </c>
    </row>
    <row r="15" spans="1:2" x14ac:dyDescent="0.25">
      <c r="A15" s="222" t="s">
        <v>111</v>
      </c>
      <c r="B15" s="231">
        <v>-16288.24</v>
      </c>
    </row>
    <row r="16" spans="1:2" x14ac:dyDescent="0.25">
      <c r="A16" s="222" t="s">
        <v>112</v>
      </c>
      <c r="B16" s="231">
        <v>-1265079.1499999999</v>
      </c>
    </row>
    <row r="17" spans="1:2" x14ac:dyDescent="0.25">
      <c r="A17" s="222" t="s">
        <v>113</v>
      </c>
      <c r="B17" s="231">
        <v>-283424</v>
      </c>
    </row>
    <row r="18" spans="1:2" x14ac:dyDescent="0.25">
      <c r="A18" s="222" t="s">
        <v>114</v>
      </c>
      <c r="B18" s="231">
        <v>-519993.15</v>
      </c>
    </row>
    <row r="19" spans="1:2" x14ac:dyDescent="0.25">
      <c r="A19" s="222" t="s">
        <v>115</v>
      </c>
      <c r="B19" s="231">
        <v>1547.14</v>
      </c>
    </row>
    <row r="20" spans="1:2" x14ac:dyDescent="0.25">
      <c r="A20" s="222" t="s">
        <v>116</v>
      </c>
      <c r="B20" s="231">
        <v>-7460867.96</v>
      </c>
    </row>
    <row r="21" spans="1:2" x14ac:dyDescent="0.25">
      <c r="A21" s="222" t="s">
        <v>117</v>
      </c>
      <c r="B21" s="231">
        <v>-66000</v>
      </c>
    </row>
    <row r="22" spans="1:2" x14ac:dyDescent="0.25">
      <c r="A22" s="222" t="s">
        <v>118</v>
      </c>
      <c r="B22" s="231">
        <v>-271000</v>
      </c>
    </row>
    <row r="23" spans="1:2" x14ac:dyDescent="0.25">
      <c r="A23" s="222" t="s">
        <v>119</v>
      </c>
      <c r="B23" s="231">
        <v>-96378.33</v>
      </c>
    </row>
    <row r="24" spans="1:2" x14ac:dyDescent="0.25">
      <c r="A24" s="222" t="s">
        <v>120</v>
      </c>
      <c r="B24" s="231">
        <v>-4010673.06</v>
      </c>
    </row>
    <row r="25" spans="1:2" x14ac:dyDescent="0.25">
      <c r="A25" s="222" t="s">
        <v>121</v>
      </c>
      <c r="B25" s="231">
        <v>-272348.63</v>
      </c>
    </row>
    <row r="26" spans="1:2" x14ac:dyDescent="0.25">
      <c r="A26" s="222" t="s">
        <v>122</v>
      </c>
      <c r="B26" s="231">
        <v>-311768.81</v>
      </c>
    </row>
    <row r="27" spans="1:2" x14ac:dyDescent="0.25">
      <c r="A27" s="222" t="s">
        <v>123</v>
      </c>
      <c r="B27" s="231"/>
    </row>
    <row r="28" spans="1:2" x14ac:dyDescent="0.25">
      <c r="A28" s="222" t="s">
        <v>124</v>
      </c>
      <c r="B28" s="231">
        <v>-7234632.75</v>
      </c>
    </row>
    <row r="29" spans="1:2" x14ac:dyDescent="0.25">
      <c r="A29" s="222" t="s">
        <v>125</v>
      </c>
      <c r="B29" s="231">
        <v>-7557314.6399999997</v>
      </c>
    </row>
    <row r="30" spans="1:2" x14ac:dyDescent="0.25">
      <c r="A30" s="222" t="s">
        <v>126</v>
      </c>
      <c r="B30" s="231">
        <v>1748334.4</v>
      </c>
    </row>
    <row r="31" spans="1:2" x14ac:dyDescent="0.25">
      <c r="A31" s="222" t="s">
        <v>201</v>
      </c>
      <c r="B31" s="231">
        <v>-312779</v>
      </c>
    </row>
    <row r="32" spans="1:2" x14ac:dyDescent="0.25">
      <c r="A32" s="222" t="s">
        <v>127</v>
      </c>
      <c r="B32" s="231">
        <v>-230093.89</v>
      </c>
    </row>
    <row r="33" spans="1:2" x14ac:dyDescent="0.25">
      <c r="A33" s="222" t="s">
        <v>128</v>
      </c>
      <c r="B33" s="231">
        <v>-355023.18</v>
      </c>
    </row>
    <row r="34" spans="1:2" x14ac:dyDescent="0.25">
      <c r="A34" s="222" t="s">
        <v>129</v>
      </c>
      <c r="B34" s="231">
        <v>-64442.6</v>
      </c>
    </row>
    <row r="35" spans="1:2" x14ac:dyDescent="0.25">
      <c r="A35" s="222" t="s">
        <v>130</v>
      </c>
      <c r="B35" s="231">
        <v>-404594.85</v>
      </c>
    </row>
    <row r="36" spans="1:2" x14ac:dyDescent="0.25">
      <c r="A36" s="222" t="s">
        <v>131</v>
      </c>
      <c r="B36" s="231">
        <v>16844164.780000001</v>
      </c>
    </row>
    <row r="37" spans="1:2" x14ac:dyDescent="0.25">
      <c r="A37" s="222" t="s">
        <v>202</v>
      </c>
      <c r="B37" s="231">
        <v>-20000</v>
      </c>
    </row>
    <row r="38" spans="1:2" x14ac:dyDescent="0.25">
      <c r="A38" s="222" t="s">
        <v>132</v>
      </c>
      <c r="B38" s="231">
        <v>-1357066.85</v>
      </c>
    </row>
    <row r="39" spans="1:2" x14ac:dyDescent="0.25">
      <c r="A39" s="222" t="s">
        <v>133</v>
      </c>
      <c r="B39" s="231">
        <v>-6204629.9800000004</v>
      </c>
    </row>
    <row r="40" spans="1:2" x14ac:dyDescent="0.25">
      <c r="A40" s="222" t="s">
        <v>134</v>
      </c>
      <c r="B40" s="231">
        <v>-48967.54</v>
      </c>
    </row>
    <row r="41" spans="1:2" x14ac:dyDescent="0.25">
      <c r="A41" s="222" t="s">
        <v>135</v>
      </c>
      <c r="B41" s="231">
        <v>-15049.81</v>
      </c>
    </row>
    <row r="42" spans="1:2" x14ac:dyDescent="0.25">
      <c r="A42" s="222" t="s">
        <v>203</v>
      </c>
      <c r="B42" s="231">
        <v>-10640</v>
      </c>
    </row>
    <row r="43" spans="1:2" x14ac:dyDescent="0.25">
      <c r="A43" s="222" t="s">
        <v>142</v>
      </c>
      <c r="B43" s="231">
        <v>46680</v>
      </c>
    </row>
    <row r="44" spans="1:2" x14ac:dyDescent="0.25">
      <c r="A44" s="222" t="s">
        <v>136</v>
      </c>
      <c r="B44" s="231">
        <v>-1903.33</v>
      </c>
    </row>
    <row r="45" spans="1:2" x14ac:dyDescent="0.25">
      <c r="A45" s="222" t="s">
        <v>137</v>
      </c>
      <c r="B45" s="231">
        <v>-591427.92000000004</v>
      </c>
    </row>
    <row r="46" spans="1:2" x14ac:dyDescent="0.25">
      <c r="A46" s="222" t="s">
        <v>138</v>
      </c>
      <c r="B46" s="231">
        <v>-24833246.289999999</v>
      </c>
    </row>
    <row r="47" spans="1:2" x14ac:dyDescent="0.25">
      <c r="A47" s="222" t="s">
        <v>139</v>
      </c>
      <c r="B47" s="231">
        <v>-24833246.289999999</v>
      </c>
    </row>
    <row r="48" spans="1:2" x14ac:dyDescent="0.25">
      <c r="A48" s="222" t="s">
        <v>140</v>
      </c>
      <c r="B48" s="231">
        <v>-24833246.289999999</v>
      </c>
    </row>
    <row r="49" spans="2:2" x14ac:dyDescent="0.25">
      <c r="B49" s="6"/>
    </row>
    <row r="50" spans="2:2" x14ac:dyDescent="0.25">
      <c r="B50" s="6"/>
    </row>
    <row r="51" spans="2:2" x14ac:dyDescent="0.25">
      <c r="B51" s="6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zoomScaleNormal="100" workbookViewId="0">
      <pane xSplit="1" ySplit="10" topLeftCell="B11" activePane="bottomRight" state="frozen"/>
      <selection activeCell="H37" sqref="H37"/>
      <selection pane="topRight" activeCell="H37" sqref="H37"/>
      <selection pane="bottomLeft" activeCell="H37" sqref="H37"/>
      <selection pane="bottomRight" activeCell="R27" sqref="R27"/>
    </sheetView>
  </sheetViews>
  <sheetFormatPr defaultColWidth="9.140625" defaultRowHeight="12.75" x14ac:dyDescent="0.2"/>
  <cols>
    <col min="1" max="1" width="41.85546875" style="116" customWidth="1"/>
    <col min="2" max="2" width="18.140625" style="116" bestFit="1" customWidth="1"/>
    <col min="3" max="3" width="0.7109375" style="116" customWidth="1"/>
    <col min="4" max="4" width="18.140625" style="116" bestFit="1" customWidth="1"/>
    <col min="5" max="5" width="0.7109375" style="116" customWidth="1"/>
    <col min="6" max="6" width="16.140625" style="116" customWidth="1"/>
    <col min="7" max="7" width="0.7109375" style="116" customWidth="1"/>
    <col min="8" max="8" width="7.7109375" style="116" customWidth="1"/>
    <col min="9" max="9" width="0.7109375" style="116" customWidth="1"/>
    <col min="10" max="10" width="18.140625" style="116" bestFit="1" customWidth="1"/>
    <col min="11" max="11" width="0.7109375" style="116" customWidth="1"/>
    <col min="12" max="12" width="16.28515625" style="116" bestFit="1" customWidth="1"/>
    <col min="13" max="13" width="0.7109375" style="116" customWidth="1"/>
    <col min="14" max="14" width="7.7109375" style="116" customWidth="1"/>
    <col min="15" max="15" width="0.7109375" style="116" customWidth="1"/>
    <col min="16" max="16" width="7.7109375" style="116" customWidth="1"/>
    <col min="17" max="17" width="9.28515625" style="116" customWidth="1"/>
    <col min="18" max="18" width="7.42578125" style="116" customWidth="1"/>
    <col min="19" max="16384" width="9.140625" style="116"/>
  </cols>
  <sheetData>
    <row r="1" spans="1:20" ht="15" x14ac:dyDescent="0.2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20" ht="15" x14ac:dyDescent="0.25">
      <c r="A2" s="115" t="s">
        <v>41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</row>
    <row r="3" spans="1:20" ht="15" x14ac:dyDescent="0.25">
      <c r="A3" s="115" t="s">
        <v>210</v>
      </c>
      <c r="B3" s="115"/>
      <c r="C3" s="115"/>
      <c r="D3" s="115"/>
      <c r="E3" s="115"/>
      <c r="F3" s="115"/>
      <c r="G3" s="117"/>
      <c r="H3" s="115"/>
      <c r="I3" s="115"/>
      <c r="J3" s="115"/>
      <c r="K3" s="115"/>
      <c r="L3" s="115"/>
      <c r="M3" s="115"/>
      <c r="N3" s="115"/>
      <c r="O3" s="115"/>
      <c r="P3" s="118"/>
      <c r="Q3" s="115"/>
      <c r="R3" s="115"/>
    </row>
    <row r="4" spans="1:20" x14ac:dyDescent="0.2">
      <c r="A4" s="119" t="s">
        <v>42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</row>
    <row r="5" spans="1:20" x14ac:dyDescent="0.2">
      <c r="A5" s="121" t="s">
        <v>34</v>
      </c>
      <c r="B5" s="122"/>
      <c r="C5" s="122"/>
      <c r="D5" s="122"/>
      <c r="E5" s="122"/>
      <c r="F5" s="123"/>
      <c r="G5" s="123"/>
      <c r="H5" s="123"/>
      <c r="I5" s="123"/>
      <c r="J5" s="123"/>
      <c r="K5" s="122"/>
      <c r="L5" s="122"/>
      <c r="M5" s="122"/>
      <c r="N5" s="122"/>
      <c r="O5" s="122"/>
      <c r="P5" s="122"/>
      <c r="Q5" s="122"/>
      <c r="R5" s="122"/>
    </row>
    <row r="6" spans="1:20" x14ac:dyDescent="0.2">
      <c r="A6" s="124" t="s">
        <v>34</v>
      </c>
      <c r="B6" s="123"/>
      <c r="C6" s="123"/>
      <c r="D6" s="123"/>
      <c r="E6" s="123"/>
      <c r="F6" s="125" t="s">
        <v>96</v>
      </c>
      <c r="G6" s="125"/>
      <c r="H6" s="125"/>
      <c r="I6" s="123"/>
      <c r="J6" s="123"/>
      <c r="K6" s="123"/>
      <c r="L6" s="125" t="s">
        <v>211</v>
      </c>
      <c r="M6" s="125"/>
      <c r="N6" s="125"/>
      <c r="O6" s="126"/>
      <c r="P6" s="127" t="s">
        <v>97</v>
      </c>
      <c r="Q6" s="127"/>
      <c r="R6" s="127"/>
    </row>
    <row r="7" spans="1:20" x14ac:dyDescent="0.2">
      <c r="A7" s="128"/>
      <c r="B7" s="129" t="s">
        <v>61</v>
      </c>
      <c r="C7" s="123"/>
      <c r="D7" s="130"/>
      <c r="E7" s="128"/>
      <c r="F7" s="123"/>
      <c r="G7" s="123"/>
      <c r="H7" s="123"/>
      <c r="I7" s="123"/>
      <c r="J7" s="129" t="s">
        <v>61</v>
      </c>
      <c r="K7" s="123"/>
      <c r="L7" s="123"/>
      <c r="M7" s="123"/>
      <c r="N7" s="123"/>
      <c r="O7" s="123"/>
      <c r="P7" s="123"/>
      <c r="Q7" s="129"/>
      <c r="R7" s="123"/>
      <c r="T7" s="233"/>
    </row>
    <row r="8" spans="1:20" ht="13.15" hidden="1" customHeight="1" x14ac:dyDescent="0.2">
      <c r="A8" s="128"/>
      <c r="B8" s="128"/>
      <c r="C8" s="123"/>
      <c r="D8" s="128"/>
      <c r="E8" s="128"/>
      <c r="F8" s="131"/>
      <c r="G8" s="132"/>
      <c r="H8" s="123"/>
      <c r="I8" s="123"/>
      <c r="J8" s="128"/>
      <c r="K8" s="126"/>
      <c r="L8" s="132"/>
      <c r="M8" s="126"/>
      <c r="N8" s="126"/>
      <c r="O8" s="126"/>
      <c r="P8" s="132"/>
      <c r="Q8" s="131"/>
      <c r="R8" s="126"/>
    </row>
    <row r="9" spans="1:20" ht="12.75" customHeight="1" x14ac:dyDescent="0.2">
      <c r="A9" s="133" t="s">
        <v>62</v>
      </c>
      <c r="B9" s="134">
        <v>2022</v>
      </c>
      <c r="C9" s="123"/>
      <c r="D9" s="127" t="s">
        <v>208</v>
      </c>
      <c r="E9" s="123"/>
      <c r="F9" s="127" t="s">
        <v>99</v>
      </c>
      <c r="G9" s="123"/>
      <c r="H9" s="127" t="s">
        <v>100</v>
      </c>
      <c r="I9" s="123"/>
      <c r="J9" s="134">
        <v>2021</v>
      </c>
      <c r="K9" s="123"/>
      <c r="L9" s="127" t="s">
        <v>99</v>
      </c>
      <c r="M9" s="123"/>
      <c r="N9" s="127" t="s">
        <v>100</v>
      </c>
      <c r="O9" s="131"/>
      <c r="P9" s="134">
        <v>2022</v>
      </c>
      <c r="Q9" s="127" t="s">
        <v>98</v>
      </c>
      <c r="R9" s="134">
        <v>2021</v>
      </c>
    </row>
    <row r="10" spans="1:20" ht="6.6" customHeight="1" x14ac:dyDescent="0.2">
      <c r="A10" s="135"/>
      <c r="B10" s="136"/>
      <c r="C10" s="135"/>
      <c r="D10" s="136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6"/>
      <c r="P10" s="136"/>
      <c r="Q10" s="136"/>
      <c r="R10" s="136"/>
    </row>
    <row r="11" spans="1:20" x14ac:dyDescent="0.2">
      <c r="A11" s="137" t="s">
        <v>43</v>
      </c>
      <c r="B11" s="138">
        <v>1381833367.55</v>
      </c>
      <c r="C11" s="138"/>
      <c r="D11" s="138">
        <v>1291258338</v>
      </c>
      <c r="E11" s="138"/>
      <c r="F11" s="138">
        <f>B11-D11</f>
        <v>90575029.549999952</v>
      </c>
      <c r="G11" s="139"/>
      <c r="H11" s="140">
        <f>IF(D11=0,"n/a",IF(AND(F11/D11&lt;1,F11/D11&gt;-1),F11/D11,"n/a"))</f>
        <v>7.0144778069963526E-2</v>
      </c>
      <c r="I11" s="141"/>
      <c r="J11" s="138">
        <v>1318319153.48</v>
      </c>
      <c r="K11" s="138"/>
      <c r="L11" s="138">
        <f>B11-J11</f>
        <v>63514214.069999933</v>
      </c>
      <c r="M11" s="141"/>
      <c r="N11" s="140">
        <f>IF(J11=0,"n/a",IF(AND(L11/J11&lt;1,L11/J11&gt;-1),L11/J11,"n/a"))</f>
        <v>4.8178177418070484E-2</v>
      </c>
      <c r="O11" s="142"/>
      <c r="P11" s="143">
        <f>IF(B52=0,"n/a",B11/B52)</f>
        <v>0.11757224713776596</v>
      </c>
      <c r="Q11" s="144">
        <f>IF(D52=0,"n/a",D11/D52)</f>
        <v>0.11874892826795448</v>
      </c>
      <c r="R11" s="144">
        <f>IF(J52=0,"n/a",J11/J52)</f>
        <v>0.11484571115432264</v>
      </c>
    </row>
    <row r="12" spans="1:20" x14ac:dyDescent="0.2">
      <c r="A12" s="137" t="s">
        <v>44</v>
      </c>
      <c r="B12" s="145">
        <v>981170440.22000003</v>
      </c>
      <c r="C12" s="145"/>
      <c r="D12" s="145">
        <v>977044479</v>
      </c>
      <c r="E12" s="145"/>
      <c r="F12" s="145">
        <f>B12-D12</f>
        <v>4125961.2200000286</v>
      </c>
      <c r="G12" s="145"/>
      <c r="H12" s="140">
        <f>IF(D12=0,"n/a",IF(AND(F12/D12&lt;1,F12/D12&gt;-1),F12/D12,"n/a"))</f>
        <v>4.2229000917367943E-3</v>
      </c>
      <c r="I12" s="145"/>
      <c r="J12" s="145">
        <v>902928368.40999997</v>
      </c>
      <c r="K12" s="145"/>
      <c r="L12" s="145">
        <f>B12-J12</f>
        <v>78242071.810000062</v>
      </c>
      <c r="M12" s="145"/>
      <c r="N12" s="140">
        <f>IF(J12=0,"n/a",IF(AND(L12/J12&lt;1,L12/J12&gt;-1),L12/J12,"n/a"))</f>
        <v>8.665368654634191E-2</v>
      </c>
      <c r="O12" s="142"/>
      <c r="P12" s="146">
        <f>IF(B53=0,"n/a",B12/B53)</f>
        <v>0.11307483461518786</v>
      </c>
      <c r="Q12" s="147">
        <f>IF(D53=0,"n/a",D12/D53)</f>
        <v>0.11868393159175157</v>
      </c>
      <c r="R12" s="147">
        <f>IF(J53=0,"n/a",J12/J53)</f>
        <v>0.1074651582703347</v>
      </c>
    </row>
    <row r="13" spans="1:20" x14ac:dyDescent="0.2">
      <c r="A13" s="137" t="s">
        <v>45</v>
      </c>
      <c r="B13" s="145">
        <v>116711892.81</v>
      </c>
      <c r="C13" s="145"/>
      <c r="D13" s="145">
        <v>117316072</v>
      </c>
      <c r="E13" s="145"/>
      <c r="F13" s="145">
        <f>B13-D13</f>
        <v>-604179.18999999762</v>
      </c>
      <c r="G13" s="145"/>
      <c r="H13" s="140">
        <f>IF(D13=0,"n/a",IF(AND(F13/D13&lt;1,F13/D13&gt;-1),F13/D13,"n/a"))</f>
        <v>-5.1500120972341936E-3</v>
      </c>
      <c r="I13" s="145"/>
      <c r="J13" s="145">
        <v>108267289.56</v>
      </c>
      <c r="K13" s="145"/>
      <c r="L13" s="145">
        <f>B13-J13</f>
        <v>8444603.25</v>
      </c>
      <c r="M13" s="145"/>
      <c r="N13" s="140">
        <f>IF(J13=0,"n/a",IF(AND(L13/J13&lt;1,L13/J13&gt;-1),L13/J13,"n/a"))</f>
        <v>7.799773398151004E-2</v>
      </c>
      <c r="O13" s="142"/>
      <c r="P13" s="146">
        <f>IF(B54=0,"n/a",B13/B54)</f>
        <v>0.10477683252924093</v>
      </c>
      <c r="Q13" s="147">
        <f>IF(D54=0,"n/a",D13/D54)</f>
        <v>0.11308132693077012</v>
      </c>
      <c r="R13" s="147">
        <f>IF(J54=0,"n/a",J13/J54)</f>
        <v>9.9995864323534731E-2</v>
      </c>
    </row>
    <row r="14" spans="1:20" x14ac:dyDescent="0.2">
      <c r="A14" s="137" t="s">
        <v>46</v>
      </c>
      <c r="B14" s="145">
        <v>18414823.609999999</v>
      </c>
      <c r="C14" s="145"/>
      <c r="D14" s="145">
        <v>17497753</v>
      </c>
      <c r="E14" s="145"/>
      <c r="F14" s="145">
        <f>B14-D14</f>
        <v>917070.6099999994</v>
      </c>
      <c r="G14" s="145"/>
      <c r="H14" s="140">
        <f>IF(D14=0,"n/a",IF(AND(F14/D14&lt;1,F14/D14&gt;-1),F14/D14,"n/a"))</f>
        <v>5.2410764399291696E-2</v>
      </c>
      <c r="I14" s="145"/>
      <c r="J14" s="145">
        <v>17717233.809999999</v>
      </c>
      <c r="K14" s="145"/>
      <c r="L14" s="145">
        <f>B14-J14</f>
        <v>697589.80000000075</v>
      </c>
      <c r="M14" s="145"/>
      <c r="N14" s="140">
        <f>IF(J14=0,"n/a",IF(AND(L14/J14&lt;1,L14/J14&gt;-1),L14/J14,"n/a"))</f>
        <v>3.9373516626859978E-2</v>
      </c>
      <c r="O14" s="142"/>
      <c r="P14" s="146">
        <f>IF(B55=0,"n/a",B14/B55)</f>
        <v>0.26583869733053223</v>
      </c>
      <c r="Q14" s="147">
        <f>IF(D55=0,"n/a",D14/D55)</f>
        <v>0.25637293461235999</v>
      </c>
      <c r="R14" s="147">
        <f>IF(J55=0,"n/a",J14/J55)</f>
        <v>0.24338835922538307</v>
      </c>
    </row>
    <row r="15" spans="1:20" x14ac:dyDescent="0.2">
      <c r="A15" s="137" t="s">
        <v>47</v>
      </c>
      <c r="B15" s="145">
        <v>343676.59</v>
      </c>
      <c r="C15" s="148"/>
      <c r="D15" s="145">
        <v>270956</v>
      </c>
      <c r="E15" s="148"/>
      <c r="F15" s="145">
        <f>B15-D15</f>
        <v>72720.590000000026</v>
      </c>
      <c r="G15" s="148"/>
      <c r="H15" s="140">
        <f>IF(D15=0,"n/a",IF(AND(F15/D15&lt;1,F15/D15&gt;-1),F15/D15,"n/a"))</f>
        <v>0.2683852359792735</v>
      </c>
      <c r="I15" s="148"/>
      <c r="J15" s="145">
        <v>349832.19</v>
      </c>
      <c r="K15" s="145"/>
      <c r="L15" s="145">
        <f>B15-J15</f>
        <v>-6155.5999999999767</v>
      </c>
      <c r="M15" s="148"/>
      <c r="N15" s="140">
        <f>IF(J15=0,"n/a",IF(AND(L15/J15&lt;1,L15/J15&gt;-1),L15/J15,"n/a"))</f>
        <v>-1.7595865034604096E-2</v>
      </c>
      <c r="O15" s="149"/>
      <c r="P15" s="146">
        <f>IF(B56=0,"n/a",B15/B56)</f>
        <v>4.8160147250887041E-2</v>
      </c>
      <c r="Q15" s="147">
        <f>IF(D56=0,"n/a",D15/D56)</f>
        <v>3.5871886648672205E-2</v>
      </c>
      <c r="R15" s="147">
        <f>IF(J56=0,"n/a",J15/J56)</f>
        <v>4.8560556298965579E-2</v>
      </c>
    </row>
    <row r="16" spans="1:20" ht="8.4499999999999993" customHeight="1" x14ac:dyDescent="0.2">
      <c r="A16" s="135"/>
      <c r="B16" s="150"/>
      <c r="C16" s="145"/>
      <c r="D16" s="150"/>
      <c r="E16" s="145"/>
      <c r="F16" s="150"/>
      <c r="G16" s="145"/>
      <c r="H16" s="151" t="s">
        <v>34</v>
      </c>
      <c r="I16" s="145"/>
      <c r="J16" s="150"/>
      <c r="K16" s="145"/>
      <c r="L16" s="150"/>
      <c r="M16" s="145"/>
      <c r="N16" s="151" t="s">
        <v>34</v>
      </c>
      <c r="O16" s="142"/>
      <c r="P16" s="152"/>
      <c r="Q16" s="152" t="s">
        <v>101</v>
      </c>
      <c r="R16" s="152" t="s">
        <v>101</v>
      </c>
    </row>
    <row r="17" spans="1:18" x14ac:dyDescent="0.2">
      <c r="A17" s="153" t="s">
        <v>63</v>
      </c>
      <c r="B17" s="154">
        <f>SUM(B11:B16)</f>
        <v>2498474200.7800002</v>
      </c>
      <c r="C17" s="145"/>
      <c r="D17" s="154">
        <f>SUM(D11:D16)</f>
        <v>2403387598</v>
      </c>
      <c r="E17" s="145"/>
      <c r="F17" s="154">
        <f>SUM(F11:F16)</f>
        <v>95086602.779999986</v>
      </c>
      <c r="G17" s="155"/>
      <c r="H17" s="156">
        <f>IF(D17=0,"n/a",IF(AND(F17/D17&lt;1,F17/D17&gt;-1),F17/D17,"n/a"))</f>
        <v>3.9563573873447271E-2</v>
      </c>
      <c r="I17" s="155"/>
      <c r="J17" s="154">
        <f>SUM(J11:J16)</f>
        <v>2347581877.4499998</v>
      </c>
      <c r="K17" s="145"/>
      <c r="L17" s="154">
        <f>SUM(L11:L16)</f>
        <v>150892323.33000001</v>
      </c>
      <c r="M17" s="155"/>
      <c r="N17" s="156">
        <f>IF(J17=0,"n/a",IF(AND(L17/J17&lt;1,L17/J17&gt;-1),L17/J17,"n/a"))</f>
        <v>6.4275638170244745E-2</v>
      </c>
      <c r="O17" s="142"/>
      <c r="P17" s="157">
        <f>IF(B58=0,"n/a",B17/B58)</f>
        <v>0.11556015241426223</v>
      </c>
      <c r="Q17" s="157">
        <f>IF(D58=0,"n/a",D17/D58)</f>
        <v>0.11886525569045496</v>
      </c>
      <c r="R17" s="157">
        <f>IF(J58=0,"n/a",J17/J58)</f>
        <v>0.11155684067935259</v>
      </c>
    </row>
    <row r="18" spans="1:18" x14ac:dyDescent="0.2">
      <c r="A18" s="137" t="s">
        <v>64</v>
      </c>
      <c r="B18" s="145">
        <v>22353048.170000002</v>
      </c>
      <c r="C18" s="145"/>
      <c r="D18" s="145">
        <v>10365277</v>
      </c>
      <c r="E18" s="145"/>
      <c r="F18" s="145">
        <f>B18-D18</f>
        <v>11987771.170000002</v>
      </c>
      <c r="G18" s="145"/>
      <c r="H18" s="140" t="str">
        <f>IF(D18=0,"n/a",IF(AND(F18/D18&lt;1,F18/D18&gt;-1),F18/D18,"n/a"))</f>
        <v>n/a</v>
      </c>
      <c r="I18" s="145"/>
      <c r="J18" s="145">
        <v>19987157.07</v>
      </c>
      <c r="K18" s="145"/>
      <c r="L18" s="145">
        <f>B18-J18</f>
        <v>2365891.1000000015</v>
      </c>
      <c r="M18" s="145"/>
      <c r="N18" s="140">
        <f>IF(J18=0,"n/a",IF(AND(L18/J18&lt;1,L18/J18&gt;-1),L18/J18,"n/a"))</f>
        <v>0.1183705662448172</v>
      </c>
      <c r="O18" s="149"/>
      <c r="P18" s="147">
        <f>IF(B59=0,"n/a",B18/B59)</f>
        <v>9.7157120314335741E-3</v>
      </c>
      <c r="Q18" s="147">
        <f>IF(D59=0,"n/a",D18/D59)</f>
        <v>4.7326855229352189E-3</v>
      </c>
      <c r="R18" s="147">
        <f>IF(J59=0,"n/a",J18/J59)</f>
        <v>8.8980350498157907E-3</v>
      </c>
    </row>
    <row r="19" spans="1:18" ht="12.75" customHeight="1" x14ac:dyDescent="0.2">
      <c r="A19" s="137" t="s">
        <v>48</v>
      </c>
      <c r="B19" s="145">
        <v>329588903.31</v>
      </c>
      <c r="C19" s="148"/>
      <c r="D19" s="145">
        <v>160503685</v>
      </c>
      <c r="E19" s="148"/>
      <c r="F19" s="145">
        <f>B19-D19</f>
        <v>169085218.31</v>
      </c>
      <c r="G19" s="148"/>
      <c r="H19" s="140" t="str">
        <f>IF(D19=0,"n/a",IF(AND(F19/D19&lt;1,F19/D19&gt;-1),F19/D19,"n/a"))</f>
        <v>n/a</v>
      </c>
      <c r="I19" s="148"/>
      <c r="J19" s="145">
        <v>154532416.34</v>
      </c>
      <c r="K19" s="145"/>
      <c r="L19" s="145">
        <f>B19-J19</f>
        <v>175056486.97</v>
      </c>
      <c r="M19" s="148"/>
      <c r="N19" s="140" t="str">
        <f>IF(J19=0,"n/a",IF(AND(L19/J19&lt;1,L19/J19&gt;-1),L19/J19,"n/a"))</f>
        <v>n/a</v>
      </c>
      <c r="O19" s="142"/>
      <c r="P19" s="157">
        <f>IF(B60=0,"n/a",B19/B60)</f>
        <v>9.1449878215987004E-2</v>
      </c>
      <c r="Q19" s="157" t="str">
        <f>IF(D60=0,"n/a",D19/D60)</f>
        <v>n/a</v>
      </c>
      <c r="R19" s="157">
        <f>IF(J60=0,"n/a",J19/J60)</f>
        <v>4.3649392217576799E-2</v>
      </c>
    </row>
    <row r="20" spans="1:18" ht="6" customHeight="1" x14ac:dyDescent="0.2">
      <c r="A20" s="135"/>
      <c r="B20" s="158"/>
      <c r="C20" s="159"/>
      <c r="D20" s="158"/>
      <c r="E20" s="159"/>
      <c r="F20" s="158"/>
      <c r="G20" s="159"/>
      <c r="H20" s="158" t="s">
        <v>34</v>
      </c>
      <c r="I20" s="159"/>
      <c r="J20" s="158"/>
      <c r="K20" s="159"/>
      <c r="L20" s="158"/>
      <c r="M20" s="159"/>
      <c r="N20" s="158" t="s">
        <v>34</v>
      </c>
      <c r="O20" s="160"/>
      <c r="P20" s="160"/>
      <c r="Q20" s="160"/>
      <c r="R20" s="160"/>
    </row>
    <row r="21" spans="1:18" x14ac:dyDescent="0.2">
      <c r="A21" s="161" t="s">
        <v>65</v>
      </c>
      <c r="B21" s="145">
        <f>SUM(B17:B19)</f>
        <v>2850416152.2600002</v>
      </c>
      <c r="C21" s="145"/>
      <c r="D21" s="145">
        <f>SUM(D17:D19)</f>
        <v>2574256560</v>
      </c>
      <c r="E21" s="145"/>
      <c r="F21" s="145">
        <f>SUM(F17:F19)</f>
        <v>276159592.25999999</v>
      </c>
      <c r="G21" s="145"/>
      <c r="H21" s="162">
        <f>IF(D21=0,"n/a",IF(AND(F21/D21&lt;1,F21/D21&gt;-1),F21/D21,"n/a"))</f>
        <v>0.10727741614845103</v>
      </c>
      <c r="I21" s="145"/>
      <c r="J21" s="145">
        <f>SUM(J17:J19)</f>
        <v>2522101450.8600001</v>
      </c>
      <c r="K21" s="145"/>
      <c r="L21" s="145">
        <f>SUM(L17:L19)</f>
        <v>328314701.39999998</v>
      </c>
      <c r="M21" s="145"/>
      <c r="N21" s="162">
        <f>IF(J21=0,"n/a",IF(AND(L21/J21&lt;1,L21/J21&gt;-1),L21/J21,"n/a"))</f>
        <v>0.13017505750533923</v>
      </c>
      <c r="O21" s="142"/>
      <c r="P21" s="141"/>
      <c r="Q21" s="141"/>
      <c r="R21" s="141"/>
    </row>
    <row r="22" spans="1:18" ht="6.6" customHeight="1" x14ac:dyDescent="0.2">
      <c r="A22" s="163"/>
      <c r="B22" s="148"/>
      <c r="C22" s="148"/>
      <c r="D22" s="148"/>
      <c r="E22" s="148"/>
      <c r="F22" s="148"/>
      <c r="G22" s="148"/>
      <c r="H22" s="164" t="s">
        <v>34</v>
      </c>
      <c r="I22" s="148"/>
      <c r="J22" s="148"/>
      <c r="K22" s="148"/>
      <c r="L22" s="148"/>
      <c r="M22" s="148"/>
      <c r="N22" s="164" t="s">
        <v>34</v>
      </c>
      <c r="O22" s="149"/>
      <c r="P22" s="164"/>
      <c r="Q22" s="164"/>
      <c r="R22" s="164"/>
    </row>
    <row r="23" spans="1:18" x14ac:dyDescent="0.2">
      <c r="A23" s="137" t="s">
        <v>49</v>
      </c>
      <c r="B23" s="145">
        <v>111024352.11</v>
      </c>
      <c r="C23" s="145"/>
      <c r="D23" s="145">
        <v>46193656</v>
      </c>
      <c r="E23" s="145"/>
      <c r="F23" s="145">
        <f>B23-D23</f>
        <v>64830696.109999999</v>
      </c>
      <c r="G23" s="145"/>
      <c r="H23" s="140" t="str">
        <f>IF(D23=0,"n/a",IF(AND(F23/D23&lt;1,F23/D23&gt;-1),F23/D23,"n/a"))</f>
        <v>n/a</v>
      </c>
      <c r="I23" s="145"/>
      <c r="J23" s="145">
        <v>48961486.399999999</v>
      </c>
      <c r="K23" s="145"/>
      <c r="L23" s="145">
        <f>B23-J23</f>
        <v>62062865.710000001</v>
      </c>
      <c r="M23" s="145"/>
      <c r="N23" s="140" t="str">
        <f>IF(J23=0,"n/a",IF(AND(L23/J23&lt;1,L23/J23&gt;-1),L23/J23,"n/a"))</f>
        <v>n/a</v>
      </c>
      <c r="O23" s="149"/>
      <c r="P23" s="164"/>
      <c r="Q23" s="164"/>
      <c r="R23" s="164"/>
    </row>
    <row r="24" spans="1:18" x14ac:dyDescent="0.2">
      <c r="A24" s="137" t="s">
        <v>50</v>
      </c>
      <c r="B24" s="145">
        <v>24673703.890000001</v>
      </c>
      <c r="C24" s="145"/>
      <c r="D24" s="145">
        <v>0</v>
      </c>
      <c r="E24" s="145"/>
      <c r="F24" s="145">
        <f>B24-D24</f>
        <v>24673703.890000001</v>
      </c>
      <c r="G24" s="145"/>
      <c r="H24" s="140" t="str">
        <f>IF(D24=0,"n/a",IF(AND(F24/D24&lt;1,F24/D24&gt;-1),F24/D24,"n/a"))</f>
        <v>n/a</v>
      </c>
      <c r="I24" s="145"/>
      <c r="J24" s="145">
        <v>23765986.219999999</v>
      </c>
      <c r="K24" s="145"/>
      <c r="L24" s="145">
        <f>B24-J24</f>
        <v>907717.67000000179</v>
      </c>
      <c r="M24" s="145"/>
      <c r="N24" s="140">
        <f>IF(J24=0,"n/a",IF(AND(L24/J24&lt;1,L24/J24&gt;-1),L24/J24,"n/a"))</f>
        <v>3.8193982845791695E-2</v>
      </c>
      <c r="O24" s="149"/>
      <c r="P24" s="164"/>
      <c r="Q24" s="164"/>
      <c r="R24" s="164"/>
    </row>
    <row r="25" spans="1:18" x14ac:dyDescent="0.2">
      <c r="A25" s="137" t="s">
        <v>51</v>
      </c>
      <c r="B25" s="145">
        <v>-49490067.270000003</v>
      </c>
      <c r="C25" s="145"/>
      <c r="D25" s="145">
        <v>-22991749</v>
      </c>
      <c r="E25" s="145"/>
      <c r="F25" s="145">
        <f>B25-D25</f>
        <v>-26498318.270000003</v>
      </c>
      <c r="G25" s="145"/>
      <c r="H25" s="140" t="str">
        <f>IF(D25=0,"n/a",IF(AND(F25/D25&lt;1,F25/D25&gt;-1),F25/D25,"n/a"))</f>
        <v>n/a</v>
      </c>
      <c r="I25" s="145"/>
      <c r="J25" s="145">
        <v>-29957796.489999998</v>
      </c>
      <c r="K25" s="145"/>
      <c r="L25" s="145">
        <f>B25-J25</f>
        <v>-19532270.780000005</v>
      </c>
      <c r="M25" s="145"/>
      <c r="N25" s="140">
        <f>IF(J25=0,"n/a",IF(AND(L25/J25&lt;1,L25/J25&gt;-1),L25/J25,"n/a"))</f>
        <v>0.65199290563709966</v>
      </c>
      <c r="O25" s="149"/>
      <c r="P25" s="164"/>
      <c r="Q25" s="164"/>
      <c r="R25" s="164"/>
    </row>
    <row r="26" spans="1:18" x14ac:dyDescent="0.2">
      <c r="A26" s="137" t="s">
        <v>52</v>
      </c>
      <c r="B26" s="154">
        <v>24833246.289999999</v>
      </c>
      <c r="C26" s="148"/>
      <c r="D26" s="154">
        <v>77653236</v>
      </c>
      <c r="E26" s="148"/>
      <c r="F26" s="154">
        <f>B26-D26</f>
        <v>-52819989.710000001</v>
      </c>
      <c r="G26" s="148"/>
      <c r="H26" s="156">
        <f>IF(D26=0,"n/a",IF(AND(F26/D26&lt;1,F26/D26&gt;-1),F26/D26,"n/a"))</f>
        <v>-0.68020332996811617</v>
      </c>
      <c r="I26" s="148"/>
      <c r="J26" s="154">
        <v>106751829.39</v>
      </c>
      <c r="K26" s="145"/>
      <c r="L26" s="154">
        <f>B26-J26</f>
        <v>-81918583.099999994</v>
      </c>
      <c r="M26" s="148"/>
      <c r="N26" s="156">
        <f>IF(J26=0,"n/a",IF(AND(L26/J26&lt;1,L26/J26&gt;-1),L26/J26,"n/a"))</f>
        <v>-0.76737404471753001</v>
      </c>
      <c r="O26" s="149"/>
      <c r="P26" s="164"/>
      <c r="Q26" s="164"/>
      <c r="R26" s="164"/>
    </row>
    <row r="27" spans="1:18" ht="12.75" customHeight="1" x14ac:dyDescent="0.2">
      <c r="A27" s="137" t="s">
        <v>66</v>
      </c>
      <c r="B27" s="154">
        <f>SUM(B23:B26)</f>
        <v>111041235.01999998</v>
      </c>
      <c r="C27" s="145"/>
      <c r="D27" s="154">
        <f>SUM(D23:D26)</f>
        <v>100855143</v>
      </c>
      <c r="E27" s="145"/>
      <c r="F27" s="154">
        <f>SUM(F23:F26)</f>
        <v>10186092.019999996</v>
      </c>
      <c r="G27" s="145"/>
      <c r="H27" s="156">
        <f>IF(D27=0,"n/a",IF(AND(F27/D27&lt;1,F27/D27&gt;-1),F27/D27,"n/a"))</f>
        <v>0.10099724929248274</v>
      </c>
      <c r="I27" s="145"/>
      <c r="J27" s="154">
        <f>SUM(J23:J26)</f>
        <v>149521505.52000001</v>
      </c>
      <c r="K27" s="145"/>
      <c r="L27" s="154">
        <f>SUM(L23:L26)</f>
        <v>-38480270.5</v>
      </c>
      <c r="M27" s="145"/>
      <c r="N27" s="156">
        <f>IF(J27=0,"n/a",IF(AND(L27/J27&lt;1,L27/J27&gt;-1),L27/J27,"n/a"))</f>
        <v>-0.25735609313305685</v>
      </c>
      <c r="O27" s="142"/>
      <c r="P27" s="141"/>
      <c r="Q27" s="141"/>
      <c r="R27" s="141"/>
    </row>
    <row r="28" spans="1:18" ht="6.6" customHeight="1" x14ac:dyDescent="0.2">
      <c r="A28" s="163"/>
      <c r="B28" s="165"/>
      <c r="C28" s="165"/>
      <c r="D28" s="165"/>
      <c r="E28" s="165"/>
      <c r="F28" s="165"/>
      <c r="G28" s="148"/>
      <c r="H28" s="164" t="s">
        <v>34</v>
      </c>
      <c r="I28" s="148"/>
      <c r="J28" s="148"/>
      <c r="K28" s="148"/>
      <c r="L28" s="148"/>
      <c r="M28" s="148"/>
      <c r="N28" s="164" t="s">
        <v>34</v>
      </c>
      <c r="O28" s="149"/>
      <c r="P28" s="164"/>
      <c r="Q28" s="164"/>
      <c r="R28" s="164"/>
    </row>
    <row r="29" spans="1:18" ht="13.5" thickBot="1" x14ac:dyDescent="0.25">
      <c r="A29" s="153" t="s">
        <v>67</v>
      </c>
      <c r="B29" s="166">
        <f>+B27+B21</f>
        <v>2961457387.2800002</v>
      </c>
      <c r="C29" s="138"/>
      <c r="D29" s="166">
        <f>+D27+D21</f>
        <v>2675111703</v>
      </c>
      <c r="E29" s="138"/>
      <c r="F29" s="166">
        <f>+F27+F21</f>
        <v>286345684.27999997</v>
      </c>
      <c r="G29" s="145"/>
      <c r="H29" s="167">
        <f>IF(D29=0,"n/a",IF(AND(F29/D29&lt;1,F29/D29&gt;-1),F29/D29,"n/a"))</f>
        <v>0.10704064580139888</v>
      </c>
      <c r="I29" s="145"/>
      <c r="J29" s="166">
        <f>+J27+J21</f>
        <v>2671622956.3800001</v>
      </c>
      <c r="K29" s="138"/>
      <c r="L29" s="166">
        <f>+L27+L21</f>
        <v>289834430.89999998</v>
      </c>
      <c r="M29" s="145"/>
      <c r="N29" s="167">
        <f>IF(J29=0,"n/a",IF(AND(L29/J29&lt;1,L29/J29&gt;-1),L29/J29,"n/a"))</f>
        <v>0.10848627805351706</v>
      </c>
      <c r="O29" s="142"/>
      <c r="P29" s="141"/>
      <c r="Q29" s="141"/>
      <c r="R29" s="141"/>
    </row>
    <row r="30" spans="1:18" ht="4.1500000000000004" customHeight="1" thickTop="1" x14ac:dyDescent="0.2">
      <c r="A30" s="137"/>
      <c r="B30" s="165"/>
      <c r="C30" s="138"/>
      <c r="D30" s="165"/>
      <c r="E30" s="138"/>
      <c r="F30" s="165"/>
      <c r="G30" s="145"/>
      <c r="H30" s="148"/>
      <c r="I30" s="145"/>
      <c r="J30" s="165"/>
      <c r="K30" s="138"/>
      <c r="L30" s="165"/>
      <c r="M30" s="145"/>
      <c r="N30" s="168"/>
      <c r="O30" s="142"/>
      <c r="P30" s="141"/>
      <c r="Q30" s="141"/>
      <c r="R30" s="141"/>
    </row>
    <row r="31" spans="1:18" ht="12.75" customHeight="1" x14ac:dyDescent="0.2">
      <c r="A31" s="135"/>
      <c r="B31" s="169"/>
      <c r="C31" s="169"/>
      <c r="D31" s="169"/>
      <c r="E31" s="169"/>
      <c r="F31" s="169"/>
      <c r="G31" s="170"/>
      <c r="H31" s="170"/>
      <c r="I31" s="170"/>
      <c r="J31" s="169"/>
      <c r="K31" s="169"/>
      <c r="L31" s="169"/>
      <c r="M31" s="170"/>
      <c r="N31" s="145"/>
      <c r="O31" s="171"/>
      <c r="P31" s="160"/>
      <c r="Q31" s="160"/>
      <c r="R31" s="160"/>
    </row>
    <row r="32" spans="1:18" x14ac:dyDescent="0.2">
      <c r="A32" s="234" t="s">
        <v>212</v>
      </c>
      <c r="B32" s="235">
        <v>97868168.989999995</v>
      </c>
      <c r="C32" s="138"/>
      <c r="D32" s="138">
        <v>85380566</v>
      </c>
      <c r="E32" s="138"/>
      <c r="F32" s="138"/>
      <c r="G32" s="145"/>
      <c r="H32" s="145"/>
      <c r="I32" s="145"/>
      <c r="J32" s="138">
        <v>91051925.780000001</v>
      </c>
      <c r="K32" s="138"/>
      <c r="L32" s="138"/>
      <c r="M32" s="145"/>
      <c r="N32" s="145"/>
      <c r="O32" s="141"/>
      <c r="P32" s="141"/>
      <c r="Q32" s="141"/>
      <c r="R32" s="141"/>
    </row>
    <row r="33" spans="1:18" x14ac:dyDescent="0.2">
      <c r="A33" s="234" t="s">
        <v>213</v>
      </c>
      <c r="B33" s="236">
        <v>-81709083.799999997</v>
      </c>
      <c r="C33" s="145"/>
      <c r="D33" s="145">
        <v>71890371</v>
      </c>
      <c r="E33" s="145"/>
      <c r="F33" s="145"/>
      <c r="G33" s="145"/>
      <c r="H33" s="145"/>
      <c r="I33" s="145"/>
      <c r="J33" s="145">
        <v>-86364793.819999993</v>
      </c>
      <c r="K33" s="138"/>
      <c r="L33" s="138"/>
      <c r="M33" s="145"/>
      <c r="N33" s="145"/>
      <c r="O33" s="142"/>
      <c r="P33" s="141"/>
      <c r="Q33" s="141"/>
      <c r="R33" s="141"/>
    </row>
    <row r="34" spans="1:18" x14ac:dyDescent="0.2">
      <c r="A34" s="234" t="s">
        <v>214</v>
      </c>
      <c r="B34" s="236">
        <v>101006212.95999999</v>
      </c>
      <c r="C34" s="145"/>
      <c r="D34" s="145">
        <v>80380630</v>
      </c>
      <c r="E34" s="145"/>
      <c r="F34" s="145"/>
      <c r="G34" s="145"/>
      <c r="H34" s="145"/>
      <c r="I34" s="145"/>
      <c r="J34" s="145">
        <v>88580221.879999995</v>
      </c>
      <c r="K34" s="138"/>
      <c r="L34" s="138"/>
      <c r="M34" s="145"/>
      <c r="N34" s="145"/>
      <c r="O34" s="135"/>
      <c r="P34" s="135"/>
      <c r="Q34" s="135"/>
      <c r="R34" s="135"/>
    </row>
    <row r="35" spans="1:18" x14ac:dyDescent="0.2">
      <c r="A35" s="234" t="s">
        <v>215</v>
      </c>
      <c r="B35" s="236">
        <v>-30080007.370000001</v>
      </c>
      <c r="C35" s="145"/>
      <c r="D35" s="145">
        <v>-29141234</v>
      </c>
      <c r="E35" s="145"/>
      <c r="F35" s="145"/>
      <c r="G35" s="145"/>
      <c r="H35" s="145"/>
      <c r="I35" s="145"/>
      <c r="J35" s="145">
        <v>-30487579.359999999</v>
      </c>
      <c r="K35" s="138"/>
      <c r="L35" s="138"/>
      <c r="M35" s="145"/>
      <c r="N35" s="145"/>
      <c r="O35" s="141"/>
      <c r="P35" s="141"/>
      <c r="Q35" s="141"/>
      <c r="R35" s="141"/>
    </row>
    <row r="36" spans="1:18" x14ac:dyDescent="0.2">
      <c r="A36" s="234" t="s">
        <v>216</v>
      </c>
      <c r="B36" s="236">
        <v>46623386.640000001</v>
      </c>
      <c r="C36" s="145"/>
      <c r="D36" s="145">
        <v>0</v>
      </c>
      <c r="E36" s="145"/>
      <c r="F36" s="145"/>
      <c r="G36" s="145"/>
      <c r="H36" s="145"/>
      <c r="I36" s="145"/>
      <c r="J36" s="145">
        <v>0</v>
      </c>
      <c r="K36" s="138"/>
      <c r="L36" s="138"/>
      <c r="M36" s="145"/>
      <c r="N36" s="145"/>
      <c r="O36" s="141"/>
      <c r="P36" s="141"/>
      <c r="Q36" s="141"/>
      <c r="R36" s="141"/>
    </row>
    <row r="37" spans="1:18" x14ac:dyDescent="0.2">
      <c r="A37" s="234" t="s">
        <v>217</v>
      </c>
      <c r="B37" s="236">
        <v>71468245.489999995</v>
      </c>
      <c r="C37" s="145"/>
      <c r="D37" s="145">
        <v>0</v>
      </c>
      <c r="E37" s="145"/>
      <c r="F37" s="145"/>
      <c r="G37" s="145"/>
      <c r="H37" s="145"/>
      <c r="I37" s="145"/>
      <c r="J37" s="145">
        <v>34588380.763999999</v>
      </c>
      <c r="K37" s="138"/>
      <c r="L37" s="138"/>
      <c r="M37" s="145"/>
      <c r="N37" s="145"/>
      <c r="O37" s="141"/>
      <c r="P37" s="141"/>
      <c r="Q37" s="141"/>
      <c r="R37" s="141"/>
    </row>
    <row r="38" spans="1:18" x14ac:dyDescent="0.2">
      <c r="A38" s="234" t="s">
        <v>218</v>
      </c>
      <c r="B38" s="236">
        <v>35506636.869999997</v>
      </c>
      <c r="C38" s="145"/>
      <c r="D38" s="145">
        <v>25935505</v>
      </c>
      <c r="E38" s="145"/>
      <c r="F38" s="145"/>
      <c r="G38" s="145"/>
      <c r="H38" s="145"/>
      <c r="I38" s="145"/>
      <c r="J38" s="145">
        <v>22806764.140000001</v>
      </c>
      <c r="K38" s="138"/>
      <c r="L38" s="138"/>
      <c r="M38" s="145"/>
      <c r="N38" s="145"/>
      <c r="O38" s="141"/>
      <c r="P38" s="141"/>
      <c r="Q38" s="141"/>
      <c r="R38" s="141"/>
    </row>
    <row r="39" spans="1:18" x14ac:dyDescent="0.2">
      <c r="A39" s="234" t="s">
        <v>219</v>
      </c>
      <c r="B39" s="236">
        <v>0</v>
      </c>
      <c r="C39" s="145"/>
      <c r="D39" s="145">
        <v>0</v>
      </c>
      <c r="E39" s="145"/>
      <c r="F39" s="145"/>
      <c r="G39" s="145"/>
      <c r="H39" s="145"/>
      <c r="I39" s="145"/>
      <c r="J39" s="145">
        <v>0</v>
      </c>
      <c r="K39" s="138"/>
      <c r="L39" s="138"/>
      <c r="M39" s="145"/>
      <c r="N39" s="145"/>
      <c r="O39" s="141"/>
      <c r="P39" s="141"/>
      <c r="Q39" s="141"/>
      <c r="R39" s="141"/>
    </row>
    <row r="40" spans="1:18" x14ac:dyDescent="0.2">
      <c r="A40" s="234" t="s">
        <v>220</v>
      </c>
      <c r="B40" s="236">
        <v>-450680.44</v>
      </c>
      <c r="C40" s="145"/>
      <c r="D40" s="145">
        <v>0</v>
      </c>
      <c r="E40" s="145"/>
      <c r="F40" s="145"/>
      <c r="G40" s="145"/>
      <c r="H40" s="145"/>
      <c r="I40" s="145"/>
      <c r="J40" s="145">
        <v>-912021.73</v>
      </c>
      <c r="K40" s="138"/>
      <c r="L40" s="138"/>
      <c r="M40" s="145"/>
      <c r="N40" s="145"/>
      <c r="O40" s="141"/>
      <c r="P40" s="141"/>
      <c r="Q40" s="141"/>
      <c r="R40" s="141"/>
    </row>
    <row r="41" spans="1:18" x14ac:dyDescent="0.2">
      <c r="A41" s="234" t="s">
        <v>221</v>
      </c>
      <c r="B41" s="236">
        <v>56084345.590000004</v>
      </c>
      <c r="C41" s="145"/>
      <c r="D41" s="145">
        <v>55808270</v>
      </c>
      <c r="E41" s="145"/>
      <c r="F41" s="145"/>
      <c r="G41" s="145"/>
      <c r="H41" s="145"/>
      <c r="I41" s="145"/>
      <c r="J41" s="145">
        <v>59160938.899999999</v>
      </c>
      <c r="K41" s="138"/>
      <c r="L41" s="138"/>
      <c r="M41" s="145"/>
      <c r="N41" s="145"/>
      <c r="O41" s="141"/>
      <c r="P41" s="141"/>
      <c r="Q41" s="141"/>
      <c r="R41" s="141"/>
    </row>
    <row r="42" spans="1:18" x14ac:dyDescent="0.2">
      <c r="A42" s="234" t="s">
        <v>222</v>
      </c>
      <c r="B42" s="236">
        <v>0</v>
      </c>
      <c r="C42" s="145"/>
      <c r="D42" s="145">
        <v>0</v>
      </c>
      <c r="E42" s="145"/>
      <c r="F42" s="145"/>
      <c r="G42" s="145"/>
      <c r="H42" s="145"/>
      <c r="I42" s="145"/>
      <c r="J42" s="145">
        <v>-766934.4</v>
      </c>
      <c r="K42" s="138"/>
      <c r="L42" s="138"/>
      <c r="M42" s="145"/>
      <c r="N42" s="145"/>
      <c r="O42" s="141"/>
      <c r="P42" s="141"/>
      <c r="Q42" s="141"/>
      <c r="R42" s="141"/>
    </row>
    <row r="43" spans="1:18" x14ac:dyDescent="0.2">
      <c r="A43" s="234" t="s">
        <v>223</v>
      </c>
      <c r="B43" s="236">
        <v>16844164.780000001</v>
      </c>
      <c r="C43" s="145"/>
      <c r="D43" s="145">
        <v>0</v>
      </c>
      <c r="E43" s="145"/>
      <c r="F43" s="145"/>
      <c r="G43" s="145"/>
      <c r="H43" s="145"/>
      <c r="I43" s="145"/>
      <c r="J43" s="145">
        <v>0</v>
      </c>
      <c r="K43" s="138"/>
      <c r="L43" s="138"/>
      <c r="M43" s="145"/>
      <c r="N43" s="145"/>
      <c r="O43" s="141"/>
      <c r="P43" s="141"/>
      <c r="Q43" s="141"/>
      <c r="R43" s="141"/>
    </row>
    <row r="44" spans="1:18" ht="12.75" customHeight="1" x14ac:dyDescent="0.2">
      <c r="A44" s="234" t="s">
        <v>224</v>
      </c>
      <c r="B44" s="236">
        <v>-16827486.010000002</v>
      </c>
      <c r="C44" s="145"/>
      <c r="D44" s="145">
        <v>0</v>
      </c>
      <c r="E44" s="145"/>
      <c r="F44" s="145"/>
      <c r="G44" s="145"/>
      <c r="H44" s="145"/>
      <c r="I44" s="145"/>
      <c r="J44" s="145">
        <v>-16462474.08</v>
      </c>
      <c r="K44" s="138"/>
      <c r="L44" s="138"/>
      <c r="M44" s="145"/>
      <c r="N44" s="145"/>
      <c r="O44" s="123"/>
      <c r="P44" s="123"/>
      <c r="Q44" s="123"/>
      <c r="R44" s="123"/>
    </row>
    <row r="45" spans="1:18" ht="12.75" customHeight="1" x14ac:dyDescent="0.2">
      <c r="A45" s="234" t="s">
        <v>225</v>
      </c>
      <c r="B45" s="236">
        <v>16498521.439999999</v>
      </c>
      <c r="C45" s="145"/>
      <c r="D45" s="145">
        <v>0</v>
      </c>
      <c r="E45" s="145"/>
      <c r="F45" s="145"/>
      <c r="G45" s="145"/>
      <c r="H45" s="145"/>
      <c r="I45" s="145"/>
      <c r="J45" s="145">
        <v>0</v>
      </c>
      <c r="K45" s="138"/>
      <c r="L45" s="138"/>
      <c r="M45" s="145"/>
      <c r="N45" s="145"/>
      <c r="O45" s="123"/>
      <c r="P45" s="123"/>
      <c r="Q45" s="123"/>
      <c r="R45" s="123"/>
    </row>
    <row r="46" spans="1:18" ht="12.75" customHeight="1" x14ac:dyDescent="0.2">
      <c r="A46" s="137"/>
      <c r="B46" s="145"/>
      <c r="C46" s="145"/>
      <c r="D46" s="145"/>
      <c r="E46" s="145"/>
      <c r="F46" s="145"/>
      <c r="G46" s="145"/>
      <c r="H46" s="145"/>
      <c r="I46" s="145"/>
      <c r="J46" s="145"/>
      <c r="K46" s="138"/>
      <c r="L46" s="138"/>
      <c r="M46" s="145"/>
      <c r="N46" s="145"/>
      <c r="O46" s="123"/>
      <c r="P46" s="123"/>
      <c r="Q46" s="123"/>
      <c r="R46" s="123"/>
    </row>
    <row r="47" spans="1:18" ht="12.75" customHeight="1" x14ac:dyDescent="0.2">
      <c r="A47" s="137"/>
      <c r="B47" s="145"/>
      <c r="C47" s="145"/>
      <c r="D47" s="145"/>
      <c r="E47" s="145"/>
      <c r="F47" s="145"/>
      <c r="G47" s="145"/>
      <c r="H47" s="145"/>
      <c r="I47" s="145"/>
      <c r="J47" s="145"/>
      <c r="K47" s="138"/>
      <c r="L47" s="138"/>
      <c r="M47" s="145"/>
      <c r="N47" s="145"/>
      <c r="O47" s="123"/>
      <c r="P47" s="123"/>
      <c r="Q47" s="123"/>
      <c r="R47" s="123"/>
    </row>
    <row r="48" spans="1:18" x14ac:dyDescent="0.2">
      <c r="A48" s="128"/>
      <c r="B48" s="172"/>
      <c r="C48" s="172"/>
      <c r="D48" s="172"/>
      <c r="E48" s="172"/>
      <c r="F48" s="173" t="s">
        <v>96</v>
      </c>
      <c r="G48" s="125"/>
      <c r="H48" s="125"/>
      <c r="I48" s="123"/>
      <c r="J48" s="172"/>
      <c r="K48" s="172"/>
      <c r="L48" s="173" t="s">
        <v>211</v>
      </c>
      <c r="M48" s="125"/>
      <c r="N48" s="125"/>
      <c r="O48" s="123"/>
      <c r="P48" s="123"/>
      <c r="Q48" s="123"/>
      <c r="R48" s="123"/>
    </row>
    <row r="49" spans="1:18" x14ac:dyDescent="0.2">
      <c r="A49" s="123"/>
      <c r="B49" s="174" t="s">
        <v>61</v>
      </c>
      <c r="C49" s="172"/>
      <c r="D49" s="174"/>
      <c r="E49" s="175"/>
      <c r="F49" s="174"/>
      <c r="G49" s="123"/>
      <c r="H49" s="123"/>
      <c r="I49" s="123"/>
      <c r="J49" s="174" t="s">
        <v>61</v>
      </c>
      <c r="K49" s="172"/>
      <c r="L49" s="172"/>
      <c r="M49" s="123"/>
      <c r="N49" s="123"/>
      <c r="O49" s="176"/>
      <c r="P49" s="123"/>
      <c r="Q49" s="123"/>
      <c r="R49" s="123"/>
    </row>
    <row r="50" spans="1:18" ht="12.75" customHeight="1" x14ac:dyDescent="0.2">
      <c r="A50" s="133" t="s">
        <v>68</v>
      </c>
      <c r="B50" s="134">
        <v>2022</v>
      </c>
      <c r="C50" s="172"/>
      <c r="D50" s="177" t="s">
        <v>208</v>
      </c>
      <c r="E50" s="172"/>
      <c r="F50" s="177" t="s">
        <v>99</v>
      </c>
      <c r="G50" s="123"/>
      <c r="H50" s="127" t="s">
        <v>100</v>
      </c>
      <c r="I50" s="123"/>
      <c r="J50" s="134">
        <v>2021</v>
      </c>
      <c r="K50" s="172"/>
      <c r="L50" s="173" t="s">
        <v>99</v>
      </c>
      <c r="M50" s="123"/>
      <c r="N50" s="127" t="s">
        <v>100</v>
      </c>
      <c r="O50" s="129"/>
      <c r="P50" s="123"/>
      <c r="Q50" s="123"/>
      <c r="R50" s="123"/>
    </row>
    <row r="51" spans="1:18" ht="6" customHeight="1" x14ac:dyDescent="0.2">
      <c r="A51" s="135"/>
      <c r="B51" s="178"/>
      <c r="C51" s="179"/>
      <c r="D51" s="178"/>
      <c r="E51" s="179"/>
      <c r="F51" s="178"/>
      <c r="G51" s="180"/>
      <c r="H51" s="181"/>
      <c r="I51" s="180"/>
      <c r="J51" s="178"/>
      <c r="K51" s="179"/>
      <c r="L51" s="178"/>
      <c r="M51" s="180"/>
      <c r="N51" s="181"/>
      <c r="O51" s="136"/>
      <c r="P51" s="135"/>
      <c r="Q51" s="135"/>
      <c r="R51" s="135"/>
    </row>
    <row r="52" spans="1:18" x14ac:dyDescent="0.2">
      <c r="A52" s="137" t="s">
        <v>43</v>
      </c>
      <c r="B52" s="182">
        <v>11753057385.48</v>
      </c>
      <c r="C52" s="182"/>
      <c r="D52" s="182">
        <v>10873852563</v>
      </c>
      <c r="E52" s="145"/>
      <c r="F52" s="182">
        <f>B52-D52</f>
        <v>879204822.47999954</v>
      </c>
      <c r="G52" s="155"/>
      <c r="H52" s="162">
        <f>IF(D52=0,"n/a",IF(AND(F52/D52&lt;1,F52/D52&gt;-1),F52/D52,"n/a"))</f>
        <v>8.085495158097257E-2</v>
      </c>
      <c r="I52" s="155"/>
      <c r="J52" s="182">
        <v>11479045584.110001</v>
      </c>
      <c r="K52" s="182"/>
      <c r="L52" s="182">
        <f>+B52-J52</f>
        <v>274011801.36999893</v>
      </c>
      <c r="M52" s="155"/>
      <c r="N52" s="162">
        <f>IF(J52=0,"n/a",IF(AND(L52/J52&lt;1,L52/J52&gt;-1),L52/J52,"n/a"))</f>
        <v>2.3870608349992346E-2</v>
      </c>
      <c r="O52" s="183"/>
      <c r="P52" s="135"/>
      <c r="Q52" s="135"/>
      <c r="R52" s="135"/>
    </row>
    <row r="53" spans="1:18" ht="12.75" customHeight="1" x14ac:dyDescent="0.2">
      <c r="A53" s="137" t="s">
        <v>44</v>
      </c>
      <c r="B53" s="182">
        <v>8677177760.7199993</v>
      </c>
      <c r="C53" s="182"/>
      <c r="D53" s="182">
        <v>8232323162</v>
      </c>
      <c r="E53" s="145"/>
      <c r="F53" s="182">
        <f t="shared" ref="F53:F56" si="0">B53-D53</f>
        <v>444854598.71999931</v>
      </c>
      <c r="G53" s="155"/>
      <c r="H53" s="162">
        <f t="shared" ref="H53:H56" si="1">IF(D53=0,"n/a",IF(AND(F53/D53&lt;1,F53/D53&gt;-1),F53/D53,"n/a"))</f>
        <v>5.403755294415874E-2</v>
      </c>
      <c r="I53" s="155"/>
      <c r="J53" s="182">
        <v>8402056842.8199997</v>
      </c>
      <c r="K53" s="182"/>
      <c r="L53" s="182">
        <f t="shared" ref="L53:L56" si="2">+B53-J53</f>
        <v>275120917.89999962</v>
      </c>
      <c r="M53" s="155"/>
      <c r="N53" s="162">
        <f t="shared" ref="N53:N56" si="3">IF(J53=0,"n/a",IF(AND(L53/J53&lt;1,L53/J53&gt;-1),L53/J53,"n/a"))</f>
        <v>3.2744472341329725E-2</v>
      </c>
      <c r="O53" s="183"/>
      <c r="P53" s="135"/>
      <c r="Q53" s="135"/>
      <c r="R53" s="135"/>
    </row>
    <row r="54" spans="1:18" x14ac:dyDescent="0.2">
      <c r="A54" s="137" t="s">
        <v>45</v>
      </c>
      <c r="B54" s="182">
        <v>1113909344.2</v>
      </c>
      <c r="C54" s="182"/>
      <c r="D54" s="182">
        <v>1037448668</v>
      </c>
      <c r="E54" s="145"/>
      <c r="F54" s="182">
        <f t="shared" si="0"/>
        <v>76460676.200000048</v>
      </c>
      <c r="G54" s="155"/>
      <c r="H54" s="162">
        <f t="shared" si="1"/>
        <v>7.3700683762408611E-2</v>
      </c>
      <c r="I54" s="155"/>
      <c r="J54" s="182">
        <v>1082717673.3</v>
      </c>
      <c r="K54" s="182"/>
      <c r="L54" s="182">
        <f t="shared" si="2"/>
        <v>31191670.900000095</v>
      </c>
      <c r="M54" s="155"/>
      <c r="N54" s="162">
        <f t="shared" si="3"/>
        <v>2.8808683620108869E-2</v>
      </c>
      <c r="O54" s="183"/>
      <c r="P54" s="135"/>
      <c r="Q54" s="135"/>
      <c r="R54" s="135"/>
    </row>
    <row r="55" spans="1:18" x14ac:dyDescent="0.2">
      <c r="A55" s="137" t="s">
        <v>46</v>
      </c>
      <c r="B55" s="182">
        <v>69270665.989999995</v>
      </c>
      <c r="C55" s="182"/>
      <c r="D55" s="182">
        <v>68251171</v>
      </c>
      <c r="E55" s="145"/>
      <c r="F55" s="182">
        <f t="shared" si="0"/>
        <v>1019494.9899999946</v>
      </c>
      <c r="G55" s="155"/>
      <c r="H55" s="162">
        <f t="shared" si="1"/>
        <v>1.4937399242571158E-2</v>
      </c>
      <c r="I55" s="155"/>
      <c r="J55" s="182">
        <v>72794088.700000003</v>
      </c>
      <c r="K55" s="182"/>
      <c r="L55" s="182">
        <f t="shared" si="2"/>
        <v>-3523422.7100000083</v>
      </c>
      <c r="M55" s="155"/>
      <c r="N55" s="162">
        <f t="shared" si="3"/>
        <v>-4.8402593849629555E-2</v>
      </c>
      <c r="O55" s="183"/>
      <c r="P55" s="184"/>
      <c r="Q55" s="135"/>
      <c r="R55" s="135"/>
    </row>
    <row r="56" spans="1:18" ht="12.75" customHeight="1" x14ac:dyDescent="0.2">
      <c r="A56" s="137" t="s">
        <v>47</v>
      </c>
      <c r="B56" s="182">
        <v>7136120</v>
      </c>
      <c r="C56" s="185"/>
      <c r="D56" s="182">
        <v>7553436</v>
      </c>
      <c r="E56" s="148"/>
      <c r="F56" s="182">
        <f t="shared" si="0"/>
        <v>-417316</v>
      </c>
      <c r="G56" s="186"/>
      <c r="H56" s="162">
        <f t="shared" si="1"/>
        <v>-5.5248498828877349E-2</v>
      </c>
      <c r="I56" s="186"/>
      <c r="J56" s="182">
        <v>7204040</v>
      </c>
      <c r="K56" s="185"/>
      <c r="L56" s="182">
        <f t="shared" si="2"/>
        <v>-67920</v>
      </c>
      <c r="M56" s="186"/>
      <c r="N56" s="162">
        <f t="shared" si="3"/>
        <v>-9.4280431535638341E-3</v>
      </c>
      <c r="O56" s="183"/>
      <c r="P56" s="135"/>
      <c r="Q56" s="135"/>
      <c r="R56" s="135"/>
    </row>
    <row r="57" spans="1:18" ht="6" customHeight="1" x14ac:dyDescent="0.2">
      <c r="A57" s="135"/>
      <c r="B57" s="187"/>
      <c r="C57" s="188"/>
      <c r="D57" s="187"/>
      <c r="E57" s="159"/>
      <c r="F57" s="187"/>
      <c r="G57" s="189"/>
      <c r="H57" s="190"/>
      <c r="I57" s="189"/>
      <c r="J57" s="187"/>
      <c r="K57" s="188"/>
      <c r="L57" s="187"/>
      <c r="M57" s="189"/>
      <c r="N57" s="190"/>
      <c r="O57" s="123"/>
      <c r="P57" s="123"/>
      <c r="Q57" s="123"/>
      <c r="R57" s="123"/>
    </row>
    <row r="58" spans="1:18" ht="12.75" customHeight="1" x14ac:dyDescent="0.2">
      <c r="A58" s="153" t="s">
        <v>63</v>
      </c>
      <c r="B58" s="191">
        <f>SUM(B52:B57)</f>
        <v>21620551276.389999</v>
      </c>
      <c r="C58" s="182"/>
      <c r="D58" s="191">
        <f>SUM(D52:D57)</f>
        <v>20219429000</v>
      </c>
      <c r="E58" s="145"/>
      <c r="F58" s="191">
        <f>SUM(F52:F57)</f>
        <v>1401122276.3899989</v>
      </c>
      <c r="G58" s="155"/>
      <c r="H58" s="156">
        <f>IF(D58=0,"n/a",IF(AND(F58/D58&lt;1,F58/D58&gt;-1),F58/D58,"n/a"))</f>
        <v>6.9295837997700074E-2</v>
      </c>
      <c r="I58" s="155"/>
      <c r="J58" s="191">
        <f>SUM(J52:J57)</f>
        <v>21043818228.93</v>
      </c>
      <c r="K58" s="182"/>
      <c r="L58" s="191">
        <f>SUM(L52:L57)</f>
        <v>576733047.45999861</v>
      </c>
      <c r="M58" s="155"/>
      <c r="N58" s="156">
        <f>IF(J58=0,"n/a",IF(AND(L58/J58&lt;1,L58/J58&gt;-1),L58/J58,"n/a"))</f>
        <v>2.7406292963846956E-2</v>
      </c>
      <c r="O58" s="183"/>
      <c r="P58" s="135"/>
      <c r="Q58" s="135"/>
      <c r="R58" s="135"/>
    </row>
    <row r="59" spans="1:18" x14ac:dyDescent="0.2">
      <c r="A59" s="137" t="s">
        <v>64</v>
      </c>
      <c r="B59" s="182">
        <v>2300711270.3299999</v>
      </c>
      <c r="C59" s="185"/>
      <c r="D59" s="182">
        <v>2190147000</v>
      </c>
      <c r="E59" s="148"/>
      <c r="F59" s="182">
        <f t="shared" ref="F59:F60" si="4">B59-D59</f>
        <v>110564270.32999992</v>
      </c>
      <c r="G59" s="186"/>
      <c r="H59" s="162">
        <f t="shared" ref="H59:H60" si="5">IF(D59=0,"n/a",IF(AND(F59/D59&lt;1,F59/D59&gt;-1),F59/D59,"n/a"))</f>
        <v>5.0482579630499652E-2</v>
      </c>
      <c r="I59" s="186"/>
      <c r="J59" s="182">
        <v>2246243913.1900001</v>
      </c>
      <c r="K59" s="185"/>
      <c r="L59" s="182">
        <f t="shared" ref="L59:L60" si="6">+B59-J59</f>
        <v>54467357.139999866</v>
      </c>
      <c r="M59" s="186"/>
      <c r="N59" s="162">
        <f t="shared" ref="N59:N60" si="7">IF(J59=0,"n/a",IF(AND(L59/J59&lt;1,L59/J59&gt;-1),L59/J59,"n/a"))</f>
        <v>2.4248193537739243E-2</v>
      </c>
      <c r="O59" s="183"/>
      <c r="P59" s="135"/>
      <c r="Q59" s="135"/>
      <c r="R59" s="135"/>
    </row>
    <row r="60" spans="1:18" ht="12.75" customHeight="1" x14ac:dyDescent="0.2">
      <c r="A60" s="137" t="s">
        <v>48</v>
      </c>
      <c r="B60" s="182">
        <v>3604038734</v>
      </c>
      <c r="C60" s="185"/>
      <c r="D60" s="182">
        <v>0</v>
      </c>
      <c r="E60" s="148"/>
      <c r="F60" s="182">
        <f t="shared" si="4"/>
        <v>3604038734</v>
      </c>
      <c r="G60" s="186"/>
      <c r="H60" s="162" t="str">
        <f t="shared" si="5"/>
        <v>n/a</v>
      </c>
      <c r="I60" s="186"/>
      <c r="J60" s="182">
        <v>3540310838</v>
      </c>
      <c r="K60" s="185"/>
      <c r="L60" s="182">
        <f t="shared" si="6"/>
        <v>63727896</v>
      </c>
      <c r="M60" s="186"/>
      <c r="N60" s="162">
        <f t="shared" si="7"/>
        <v>1.8000649919203505E-2</v>
      </c>
      <c r="O60" s="183"/>
      <c r="P60" s="135"/>
      <c r="Q60" s="135"/>
      <c r="R60" s="135"/>
    </row>
    <row r="61" spans="1:18" ht="6" customHeight="1" x14ac:dyDescent="0.2">
      <c r="A61" s="123"/>
      <c r="B61" s="192"/>
      <c r="C61" s="182"/>
      <c r="D61" s="192"/>
      <c r="E61" s="145"/>
      <c r="F61" s="192"/>
      <c r="G61" s="155"/>
      <c r="H61" s="193"/>
      <c r="I61" s="155"/>
      <c r="J61" s="192"/>
      <c r="K61" s="182"/>
      <c r="L61" s="192"/>
      <c r="M61" s="155"/>
      <c r="N61" s="193"/>
      <c r="O61" s="123"/>
      <c r="P61" s="123"/>
      <c r="Q61" s="123"/>
      <c r="R61" s="123"/>
    </row>
    <row r="62" spans="1:18" ht="13.5" thickBot="1" x14ac:dyDescent="0.25">
      <c r="A62" s="153" t="s">
        <v>69</v>
      </c>
      <c r="B62" s="194">
        <f>SUM(B58:B60)</f>
        <v>27525301280.720001</v>
      </c>
      <c r="C62" s="182"/>
      <c r="D62" s="194">
        <f>SUM(D58:D60)</f>
        <v>22409576000</v>
      </c>
      <c r="E62" s="145"/>
      <c r="F62" s="194">
        <f>SUM(F58:F60)</f>
        <v>5115725280.7199993</v>
      </c>
      <c r="G62" s="155"/>
      <c r="H62" s="167">
        <f>IF(D62=0,"n/a",IF(AND(F62/D62&lt;1,F62/D62&gt;-1),F62/D62,"n/a"))</f>
        <v>0.22828300190597089</v>
      </c>
      <c r="I62" s="155"/>
      <c r="J62" s="194">
        <f>SUM(J58:J60)</f>
        <v>26830372980.119999</v>
      </c>
      <c r="K62" s="182"/>
      <c r="L62" s="194">
        <f>SUM(L58:L60)</f>
        <v>694928300.59999847</v>
      </c>
      <c r="M62" s="155"/>
      <c r="N62" s="167">
        <f>IF(J62=0,"n/a",IF(AND(L62/J62&lt;1,L62/J62&gt;-1),L62/J62,"n/a"))</f>
        <v>2.5900806564072239E-2</v>
      </c>
      <c r="O62" s="183"/>
      <c r="P62" s="135"/>
      <c r="Q62" s="135"/>
      <c r="R62" s="135"/>
    </row>
    <row r="63" spans="1:18" ht="13.5" thickTop="1" x14ac:dyDescent="0.2">
      <c r="A63" s="123"/>
      <c r="B63" s="195"/>
      <c r="C63" s="196"/>
      <c r="D63" s="195"/>
      <c r="E63" s="196"/>
      <c r="F63" s="195"/>
      <c r="G63" s="197"/>
      <c r="H63" s="195"/>
      <c r="I63" s="196"/>
      <c r="J63" s="195"/>
      <c r="K63" s="196"/>
      <c r="L63" s="195"/>
      <c r="M63" s="196"/>
      <c r="N63" s="195"/>
      <c r="O63" s="176"/>
      <c r="P63" s="123"/>
      <c r="Q63" s="123"/>
      <c r="R63" s="123"/>
    </row>
    <row r="64" spans="1:18" s="199" customFormat="1" x14ac:dyDescent="0.2">
      <c r="A64" s="122"/>
      <c r="B64" s="198"/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</row>
    <row r="65" spans="1:18" s="199" customFormat="1" ht="12.75" customHeight="1" x14ac:dyDescent="0.2">
      <c r="A65" s="122" t="s">
        <v>209</v>
      </c>
      <c r="B65" s="198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198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&amp;C4b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G26" sqref="G26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6"/>
    <col min="6" max="6" width="46.5703125" bestFit="1" customWidth="1"/>
    <col min="7" max="7" width="14.28515625" bestFit="1" customWidth="1"/>
  </cols>
  <sheetData>
    <row r="1" spans="1:2" x14ac:dyDescent="0.25">
      <c r="A1" s="108" t="s">
        <v>198</v>
      </c>
    </row>
    <row r="2" spans="1:2" x14ac:dyDescent="0.25">
      <c r="A2" s="108" t="s">
        <v>204</v>
      </c>
    </row>
    <row r="3" spans="1:2" x14ac:dyDescent="0.25">
      <c r="A3" s="109" t="s">
        <v>200</v>
      </c>
    </row>
    <row r="4" spans="1:2" x14ac:dyDescent="0.25">
      <c r="A4" s="22" t="s">
        <v>79</v>
      </c>
      <c r="B4" s="65" t="s">
        <v>70</v>
      </c>
    </row>
    <row r="5" spans="1:2" x14ac:dyDescent="0.25">
      <c r="A5" s="6" t="s">
        <v>143</v>
      </c>
      <c r="B5" s="110">
        <v>34787352</v>
      </c>
    </row>
    <row r="6" spans="1:2" x14ac:dyDescent="0.25">
      <c r="A6" s="6" t="s">
        <v>144</v>
      </c>
      <c r="B6" s="110">
        <v>10597370</v>
      </c>
    </row>
    <row r="7" spans="1:2" x14ac:dyDescent="0.25">
      <c r="A7" s="6" t="s">
        <v>145</v>
      </c>
      <c r="B7" s="110">
        <v>616653</v>
      </c>
    </row>
    <row r="8" spans="1:2" ht="15.75" thickBot="1" x14ac:dyDescent="0.3">
      <c r="A8" s="6" t="s">
        <v>146</v>
      </c>
      <c r="B8" s="110">
        <v>7341289</v>
      </c>
    </row>
    <row r="9" spans="1:2" ht="15.75" thickBot="1" x14ac:dyDescent="0.3">
      <c r="A9" s="6"/>
      <c r="B9" s="111">
        <f>SUM(B5:B8)</f>
        <v>53342664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L21" sqref="L21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6"/>
    <col min="6" max="6" width="46.5703125" bestFit="1" customWidth="1"/>
    <col min="7" max="7" width="14.28515625" bestFit="1" customWidth="1"/>
  </cols>
  <sheetData>
    <row r="1" spans="1:2" x14ac:dyDescent="0.25">
      <c r="A1" s="108" t="s">
        <v>198</v>
      </c>
    </row>
    <row r="2" spans="1:2" x14ac:dyDescent="0.25">
      <c r="A2" s="108" t="s">
        <v>205</v>
      </c>
    </row>
    <row r="3" spans="1:2" x14ac:dyDescent="0.25">
      <c r="A3" s="109" t="s">
        <v>200</v>
      </c>
    </row>
    <row r="4" spans="1:2" ht="15.75" thickBot="1" x14ac:dyDescent="0.3">
      <c r="A4" s="22" t="s">
        <v>79</v>
      </c>
      <c r="B4" s="65" t="s">
        <v>70</v>
      </c>
    </row>
    <row r="5" spans="1:2" ht="15.75" thickBot="1" x14ac:dyDescent="0.3">
      <c r="A5" t="s">
        <v>59</v>
      </c>
      <c r="B5" s="66">
        <v>96120984.269999996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I30" sqref="I30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6"/>
    <col min="6" max="6" width="46.5703125" bestFit="1" customWidth="1"/>
    <col min="7" max="7" width="14.28515625" bestFit="1" customWidth="1"/>
  </cols>
  <sheetData>
    <row r="1" spans="1:10" x14ac:dyDescent="0.25">
      <c r="A1" s="108" t="s">
        <v>198</v>
      </c>
    </row>
    <row r="2" spans="1:10" x14ac:dyDescent="0.25">
      <c r="A2" s="108" t="s">
        <v>206</v>
      </c>
    </row>
    <row r="3" spans="1:10" x14ac:dyDescent="0.25">
      <c r="A3" s="109" t="s">
        <v>200</v>
      </c>
    </row>
    <row r="4" spans="1:10" x14ac:dyDescent="0.25">
      <c r="A4" s="71" t="s">
        <v>79</v>
      </c>
      <c r="B4" s="72" t="s">
        <v>70</v>
      </c>
    </row>
    <row r="5" spans="1:10" x14ac:dyDescent="0.25">
      <c r="A5" t="s">
        <v>147</v>
      </c>
      <c r="B5" s="206">
        <v>25492661.379999999</v>
      </c>
    </row>
    <row r="6" spans="1:10" x14ac:dyDescent="0.25">
      <c r="A6" t="s">
        <v>312</v>
      </c>
      <c r="B6" s="114">
        <v>8239432.7000000002</v>
      </c>
    </row>
    <row r="7" spans="1:10" ht="15.75" thickBot="1" x14ac:dyDescent="0.3">
      <c r="B7" s="207">
        <f>SUM(B5:B6)</f>
        <v>33732094.079999998</v>
      </c>
    </row>
    <row r="8" spans="1:10" ht="15.75" thickTop="1" x14ac:dyDescent="0.25">
      <c r="J8" s="68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I34" sqref="I34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6"/>
    <col min="6" max="6" width="46.5703125" bestFit="1" customWidth="1"/>
    <col min="7" max="7" width="14.28515625" bestFit="1" customWidth="1"/>
  </cols>
  <sheetData>
    <row r="1" spans="1:2" x14ac:dyDescent="0.25">
      <c r="A1" s="108" t="s">
        <v>198</v>
      </c>
    </row>
    <row r="2" spans="1:2" x14ac:dyDescent="0.25">
      <c r="A2" s="108" t="s">
        <v>204</v>
      </c>
    </row>
    <row r="3" spans="1:2" x14ac:dyDescent="0.25">
      <c r="A3" s="109" t="s">
        <v>200</v>
      </c>
    </row>
    <row r="4" spans="1:2" x14ac:dyDescent="0.25">
      <c r="A4" s="22" t="s">
        <v>79</v>
      </c>
      <c r="B4" s="65" t="s">
        <v>70</v>
      </c>
    </row>
    <row r="5" spans="1:2" ht="15.75" thickBot="1" x14ac:dyDescent="0.3">
      <c r="A5" t="s">
        <v>57</v>
      </c>
      <c r="B5" s="42">
        <v>93960045.030000001</v>
      </c>
    </row>
    <row r="6" spans="1:2" ht="15.75" thickBot="1" x14ac:dyDescent="0.3">
      <c r="B6" s="69">
        <f>SUM(B3:B5)</f>
        <v>93960045.030000001</v>
      </c>
    </row>
  </sheetData>
  <pageMargins left="0.7" right="0.7" top="0.75" bottom="0.75" header="0.3" footer="0.3"/>
  <customProperties>
    <customPr name="_pios_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876637A322CD34A97BA8DF2700F41D9" ma:contentTypeVersion="24" ma:contentTypeDescription="" ma:contentTypeScope="" ma:versionID="2c1114dc6e92b1cb51d7297178dcca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3A9271-9817-4911-96D4-4ADDDC27977A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1A20A615-29D5-4ADA-AD5A-EADC15B43190}"/>
</file>

<file path=customXml/itemProps3.xml><?xml version="1.0" encoding="utf-8"?>
<ds:datastoreItem xmlns:ds="http://schemas.openxmlformats.org/officeDocument/2006/customXml" ds:itemID="{49BD8D47-45BD-414E-9679-48FB93606BF4}"/>
</file>

<file path=customXml/itemProps4.xml><?xml version="1.0" encoding="utf-8"?>
<ds:datastoreItem xmlns:ds="http://schemas.openxmlformats.org/officeDocument/2006/customXml" ds:itemID="{7A95ECD8-8F5E-4062-82A9-B31A408DE433}"/>
</file>

<file path=customXml/itemProps5.xml><?xml version="1.0" encoding="utf-8"?>
<ds:datastoreItem xmlns:ds="http://schemas.openxmlformats.org/officeDocument/2006/customXml" ds:itemID="{A9C76338-189F-4B1B-BDD4-E9538FBF76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Lead </vt:lpstr>
      <vt:lpstr>19GRC CF</vt:lpstr>
      <vt:lpstr>Sch 135_136 GreenPwr</vt:lpstr>
      <vt:lpstr>SOE 2022</vt:lpstr>
      <vt:lpstr>Sch 140 PropertyTaxes</vt:lpstr>
      <vt:lpstr>Sch 120 Conserv</vt:lpstr>
      <vt:lpstr>Sch 129 LowInc</vt:lpstr>
      <vt:lpstr>Sch 81 MunicipalTaxes</vt:lpstr>
      <vt:lpstr>Sch 137 Int on Rec Proc</vt:lpstr>
      <vt:lpstr>Sch 194 Res. Exchge</vt:lpstr>
      <vt:lpstr>Sch 142 Decoupling</vt:lpstr>
      <vt:lpstr>Green Power 557</vt:lpstr>
      <vt:lpstr>Customer Assis Green Pwr</vt:lpstr>
      <vt:lpstr>SOEG Green Pwr 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Kellogg, Anh</cp:lastModifiedBy>
  <cp:lastPrinted>2018-03-08T21:25:45Z</cp:lastPrinted>
  <dcterms:created xsi:type="dcterms:W3CDTF">2015-01-07T17:59:05Z</dcterms:created>
  <dcterms:modified xsi:type="dcterms:W3CDTF">2023-03-28T18:51:10Z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0x0101006E56B4D1795A2E4DB2F0B01679ED314A004876637A322CD34A97BA8DF2700F41D9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