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omments2.xml" ContentType="application/vnd.openxmlformats-officedocument.spreadsheetml.comments+xml"/>
  <Override PartName="/xl/customProperty17.bin" ContentType="application/vnd.openxmlformats-officedocument.spreadsheetml.customProperty"/>
  <Override PartName="/xl/customProperty3.bin" ContentType="application/vnd.openxmlformats-officedocument.spreadsheetml.customProperty"/>
  <Override PartName="/xl/customProperty16.bin" ContentType="application/vnd.openxmlformats-officedocument.spreadsheetml.customProperty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2.xml" ContentType="application/vnd.openxmlformats-officedocument.spreadsheetml.comment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omments5.xml" ContentType="application/vnd.openxmlformats-officedocument.spreadsheetml.comments+xml"/>
  <Override PartName="/xl/customProperty11.bin" ContentType="application/vnd.openxmlformats-officedocument.spreadsheetml.customProperty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ustomProperty14.bin" ContentType="application/vnd.openxmlformats-officedocument.spreadsheetml.customProperty"/>
  <Override PartName="/xl/comments9.xml" ContentType="application/vnd.openxmlformats-officedocument.spreadsheetml.comments+xml"/>
  <Override PartName="/xl/customProperty15.bin" ContentType="application/vnd.openxmlformats-officedocument.spreadsheetml.customProperty"/>
  <Override PartName="/xl/comments8.xml" ContentType="application/vnd.openxmlformats-officedocument.spreadsheetml.comments+xml"/>
  <Override PartName="/xl/customProperty5.bin" ContentType="application/vnd.openxmlformats-officedocument.spreadsheetml.customProperty"/>
  <Override PartName="/xl/customProperty12.bin" ContentType="application/vnd.openxmlformats-officedocument.spreadsheetml.customProperty"/>
  <Override PartName="/xl/comments7.xml" ContentType="application/vnd.openxmlformats-officedocument.spreadsheetml.comments+xml"/>
  <Override PartName="/xl/customProperty13.bin" ContentType="application/vnd.openxmlformats-officedocument.spreadsheetml.customProperty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0" yWindow="150" windowWidth="20100" windowHeight="9150" tabRatio="877"/>
  </bookViews>
  <sheets>
    <sheet name="3.11E" sheetId="1" r:id="rId1"/>
    <sheet name="3.11G" sheetId="2" r:id="rId2"/>
    <sheet name="SAPBW70_DOWNLOAD" sheetId="46" r:id="rId3"/>
    <sheet name="E&amp;G Split" sheetId="3" r:id="rId4"/>
    <sheet name="2021 PO " sheetId="33" r:id="rId5"/>
    <sheet name="Jan.21" sheetId="34" r:id="rId6"/>
    <sheet name="Feb.21" sheetId="35" r:id="rId7"/>
    <sheet name="Mar.21" sheetId="36" r:id="rId8"/>
    <sheet name="Apr.21" sheetId="37" r:id="rId9"/>
    <sheet name="May.21" sheetId="38" r:id="rId10"/>
    <sheet name="Jun.21" sheetId="39" r:id="rId11"/>
    <sheet name="Jul.21" sheetId="40" r:id="rId12"/>
    <sheet name="Aug.21" sheetId="41" r:id="rId13"/>
    <sheet name="Sep.21" sheetId="42" r:id="rId14"/>
    <sheet name="Oct.21" sheetId="43" r:id="rId15"/>
    <sheet name="Nov.21" sheetId="44" r:id="rId16"/>
    <sheet name="Dec.21" sheetId="45" r:id="rId17"/>
  </sheets>
  <definedNames>
    <definedName name="SAPPO_AR_Post_Conversion" localSheetId="8">Apr.21!$A$13:$D$18</definedName>
    <definedName name="SAPPO_AR_Post_Conversion" localSheetId="12">Aug.21!$A$13:$D$18</definedName>
    <definedName name="SAPPO_AR_Post_Conversion" localSheetId="16">Dec.21!$A$13:$D$18</definedName>
    <definedName name="SAPPO_AR_Post_Conversion" localSheetId="6">Feb.21!$A$13:$D$18</definedName>
    <definedName name="SAPPO_AR_Post_Conversion" localSheetId="11">Jul.21!$A$13:$D$18</definedName>
    <definedName name="SAPPO_AR_Post_Conversion" localSheetId="10">Jun.21!$A$13:$D$18</definedName>
    <definedName name="SAPPO_AR_Post_Conversion" localSheetId="7">Mar.21!$A$13:$D$18</definedName>
    <definedName name="SAPPO_AR_Post_Conversion" localSheetId="9">May.21!$A$13:$D$18</definedName>
    <definedName name="SAPPO_AR_Post_Conversion" localSheetId="15">Nov.21!$A$13:$D$18</definedName>
    <definedName name="SAPPO_AR_Post_Conversion" localSheetId="14">Oct.21!$A$13:$D$18</definedName>
    <definedName name="SAPPO_AR_Post_Conversion" localSheetId="13">Sep.21!$A$13:$D$18</definedName>
    <definedName name="SAPPO_AR_Post_Conversion">Jan.21!$A$13:$D$18</definedName>
    <definedName name="SAPPO_AR_Pre_Conversion" localSheetId="8">Apr.21!$A$4:$D$9</definedName>
    <definedName name="SAPPO_AR_Pre_Conversion" localSheetId="12">Aug.21!$A$4:$D$9</definedName>
    <definedName name="SAPPO_AR_Pre_Conversion" localSheetId="16">Dec.21!$A$4:$D$9</definedName>
    <definedName name="SAPPO_AR_Pre_Conversion" localSheetId="6">Feb.21!$A$4:$D$9</definedName>
    <definedName name="SAPPO_AR_Pre_Conversion" localSheetId="11">Jul.21!$A$4:$D$9</definedName>
    <definedName name="SAPPO_AR_Pre_Conversion" localSheetId="10">Jun.21!$A$4:$D$9</definedName>
    <definedName name="SAPPO_AR_Pre_Conversion" localSheetId="7">Mar.21!$A$4:$D$9</definedName>
    <definedName name="SAPPO_AR_Pre_Conversion" localSheetId="9">May.21!$A$4:$D$9</definedName>
    <definedName name="SAPPO_AR_Pre_Conversion" localSheetId="15">Nov.21!$A$4:$D$9</definedName>
    <definedName name="SAPPO_AR_Pre_Conversion" localSheetId="14">Oct.21!$A$4:$D$9</definedName>
    <definedName name="SAPPO_AR_Pre_Conversion" localSheetId="13">Sep.21!$A$4:$D$9</definedName>
    <definedName name="SAPPO_AR_Pre_Conversion">Jan.21!$A$4:$D$9</definedName>
  </definedNames>
  <calcPr calcId="162913"/>
</workbook>
</file>

<file path=xl/calcChain.xml><?xml version="1.0" encoding="utf-8"?>
<calcChain xmlns="http://schemas.openxmlformats.org/spreadsheetml/2006/main">
  <c r="Q20" i="46" l="1"/>
  <c r="Q21" i="46" s="1"/>
  <c r="F21" i="46"/>
  <c r="F22" i="46" s="1"/>
  <c r="G21" i="46"/>
  <c r="G22" i="46" s="1"/>
  <c r="H21" i="46"/>
  <c r="H22" i="46" s="1"/>
  <c r="I21" i="46"/>
  <c r="I22" i="46" s="1"/>
  <c r="J21" i="46"/>
  <c r="K21" i="46"/>
  <c r="K22" i="46" s="1"/>
  <c r="L21" i="46"/>
  <c r="L22" i="46" s="1"/>
  <c r="M21" i="46"/>
  <c r="M22" i="46" s="1"/>
  <c r="N21" i="46"/>
  <c r="O21" i="46"/>
  <c r="O22" i="46" s="1"/>
  <c r="P21" i="46"/>
  <c r="P22" i="46" s="1"/>
  <c r="J22" i="46"/>
  <c r="N22" i="46"/>
  <c r="E21" i="46"/>
  <c r="E22" i="46" s="1"/>
  <c r="Q22" i="46" l="1"/>
  <c r="D19" i="45" l="1"/>
  <c r="E16" i="45"/>
  <c r="E15" i="45"/>
  <c r="D10" i="45"/>
  <c r="E7" i="45"/>
  <c r="E6" i="45"/>
  <c r="E21" i="45" s="1"/>
  <c r="D19" i="44"/>
  <c r="E16" i="44"/>
  <c r="E15" i="44"/>
  <c r="E17" i="44" s="1"/>
  <c r="D10" i="44"/>
  <c r="E7" i="44"/>
  <c r="E22" i="44" s="1"/>
  <c r="E6" i="44"/>
  <c r="E8" i="44" s="1"/>
  <c r="D19" i="43"/>
  <c r="E16" i="43"/>
  <c r="E15" i="43"/>
  <c r="D10" i="43"/>
  <c r="E7" i="43"/>
  <c r="E6" i="43"/>
  <c r="E8" i="43" s="1"/>
  <c r="D19" i="42"/>
  <c r="E16" i="42"/>
  <c r="E15" i="42"/>
  <c r="D10" i="42"/>
  <c r="E7" i="42"/>
  <c r="E6" i="42"/>
  <c r="E8" i="42" s="1"/>
  <c r="D19" i="41"/>
  <c r="E16" i="41"/>
  <c r="E15" i="41"/>
  <c r="E17" i="41" s="1"/>
  <c r="D10" i="41"/>
  <c r="E7" i="41"/>
  <c r="E6" i="41"/>
  <c r="D19" i="40"/>
  <c r="E16" i="40"/>
  <c r="E15" i="40"/>
  <c r="E17" i="40" s="1"/>
  <c r="D10" i="40"/>
  <c r="E7" i="40"/>
  <c r="E6" i="40"/>
  <c r="E8" i="40" s="1"/>
  <c r="D19" i="39"/>
  <c r="E16" i="39"/>
  <c r="E15" i="39"/>
  <c r="E17" i="39" s="1"/>
  <c r="D10" i="39"/>
  <c r="E7" i="39"/>
  <c r="E22" i="39" s="1"/>
  <c r="E6" i="39"/>
  <c r="D19" i="38"/>
  <c r="E16" i="38"/>
  <c r="E15" i="38"/>
  <c r="E17" i="38" s="1"/>
  <c r="D10" i="38"/>
  <c r="E7" i="38"/>
  <c r="E22" i="38" s="1"/>
  <c r="E6" i="38"/>
  <c r="D19" i="37"/>
  <c r="E16" i="37"/>
  <c r="E15" i="37"/>
  <c r="E17" i="37" s="1"/>
  <c r="D10" i="37"/>
  <c r="E7" i="37"/>
  <c r="E6" i="37"/>
  <c r="D19" i="36"/>
  <c r="E16" i="36"/>
  <c r="E15" i="36"/>
  <c r="E17" i="36" s="1"/>
  <c r="D10" i="36"/>
  <c r="E7" i="36"/>
  <c r="E6" i="36"/>
  <c r="E8" i="36" s="1"/>
  <c r="D19" i="35"/>
  <c r="E16" i="35"/>
  <c r="E15" i="35"/>
  <c r="E17" i="35" s="1"/>
  <c r="D10" i="35"/>
  <c r="E7" i="35"/>
  <c r="E22" i="35" s="1"/>
  <c r="E6" i="35"/>
  <c r="E8" i="35" s="1"/>
  <c r="E22" i="34"/>
  <c r="E21" i="34"/>
  <c r="E23" i="34" s="1"/>
  <c r="E25" i="34" s="1"/>
  <c r="D19" i="34"/>
  <c r="E16" i="34"/>
  <c r="E15" i="34"/>
  <c r="E17" i="34" s="1"/>
  <c r="D10" i="34"/>
  <c r="E7" i="34"/>
  <c r="E6" i="34"/>
  <c r="E8" i="34" s="1"/>
  <c r="E22" i="45" l="1"/>
  <c r="E23" i="45" s="1"/>
  <c r="E25" i="45" s="1"/>
  <c r="E17" i="45"/>
  <c r="E22" i="43"/>
  <c r="E17" i="43"/>
  <c r="E21" i="43"/>
  <c r="E23" i="43" s="1"/>
  <c r="E25" i="43" s="1"/>
  <c r="E22" i="42"/>
  <c r="E17" i="42"/>
  <c r="E21" i="42"/>
  <c r="E23" i="42" s="1"/>
  <c r="E25" i="42" s="1"/>
  <c r="E21" i="41"/>
  <c r="E22" i="41"/>
  <c r="E8" i="41"/>
  <c r="E22" i="40"/>
  <c r="E21" i="39"/>
  <c r="E23" i="39" s="1"/>
  <c r="E25" i="39" s="1"/>
  <c r="E21" i="38"/>
  <c r="E23" i="38" s="1"/>
  <c r="E25" i="38" s="1"/>
  <c r="E21" i="37"/>
  <c r="E22" i="37"/>
  <c r="E22" i="36"/>
  <c r="E8" i="45"/>
  <c r="E21" i="44"/>
  <c r="E23" i="44" s="1"/>
  <c r="E25" i="44" s="1"/>
  <c r="E21" i="40"/>
  <c r="E23" i="40" s="1"/>
  <c r="E25" i="40" s="1"/>
  <c r="E8" i="39"/>
  <c r="E8" i="38"/>
  <c r="E8" i="37"/>
  <c r="E21" i="36"/>
  <c r="E23" i="36" s="1"/>
  <c r="E25" i="36" s="1"/>
  <c r="E21" i="35"/>
  <c r="E23" i="35" s="1"/>
  <c r="E25" i="35" s="1"/>
  <c r="E23" i="41" l="1"/>
  <c r="E25" i="41" s="1"/>
  <c r="E23" i="37"/>
  <c r="E25" i="37" s="1"/>
  <c r="D202" i="33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8" i="33"/>
  <c r="D7" i="33"/>
  <c r="D6" i="33"/>
  <c r="D5" i="33"/>
  <c r="J15" i="45"/>
  <c r="J15" i="44"/>
  <c r="J15" i="43"/>
  <c r="J15" i="42"/>
  <c r="J15" i="41"/>
  <c r="J15" i="40"/>
  <c r="J15" i="39"/>
  <c r="J15" i="38"/>
  <c r="J15" i="37"/>
  <c r="J15" i="36"/>
  <c r="J15" i="35"/>
  <c r="J15" i="34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B3" i="3" l="1"/>
  <c r="G2" i="33"/>
  <c r="H6" i="33"/>
  <c r="C3" i="3" s="1"/>
  <c r="G3" i="33"/>
  <c r="H3" i="33" l="1"/>
  <c r="I3" i="33" s="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 l="1"/>
  <c r="H4" i="3" s="1"/>
  <c r="F11" i="3"/>
  <c r="H11" i="3" s="1"/>
  <c r="D14" i="3"/>
  <c r="G14" i="3" s="1"/>
  <c r="D13" i="3"/>
  <c r="G13" i="3" s="1"/>
  <c r="G12" i="3"/>
  <c r="H12" i="3" s="1"/>
  <c r="G10" i="3"/>
  <c r="F10" i="3"/>
  <c r="G9" i="3"/>
  <c r="H9" i="3" s="1"/>
  <c r="D8" i="3"/>
  <c r="F8" i="3" s="1"/>
  <c r="D7" i="3"/>
  <c r="D5" i="3"/>
  <c r="G5" i="3" s="1"/>
  <c r="F6" i="3"/>
  <c r="H6" i="3" s="1"/>
  <c r="F14" i="3" l="1"/>
  <c r="H14" i="3" s="1"/>
  <c r="H10" i="3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E27" i="46" s="1"/>
  <c r="F27" i="46" s="1"/>
  <c r="G16" i="3"/>
  <c r="E28" i="46" s="1"/>
  <c r="F28" i="46" s="1"/>
  <c r="F33" i="46" s="1"/>
  <c r="D12" i="2" s="1"/>
  <c r="F3" i="3"/>
  <c r="G3" i="3"/>
  <c r="F32" i="46" l="1"/>
  <c r="F29" i="46"/>
  <c r="F30" i="46" s="1"/>
  <c r="D14" i="2"/>
  <c r="H3" i="3"/>
  <c r="H16" i="3"/>
  <c r="F34" i="46" l="1"/>
  <c r="D11" i="1"/>
  <c r="D13" i="1" s="1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<sst xmlns="http://schemas.openxmlformats.org/spreadsheetml/2006/main" count="1098" uniqueCount="95">
  <si>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</si>
  <si>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</si>
  <si>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</si>
  <si>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</si>
  <si>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</si>
  <si>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</si>
  <si>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</si>
  <si>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</si>
  <si>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</si>
  <si>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</si>
  <si>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</si>
  <si>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</si>
  <si>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</si>
  <si>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</si>
  <si>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</si>
  <si>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</si>
  <si>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</si>
  <si>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</si>
  <si>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</si>
  <si>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</si>
  <si>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</si>
  <si>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</si>
  <si>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</si>
  <si>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</si>
  <si>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</si>
  <si>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</si>
  <si>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</si>
  <si>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</si>
  <si>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</si>
  <si>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</si>
  <si>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</si>
  <si>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</si>
  <si>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</si>
  <si>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</si>
  <si>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43100673</t>
  </si>
  <si>
    <t>Common Gas</t>
  </si>
  <si>
    <t xml:space="preserve">     Total</t>
  </si>
  <si>
    <t>check</t>
  </si>
  <si>
    <t>Prior Obligation AR</t>
  </si>
  <si>
    <t>a</t>
  </si>
  <si>
    <t>E</t>
  </si>
  <si>
    <t>G</t>
  </si>
  <si>
    <t>b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</si>
  <si>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</si>
  <si>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</si>
  <si>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Balances by Regulatory Account _PP</t>
  </si>
  <si>
    <t>Latest Data Update (MultiProvider)</t>
  </si>
  <si>
    <t>Static Filters</t>
  </si>
  <si>
    <t>CO Order</t>
  </si>
  <si>
    <t>43100673 1110 - Other Interest - Customer Deposit</t>
  </si>
  <si>
    <t>Record type</t>
  </si>
  <si>
    <t>0</t>
  </si>
  <si>
    <t>Fiscal year/period</t>
  </si>
  <si>
    <t>Reg Account</t>
  </si>
  <si>
    <t>Oth Interest Expense PSE/9431000</t>
  </si>
  <si>
    <t xml:space="preserve"> </t>
  </si>
  <si>
    <t>Dynamic Filters</t>
  </si>
  <si>
    <t>None</t>
  </si>
  <si>
    <t>Variables</t>
  </si>
  <si>
    <t>Overall Result</t>
  </si>
  <si>
    <t>Amount</t>
  </si>
  <si>
    <t>Oth Interest Expense</t>
  </si>
  <si>
    <t>PSE/9431000</t>
  </si>
  <si>
    <t>1110 - Other Interest - Customer Deposit</t>
  </si>
  <si>
    <t>Result</t>
  </si>
  <si>
    <t>Common Electric</t>
  </si>
  <si>
    <t>02/10/2021 18:28:49</t>
  </si>
  <si>
    <t>Ref 3.11</t>
  </si>
  <si>
    <t>Prior Obligation AR January 2021</t>
  </si>
  <si>
    <t>12 ME 12/31/2021</t>
  </si>
  <si>
    <t>Prior Obligation AR February 2021</t>
  </si>
  <si>
    <t>Prior Obligation AR March 2021</t>
  </si>
  <si>
    <t>Prior Obligation AR April 2021</t>
  </si>
  <si>
    <t>Prior Obligation AR May 2021</t>
  </si>
  <si>
    <t>Prior Obligation AR June 2021</t>
  </si>
  <si>
    <t>Prior Obligation AR July 2021</t>
  </si>
  <si>
    <t>Prior Obligation AR August 2021</t>
  </si>
  <si>
    <t>Prior Obligation AR September 2021</t>
  </si>
  <si>
    <t>Prior Obligation AR October 2021</t>
  </si>
  <si>
    <t>Prior Obligation AR November 2021</t>
  </si>
  <si>
    <t>Prior Obligation AR December 2021</t>
  </si>
  <si>
    <t>K1/001/2021</t>
  </si>
  <si>
    <t>K1/002/2021</t>
  </si>
  <si>
    <t>K1/003/2021</t>
  </si>
  <si>
    <t>K1/004/2021</t>
  </si>
  <si>
    <t>K1/005/2021</t>
  </si>
  <si>
    <t>K1/006/2021</t>
  </si>
  <si>
    <t>K1/007/2021</t>
  </si>
  <si>
    <t>K1/008/2021</t>
  </si>
  <si>
    <t>K1/009/2021</t>
  </si>
  <si>
    <t>K1/010/2021</t>
  </si>
  <si>
    <t>K1/011/2021</t>
  </si>
  <si>
    <t>K1/012/2021</t>
  </si>
  <si>
    <t>001/2021 - 012/2021</t>
  </si>
  <si>
    <t>For The 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</si>
</sst>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dddd\,\ mmmm\ dd\,\ yyyy"/>
    <numFmt numFmtId="167" formatCode="#,##0.00;\-#,##0.00;#,##0.00"/>
    <numFmt numFmtId="168" formatCode="#,##0.00;\-#,##0.00;#,##0.00;@"/>
    <numFmt numFmtId="169" formatCode=";;"/>
  </numFmts>
  <fonts count="29"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 Unicode MS"/>
    </font>
  </fonts>
  <fills count="6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</borders>
  <cellStyleXfs count="1">
    <xf numFmtId="0" fontId="0" fillId="0" borderId="0"/>
  </cellStyleXfs>
  <cellXfs count="241">
    <xf numFmtId="0" fontId="0" fillId="0" borderId="0" xfId="0"/>
    <xf numFmtId="49" fontId="1" fillId="4" borderId="58" xfId="0" applyNumberFormat="1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left" vertical="center" wrapText="1"/>
    </xf>
    <xf numFmtId="49" fontId="1" fillId="4" borderId="56" xfId="0" applyNumberFormat="1" applyFont="1" applyFill="1" applyBorder="1" applyAlignment="1">
      <alignment horizontal="left" vertical="center" wrapText="1"/>
    </xf>
    <xf numFmtId="49" fontId="1" fillId="4" borderId="55" xfId="0" applyNumberFormat="1" applyFont="1" applyFill="1" applyBorder="1" applyAlignment="1">
      <alignment horizontal="left" vertical="center" wrapText="1"/>
    </xf>
    <xf numFmtId="49" fontId="1" fillId="4" borderId="54" xfId="0" applyNumberFormat="1" applyFont="1" applyFill="1" applyBorder="1" applyAlignment="1">
      <alignment horizontal="left" vertical="center" wrapText="1"/>
    </xf>
    <xf numFmtId="49" fontId="1" fillId="4" borderId="53" xfId="0" applyNumberFormat="1" applyFont="1" applyFill="1" applyBorder="1" applyAlignment="1">
      <alignment horizontal="left" vertical="center" wrapText="1"/>
    </xf>
    <xf numFmtId="169" fontId="10" fillId="3" borderId="0" xfId="0" applyNumberFormat="1" applyFont="1" applyFill="1" applyAlignment="1">
      <alignment wrapText="1"/>
    </xf>
    <xf numFmtId="169" fontId="27" fillId="3" borderId="0" xfId="0" applyNumberFormat="1" applyFont="1" applyFill="1" applyAlignment="1">
      <alignment wrapText="1"/>
    </xf>
    <xf numFmtId="49" fontId="10" fillId="5" borderId="61" xfId="0" applyNumberFormat="1" applyFont="1" applyFill="1" applyBorder="1" applyAlignment="1">
      <alignment horizontal="left" vertical="center" wrapText="1"/>
    </xf>
    <xf numFmtId="49" fontId="10" fillId="5" borderId="60" xfId="0" applyNumberFormat="1" applyFont="1" applyFill="1" applyBorder="1" applyAlignment="1">
      <alignment horizontal="left" vertical="center" wrapText="1"/>
    </xf>
    <xf numFmtId="49" fontId="10" fillId="5" borderId="59" xfId="0" applyNumberFormat="1" applyFont="1" applyFill="1" applyBorder="1" applyAlignment="1">
      <alignment horizontal="left" vertical="center" wrapText="1"/>
    </xf>
    <xf numFmtId="49" fontId="10" fillId="4" borderId="60" xfId="0" applyNumberFormat="1" applyFont="1" applyFill="1" applyBorder="1" applyAlignment="1">
      <alignment horizontal="left" vertical="center" wrapText="1"/>
    </xf>
    <xf numFmtId="49" fontId="10" fillId="4" borderId="59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9" fontId="0" fillId="0" borderId="0" xfId="0" applyNumberFormat="1" applyFont="1"/>
    <xf numFmtId="0" fontId="3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/>
    <xf numFmtId="0" fontId="3" fillId="0" borderId="0" xfId="0" applyFont="1" applyFill="1" applyAlignment="1"/>
    <xf numFmtId="3" fontId="5" fillId="0" borderId="0" xfId="0" applyNumberFormat="1" applyFont="1" applyFill="1" applyAlignment="1">
      <alignment horizontal="center"/>
    </xf>
    <xf numFmtId="37" fontId="5" fillId="0" borderId="2" xfId="0" applyNumberFormat="1" applyFont="1" applyFill="1" applyBorder="1" applyAlignment="1"/>
    <xf numFmtId="0" fontId="3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/>
    <xf numFmtId="0" fontId="3" fillId="0" borderId="0" xfId="0" applyFont="1" applyFill="1" applyAlignment="1"/>
    <xf numFmtId="3" fontId="5" fillId="0" borderId="0" xfId="0" applyNumberFormat="1" applyFont="1" applyFill="1" applyAlignment="1">
      <alignment horizontal="center"/>
    </xf>
    <xf numFmtId="37" fontId="5" fillId="0" borderId="2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0" fontId="3" fillId="0" borderId="0" xfId="0" applyFont="1"/>
    <xf numFmtId="164" fontId="3" fillId="0" borderId="0" xfId="0" applyNumberFormat="1" applyFont="1"/>
    <xf numFmtId="167" fontId="15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right"/>
    </xf>
    <xf numFmtId="0" fontId="15" fillId="0" borderId="0" xfId="0" quotePrefix="1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43" fontId="15" fillId="0" borderId="0" xfId="0" applyNumberFormat="1" applyFont="1" applyFill="1" applyBorder="1" applyAlignment="1"/>
    <xf numFmtId="43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43" fontId="15" fillId="0" borderId="0" xfId="0" quotePrefix="1" applyNumberFormat="1" applyFont="1" applyFill="1" applyBorder="1" applyAlignment="1"/>
    <xf numFmtId="43" fontId="15" fillId="0" borderId="0" xfId="0" quotePrefix="1" applyNumberFormat="1" applyFont="1" applyFill="1" applyBorder="1" applyAlignment="1">
      <alignment horizontal="right"/>
    </xf>
    <xf numFmtId="43" fontId="15" fillId="0" borderId="0" xfId="0" applyNumberFormat="1" applyFont="1" applyFill="1" applyBorder="1" applyAlignment="1">
      <alignment horizontal="center"/>
    </xf>
    <xf numFmtId="43" fontId="14" fillId="0" borderId="0" xfId="0" applyNumberFormat="1" applyFont="1" applyFill="1" applyBorder="1"/>
    <xf numFmtId="167" fontId="15" fillId="0" borderId="39" xfId="0" applyNumberFormat="1" applyFont="1" applyFill="1" applyBorder="1" applyAlignment="1"/>
    <xf numFmtId="43" fontId="14" fillId="0" borderId="39" xfId="0" applyNumberFormat="1" applyFont="1" applyFill="1" applyBorder="1"/>
    <xf numFmtId="0" fontId="14" fillId="0" borderId="39" xfId="0" applyFont="1" applyFill="1" applyBorder="1" applyAlignment="1">
      <alignment horizontal="center"/>
    </xf>
    <xf numFmtId="0" fontId="14" fillId="0" borderId="39" xfId="0" applyFont="1" applyFill="1" applyBorder="1"/>
    <xf numFmtId="166" fontId="17" fillId="0" borderId="4" xfId="0" applyNumberFormat="1" applyFont="1" applyFill="1" applyBorder="1"/>
    <xf numFmtId="0" fontId="14" fillId="0" borderId="33" xfId="0" applyFont="1" applyFill="1" applyBorder="1"/>
    <xf numFmtId="0" fontId="16" fillId="0" borderId="35" xfId="0" quotePrefix="1" applyNumberFormat="1" applyFont="1" applyFill="1" applyBorder="1" applyAlignment="1"/>
    <xf numFmtId="0" fontId="16" fillId="0" borderId="7" xfId="0" applyNumberFormat="1" applyFont="1" applyFill="1" applyBorder="1" applyAlignment="1"/>
    <xf numFmtId="0" fontId="16" fillId="0" borderId="8" xfId="0" quotePrefix="1" applyNumberFormat="1" applyFont="1" applyFill="1" applyBorder="1" applyAlignment="1"/>
    <xf numFmtId="0" fontId="15" fillId="0" borderId="3" xfId="0" quotePrefix="1" applyNumberFormat="1" applyFont="1" applyFill="1" applyBorder="1" applyAlignment="1"/>
    <xf numFmtId="0" fontId="16" fillId="0" borderId="9" xfId="0" quotePrefix="1" applyNumberFormat="1" applyFont="1" applyFill="1" applyBorder="1" applyAlignment="1"/>
    <xf numFmtId="0" fontId="16" fillId="0" borderId="10" xfId="0" quotePrefix="1" applyNumberFormat="1" applyFont="1" applyFill="1" applyBorder="1" applyAlignment="1"/>
    <xf numFmtId="0" fontId="15" fillId="0" borderId="13" xfId="0" quotePrefix="1" applyNumberFormat="1" applyFont="1" applyFill="1" applyBorder="1" applyAlignment="1">
      <alignment horizontal="right"/>
    </xf>
    <xf numFmtId="0" fontId="8" fillId="0" borderId="32" xfId="0" quotePrefix="1" applyNumberFormat="1" applyFont="1" applyFill="1" applyBorder="1" applyAlignment="1"/>
    <xf numFmtId="0" fontId="8" fillId="0" borderId="3" xfId="0" quotePrefix="1" applyNumberFormat="1" applyFont="1" applyFill="1" applyBorder="1" applyAlignment="1"/>
    <xf numFmtId="43" fontId="3" fillId="0" borderId="0" xfId="0" applyNumberFormat="1" applyFont="1" applyFill="1" applyBorder="1"/>
    <xf numFmtId="0" fontId="8" fillId="0" borderId="32" xfId="0" applyNumberFormat="1" applyFont="1" applyFill="1" applyBorder="1" applyAlignment="1"/>
    <xf numFmtId="0" fontId="14" fillId="0" borderId="44" xfId="0" applyFont="1" applyFill="1" applyBorder="1"/>
    <xf numFmtId="167" fontId="14" fillId="0" borderId="0" xfId="0" applyNumberFormat="1" applyFont="1" applyFill="1" applyBorder="1"/>
    <xf numFmtId="0" fontId="15" fillId="0" borderId="3" xfId="0" quotePrefix="1" applyNumberFormat="1" applyFont="1" applyFill="1" applyBorder="1" applyAlignment="1">
      <alignment horizontal="right"/>
    </xf>
    <xf numFmtId="43" fontId="14" fillId="0" borderId="0" xfId="0" applyNumberFormat="1" applyFont="1" applyFill="1" applyBorder="1" applyAlignment="1">
      <alignment horizontal="center"/>
    </xf>
    <xf numFmtId="0" fontId="8" fillId="0" borderId="37" xfId="0" applyNumberFormat="1" applyFont="1" applyFill="1" applyBorder="1" applyAlignment="1"/>
    <xf numFmtId="0" fontId="8" fillId="0" borderId="38" xfId="0" quotePrefix="1" applyNumberFormat="1" applyFont="1" applyFill="1" applyBorder="1" applyAlignment="1"/>
    <xf numFmtId="43" fontId="3" fillId="0" borderId="39" xfId="0" applyNumberFormat="1" applyFont="1" applyFill="1" applyBorder="1"/>
    <xf numFmtId="0" fontId="16" fillId="0" borderId="6" xfId="0" quotePrefix="1" applyNumberFormat="1" applyFont="1" applyFill="1" applyBorder="1" applyAlignment="1"/>
    <xf numFmtId="0" fontId="16" fillId="0" borderId="21" xfId="0" quotePrefix="1" applyNumberFormat="1" applyFont="1" applyFill="1" applyBorder="1" applyAlignment="1"/>
    <xf numFmtId="0" fontId="16" fillId="0" borderId="22" xfId="0" quotePrefix="1" applyNumberFormat="1" applyFont="1" applyFill="1" applyBorder="1" applyAlignment="1"/>
    <xf numFmtId="0" fontId="16" fillId="0" borderId="23" xfId="0" quotePrefix="1" applyNumberFormat="1" applyFont="1" applyFill="1" applyBorder="1" applyAlignment="1"/>
    <xf numFmtId="0" fontId="15" fillId="0" borderId="24" xfId="0" quotePrefix="1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5" fillId="0" borderId="27" xfId="0" quotePrefix="1" applyNumberFormat="1" applyFont="1" applyFill="1" applyBorder="1" applyAlignment="1"/>
    <xf numFmtId="0" fontId="15" fillId="0" borderId="28" xfId="0" quotePrefix="1" applyNumberFormat="1" applyFont="1" applyFill="1" applyBorder="1" applyAlignment="1"/>
    <xf numFmtId="0" fontId="14" fillId="0" borderId="31" xfId="0" applyFont="1" applyFill="1" applyBorder="1"/>
    <xf numFmtId="0" fontId="15" fillId="0" borderId="32" xfId="0" applyNumberFormat="1" applyFont="1" applyFill="1" applyBorder="1" applyAlignment="1"/>
    <xf numFmtId="0" fontId="15" fillId="0" borderId="16" xfId="0" quotePrefix="1" applyNumberFormat="1" applyFont="1" applyFill="1" applyBorder="1" applyAlignment="1"/>
    <xf numFmtId="0" fontId="16" fillId="0" borderId="15" xfId="0" quotePrefix="1" applyNumberFormat="1" applyFont="1" applyFill="1" applyBorder="1" applyAlignment="1"/>
    <xf numFmtId="0" fontId="16" fillId="0" borderId="17" xfId="0" quotePrefix="1" applyNumberFormat="1" applyFont="1" applyFill="1" applyBorder="1" applyAlignment="1"/>
    <xf numFmtId="0" fontId="3" fillId="0" borderId="44" xfId="0" quotePrefix="1" applyFont="1" applyFill="1" applyBorder="1"/>
    <xf numFmtId="0" fontId="3" fillId="0" borderId="0" xfId="0" quotePrefix="1" applyFont="1" applyFill="1" applyBorder="1"/>
    <xf numFmtId="43" fontId="3" fillId="0" borderId="0" xfId="0" applyNumberFormat="1" applyFont="1" applyFill="1" applyBorder="1"/>
    <xf numFmtId="0" fontId="3" fillId="0" borderId="44" xfId="0" applyFont="1" applyFill="1" applyBorder="1"/>
    <xf numFmtId="0" fontId="3" fillId="0" borderId="0" xfId="0" applyFont="1" applyFill="1" applyBorder="1"/>
    <xf numFmtId="167" fontId="15" fillId="0" borderId="33" xfId="0" applyNumberFormat="1" applyFont="1" applyFill="1" applyBorder="1" applyAlignment="1"/>
    <xf numFmtId="0" fontId="15" fillId="0" borderId="33" xfId="0" quotePrefix="1" applyNumberFormat="1" applyFont="1" applyFill="1" applyBorder="1" applyAlignment="1"/>
    <xf numFmtId="0" fontId="15" fillId="0" borderId="33" xfId="0" quotePrefix="1" applyNumberFormat="1" applyFont="1" applyFill="1" applyBorder="1" applyAlignment="1">
      <alignment horizontal="right"/>
    </xf>
    <xf numFmtId="0" fontId="3" fillId="0" borderId="45" xfId="0" applyFont="1" applyFill="1" applyBorder="1"/>
    <xf numFmtId="0" fontId="3" fillId="0" borderId="39" xfId="0" quotePrefix="1" applyFont="1" applyFill="1" applyBorder="1"/>
    <xf numFmtId="0" fontId="3" fillId="0" borderId="39" xfId="0" applyFont="1" applyFill="1" applyBorder="1"/>
    <xf numFmtId="0" fontId="14" fillId="0" borderId="30" xfId="0" applyFont="1" applyFill="1" applyBorder="1"/>
    <xf numFmtId="43" fontId="14" fillId="0" borderId="33" xfId="0" applyNumberFormat="1" applyFont="1" applyFill="1" applyBorder="1"/>
    <xf numFmtId="0" fontId="9" fillId="0" borderId="7" xfId="0" applyNumberFormat="1" applyFont="1" applyFill="1" applyBorder="1" applyAlignment="1"/>
    <xf numFmtId="0" fontId="9" fillId="0" borderId="8" xfId="0" quotePrefix="1" applyNumberFormat="1" applyFont="1" applyFill="1" applyBorder="1" applyAlignment="1"/>
    <xf numFmtId="0" fontId="9" fillId="0" borderId="9" xfId="0" quotePrefix="1" applyNumberFormat="1" applyFont="1" applyFill="1" applyBorder="1" applyAlignment="1"/>
    <xf numFmtId="0" fontId="9" fillId="0" borderId="10" xfId="0" quotePrefix="1" applyNumberFormat="1" applyFont="1" applyFill="1" applyBorder="1" applyAlignment="1"/>
    <xf numFmtId="0" fontId="9" fillId="0" borderId="35" xfId="0" quotePrefix="1" applyNumberFormat="1" applyFont="1" applyFill="1" applyBorder="1" applyAlignment="1"/>
    <xf numFmtId="0" fontId="4" fillId="0" borderId="0" xfId="0" applyFont="1" applyFill="1" applyBorder="1"/>
    <xf numFmtId="0" fontId="9" fillId="0" borderId="36" xfId="0" quotePrefix="1" applyNumberFormat="1" applyFont="1" applyFill="1" applyBorder="1" applyAlignment="1"/>
    <xf numFmtId="43" fontId="18" fillId="0" borderId="0" xfId="0" applyNumberFormat="1" applyFont="1" applyFill="1" applyBorder="1" applyAlignment="1">
      <alignment horizontal="center"/>
    </xf>
    <xf numFmtId="0" fontId="4" fillId="0" borderId="44" xfId="0" applyFont="1" applyFill="1" applyBorder="1"/>
    <xf numFmtId="0" fontId="14" fillId="0" borderId="45" xfId="0" applyFont="1" applyFill="1" applyBorder="1"/>
    <xf numFmtId="0" fontId="18" fillId="0" borderId="0" xfId="0" applyFont="1" applyFill="1" applyBorder="1"/>
    <xf numFmtId="0" fontId="17" fillId="0" borderId="46" xfId="0" applyFont="1" applyFill="1" applyBorder="1"/>
    <xf numFmtId="0" fontId="17" fillId="0" borderId="20" xfId="0" applyFont="1" applyFill="1" applyBorder="1"/>
    <xf numFmtId="0" fontId="17" fillId="0" borderId="18" xfId="0" applyFont="1" applyFill="1" applyBorder="1"/>
    <xf numFmtId="167" fontId="4" fillId="0" borderId="0" xfId="0" applyNumberFormat="1" applyFont="1" applyFill="1" applyBorder="1"/>
    <xf numFmtId="0" fontId="9" fillId="0" borderId="7" xfId="0" quotePrefix="1" applyNumberFormat="1" applyFont="1" applyFill="1" applyBorder="1" applyAlignment="1"/>
    <xf numFmtId="0" fontId="3" fillId="0" borderId="33" xfId="0" applyFont="1" applyFill="1" applyBorder="1"/>
    <xf numFmtId="43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39" xfId="0" applyNumberFormat="1" applyFont="1" applyFill="1" applyBorder="1" applyAlignment="1">
      <alignment horizontal="center"/>
    </xf>
    <xf numFmtId="43" fontId="3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>
      <alignment horizontal="center"/>
    </xf>
    <xf numFmtId="164" fontId="0" fillId="0" borderId="0" xfId="0" applyNumberFormat="1" applyFont="1"/>
    <xf numFmtId="0" fontId="14" fillId="0" borderId="48" xfId="0" applyFont="1" applyFill="1" applyBorder="1" applyAlignment="1">
      <alignment horizontal="center"/>
    </xf>
    <xf numFmtId="164" fontId="0" fillId="0" borderId="2" xfId="0" applyNumberFormat="1" applyBorder="1"/>
    <xf numFmtId="0" fontId="14" fillId="0" borderId="0" xfId="0" applyFont="1" applyFill="1" applyBorder="1"/>
    <xf numFmtId="0" fontId="14" fillId="0" borderId="40" xfId="0" applyFont="1" applyFill="1" applyBorder="1"/>
    <xf numFmtId="0" fontId="17" fillId="0" borderId="34" xfId="0" applyFont="1" applyFill="1" applyBorder="1"/>
    <xf numFmtId="0" fontId="17" fillId="0" borderId="4" xfId="0" applyFont="1" applyFill="1" applyBorder="1"/>
    <xf numFmtId="0" fontId="16" fillId="0" borderId="36" xfId="0" quotePrefix="1" applyNumberFormat="1" applyFont="1" applyFill="1" applyBorder="1" applyAlignment="1"/>
    <xf numFmtId="0" fontId="14" fillId="0" borderId="19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43" fontId="14" fillId="0" borderId="33" xfId="0" applyNumberFormat="1" applyFont="1" applyFill="1" applyBorder="1"/>
    <xf numFmtId="0" fontId="17" fillId="0" borderId="5" xfId="0" applyFont="1" applyFill="1" applyBorder="1"/>
    <xf numFmtId="43" fontId="2" fillId="0" borderId="30" xfId="0" applyNumberFormat="1" applyFont="1" applyFill="1" applyBorder="1"/>
    <xf numFmtId="43" fontId="14" fillId="0" borderId="30" xfId="0" applyNumberFormat="1" applyFont="1" applyFill="1" applyBorder="1"/>
    <xf numFmtId="43" fontId="2" fillId="0" borderId="0" xfId="0" applyNumberFormat="1" applyFont="1" applyFill="1" applyBorder="1"/>
    <xf numFmtId="0" fontId="15" fillId="0" borderId="14" xfId="0" quotePrefix="1" applyNumberFormat="1" applyFont="1" applyFill="1" applyBorder="1" applyAlignment="1">
      <alignment horizontal="right"/>
    </xf>
    <xf numFmtId="43" fontId="18" fillId="0" borderId="0" xfId="0" applyNumberFormat="1" applyFont="1" applyFill="1" applyBorder="1"/>
    <xf numFmtId="43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39" xfId="0" applyFont="1" applyFill="1" applyBorder="1"/>
    <xf numFmtId="164" fontId="0" fillId="0" borderId="0" xfId="0" applyNumberFormat="1"/>
    <xf numFmtId="9" fontId="0" fillId="0" borderId="0" xfId="0" applyNumberFormat="1" applyFont="1"/>
    <xf numFmtId="0" fontId="0" fillId="0" borderId="0" xfId="0" applyAlignment="1">
      <alignment horizontal="center"/>
    </xf>
    <xf numFmtId="0" fontId="19" fillId="0" borderId="0" xfId="0" applyFont="1" applyFill="1"/>
    <xf numFmtId="0" fontId="3" fillId="0" borderId="0" xfId="0" applyFont="1" applyAlignment="1">
      <alignment vertical="top"/>
    </xf>
    <xf numFmtId="10" fontId="3" fillId="0" borderId="0" xfId="0" applyNumberFormat="1" applyFont="1"/>
    <xf numFmtId="164" fontId="3" fillId="0" borderId="0" xfId="0" applyNumberFormat="1" applyFont="1"/>
    <xf numFmtId="10" fontId="3" fillId="0" borderId="2" xfId="0" applyNumberFormat="1" applyFont="1" applyBorder="1"/>
    <xf numFmtId="164" fontId="3" fillId="0" borderId="2" xfId="0" applyNumberFormat="1" applyFont="1" applyFill="1" applyBorder="1"/>
    <xf numFmtId="0" fontId="22" fillId="0" borderId="0" xfId="0" applyFont="1" applyAlignment="1">
      <alignment horizontal="right"/>
    </xf>
    <xf numFmtId="44" fontId="22" fillId="0" borderId="0" xfId="0" applyNumberFormat="1" applyFont="1" applyAlignment="1">
      <alignment horizontal="right"/>
    </xf>
    <xf numFmtId="0" fontId="3" fillId="0" borderId="0" xfId="0" applyFont="1"/>
    <xf numFmtId="0" fontId="17" fillId="0" borderId="19" xfId="0" applyFont="1" applyFill="1" applyBorder="1"/>
    <xf numFmtId="0" fontId="3" fillId="0" borderId="0" xfId="0" applyFont="1" applyFill="1"/>
    <xf numFmtId="43" fontId="14" fillId="0" borderId="0" xfId="0" applyNumberFormat="1" applyFont="1" applyFill="1"/>
    <xf numFmtId="0" fontId="0" fillId="0" borderId="0" xfId="0" applyFill="1"/>
    <xf numFmtId="0" fontId="17" fillId="0" borderId="4" xfId="0" applyFont="1" applyFill="1" applyBorder="1"/>
    <xf numFmtId="166" fontId="17" fillId="0" borderId="4" xfId="0" applyNumberFormat="1" applyFont="1" applyFill="1" applyBorder="1"/>
    <xf numFmtId="43" fontId="0" fillId="0" borderId="0" xfId="0" applyNumberFormat="1" applyFill="1"/>
    <xf numFmtId="0" fontId="17" fillId="0" borderId="41" xfId="0" applyFont="1" applyFill="1" applyBorder="1"/>
    <xf numFmtId="0" fontId="17" fillId="0" borderId="42" xfId="0" applyFont="1" applyFill="1" applyBorder="1"/>
    <xf numFmtId="0" fontId="17" fillId="0" borderId="43" xfId="0" applyFont="1" applyFill="1" applyBorder="1"/>
    <xf numFmtId="166" fontId="14" fillId="0" borderId="0" xfId="0" applyNumberFormat="1" applyFont="1" applyFill="1"/>
    <xf numFmtId="43" fontId="14" fillId="0" borderId="0" xfId="0" applyNumberFormat="1" applyFont="1" applyFill="1"/>
    <xf numFmtId="167" fontId="14" fillId="0" borderId="0" xfId="0" applyNumberFormat="1" applyFont="1" applyFill="1"/>
    <xf numFmtId="0" fontId="4" fillId="0" borderId="30" xfId="0" applyFont="1" applyFill="1" applyBorder="1"/>
    <xf numFmtId="0" fontId="18" fillId="0" borderId="30" xfId="0" applyFont="1" applyFill="1" applyBorder="1"/>
    <xf numFmtId="43" fontId="3" fillId="0" borderId="0" xfId="0" applyNumberFormat="1" applyFont="1" applyFill="1"/>
    <xf numFmtId="0" fontId="0" fillId="0" borderId="44" xfId="0" applyFill="1" applyBorder="1"/>
    <xf numFmtId="0" fontId="0" fillId="0" borderId="0" xfId="0" applyFill="1" applyBorder="1"/>
    <xf numFmtId="166" fontId="3" fillId="0" borderId="0" xfId="0" applyNumberFormat="1" applyFont="1" applyFill="1"/>
    <xf numFmtId="0" fontId="3" fillId="0" borderId="30" xfId="0" applyFont="1" applyFill="1" applyBorder="1"/>
    <xf numFmtId="0" fontId="3" fillId="0" borderId="31" xfId="0" applyFont="1" applyFill="1" applyBorder="1"/>
    <xf numFmtId="43" fontId="3" fillId="0" borderId="39" xfId="0" applyNumberFormat="1" applyFont="1" applyFill="1" applyBorder="1"/>
    <xf numFmtId="0" fontId="6" fillId="0" borderId="0" xfId="0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4" fillId="0" borderId="0" xfId="0" applyFont="1"/>
    <xf numFmtId="43" fontId="0" fillId="0" borderId="1" xfId="0" applyNumberFormat="1" applyBorder="1"/>
    <xf numFmtId="167" fontId="9" fillId="0" borderId="2" xfId="0" applyNumberFormat="1" applyFont="1" applyBorder="1" applyAlignment="1"/>
    <xf numFmtId="0" fontId="26" fillId="0" borderId="0" xfId="0" applyFont="1" applyAlignment="1">
      <alignment horizontal="right"/>
    </xf>
    <xf numFmtId="0" fontId="8" fillId="2" borderId="0" xfId="0" quotePrefix="1" applyNumberFormat="1" applyFont="1" applyFill="1" applyBorder="1" applyAlignment="1"/>
    <xf numFmtId="0" fontId="8" fillId="2" borderId="0" xfId="0" applyNumberFormat="1" applyFont="1" applyFill="1" applyBorder="1" applyAlignment="1"/>
    <xf numFmtId="167" fontId="8" fillId="0" borderId="12" xfId="0" applyNumberFormat="1" applyFont="1" applyBorder="1" applyAlignment="1"/>
    <xf numFmtId="0" fontId="8" fillId="2" borderId="3" xfId="0" quotePrefix="1" applyNumberFormat="1" applyFont="1" applyFill="1" applyBorder="1" applyAlignment="1"/>
    <xf numFmtId="0" fontId="8" fillId="2" borderId="3" xfId="0" applyNumberFormat="1" applyFont="1" applyFill="1" applyBorder="1" applyAlignment="1"/>
    <xf numFmtId="0" fontId="26" fillId="0" borderId="0" xfId="0" applyFont="1"/>
    <xf numFmtId="43" fontId="23" fillId="0" borderId="51" xfId="0" applyNumberFormat="1" applyFont="1" applyBorder="1"/>
    <xf numFmtId="167" fontId="8" fillId="0" borderId="11" xfId="0" applyNumberFormat="1" applyFont="1" applyBorder="1" applyAlignment="1"/>
    <xf numFmtId="0" fontId="8" fillId="2" borderId="3" xfId="0" quotePrefix="1" applyNumberFormat="1" applyFont="1" applyFill="1" applyBorder="1" applyAlignment="1"/>
    <xf numFmtId="0" fontId="24" fillId="0" borderId="0" xfId="0" applyFont="1" applyAlignment="1">
      <alignment horizontal="left"/>
    </xf>
    <xf numFmtId="43" fontId="2" fillId="0" borderId="0" xfId="0" applyNumberFormat="1" applyFont="1"/>
    <xf numFmtId="0" fontId="8" fillId="2" borderId="3" xfId="0" quotePrefix="1" applyNumberFormat="1" applyFont="1" applyFill="1" applyBorder="1" applyAlignment="1">
      <alignment horizontal="right"/>
    </xf>
    <xf numFmtId="0" fontId="9" fillId="2" borderId="10" xfId="0" quotePrefix="1" applyNumberFormat="1" applyFont="1" applyFill="1" applyBorder="1" applyAlignment="1"/>
    <xf numFmtId="0" fontId="9" fillId="2" borderId="9" xfId="0" quotePrefix="1" applyNumberFormat="1" applyFont="1" applyFill="1" applyBorder="1" applyAlignment="1"/>
    <xf numFmtId="0" fontId="9" fillId="2" borderId="50" xfId="0" quotePrefix="1" applyNumberFormat="1" applyFont="1" applyFill="1" applyBorder="1" applyAlignment="1"/>
    <xf numFmtId="0" fontId="9" fillId="2" borderId="8" xfId="0" quotePrefix="1" applyNumberFormat="1" applyFont="1" applyFill="1" applyBorder="1" applyAlignment="1"/>
    <xf numFmtId="0" fontId="9" fillId="2" borderId="7" xfId="0" quotePrefix="1" applyNumberFormat="1" applyFont="1" applyFill="1" applyBorder="1" applyAlignment="1"/>
    <xf numFmtId="0" fontId="9" fillId="2" borderId="6" xfId="0" quotePrefix="1" applyNumberFormat="1" applyFont="1" applyFill="1" applyBorder="1" applyAlignment="1"/>
    <xf numFmtId="0" fontId="13" fillId="0" borderId="5" xfId="0" applyFont="1" applyBorder="1"/>
    <xf numFmtId="0" fontId="12" fillId="0" borderId="4" xfId="0" applyFont="1" applyBorder="1"/>
    <xf numFmtId="167" fontId="23" fillId="0" borderId="2" xfId="0" applyNumberFormat="1" applyFont="1" applyBorder="1"/>
    <xf numFmtId="166" fontId="12" fillId="0" borderId="4" xfId="0" applyNumberFormat="1" applyFont="1" applyBorder="1"/>
    <xf numFmtId="166" fontId="0" fillId="0" borderId="0" xfId="0" applyNumberFormat="1"/>
    <xf numFmtId="0" fontId="11" fillId="0" borderId="49" xfId="0" applyFont="1" applyBorder="1"/>
    <xf numFmtId="0" fontId="11" fillId="0" borderId="0" xfId="0" applyFont="1"/>
    <xf numFmtId="43" fontId="8" fillId="0" borderId="29" xfId="0" applyNumberFormat="1" applyFont="1" applyFill="1" applyBorder="1" applyAlignment="1"/>
    <xf numFmtId="43" fontId="8" fillId="0" borderId="11" xfId="0" applyNumberFormat="1" applyFont="1" applyFill="1" applyBorder="1" applyAlignment="1"/>
    <xf numFmtId="43" fontId="8" fillId="0" borderId="12" xfId="0" applyNumberFormat="1" applyFont="1" applyFill="1" applyBorder="1" applyAlignment="1"/>
    <xf numFmtId="169" fontId="10" fillId="3" borderId="0" xfId="0" applyNumberFormat="1" applyFont="1" applyFill="1" applyAlignment="1">
      <alignment wrapText="1"/>
    </xf>
    <xf numFmtId="0" fontId="1" fillId="0" borderId="0" xfId="0" applyFont="1"/>
    <xf numFmtId="49" fontId="27" fillId="3" borderId="0" xfId="0" applyNumberFormat="1" applyFont="1" applyFill="1" applyAlignment="1">
      <alignment wrapText="1"/>
    </xf>
    <xf numFmtId="0" fontId="28" fillId="0" borderId="0" xfId="0" applyFont="1" applyAlignment="1">
      <alignment wrapText="1"/>
    </xf>
    <xf numFmtId="49" fontId="10" fillId="3" borderId="0" xfId="0" applyNumberFormat="1" applyFont="1" applyFill="1" applyAlignment="1">
      <alignment wrapText="1"/>
    </xf>
    <xf numFmtId="49" fontId="1" fillId="4" borderId="52" xfId="0" applyNumberFormat="1" applyFont="1" applyFill="1" applyBorder="1" applyAlignment="1">
      <alignment horizontal="right" vertical="center" wrapText="1"/>
    </xf>
    <xf numFmtId="49" fontId="10" fillId="4" borderId="52" xfId="0" applyNumberFormat="1" applyFont="1" applyFill="1" applyBorder="1" applyAlignment="1">
      <alignment horizontal="right" vertical="center" wrapText="1"/>
    </xf>
    <xf numFmtId="49" fontId="10" fillId="4" borderId="52" xfId="0" applyNumberFormat="1" applyFont="1" applyFill="1" applyBorder="1" applyAlignment="1">
      <alignment horizontal="left" vertical="center" wrapText="1"/>
    </xf>
    <xf numFmtId="49" fontId="10" fillId="5" borderId="52" xfId="0" applyNumberFormat="1" applyFont="1" applyFill="1" applyBorder="1" applyAlignment="1">
      <alignment horizontal="left" vertical="center" wrapText="1"/>
    </xf>
    <xf numFmtId="49" fontId="10" fillId="5" borderId="52" xfId="0" applyNumberFormat="1" applyFont="1" applyFill="1" applyBorder="1" applyAlignment="1">
      <alignment horizontal="right" vertical="center" wrapText="1"/>
    </xf>
    <xf numFmtId="168" fontId="10" fillId="3" borderId="52" xfId="0" applyNumberFormat="1" applyFont="1" applyFill="1" applyBorder="1" applyAlignment="1">
      <alignment horizontal="right" vertical="center" wrapText="1"/>
    </xf>
    <xf numFmtId="168" fontId="10" fillId="5" borderId="52" xfId="0" applyNumberFormat="1" applyFont="1" applyFill="1" applyBorder="1" applyAlignment="1">
      <alignment horizontal="right" vertical="center" wrapText="1"/>
    </xf>
    <xf numFmtId="1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/>
  </sheetViews>
  <sheetFormatPr defaultRowHeight="15"/>
  <cols>
    <col min="2" max="2" width="46" bestFit="1" customWidth="1"/>
    <col min="4" max="4" width="10.5703125" bestFit="1" customWidth="1"/>
    <col min="5" max="5" width="29.28515625" customWidth="1"/>
    <col min="6" max="6" width="10.5703125" bestFit="1" customWidth="1"/>
  </cols>
  <sheetData>
    <row r="2" spans="1:5">
      <c r="D2" s="39" t="s">
        <v>67</v>
      </c>
    </row>
    <row r="3" spans="1:5">
      <c r="A3" s="161"/>
      <c r="B3" s="137" t="s">
        <v>0</v>
      </c>
      <c r="C3" s="137"/>
      <c r="D3" s="193"/>
      <c r="E3" s="137"/>
    </row>
    <row r="4" spans="1:5" ht="15.75">
      <c r="A4" s="161"/>
      <c r="B4" s="136" t="s">
        <v>1</v>
      </c>
      <c r="C4" s="136"/>
      <c r="D4" s="136"/>
      <c r="E4" s="136"/>
    </row>
    <row r="5" spans="1:5" ht="15.75">
      <c r="A5" s="161"/>
      <c r="B5" s="136" t="s">
        <v>2</v>
      </c>
      <c r="C5" s="136"/>
      <c r="D5" s="136"/>
      <c r="E5" s="136"/>
    </row>
    <row r="6" spans="1:5" ht="15.75">
      <c r="A6" s="161"/>
      <c r="B6" s="136" t="s">
        <v>94</v>
      </c>
      <c r="C6" s="136"/>
      <c r="D6" s="136"/>
      <c r="E6" s="136"/>
    </row>
    <row r="7" spans="1:5">
      <c r="A7" s="161"/>
      <c r="B7" s="161"/>
      <c r="C7" s="161"/>
      <c r="D7" s="161"/>
      <c r="E7" s="161"/>
    </row>
    <row r="8" spans="1:5">
      <c r="A8" s="19" t="s">
        <v>3</v>
      </c>
      <c r="B8" s="18"/>
      <c r="C8" s="18"/>
      <c r="D8" s="18"/>
    </row>
    <row r="9" spans="1:5">
      <c r="A9" s="20" t="s">
        <v>4</v>
      </c>
      <c r="B9" s="21" t="s">
        <v>5</v>
      </c>
      <c r="C9" s="22"/>
      <c r="D9" s="20" t="s">
        <v>6</v>
      </c>
    </row>
    <row r="10" spans="1:5">
      <c r="A10" s="23"/>
      <c r="B10" s="23"/>
      <c r="C10" s="23"/>
      <c r="D10" s="23"/>
    </row>
    <row r="11" spans="1:5">
      <c r="A11" s="24">
        <v>1</v>
      </c>
      <c r="B11" s="25" t="s">
        <v>7</v>
      </c>
      <c r="C11" s="25"/>
      <c r="D11" s="26">
        <f>SAPBW70_DOWNLOAD!F32</f>
        <v>24408.362905041846</v>
      </c>
    </row>
    <row r="12" spans="1:5">
      <c r="A12" s="29">
        <v>2</v>
      </c>
      <c r="B12" s="17"/>
      <c r="C12" s="17"/>
      <c r="D12" s="17"/>
    </row>
    <row r="13" spans="1:5" ht="15.75" thickBot="1">
      <c r="A13" s="24">
        <v>3</v>
      </c>
      <c r="B13" s="27" t="s">
        <v>8</v>
      </c>
      <c r="C13" s="28"/>
      <c r="D13" s="30">
        <f>-D11</f>
        <v>-24408.362905041846</v>
      </c>
    </row>
    <row r="14" spans="1:5" ht="15.75" thickTop="1">
      <c r="A14" s="28"/>
      <c r="B14" s="28"/>
      <c r="C14" s="28"/>
      <c r="D14" s="2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/>
  </sheetViews>
  <sheetFormatPr defaultRowHeight="15"/>
  <cols>
    <col min="2" max="2" width="46" bestFit="1" customWidth="1"/>
    <col min="4" max="4" width="10.140625" bestFit="1" customWidth="1"/>
  </cols>
  <sheetData>
    <row r="2" spans="1:5">
      <c r="D2" s="193"/>
    </row>
    <row r="4" spans="1:5" ht="14.45" customHeight="1">
      <c r="B4" s="46" t="s">
        <v>9</v>
      </c>
      <c r="C4" s="46"/>
      <c r="D4" s="46"/>
      <c r="E4" s="46"/>
    </row>
    <row r="5" spans="1:5" ht="15.75">
      <c r="B5" s="45" t="s">
        <v>1</v>
      </c>
      <c r="C5" s="45"/>
      <c r="D5" s="45"/>
      <c r="E5" s="45"/>
    </row>
    <row r="6" spans="1:5" ht="15.75">
      <c r="B6" s="14" t="s">
        <v>2</v>
      </c>
      <c r="C6" s="15"/>
      <c r="D6" s="15"/>
      <c r="E6" s="15"/>
    </row>
    <row r="7" spans="1:5" ht="15.75">
      <c r="B7" s="45" t="str">
        <f>'3.11E'!B6</f>
        <v>For The Twelve Months Ended December 31, 2021</v>
      </c>
      <c r="C7" s="15"/>
      <c r="D7" s="15"/>
      <c r="E7" s="15"/>
    </row>
    <row r="9" spans="1:5">
      <c r="A9" s="33" t="s">
        <v>3</v>
      </c>
      <c r="B9" s="32"/>
      <c r="C9" s="32"/>
      <c r="D9" s="32"/>
    </row>
    <row r="10" spans="1:5">
      <c r="A10" s="34" t="s">
        <v>4</v>
      </c>
      <c r="B10" s="35" t="s">
        <v>5</v>
      </c>
      <c r="C10" s="36"/>
      <c r="D10" s="34" t="s">
        <v>6</v>
      </c>
    </row>
    <row r="11" spans="1:5">
      <c r="A11" s="37"/>
      <c r="B11" s="37"/>
      <c r="C11" s="37"/>
      <c r="D11" s="37"/>
    </row>
    <row r="12" spans="1:5">
      <c r="A12" s="38">
        <v>1</v>
      </c>
      <c r="B12" s="39" t="s">
        <v>7</v>
      </c>
      <c r="C12" s="39"/>
      <c r="D12" s="40">
        <f>SAPBW70_DOWNLOAD!F33</f>
        <v>5270.4370949579306</v>
      </c>
    </row>
    <row r="13" spans="1:5">
      <c r="A13" s="43">
        <v>2</v>
      </c>
      <c r="B13" s="31"/>
      <c r="C13" s="31"/>
      <c r="D13" s="31"/>
    </row>
    <row r="14" spans="1:5" ht="15.75" thickBot="1">
      <c r="A14" s="38">
        <v>3</v>
      </c>
      <c r="B14" s="41" t="s">
        <v>8</v>
      </c>
      <c r="C14" s="42"/>
      <c r="D14" s="44">
        <f>-D12</f>
        <v>-5270.4370949579306</v>
      </c>
    </row>
    <row r="15" spans="1:5" ht="15.75" thickTop="1">
      <c r="A15" s="42"/>
      <c r="B15" s="42"/>
      <c r="C15" s="42"/>
      <c r="D15" s="42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B7" workbookViewId="0"/>
  </sheetViews>
  <sheetFormatPr defaultColWidth="8.85546875" defaultRowHeight="12"/>
  <cols>
    <col min="1" max="2" width="28.42578125" style="229" bestFit="1" customWidth="1"/>
    <col min="3" max="3" width="7.7109375" style="229" customWidth="1"/>
    <col min="4" max="4" width="27.5703125" style="229" bestFit="1" customWidth="1"/>
    <col min="5" max="8" width="9.7109375" style="229" bestFit="1" customWidth="1"/>
    <col min="9" max="9" width="10.5703125" style="229" bestFit="1" customWidth="1"/>
    <col min="10" max="11" width="9.7109375" style="229" bestFit="1" customWidth="1"/>
    <col min="12" max="12" width="10.5703125" style="229" bestFit="1" customWidth="1"/>
    <col min="13" max="16" width="9.7109375" style="229" bestFit="1" customWidth="1"/>
    <col min="17" max="17" width="7.85546875" style="229" bestFit="1" customWidth="1"/>
    <col min="18" max="16384" width="8.85546875" style="229"/>
  </cols>
  <sheetData>
    <row r="1" spans="1:2" ht="31.5">
      <c r="A1" s="230" t="s">
        <v>45</v>
      </c>
    </row>
    <row r="2" spans="1:2" ht="12.75">
      <c r="A2" s="231"/>
    </row>
    <row r="3" spans="1:2">
      <c r="A3" s="228" t="s">
        <v>46</v>
      </c>
      <c r="B3" s="232" t="s">
        <v>66</v>
      </c>
    </row>
    <row r="4" spans="1:2" ht="12.75">
      <c r="A4" s="231"/>
    </row>
    <row r="5" spans="1:2" ht="15.6" customHeight="1">
      <c r="A5" s="8" t="s">
        <v>47</v>
      </c>
      <c r="B5" s="8"/>
    </row>
    <row r="6" spans="1:2" ht="22.5">
      <c r="A6" s="228" t="s">
        <v>48</v>
      </c>
      <c r="B6" s="232" t="s">
        <v>49</v>
      </c>
    </row>
    <row r="7" spans="1:2">
      <c r="A7" s="228" t="s">
        <v>50</v>
      </c>
      <c r="B7" s="232" t="s">
        <v>51</v>
      </c>
    </row>
    <row r="8" spans="1:2">
      <c r="A8" s="228" t="s">
        <v>52</v>
      </c>
      <c r="B8" s="232" t="s">
        <v>93</v>
      </c>
    </row>
    <row r="9" spans="1:2">
      <c r="A9" s="228" t="s">
        <v>53</v>
      </c>
      <c r="B9" s="232" t="s">
        <v>54</v>
      </c>
    </row>
    <row r="10" spans="1:2">
      <c r="A10" s="228" t="s">
        <v>55</v>
      </c>
      <c r="B10" s="228" t="s">
        <v>55</v>
      </c>
    </row>
    <row r="11" spans="1:2" ht="15.6" customHeight="1">
      <c r="A11" s="8" t="s">
        <v>56</v>
      </c>
      <c r="B11" s="8"/>
    </row>
    <row r="12" spans="1:2">
      <c r="A12" s="7" t="s">
        <v>57</v>
      </c>
      <c r="B12" s="7"/>
    </row>
    <row r="13" spans="1:2">
      <c r="A13" s="228" t="s">
        <v>55</v>
      </c>
      <c r="B13" s="228" t="s">
        <v>55</v>
      </c>
    </row>
    <row r="14" spans="1:2" ht="15.6" customHeight="1">
      <c r="A14" s="8" t="s">
        <v>58</v>
      </c>
      <c r="B14" s="8"/>
    </row>
    <row r="15" spans="1:2">
      <c r="A15" s="7" t="s">
        <v>57</v>
      </c>
      <c r="B15" s="7"/>
    </row>
    <row r="16" spans="1:2" ht="13.5" thickBot="1">
      <c r="A16" s="231"/>
    </row>
    <row r="17" spans="1:17" ht="23.25" thickBot="1">
      <c r="A17" s="6"/>
      <c r="B17" s="5"/>
      <c r="C17" s="4"/>
      <c r="D17" s="234" t="s">
        <v>52</v>
      </c>
      <c r="E17" s="235" t="s">
        <v>81</v>
      </c>
      <c r="F17" s="235" t="s">
        <v>82</v>
      </c>
      <c r="G17" s="235" t="s">
        <v>83</v>
      </c>
      <c r="H17" s="235" t="s">
        <v>84</v>
      </c>
      <c r="I17" s="235" t="s">
        <v>85</v>
      </c>
      <c r="J17" s="235" t="s">
        <v>86</v>
      </c>
      <c r="K17" s="235" t="s">
        <v>87</v>
      </c>
      <c r="L17" s="235" t="s">
        <v>88</v>
      </c>
      <c r="M17" s="235" t="s">
        <v>89</v>
      </c>
      <c r="N17" s="235" t="s">
        <v>90</v>
      </c>
      <c r="O17" s="235" t="s">
        <v>91</v>
      </c>
      <c r="P17" s="235" t="s">
        <v>92</v>
      </c>
      <c r="Q17" s="236" t="s">
        <v>59</v>
      </c>
    </row>
    <row r="18" spans="1:17" ht="12.75" thickBot="1">
      <c r="A18" s="3"/>
      <c r="B18" s="2"/>
      <c r="C18" s="1"/>
      <c r="D18" s="234"/>
      <c r="E18" s="235" t="s">
        <v>60</v>
      </c>
      <c r="F18" s="235" t="s">
        <v>60</v>
      </c>
      <c r="G18" s="235" t="s">
        <v>60</v>
      </c>
      <c r="H18" s="235" t="s">
        <v>60</v>
      </c>
      <c r="I18" s="235" t="s">
        <v>60</v>
      </c>
      <c r="J18" s="235" t="s">
        <v>60</v>
      </c>
      <c r="K18" s="235" t="s">
        <v>60</v>
      </c>
      <c r="L18" s="235" t="s">
        <v>60</v>
      </c>
      <c r="M18" s="235" t="s">
        <v>60</v>
      </c>
      <c r="N18" s="235" t="s">
        <v>60</v>
      </c>
      <c r="O18" s="235" t="s">
        <v>60</v>
      </c>
      <c r="P18" s="235" t="s">
        <v>60</v>
      </c>
      <c r="Q18" s="236" t="s">
        <v>60</v>
      </c>
    </row>
    <row r="19" spans="1:17" ht="12.75" thickBot="1">
      <c r="A19" s="13" t="s">
        <v>53</v>
      </c>
      <c r="B19" s="12"/>
      <c r="C19" s="235" t="s">
        <v>48</v>
      </c>
      <c r="D19" s="233"/>
      <c r="E19" s="234" t="s">
        <v>19</v>
      </c>
      <c r="F19" s="234" t="s">
        <v>19</v>
      </c>
      <c r="G19" s="234" t="s">
        <v>19</v>
      </c>
      <c r="H19" s="234" t="s">
        <v>19</v>
      </c>
      <c r="I19" s="234" t="s">
        <v>19</v>
      </c>
      <c r="J19" s="234" t="s">
        <v>19</v>
      </c>
      <c r="K19" s="234" t="s">
        <v>19</v>
      </c>
      <c r="L19" s="234" t="s">
        <v>19</v>
      </c>
      <c r="M19" s="234" t="s">
        <v>19</v>
      </c>
      <c r="N19" s="234" t="s">
        <v>19</v>
      </c>
      <c r="O19" s="234" t="s">
        <v>19</v>
      </c>
      <c r="P19" s="234" t="s">
        <v>19</v>
      </c>
      <c r="Q19" s="237" t="s">
        <v>19</v>
      </c>
    </row>
    <row r="20" spans="1:17" ht="23.25" thickBot="1">
      <c r="A20" s="235" t="s">
        <v>61</v>
      </c>
      <c r="B20" s="235" t="s">
        <v>62</v>
      </c>
      <c r="C20" s="235" t="s">
        <v>34</v>
      </c>
      <c r="D20" s="235" t="s">
        <v>63</v>
      </c>
      <c r="E20" s="238">
        <v>102977.84</v>
      </c>
      <c r="F20" s="238">
        <v>168229.75</v>
      </c>
      <c r="G20" s="238">
        <v>162056.99</v>
      </c>
      <c r="H20" s="238">
        <v>156026.04999999999</v>
      </c>
      <c r="I20" s="238">
        <v>150654.85</v>
      </c>
      <c r="J20" s="238">
        <v>145724.46</v>
      </c>
      <c r="K20" s="238">
        <v>141309.71</v>
      </c>
      <c r="L20" s="238">
        <v>-1002471.77</v>
      </c>
      <c r="M20" s="238">
        <v>1341.56</v>
      </c>
      <c r="N20" s="238">
        <v>1309.3</v>
      </c>
      <c r="O20" s="238">
        <v>1276.97</v>
      </c>
      <c r="P20" s="238">
        <v>1243.0899999999999</v>
      </c>
      <c r="Q20" s="239">
        <f>SUM(E20:P20)</f>
        <v>29678.799999999774</v>
      </c>
    </row>
    <row r="21" spans="1:17" ht="12.75" thickBot="1">
      <c r="A21" s="235" t="s">
        <v>61</v>
      </c>
      <c r="B21" s="235" t="s">
        <v>62</v>
      </c>
      <c r="C21" s="11" t="s">
        <v>64</v>
      </c>
      <c r="D21" s="10"/>
      <c r="E21" s="239">
        <f>E20</f>
        <v>102977.84</v>
      </c>
      <c r="F21" s="239">
        <f t="shared" ref="F21:P22" si="0">F20</f>
        <v>168229.75</v>
      </c>
      <c r="G21" s="239">
        <f t="shared" si="0"/>
        <v>162056.99</v>
      </c>
      <c r="H21" s="239">
        <f t="shared" si="0"/>
        <v>156026.04999999999</v>
      </c>
      <c r="I21" s="239">
        <f t="shared" si="0"/>
        <v>150654.85</v>
      </c>
      <c r="J21" s="239">
        <f t="shared" si="0"/>
        <v>145724.46</v>
      </c>
      <c r="K21" s="239">
        <f t="shared" si="0"/>
        <v>141309.71</v>
      </c>
      <c r="L21" s="239">
        <f t="shared" si="0"/>
        <v>-1002471.77</v>
      </c>
      <c r="M21" s="239">
        <f t="shared" si="0"/>
        <v>1341.56</v>
      </c>
      <c r="N21" s="239">
        <f t="shared" si="0"/>
        <v>1309.3</v>
      </c>
      <c r="O21" s="239">
        <f t="shared" si="0"/>
        <v>1276.97</v>
      </c>
      <c r="P21" s="239">
        <f t="shared" si="0"/>
        <v>1243.0899999999999</v>
      </c>
      <c r="Q21" s="239">
        <f>Q20</f>
        <v>29678.799999999774</v>
      </c>
    </row>
    <row r="22" spans="1:17" ht="12.75" thickBot="1">
      <c r="A22" s="11" t="s">
        <v>59</v>
      </c>
      <c r="B22" s="9"/>
      <c r="C22" s="9"/>
      <c r="D22" s="10"/>
      <c r="E22" s="239">
        <f>E21</f>
        <v>102977.84</v>
      </c>
      <c r="F22" s="239">
        <f t="shared" si="0"/>
        <v>168229.75</v>
      </c>
      <c r="G22" s="239">
        <f t="shared" si="0"/>
        <v>162056.99</v>
      </c>
      <c r="H22" s="239">
        <f t="shared" si="0"/>
        <v>156026.04999999999</v>
      </c>
      <c r="I22" s="239">
        <f t="shared" si="0"/>
        <v>150654.85</v>
      </c>
      <c r="J22" s="239">
        <f t="shared" si="0"/>
        <v>145724.46</v>
      </c>
      <c r="K22" s="239">
        <f t="shared" si="0"/>
        <v>141309.71</v>
      </c>
      <c r="L22" s="239">
        <f t="shared" si="0"/>
        <v>-1002471.77</v>
      </c>
      <c r="M22" s="239">
        <f t="shared" si="0"/>
        <v>1341.56</v>
      </c>
      <c r="N22" s="239">
        <f t="shared" si="0"/>
        <v>1309.3</v>
      </c>
      <c r="O22" s="239">
        <f t="shared" si="0"/>
        <v>1276.97</v>
      </c>
      <c r="P22" s="239">
        <f t="shared" si="0"/>
        <v>1243.0899999999999</v>
      </c>
      <c r="Q22" s="239">
        <f>SUM(E22:P22)</f>
        <v>29678.799999999774</v>
      </c>
    </row>
    <row r="27" spans="1:17" ht="12.75">
      <c r="D27" s="163" t="s">
        <v>65</v>
      </c>
      <c r="E27" s="164">
        <f>'E&amp;G Split'!F16</f>
        <v>0.82241744629304525</v>
      </c>
      <c r="F27" s="165">
        <f>Q22*E27</f>
        <v>24408.362905041846</v>
      </c>
    </row>
    <row r="28" spans="1:17" ht="12.75">
      <c r="D28" s="163" t="s">
        <v>35</v>
      </c>
      <c r="E28" s="164">
        <f>'E&amp;G Split'!G16</f>
        <v>0.17758255370695483</v>
      </c>
      <c r="F28" s="165">
        <f>Q22*E28</f>
        <v>5270.4370949579306</v>
      </c>
    </row>
    <row r="29" spans="1:17" ht="13.5" thickBot="1">
      <c r="D29" s="163" t="s">
        <v>36</v>
      </c>
      <c r="E29" s="166">
        <v>1</v>
      </c>
      <c r="F29" s="167">
        <f>SUM(F27:F28)</f>
        <v>29678.799999999777</v>
      </c>
    </row>
    <row r="30" spans="1:17" ht="13.5" thickTop="1">
      <c r="D30" s="163"/>
      <c r="E30" s="168" t="s">
        <v>37</v>
      </c>
      <c r="F30" s="169">
        <f>Q22-F29</f>
        <v>0</v>
      </c>
    </row>
    <row r="31" spans="1:17" ht="12.75">
      <c r="D31" s="163"/>
      <c r="E31" s="163"/>
      <c r="F31" s="170"/>
    </row>
    <row r="32" spans="1:17" ht="12.75">
      <c r="D32" s="163"/>
      <c r="E32" s="163" t="s">
        <v>11</v>
      </c>
      <c r="F32" s="165">
        <f>F27</f>
        <v>24408.362905041846</v>
      </c>
    </row>
    <row r="33" spans="4:17" ht="12.75">
      <c r="D33" s="163"/>
      <c r="E33" s="163" t="s">
        <v>12</v>
      </c>
      <c r="F33" s="165">
        <f>F28</f>
        <v>5270.4370949579306</v>
      </c>
    </row>
    <row r="34" spans="4:17" ht="13.5" thickBot="1">
      <c r="D34" s="163"/>
      <c r="E34" s="163" t="s">
        <v>36</v>
      </c>
      <c r="F34" s="167">
        <f>SUM(F32:F33)</f>
        <v>29678.799999999777</v>
      </c>
    </row>
    <row r="35" spans="4:17" ht="12.75" thickTop="1"/>
    <row r="38" spans="4:17" ht="15"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4:17" ht="15"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4:17" ht="15"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4:17" ht="15">
      <c r="E41"/>
      <c r="F41"/>
      <c r="G41"/>
      <c r="H41"/>
      <c r="I41"/>
      <c r="J41"/>
      <c r="K41"/>
      <c r="L41"/>
      <c r="M41"/>
      <c r="N41"/>
      <c r="O41"/>
      <c r="P41"/>
      <c r="Q41"/>
    </row>
  </sheetData>
  <mergeCells count="9">
    <mergeCell ref="A19:B19"/>
    <mergeCell ref="C21:D21"/>
    <mergeCell ref="A22:D22"/>
    <mergeCell ref="A5:B5"/>
    <mergeCell ref="A11:B11"/>
    <mergeCell ref="A12:B12"/>
    <mergeCell ref="A14:B14"/>
    <mergeCell ref="A15:B15"/>
    <mergeCell ref="A17:C18"/>
  </mergeCells>
  <pageMargins left="0.75" right="0.75" top="1" bottom="1" header="0.5" footer="0.5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5"/>
  <cols>
    <col min="1" max="1" width="20" bestFit="1" customWidth="1"/>
    <col min="2" max="2" width="13.7109375" bestFit="1" customWidth="1"/>
    <col min="3" max="4" width="12.5703125" bestFit="1" customWidth="1"/>
  </cols>
  <sheetData>
    <row r="1" spans="1:8">
      <c r="A1" s="48" t="s">
        <v>10</v>
      </c>
      <c r="B1" s="51" t="s">
        <v>11</v>
      </c>
      <c r="C1" s="51" t="s">
        <v>12</v>
      </c>
      <c r="D1" s="51" t="s">
        <v>13</v>
      </c>
      <c r="E1" s="50"/>
      <c r="F1" s="51" t="s">
        <v>11</v>
      </c>
      <c r="G1" s="51" t="s">
        <v>12</v>
      </c>
      <c r="H1" s="51" t="s">
        <v>13</v>
      </c>
    </row>
    <row r="2" spans="1:8">
      <c r="A2" s="47"/>
    </row>
    <row r="3" spans="1:8">
      <c r="A3" s="49">
        <v>44197</v>
      </c>
      <c r="B3" s="139">
        <f>'2021 PO '!G5</f>
        <v>225951.86076292879</v>
      </c>
      <c r="C3" s="139">
        <f>'2021 PO '!H6</f>
        <v>47598.299237071202</v>
      </c>
      <c r="D3" s="139">
        <f>B3+C3</f>
        <v>273550.15999999997</v>
      </c>
      <c r="F3" s="16">
        <f>B3/D3</f>
        <v>0.82599791117990506</v>
      </c>
      <c r="G3" s="16">
        <f>C3/D3</f>
        <v>0.17400208882009502</v>
      </c>
      <c r="H3" s="16">
        <f>F3+G3</f>
        <v>1</v>
      </c>
    </row>
    <row r="4" spans="1:8">
      <c r="A4" s="49">
        <v>44228</v>
      </c>
      <c r="B4" s="139">
        <f>'2021 PO '!G21</f>
        <v>218275.03780452037</v>
      </c>
      <c r="C4" s="139">
        <f>'2021 PO '!H22</f>
        <v>46303.022195479622</v>
      </c>
      <c r="D4" s="139">
        <f t="shared" ref="D4:D14" si="0">B4+C4</f>
        <v>264578.06</v>
      </c>
      <c r="F4" s="160">
        <f t="shared" ref="F4:F14" si="1">B4/D4</f>
        <v>0.82499296353038631</v>
      </c>
      <c r="G4" s="160">
        <f t="shared" ref="G4:G14" si="2">C4/D4</f>
        <v>0.17500703646961363</v>
      </c>
      <c r="H4" s="160">
        <f t="shared" ref="H4:H14" si="3">F4+G4</f>
        <v>1</v>
      </c>
    </row>
    <row r="5" spans="1:8">
      <c r="A5" s="49">
        <v>44256</v>
      </c>
      <c r="B5" s="139">
        <f>'2021 PO '!G37</f>
        <v>205156.61854434328</v>
      </c>
      <c r="C5" s="139">
        <f>'2021 PO '!H38</f>
        <v>43998.891455656703</v>
      </c>
      <c r="D5" s="139">
        <f t="shared" si="0"/>
        <v>249155.50999999998</v>
      </c>
      <c r="F5" s="160">
        <f t="shared" si="1"/>
        <v>0.82340791317175077</v>
      </c>
      <c r="G5" s="160">
        <f t="shared" si="2"/>
        <v>0.17659208682824917</v>
      </c>
      <c r="H5" s="160">
        <f t="shared" si="3"/>
        <v>1</v>
      </c>
    </row>
    <row r="6" spans="1:8">
      <c r="A6" s="49">
        <v>44287</v>
      </c>
      <c r="B6" s="139">
        <f>'2021 PO '!G53</f>
        <v>201942.86581718939</v>
      </c>
      <c r="C6" s="139">
        <f>'2021 PO '!H54</f>
        <v>44492.544182810612</v>
      </c>
      <c r="D6" s="139">
        <f t="shared" si="0"/>
        <v>246435.41</v>
      </c>
      <c r="F6" s="160">
        <f t="shared" si="1"/>
        <v>0.81945555558427818</v>
      </c>
      <c r="G6" s="160">
        <f t="shared" si="2"/>
        <v>0.18054444441572179</v>
      </c>
      <c r="H6" s="160">
        <f t="shared" si="3"/>
        <v>1</v>
      </c>
    </row>
    <row r="7" spans="1:8">
      <c r="A7" s="49">
        <v>44317</v>
      </c>
      <c r="B7" s="139">
        <f>'2021 PO '!G69</f>
        <v>194998.92229290365</v>
      </c>
      <c r="C7" s="139">
        <f>'2021 PO '!H70</f>
        <v>43164.817707096328</v>
      </c>
      <c r="D7" s="139">
        <f t="shared" si="0"/>
        <v>238163.74</v>
      </c>
      <c r="F7" s="160">
        <f t="shared" si="1"/>
        <v>0.81875990985405112</v>
      </c>
      <c r="G7" s="160">
        <f t="shared" si="2"/>
        <v>0.18124009014594888</v>
      </c>
      <c r="H7" s="160">
        <f t="shared" si="3"/>
        <v>1</v>
      </c>
    </row>
    <row r="8" spans="1:8">
      <c r="A8" s="49">
        <v>44348</v>
      </c>
      <c r="B8" s="139">
        <f>'2021 PO '!G85</f>
        <v>187403.41295369636</v>
      </c>
      <c r="C8" s="139">
        <f>'2021 PO '!H86</f>
        <v>41233.547046303618</v>
      </c>
      <c r="D8" s="139">
        <f t="shared" si="0"/>
        <v>228636.95999999996</v>
      </c>
      <c r="F8" s="160">
        <f t="shared" si="1"/>
        <v>0.81965493660209787</v>
      </c>
      <c r="G8" s="160">
        <f t="shared" si="2"/>
        <v>0.18034506339790218</v>
      </c>
      <c r="H8" s="160">
        <f t="shared" si="3"/>
        <v>1</v>
      </c>
    </row>
    <row r="9" spans="1:8">
      <c r="A9" s="49">
        <v>44378</v>
      </c>
      <c r="B9" s="139">
        <f>'2021 PO '!G100</f>
        <v>181982.74803583961</v>
      </c>
      <c r="C9" s="139">
        <f>'2021 PO '!H101</f>
        <v>39880.551964160419</v>
      </c>
      <c r="D9" s="139">
        <f t="shared" si="0"/>
        <v>221863.30000000005</v>
      </c>
      <c r="F9" s="160">
        <f t="shared" si="1"/>
        <v>0.82024718840763466</v>
      </c>
      <c r="G9" s="160">
        <f t="shared" si="2"/>
        <v>0.17975281159236525</v>
      </c>
      <c r="H9" s="160">
        <f t="shared" si="3"/>
        <v>0.99999999999999989</v>
      </c>
    </row>
    <row r="10" spans="1:8">
      <c r="A10" s="49">
        <v>44409</v>
      </c>
      <c r="B10" s="139">
        <f>'2021 PO '!G118</f>
        <v>176357.13348728901</v>
      </c>
      <c r="C10" s="139">
        <f>'2021 PO '!H119</f>
        <v>38702.35651271102</v>
      </c>
      <c r="D10" s="139">
        <f t="shared" si="0"/>
        <v>215059.49000000005</v>
      </c>
      <c r="F10" s="160">
        <f t="shared" si="1"/>
        <v>0.82003883431179425</v>
      </c>
      <c r="G10" s="160">
        <f t="shared" si="2"/>
        <v>0.17996116568820567</v>
      </c>
      <c r="H10" s="160">
        <f t="shared" si="3"/>
        <v>0.99999999999999989</v>
      </c>
    </row>
    <row r="11" spans="1:8">
      <c r="A11" s="49">
        <v>44440</v>
      </c>
      <c r="B11" s="139">
        <f>'2021 PO '!G136</f>
        <v>175485.30151834158</v>
      </c>
      <c r="C11" s="139">
        <f>'2021 PO '!H137</f>
        <v>39591.888481658374</v>
      </c>
      <c r="D11" s="139">
        <f t="shared" si="0"/>
        <v>215077.18999999994</v>
      </c>
      <c r="F11" s="160">
        <f t="shared" si="1"/>
        <v>0.81591777128175069</v>
      </c>
      <c r="G11" s="160">
        <f t="shared" si="2"/>
        <v>0.18408222871824942</v>
      </c>
      <c r="H11" s="160">
        <f t="shared" si="3"/>
        <v>1</v>
      </c>
    </row>
    <row r="12" spans="1:8">
      <c r="A12" s="49">
        <v>44470</v>
      </c>
      <c r="B12" s="139">
        <f>'2021 PO '!G154</f>
        <v>223074.51361495748</v>
      </c>
      <c r="C12" s="139">
        <f>'2021 PO '!H155</f>
        <v>50113.656385042515</v>
      </c>
      <c r="D12" s="139">
        <f t="shared" si="0"/>
        <v>273188.17</v>
      </c>
      <c r="F12" s="160">
        <f t="shared" si="1"/>
        <v>0.81655993235343061</v>
      </c>
      <c r="G12" s="160">
        <f t="shared" si="2"/>
        <v>0.18344006764656948</v>
      </c>
      <c r="H12" s="160">
        <f t="shared" si="3"/>
        <v>1</v>
      </c>
    </row>
    <row r="13" spans="1:8">
      <c r="A13" s="49">
        <v>44501</v>
      </c>
      <c r="B13" s="139">
        <f>'2021 PO '!G171</f>
        <v>231678.79121782331</v>
      </c>
      <c r="C13" s="139">
        <f>'2021 PO '!H172</f>
        <v>47599.348782176719</v>
      </c>
      <c r="D13" s="139">
        <f t="shared" si="0"/>
        <v>279278.14</v>
      </c>
      <c r="F13" s="160">
        <f t="shared" si="1"/>
        <v>0.8295629268292295</v>
      </c>
      <c r="G13" s="160">
        <f t="shared" si="2"/>
        <v>0.17043707317077061</v>
      </c>
      <c r="H13" s="160">
        <f t="shared" si="3"/>
        <v>1</v>
      </c>
    </row>
    <row r="14" spans="1:8">
      <c r="A14" s="49">
        <v>44531</v>
      </c>
      <c r="B14" s="139">
        <f>'2021 PO '!G190</f>
        <v>236759.00339743771</v>
      </c>
      <c r="C14" s="139">
        <f>'2021 PO '!H191</f>
        <v>48301.126602562304</v>
      </c>
      <c r="D14" s="139">
        <f t="shared" si="0"/>
        <v>285060.13</v>
      </c>
      <c r="F14" s="160">
        <f t="shared" si="1"/>
        <v>0.83055811206371688</v>
      </c>
      <c r="G14" s="160">
        <f t="shared" si="2"/>
        <v>0.16944188793628315</v>
      </c>
      <c r="H14" s="160">
        <f t="shared" si="3"/>
        <v>1</v>
      </c>
    </row>
    <row r="15" spans="1:8">
      <c r="B15" s="159"/>
      <c r="C15" s="159"/>
      <c r="D15" s="159"/>
    </row>
    <row r="16" spans="1:8" ht="15.75" thickBot="1">
      <c r="B16" s="141">
        <f>SUM(B3:B15)</f>
        <v>2459066.2094472707</v>
      </c>
      <c r="C16" s="141">
        <f t="shared" ref="C16:D16" si="4">SUM(C3:C15)</f>
        <v>530980.0505527294</v>
      </c>
      <c r="D16" s="141">
        <f t="shared" si="4"/>
        <v>2990046.26</v>
      </c>
      <c r="F16" s="240">
        <f>B16/D16</f>
        <v>0.82241744629304525</v>
      </c>
      <c r="G16" s="240">
        <f>C16/D16</f>
        <v>0.17758255370695483</v>
      </c>
      <c r="H16" s="240">
        <f>F16+G16</f>
        <v>1</v>
      </c>
    </row>
    <row r="17" ht="15.75" thickTop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/>
  </sheetViews>
  <sheetFormatPr defaultColWidth="8.85546875" defaultRowHeight="15"/>
  <cols>
    <col min="1" max="1" width="8.85546875" style="174"/>
    <col min="2" max="2" width="11.140625" style="174" bestFit="1" customWidth="1"/>
    <col min="3" max="3" width="19.140625" style="174" bestFit="1" customWidth="1"/>
    <col min="4" max="4" width="20" style="174" bestFit="1" customWidth="1"/>
    <col min="5" max="5" width="16.28515625" style="174" bestFit="1" customWidth="1"/>
    <col min="6" max="6" width="13.85546875" style="174" bestFit="1" customWidth="1"/>
    <col min="7" max="7" width="14.5703125" style="174" customWidth="1"/>
    <col min="8" max="9" width="14.42578125" style="174" customWidth="1"/>
    <col min="10" max="11" width="13.140625" style="174" bestFit="1" customWidth="1"/>
    <col min="12" max="12" width="11.140625" style="174" bestFit="1" customWidth="1"/>
    <col min="13" max="16384" width="8.85546875" style="174"/>
  </cols>
  <sheetData>
    <row r="1" spans="1:10">
      <c r="A1" s="171" t="s">
        <v>68</v>
      </c>
      <c r="B1" s="127"/>
      <c r="C1" s="128"/>
      <c r="D1" s="172"/>
      <c r="E1" s="172"/>
      <c r="F1" s="172"/>
      <c r="G1" s="173"/>
      <c r="H1" s="173"/>
      <c r="I1" s="172"/>
    </row>
    <row r="2" spans="1:10" ht="15.75" thickBot="1">
      <c r="A2" s="175" t="s">
        <v>14</v>
      </c>
      <c r="B2" s="176"/>
      <c r="C2" s="175"/>
      <c r="D2" s="56"/>
      <c r="E2" s="172"/>
      <c r="F2" s="172"/>
      <c r="G2" s="173">
        <f>G5+G21+G37+G53+G69+G85+G100+G118+G136+G154+G171+G190</f>
        <v>2459066.2094472707</v>
      </c>
      <c r="H2" s="173"/>
      <c r="I2" s="172"/>
    </row>
    <row r="3" spans="1:10" ht="15.75" thickTop="1">
      <c r="A3" s="88" t="s">
        <v>15</v>
      </c>
      <c r="B3" s="71"/>
      <c r="C3" s="72" t="s">
        <v>15</v>
      </c>
      <c r="D3" s="73" t="s">
        <v>16</v>
      </c>
      <c r="E3" s="56"/>
      <c r="F3" s="162" t="s">
        <v>69</v>
      </c>
      <c r="G3" s="173">
        <f>SUM(G5:G190)</f>
        <v>2459066.2094472707</v>
      </c>
      <c r="H3" s="173">
        <f>SUM(H5:H191)</f>
        <v>530980.0505527294</v>
      </c>
      <c r="I3" s="173">
        <f>G3+H3</f>
        <v>2990046.2600000002</v>
      </c>
      <c r="J3" s="177"/>
    </row>
    <row r="4" spans="1:10" ht="15.75" thickBot="1">
      <c r="A4" s="89" t="s">
        <v>17</v>
      </c>
      <c r="B4" s="90" t="s">
        <v>18</v>
      </c>
      <c r="C4" s="91" t="s">
        <v>15</v>
      </c>
      <c r="D4" s="92" t="s">
        <v>19</v>
      </c>
      <c r="E4" s="93" t="s">
        <v>20</v>
      </c>
      <c r="F4" s="94" t="s">
        <v>21</v>
      </c>
      <c r="G4" s="93" t="s">
        <v>22</v>
      </c>
      <c r="H4" s="94" t="s">
        <v>23</v>
      </c>
      <c r="I4" s="172"/>
      <c r="J4" s="177"/>
    </row>
    <row r="5" spans="1:10">
      <c r="A5" s="95" t="s">
        <v>24</v>
      </c>
      <c r="B5" s="96" t="s">
        <v>25</v>
      </c>
      <c r="C5" s="96" t="s">
        <v>26</v>
      </c>
      <c r="D5" s="225">
        <f>Jan.21!D6</f>
        <v>2062.19</v>
      </c>
      <c r="E5" s="151">
        <f>(D5/(D5+D6))*(D7+D8)</f>
        <v>-35660.872428610674</v>
      </c>
      <c r="F5" s="151">
        <f>D5+E5</f>
        <v>-33598.682428610671</v>
      </c>
      <c r="G5" s="152">
        <f>F5+F12</f>
        <v>225951.86076292879</v>
      </c>
      <c r="H5" s="97"/>
      <c r="I5" s="172"/>
      <c r="J5" s="177"/>
    </row>
    <row r="6" spans="1:10">
      <c r="A6" s="98"/>
      <c r="B6" s="73" t="s">
        <v>27</v>
      </c>
      <c r="C6" s="73" t="s">
        <v>28</v>
      </c>
      <c r="D6" s="226">
        <f>Jan.21!D7</f>
        <v>121.61</v>
      </c>
      <c r="E6" s="153">
        <f>(D6/(D6+D5))*(D7+D8)</f>
        <v>-2102.9675713893207</v>
      </c>
      <c r="F6" s="153">
        <f>D6+E6</f>
        <v>-1981.3575713893208</v>
      </c>
      <c r="G6" s="142"/>
      <c r="H6" s="149">
        <f>F6+F13</f>
        <v>47598.299237071202</v>
      </c>
      <c r="I6" s="172"/>
    </row>
    <row r="7" spans="1:10">
      <c r="A7" s="98"/>
      <c r="B7" s="73" t="s">
        <v>29</v>
      </c>
      <c r="C7" s="73" t="s">
        <v>30</v>
      </c>
      <c r="D7" s="226">
        <f>Jan.21!D8</f>
        <v>-16664.75</v>
      </c>
      <c r="E7" s="63"/>
      <c r="F7" s="63"/>
      <c r="G7" s="142"/>
      <c r="H7" s="69"/>
      <c r="I7" s="172"/>
    </row>
    <row r="8" spans="1:10">
      <c r="A8" s="80"/>
      <c r="B8" s="78" t="s">
        <v>31</v>
      </c>
      <c r="C8" s="78" t="s">
        <v>32</v>
      </c>
      <c r="D8" s="227">
        <f>Jan.21!D9</f>
        <v>-21099.09</v>
      </c>
      <c r="E8" s="63"/>
      <c r="F8" s="63"/>
      <c r="G8" s="142"/>
      <c r="H8" s="69"/>
      <c r="I8" s="172"/>
    </row>
    <row r="9" spans="1:10" ht="15.75" thickBot="1">
      <c r="A9" s="144" t="s">
        <v>33</v>
      </c>
      <c r="B9" s="145"/>
      <c r="C9" s="150"/>
      <c r="D9" s="142"/>
      <c r="E9" s="142"/>
      <c r="F9" s="142"/>
      <c r="G9" s="142"/>
      <c r="H9" s="69"/>
      <c r="I9" s="172"/>
    </row>
    <row r="10" spans="1:10" ht="15.75" thickTop="1">
      <c r="A10" s="70" t="s">
        <v>15</v>
      </c>
      <c r="B10" s="71"/>
      <c r="C10" s="72" t="s">
        <v>15</v>
      </c>
      <c r="D10" s="73" t="s">
        <v>16</v>
      </c>
      <c r="E10" s="142"/>
      <c r="F10" s="142"/>
      <c r="G10" s="142"/>
      <c r="H10" s="69"/>
      <c r="I10" s="172"/>
    </row>
    <row r="11" spans="1:10" ht="15.75" thickBot="1">
      <c r="A11" s="146" t="s">
        <v>17</v>
      </c>
      <c r="B11" s="74" t="s">
        <v>18</v>
      </c>
      <c r="C11" s="75" t="s">
        <v>15</v>
      </c>
      <c r="D11" s="83" t="s">
        <v>19</v>
      </c>
      <c r="E11" s="142"/>
      <c r="F11" s="142"/>
      <c r="G11" s="142"/>
      <c r="H11" s="69"/>
      <c r="I11" s="172"/>
    </row>
    <row r="12" spans="1:10">
      <c r="A12" s="77" t="s">
        <v>24</v>
      </c>
      <c r="B12" s="78" t="s">
        <v>25</v>
      </c>
      <c r="C12" s="78" t="s">
        <v>26</v>
      </c>
      <c r="D12" s="225">
        <f>Jan.21!D15</f>
        <v>312693.98</v>
      </c>
      <c r="E12" s="153">
        <f>(D12/(D12+D13))*(D14+D15)</f>
        <v>-53143.436808460523</v>
      </c>
      <c r="F12" s="153">
        <f>E12+D12</f>
        <v>259550.54319153947</v>
      </c>
      <c r="G12" s="142"/>
      <c r="H12" s="69"/>
      <c r="I12" s="172"/>
    </row>
    <row r="13" spans="1:10">
      <c r="A13" s="80"/>
      <c r="B13" s="78" t="s">
        <v>27</v>
      </c>
      <c r="C13" s="78" t="s">
        <v>28</v>
      </c>
      <c r="D13" s="226">
        <f>Jan.21!D16</f>
        <v>59731.18</v>
      </c>
      <c r="E13" s="153">
        <f>(D13/(D13+D12))*(D14+D15)</f>
        <v>-10151.523191539478</v>
      </c>
      <c r="F13" s="153">
        <f>E13+D13</f>
        <v>49579.656808460524</v>
      </c>
      <c r="G13" s="142"/>
      <c r="H13" s="69"/>
      <c r="I13" s="172"/>
    </row>
    <row r="14" spans="1:10">
      <c r="A14" s="80"/>
      <c r="B14" s="78" t="s">
        <v>29</v>
      </c>
      <c r="C14" s="78" t="s">
        <v>30</v>
      </c>
      <c r="D14" s="226">
        <f>Jan.21!D17</f>
        <v>-9728.17</v>
      </c>
      <c r="E14" s="63"/>
      <c r="F14" s="63"/>
      <c r="G14" s="142"/>
      <c r="H14" s="69"/>
      <c r="I14" s="172"/>
    </row>
    <row r="15" spans="1:10" ht="15.75" thickBot="1">
      <c r="A15" s="85"/>
      <c r="B15" s="86" t="s">
        <v>31</v>
      </c>
      <c r="C15" s="86" t="s">
        <v>32</v>
      </c>
      <c r="D15" s="227">
        <f>Jan.21!D18</f>
        <v>-53566.79</v>
      </c>
      <c r="E15" s="65"/>
      <c r="F15" s="65"/>
      <c r="G15" s="67"/>
      <c r="H15" s="143"/>
      <c r="I15" s="172"/>
    </row>
    <row r="16" spans="1:10" ht="15.75" thickBot="1">
      <c r="A16" s="172"/>
      <c r="B16" s="172"/>
      <c r="C16" s="172"/>
      <c r="D16" s="172"/>
      <c r="E16" s="172"/>
      <c r="F16" s="172"/>
      <c r="G16" s="172"/>
      <c r="H16" s="172"/>
      <c r="I16" s="172"/>
    </row>
    <row r="17" spans="1:8">
      <c r="A17" s="178" t="s">
        <v>70</v>
      </c>
      <c r="B17" s="179"/>
      <c r="C17" s="180"/>
      <c r="D17" s="113"/>
      <c r="E17" s="113"/>
      <c r="F17" s="113"/>
      <c r="G17" s="113"/>
      <c r="H17" s="97"/>
    </row>
    <row r="18" spans="1:8" ht="15.75" thickBot="1">
      <c r="A18" s="144" t="s">
        <v>14</v>
      </c>
      <c r="B18" s="68"/>
      <c r="C18" s="145"/>
      <c r="D18" s="142"/>
      <c r="E18" s="142"/>
      <c r="F18" s="142"/>
      <c r="G18" s="142"/>
      <c r="H18" s="69"/>
    </row>
    <row r="19" spans="1:8" ht="15.75" thickTop="1">
      <c r="A19" s="70" t="s">
        <v>15</v>
      </c>
      <c r="B19" s="71"/>
      <c r="C19" s="72" t="s">
        <v>15</v>
      </c>
      <c r="D19" s="73" t="s">
        <v>16</v>
      </c>
      <c r="E19" s="142"/>
      <c r="F19" s="142"/>
      <c r="G19" s="142"/>
      <c r="H19" s="69"/>
    </row>
    <row r="20" spans="1:8" ht="15.75" thickBot="1">
      <c r="A20" s="146" t="s">
        <v>17</v>
      </c>
      <c r="B20" s="74" t="s">
        <v>18</v>
      </c>
      <c r="C20" s="75" t="s">
        <v>15</v>
      </c>
      <c r="D20" s="76" t="s">
        <v>19</v>
      </c>
      <c r="E20" s="147" t="s">
        <v>20</v>
      </c>
      <c r="F20" s="148" t="s">
        <v>21</v>
      </c>
      <c r="G20" s="138" t="s">
        <v>22</v>
      </c>
      <c r="H20" s="140" t="s">
        <v>23</v>
      </c>
    </row>
    <row r="21" spans="1:8">
      <c r="A21" s="77" t="s">
        <v>24</v>
      </c>
      <c r="B21" s="78" t="s">
        <v>25</v>
      </c>
      <c r="C21" s="78" t="s">
        <v>26</v>
      </c>
      <c r="D21" s="225">
        <f>Feb.21!D6</f>
        <v>2062.19</v>
      </c>
      <c r="E21" s="151">
        <f>(D21/(D21+D22))*(D23+D24)</f>
        <v>-34284.177879109804</v>
      </c>
      <c r="F21" s="151">
        <f>D21+E21</f>
        <v>-32221.987879109805</v>
      </c>
      <c r="G21" s="152">
        <f>F21+F29</f>
        <v>218275.03780452037</v>
      </c>
      <c r="H21" s="69"/>
    </row>
    <row r="22" spans="1:8">
      <c r="A22" s="80"/>
      <c r="B22" s="78" t="s">
        <v>27</v>
      </c>
      <c r="C22" s="78" t="s">
        <v>28</v>
      </c>
      <c r="D22" s="226">
        <f>Feb.21!D7</f>
        <v>121.61</v>
      </c>
      <c r="E22" s="153">
        <f>(D22/(D22+D21))*(D23+D24)</f>
        <v>-2021.782120890191</v>
      </c>
      <c r="F22" s="153">
        <f>D22+E22</f>
        <v>-1900.1721208901911</v>
      </c>
      <c r="G22" s="142"/>
      <c r="H22" s="149">
        <f>F22+F30</f>
        <v>46303.022195479622</v>
      </c>
    </row>
    <row r="23" spans="1:8">
      <c r="A23" s="80"/>
      <c r="B23" s="78" t="s">
        <v>29</v>
      </c>
      <c r="C23" s="78" t="s">
        <v>30</v>
      </c>
      <c r="D23" s="226">
        <f>Feb.21!D8</f>
        <v>-15206.87</v>
      </c>
      <c r="E23" s="79"/>
      <c r="F23" s="79"/>
      <c r="G23" s="59"/>
      <c r="H23" s="69"/>
    </row>
    <row r="24" spans="1:8">
      <c r="A24" s="80"/>
      <c r="B24" s="78" t="s">
        <v>31</v>
      </c>
      <c r="C24" s="78" t="s">
        <v>32</v>
      </c>
      <c r="D24" s="227">
        <f>Feb.21!D9</f>
        <v>-21099.09</v>
      </c>
      <c r="E24" s="79"/>
      <c r="F24" s="79"/>
      <c r="G24" s="59"/>
      <c r="H24" s="69"/>
    </row>
    <row r="25" spans="1:8">
      <c r="A25" s="81"/>
      <c r="B25" s="142"/>
      <c r="C25" s="142"/>
      <c r="D25" s="82"/>
      <c r="E25" s="142"/>
      <c r="F25" s="142"/>
      <c r="G25" s="59"/>
      <c r="H25" s="69"/>
    </row>
    <row r="26" spans="1:8" ht="15.75" thickBot="1">
      <c r="A26" s="144" t="s">
        <v>33</v>
      </c>
      <c r="B26" s="145"/>
      <c r="C26" s="150"/>
      <c r="D26" s="142"/>
      <c r="E26" s="142"/>
      <c r="F26" s="142"/>
      <c r="G26" s="59"/>
      <c r="H26" s="69"/>
    </row>
    <row r="27" spans="1:8" ht="15.75" thickTop="1">
      <c r="A27" s="70" t="s">
        <v>15</v>
      </c>
      <c r="B27" s="71"/>
      <c r="C27" s="72" t="s">
        <v>15</v>
      </c>
      <c r="D27" s="73" t="s">
        <v>16</v>
      </c>
      <c r="E27" s="142"/>
      <c r="F27" s="142"/>
      <c r="G27" s="59"/>
      <c r="H27" s="69"/>
    </row>
    <row r="28" spans="1:8" ht="15.75" thickBot="1">
      <c r="A28" s="146" t="s">
        <v>17</v>
      </c>
      <c r="B28" s="74" t="s">
        <v>18</v>
      </c>
      <c r="C28" s="75" t="s">
        <v>15</v>
      </c>
      <c r="D28" s="83" t="s">
        <v>19</v>
      </c>
      <c r="E28" s="142"/>
      <c r="F28" s="142"/>
      <c r="G28" s="142"/>
      <c r="H28" s="69"/>
    </row>
    <row r="29" spans="1:8">
      <c r="A29" s="77" t="s">
        <v>24</v>
      </c>
      <c r="B29" s="78" t="s">
        <v>25</v>
      </c>
      <c r="C29" s="78" t="s">
        <v>26</v>
      </c>
      <c r="D29" s="225">
        <f>Feb.21!D15</f>
        <v>311098.03999999998</v>
      </c>
      <c r="E29" s="153">
        <f>(D29/(D29+D30))*(D31+D32)</f>
        <v>-60601.014316369809</v>
      </c>
      <c r="F29" s="153">
        <f>D29+E29</f>
        <v>250497.02568363017</v>
      </c>
      <c r="G29" s="84"/>
      <c r="H29" s="69"/>
    </row>
    <row r="30" spans="1:8">
      <c r="A30" s="80"/>
      <c r="B30" s="78" t="s">
        <v>27</v>
      </c>
      <c r="C30" s="78" t="s">
        <v>28</v>
      </c>
      <c r="D30" s="226">
        <f>Feb.21!D16</f>
        <v>59864.66</v>
      </c>
      <c r="E30" s="153">
        <f>(D30/(D30+D29))*(D31+D32)</f>
        <v>-11661.465683630187</v>
      </c>
      <c r="F30" s="153">
        <f>D30+E30</f>
        <v>48203.194316369816</v>
      </c>
      <c r="G30" s="59"/>
      <c r="H30" s="69"/>
    </row>
    <row r="31" spans="1:8">
      <c r="A31" s="80"/>
      <c r="B31" s="78" t="s">
        <v>29</v>
      </c>
      <c r="C31" s="78" t="s">
        <v>30</v>
      </c>
      <c r="D31" s="226">
        <f>Feb.21!D17</f>
        <v>-9657.9699999999993</v>
      </c>
      <c r="E31" s="79"/>
      <c r="F31" s="79"/>
      <c r="G31" s="59"/>
      <c r="H31" s="69"/>
    </row>
    <row r="32" spans="1:8" ht="15.75" thickBot="1">
      <c r="A32" s="85"/>
      <c r="B32" s="86" t="s">
        <v>31</v>
      </c>
      <c r="C32" s="86" t="s">
        <v>32</v>
      </c>
      <c r="D32" s="227">
        <f>Feb.21!D18</f>
        <v>-62604.51</v>
      </c>
      <c r="E32" s="87"/>
      <c r="F32" s="87"/>
      <c r="G32" s="66"/>
      <c r="H32" s="143"/>
    </row>
    <row r="33" spans="1:20" ht="15.75" thickBot="1">
      <c r="A33" s="172"/>
      <c r="B33" s="18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</row>
    <row r="34" spans="1:20">
      <c r="A34" s="178" t="s">
        <v>71</v>
      </c>
      <c r="B34" s="179"/>
      <c r="C34" s="180"/>
      <c r="D34" s="113"/>
      <c r="E34" s="113"/>
      <c r="F34" s="113"/>
      <c r="G34" s="113"/>
      <c r="H34" s="97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</row>
    <row r="35" spans="1:20" ht="15.75" thickBot="1">
      <c r="A35" s="144" t="s">
        <v>14</v>
      </c>
      <c r="B35" s="68"/>
      <c r="C35" s="145"/>
      <c r="D35" s="99" t="s">
        <v>16</v>
      </c>
      <c r="E35" s="142"/>
      <c r="F35" s="142"/>
      <c r="G35" s="142"/>
      <c r="H35" s="69"/>
      <c r="I35" s="54"/>
      <c r="J35" s="54"/>
      <c r="K35" s="54"/>
      <c r="L35" s="54"/>
      <c r="M35" s="54"/>
      <c r="N35" s="54"/>
      <c r="O35" s="54"/>
      <c r="P35" s="142"/>
      <c r="Q35" s="142"/>
      <c r="R35" s="172"/>
      <c r="S35" s="172"/>
      <c r="T35" s="172"/>
    </row>
    <row r="36" spans="1:20" ht="16.5" thickTop="1" thickBot="1">
      <c r="A36" s="146" t="s">
        <v>17</v>
      </c>
      <c r="B36" s="74" t="s">
        <v>18</v>
      </c>
      <c r="C36" s="100" t="s">
        <v>15</v>
      </c>
      <c r="D36" s="154" t="s">
        <v>19</v>
      </c>
      <c r="E36" s="147" t="s">
        <v>20</v>
      </c>
      <c r="F36" s="148" t="s">
        <v>21</v>
      </c>
      <c r="G36" s="138" t="s">
        <v>22</v>
      </c>
      <c r="H36" s="140" t="s">
        <v>23</v>
      </c>
      <c r="I36" s="53"/>
      <c r="J36" s="53"/>
      <c r="K36" s="53"/>
      <c r="L36" s="53"/>
      <c r="M36" s="53"/>
      <c r="N36" s="53"/>
      <c r="O36" s="53"/>
      <c r="P36" s="55"/>
      <c r="Q36" s="55"/>
      <c r="R36" s="172"/>
      <c r="S36" s="172"/>
      <c r="T36" s="172"/>
    </row>
    <row r="37" spans="1:20">
      <c r="A37" s="102" t="s">
        <v>24</v>
      </c>
      <c r="B37" s="103" t="s">
        <v>25</v>
      </c>
      <c r="C37" s="78" t="s">
        <v>26</v>
      </c>
      <c r="D37" s="225">
        <f>Mar.21!D6</f>
        <v>2062.19</v>
      </c>
      <c r="E37" s="151">
        <f>(D37/(D37+D38))*(D39+D40)</f>
        <v>-34284.272310376407</v>
      </c>
      <c r="F37" s="151">
        <f>D37+E37</f>
        <v>-32222.082310376409</v>
      </c>
      <c r="G37" s="152">
        <f>F37+F44</f>
        <v>205156.61854434328</v>
      </c>
      <c r="H37" s="69"/>
      <c r="I37" s="52"/>
      <c r="J37" s="52"/>
      <c r="K37" s="52"/>
      <c r="L37" s="52"/>
      <c r="M37" s="52"/>
      <c r="N37" s="52"/>
      <c r="O37" s="57"/>
      <c r="P37" s="58"/>
      <c r="Q37" s="58"/>
      <c r="R37" s="172"/>
      <c r="S37" s="172"/>
      <c r="T37" s="172"/>
    </row>
    <row r="38" spans="1:20">
      <c r="A38" s="105"/>
      <c r="B38" s="103" t="s">
        <v>27</v>
      </c>
      <c r="C38" s="78" t="s">
        <v>28</v>
      </c>
      <c r="D38" s="226">
        <f>Mar.21!D7</f>
        <v>121.61</v>
      </c>
      <c r="E38" s="153">
        <f>(D38/(D38+D37))*(D39+D40)</f>
        <v>-2021.7876896235914</v>
      </c>
      <c r="F38" s="153">
        <f>D38+E38</f>
        <v>-1900.1776896235915</v>
      </c>
      <c r="G38" s="142"/>
      <c r="H38" s="149">
        <f>F38+F45</f>
        <v>43998.891455656703</v>
      </c>
      <c r="I38" s="52"/>
      <c r="J38" s="52"/>
      <c r="K38" s="52"/>
      <c r="L38" s="52"/>
      <c r="M38" s="52"/>
      <c r="N38" s="52"/>
      <c r="O38" s="57"/>
      <c r="P38" s="58"/>
      <c r="Q38" s="58"/>
      <c r="R38" s="172"/>
      <c r="S38" s="172"/>
      <c r="T38" s="172"/>
    </row>
    <row r="39" spans="1:20">
      <c r="A39" s="105"/>
      <c r="B39" s="103" t="s">
        <v>29</v>
      </c>
      <c r="C39" s="78" t="s">
        <v>30</v>
      </c>
      <c r="D39" s="226">
        <f>Mar.21!D8</f>
        <v>-15207.07</v>
      </c>
      <c r="E39" s="106"/>
      <c r="F39" s="106"/>
      <c r="G39" s="52"/>
      <c r="H39" s="107"/>
      <c r="I39" s="52"/>
      <c r="J39" s="52"/>
      <c r="K39" s="52"/>
      <c r="L39" s="52"/>
      <c r="M39" s="52"/>
      <c r="N39" s="52"/>
      <c r="O39" s="57"/>
      <c r="P39" s="58"/>
      <c r="Q39" s="58"/>
      <c r="R39" s="172"/>
      <c r="S39" s="172"/>
      <c r="T39" s="172"/>
    </row>
    <row r="40" spans="1:20" ht="15.75" thickBot="1">
      <c r="A40" s="105"/>
      <c r="B40" s="103" t="s">
        <v>31</v>
      </c>
      <c r="C40" s="86" t="s">
        <v>32</v>
      </c>
      <c r="D40" s="227">
        <f>Mar.21!D9</f>
        <v>-21098.99</v>
      </c>
      <c r="E40" s="106"/>
      <c r="F40" s="106"/>
      <c r="G40" s="59"/>
      <c r="H40" s="69"/>
      <c r="I40" s="142"/>
      <c r="J40" s="142"/>
      <c r="K40" s="142"/>
      <c r="L40" s="142"/>
      <c r="M40" s="142"/>
      <c r="N40" s="142"/>
      <c r="O40" s="58"/>
      <c r="P40" s="58"/>
      <c r="Q40" s="58"/>
      <c r="R40" s="172"/>
      <c r="S40" s="172"/>
      <c r="T40" s="172"/>
    </row>
    <row r="41" spans="1:20" ht="15.75" thickBot="1">
      <c r="A41" s="144" t="s">
        <v>33</v>
      </c>
      <c r="B41" s="145"/>
      <c r="C41" s="150"/>
      <c r="D41" s="142"/>
      <c r="E41" s="142"/>
      <c r="F41" s="142"/>
      <c r="G41" s="142"/>
      <c r="H41" s="69"/>
      <c r="I41" s="172"/>
      <c r="J41" s="172"/>
      <c r="K41" s="172"/>
      <c r="L41" s="172"/>
      <c r="M41" s="172"/>
      <c r="N41" s="172"/>
      <c r="O41" s="182"/>
      <c r="P41" s="182"/>
      <c r="Q41" s="182"/>
      <c r="R41" s="172"/>
      <c r="S41" s="172"/>
      <c r="T41" s="172"/>
    </row>
    <row r="42" spans="1:20" ht="15.75" thickTop="1">
      <c r="A42" s="70" t="s">
        <v>15</v>
      </c>
      <c r="B42" s="71"/>
      <c r="C42" s="101" t="s">
        <v>15</v>
      </c>
      <c r="D42" s="99" t="s">
        <v>16</v>
      </c>
      <c r="E42" s="54"/>
      <c r="F42" s="54"/>
      <c r="G42" s="54"/>
      <c r="H42" s="108"/>
      <c r="I42" s="54"/>
      <c r="J42" s="54"/>
      <c r="K42" s="54"/>
      <c r="L42" s="54"/>
      <c r="M42" s="54"/>
      <c r="N42" s="54"/>
      <c r="O42" s="60"/>
      <c r="P42" s="58"/>
      <c r="Q42" s="58"/>
      <c r="R42" s="142"/>
      <c r="S42" s="142"/>
      <c r="T42" s="142"/>
    </row>
    <row r="43" spans="1:20" ht="15.75" thickBot="1">
      <c r="A43" s="102" t="s">
        <v>17</v>
      </c>
      <c r="B43" s="103" t="s">
        <v>18</v>
      </c>
      <c r="C43" s="103" t="s">
        <v>15</v>
      </c>
      <c r="D43" s="154" t="s">
        <v>19</v>
      </c>
      <c r="E43" s="106"/>
      <c r="F43" s="106"/>
      <c r="G43" s="53"/>
      <c r="H43" s="109"/>
      <c r="I43" s="53"/>
      <c r="J43" s="53"/>
      <c r="K43" s="53"/>
      <c r="L43" s="53"/>
      <c r="M43" s="53"/>
      <c r="N43" s="53"/>
      <c r="O43" s="61"/>
      <c r="P43" s="62"/>
      <c r="Q43" s="62"/>
      <c r="R43" s="142"/>
      <c r="S43" s="142"/>
      <c r="T43" s="142"/>
    </row>
    <row r="44" spans="1:20">
      <c r="A44" s="102" t="s">
        <v>24</v>
      </c>
      <c r="B44" s="103" t="s">
        <v>25</v>
      </c>
      <c r="C44" s="78" t="s">
        <v>26</v>
      </c>
      <c r="D44" s="225">
        <f>Mar.21!D15</f>
        <v>306123.73</v>
      </c>
      <c r="E44" s="153">
        <f>(D44/(D44+D45))*(D46+D47)</f>
        <v>-68745.029145280292</v>
      </c>
      <c r="F44" s="153">
        <f>D44+E44</f>
        <v>237378.70085471967</v>
      </c>
      <c r="G44" s="52"/>
      <c r="H44" s="107"/>
      <c r="I44" s="52"/>
      <c r="J44" s="52"/>
      <c r="K44" s="52"/>
      <c r="L44" s="52"/>
      <c r="M44" s="52"/>
      <c r="N44" s="52"/>
      <c r="O44" s="57"/>
      <c r="P44" s="58"/>
      <c r="Q44" s="58"/>
      <c r="R44" s="142"/>
      <c r="S44" s="142"/>
      <c r="T44" s="142"/>
    </row>
    <row r="45" spans="1:20">
      <c r="A45" s="105"/>
      <c r="B45" s="103" t="s">
        <v>27</v>
      </c>
      <c r="C45" s="78" t="s">
        <v>28</v>
      </c>
      <c r="D45" s="226">
        <f>Mar.21!D16</f>
        <v>59191.47</v>
      </c>
      <c r="E45" s="153">
        <f>(D45/(D45+D44))*(D46+D47)</f>
        <v>-13292.400854719706</v>
      </c>
      <c r="F45" s="153">
        <f>D45+E45</f>
        <v>45899.069145280293</v>
      </c>
      <c r="G45" s="52"/>
      <c r="H45" s="107"/>
      <c r="I45" s="52"/>
      <c r="J45" s="52"/>
      <c r="K45" s="52"/>
      <c r="L45" s="52"/>
      <c r="M45" s="52"/>
      <c r="N45" s="52"/>
      <c r="O45" s="57"/>
      <c r="P45" s="58"/>
      <c r="Q45" s="58"/>
      <c r="R45" s="142"/>
      <c r="S45" s="142"/>
      <c r="T45" s="142"/>
    </row>
    <row r="46" spans="1:20">
      <c r="A46" s="105"/>
      <c r="B46" s="103" t="s">
        <v>29</v>
      </c>
      <c r="C46" s="78" t="s">
        <v>30</v>
      </c>
      <c r="D46" s="226">
        <f>Mar.21!D17</f>
        <v>-9657.89</v>
      </c>
      <c r="E46" s="106"/>
      <c r="F46" s="106"/>
      <c r="G46" s="52"/>
      <c r="H46" s="107"/>
      <c r="I46" s="52"/>
      <c r="J46" s="52"/>
      <c r="K46" s="52"/>
      <c r="L46" s="52"/>
      <c r="M46" s="52"/>
      <c r="N46" s="52"/>
      <c r="O46" s="57"/>
      <c r="P46" s="58"/>
      <c r="Q46" s="58"/>
      <c r="R46" s="142"/>
      <c r="S46" s="142"/>
      <c r="T46" s="142"/>
    </row>
    <row r="47" spans="1:20" ht="15.75" thickBot="1">
      <c r="A47" s="110"/>
      <c r="B47" s="111" t="s">
        <v>31</v>
      </c>
      <c r="C47" s="86" t="s">
        <v>32</v>
      </c>
      <c r="D47" s="227">
        <f>Mar.21!D18</f>
        <v>-72379.539999999994</v>
      </c>
      <c r="E47" s="112"/>
      <c r="F47" s="112"/>
      <c r="G47" s="67"/>
      <c r="H47" s="143"/>
      <c r="I47" s="142"/>
      <c r="J47" s="142"/>
      <c r="K47" s="142"/>
      <c r="L47" s="142"/>
      <c r="M47" s="142"/>
      <c r="N47" s="142"/>
      <c r="O47" s="58"/>
      <c r="P47" s="58"/>
      <c r="Q47" s="58"/>
      <c r="R47" s="142"/>
      <c r="S47" s="142"/>
      <c r="T47" s="142"/>
    </row>
    <row r="48" spans="1:20" ht="15.75" thickBot="1">
      <c r="A48" s="106"/>
      <c r="B48" s="103"/>
      <c r="C48" s="103"/>
      <c r="D48" s="153"/>
      <c r="E48" s="106"/>
      <c r="F48" s="106"/>
      <c r="G48" s="142"/>
      <c r="H48" s="142"/>
      <c r="I48" s="142"/>
      <c r="J48" s="142"/>
      <c r="K48" s="142"/>
      <c r="L48" s="142"/>
      <c r="M48" s="142"/>
      <c r="N48" s="142"/>
      <c r="O48" s="58"/>
      <c r="P48" s="58"/>
      <c r="Q48" s="58"/>
      <c r="R48" s="142"/>
      <c r="S48" s="142"/>
      <c r="T48" s="142"/>
    </row>
    <row r="49" spans="1:20">
      <c r="A49" s="178" t="s">
        <v>72</v>
      </c>
      <c r="B49" s="179"/>
      <c r="C49" s="180"/>
      <c r="D49" s="113"/>
      <c r="E49" s="113"/>
      <c r="F49" s="113"/>
      <c r="G49" s="113"/>
      <c r="H49" s="97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</row>
    <row r="50" spans="1:20" ht="15.75" thickBot="1">
      <c r="A50" s="144" t="s">
        <v>14</v>
      </c>
      <c r="B50" s="68"/>
      <c r="C50" s="145"/>
      <c r="D50" s="142"/>
      <c r="E50" s="142"/>
      <c r="F50" s="142"/>
      <c r="G50" s="142"/>
      <c r="H50" s="69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</row>
    <row r="51" spans="1:20" ht="15.75" thickTop="1">
      <c r="A51" s="70" t="s">
        <v>15</v>
      </c>
      <c r="B51" s="71"/>
      <c r="C51" s="72" t="s">
        <v>15</v>
      </c>
      <c r="D51" s="73" t="s">
        <v>16</v>
      </c>
      <c r="E51" s="142"/>
      <c r="F51" s="142"/>
      <c r="G51" s="142"/>
      <c r="H51" s="69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</row>
    <row r="52" spans="1:20" ht="15.75" thickBot="1">
      <c r="A52" s="146" t="s">
        <v>17</v>
      </c>
      <c r="B52" s="74" t="s">
        <v>18</v>
      </c>
      <c r="C52" s="75" t="s">
        <v>15</v>
      </c>
      <c r="D52" s="154" t="s">
        <v>19</v>
      </c>
      <c r="E52" s="147" t="s">
        <v>20</v>
      </c>
      <c r="F52" s="148" t="s">
        <v>21</v>
      </c>
      <c r="G52" s="147" t="s">
        <v>22</v>
      </c>
      <c r="H52" s="140" t="s">
        <v>23</v>
      </c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</row>
    <row r="53" spans="1:20">
      <c r="A53" s="77" t="s">
        <v>24</v>
      </c>
      <c r="B53" s="78" t="s">
        <v>25</v>
      </c>
      <c r="C53" s="78" t="s">
        <v>26</v>
      </c>
      <c r="D53" s="225">
        <f>Apr.21!D6</f>
        <v>2062.19</v>
      </c>
      <c r="E53" s="151">
        <f>(D53/(D53+D54))*(D55+D56)</f>
        <v>-34345.577088652812</v>
      </c>
      <c r="F53" s="151">
        <f>D53+E53</f>
        <v>-32283.387088652813</v>
      </c>
      <c r="G53" s="152">
        <f>F53+F60</f>
        <v>201942.86581718939</v>
      </c>
      <c r="H53" s="69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</row>
    <row r="54" spans="1:20">
      <c r="A54" s="80"/>
      <c r="B54" s="78" t="s">
        <v>27</v>
      </c>
      <c r="C54" s="78" t="s">
        <v>28</v>
      </c>
      <c r="D54" s="226">
        <f>Apr.21!D7</f>
        <v>121.61</v>
      </c>
      <c r="E54" s="153">
        <f>(D54/(D54+D53))*(D55+D56)</f>
        <v>-2025.4029113471929</v>
      </c>
      <c r="F54" s="153">
        <f>D54+E54</f>
        <v>-1903.792911347193</v>
      </c>
      <c r="G54" s="142"/>
      <c r="H54" s="149">
        <f>F54+F61</f>
        <v>44492.544182810612</v>
      </c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</row>
    <row r="55" spans="1:20">
      <c r="A55" s="80"/>
      <c r="B55" s="78" t="s">
        <v>29</v>
      </c>
      <c r="C55" s="78" t="s">
        <v>30</v>
      </c>
      <c r="D55" s="226">
        <f>Apr.21!D8</f>
        <v>-15207.24</v>
      </c>
      <c r="E55" s="52"/>
      <c r="F55" s="63"/>
      <c r="G55" s="52"/>
      <c r="H55" s="107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</row>
    <row r="56" spans="1:20">
      <c r="A56" s="80"/>
      <c r="B56" s="78" t="s">
        <v>31</v>
      </c>
      <c r="C56" s="78" t="s">
        <v>32</v>
      </c>
      <c r="D56" s="227">
        <f>Apr.21!D9</f>
        <v>-21163.74</v>
      </c>
      <c r="E56" s="142"/>
      <c r="F56" s="142"/>
      <c r="G56" s="59"/>
      <c r="H56" s="69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</row>
    <row r="57" spans="1:20" ht="15.75" thickBot="1">
      <c r="A57" s="144" t="s">
        <v>33</v>
      </c>
      <c r="B57" s="145"/>
      <c r="C57" s="150"/>
      <c r="D57" s="142"/>
      <c r="E57" s="53"/>
      <c r="F57" s="53"/>
      <c r="G57" s="53"/>
      <c r="H57" s="109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</row>
    <row r="58" spans="1:20" ht="15.75" thickTop="1">
      <c r="A58" s="70" t="s">
        <v>15</v>
      </c>
      <c r="B58" s="71"/>
      <c r="C58" s="72" t="s">
        <v>15</v>
      </c>
      <c r="D58" s="99" t="s">
        <v>16</v>
      </c>
      <c r="E58" s="58"/>
      <c r="F58" s="63"/>
      <c r="G58" s="52"/>
      <c r="H58" s="107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</row>
    <row r="59" spans="1:20" ht="15.75" thickBot="1">
      <c r="A59" s="146" t="s">
        <v>17</v>
      </c>
      <c r="B59" s="74" t="s">
        <v>18</v>
      </c>
      <c r="C59" s="75" t="s">
        <v>15</v>
      </c>
      <c r="D59" s="154" t="s">
        <v>19</v>
      </c>
      <c r="E59" s="58"/>
      <c r="F59" s="63"/>
      <c r="G59" s="52"/>
      <c r="H59" s="107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</row>
    <row r="60" spans="1:20">
      <c r="A60" s="77" t="s">
        <v>24</v>
      </c>
      <c r="B60" s="78" t="s">
        <v>25</v>
      </c>
      <c r="C60" s="78" t="s">
        <v>26</v>
      </c>
      <c r="D60" s="225">
        <f>Apr.21!D15</f>
        <v>306222.45</v>
      </c>
      <c r="E60" s="153">
        <f>(D60/(D60+D61))*(D62+D63)</f>
        <v>-71996.197094157804</v>
      </c>
      <c r="F60" s="153">
        <f>D60+E60</f>
        <v>234226.25290584221</v>
      </c>
      <c r="G60" s="52"/>
      <c r="H60" s="107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</row>
    <row r="61" spans="1:20">
      <c r="A61" s="80"/>
      <c r="B61" s="78" t="s">
        <v>27</v>
      </c>
      <c r="C61" s="78" t="s">
        <v>28</v>
      </c>
      <c r="D61" s="226">
        <f>Apr.21!D16</f>
        <v>60657.59</v>
      </c>
      <c r="E61" s="153">
        <f>(D61/(D61+D60))*(D62+D63)</f>
        <v>-14261.252905842191</v>
      </c>
      <c r="F61" s="153">
        <f>D61+E61</f>
        <v>46396.337094157803</v>
      </c>
      <c r="G61" s="63"/>
      <c r="H61" s="114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</row>
    <row r="62" spans="1:20">
      <c r="A62" s="80"/>
      <c r="B62" s="78" t="s">
        <v>29</v>
      </c>
      <c r="C62" s="78" t="s">
        <v>30</v>
      </c>
      <c r="D62" s="226">
        <f>Apr.21!D17</f>
        <v>-9603.66</v>
      </c>
      <c r="E62" s="52"/>
      <c r="F62" s="63"/>
      <c r="G62" s="142"/>
      <c r="H62" s="114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</row>
    <row r="63" spans="1:20" ht="15.75" thickBot="1">
      <c r="A63" s="85"/>
      <c r="B63" s="86" t="s">
        <v>31</v>
      </c>
      <c r="C63" s="86" t="s">
        <v>32</v>
      </c>
      <c r="D63" s="227">
        <f>Apr.21!D18</f>
        <v>-76653.789999999994</v>
      </c>
      <c r="E63" s="64"/>
      <c r="F63" s="65"/>
      <c r="G63" s="67"/>
      <c r="H63" s="143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</row>
    <row r="64" spans="1:20" ht="15.75" thickBot="1">
      <c r="A64" s="172"/>
      <c r="B64" s="172"/>
      <c r="C64" s="172"/>
      <c r="D64" s="183"/>
      <c r="E64" s="172"/>
      <c r="F64" s="173"/>
      <c r="G64" s="173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</row>
    <row r="65" spans="1:8">
      <c r="A65" s="178" t="s">
        <v>73</v>
      </c>
      <c r="B65" s="179"/>
      <c r="C65" s="180"/>
      <c r="D65" s="113"/>
      <c r="E65" s="113"/>
      <c r="F65" s="113"/>
      <c r="G65" s="113"/>
      <c r="H65" s="97"/>
    </row>
    <row r="66" spans="1:8" ht="15.75" thickBot="1">
      <c r="A66" s="144" t="s">
        <v>14</v>
      </c>
      <c r="B66" s="68"/>
      <c r="C66" s="145"/>
      <c r="D66" s="142"/>
      <c r="E66" s="142"/>
      <c r="F66" s="142"/>
      <c r="G66" s="142"/>
      <c r="H66" s="69"/>
    </row>
    <row r="67" spans="1:8" ht="15.75" thickTop="1">
      <c r="A67" s="70" t="s">
        <v>15</v>
      </c>
      <c r="B67" s="71"/>
      <c r="C67" s="72" t="s">
        <v>15</v>
      </c>
      <c r="D67" s="73" t="s">
        <v>16</v>
      </c>
      <c r="E67" s="142"/>
      <c r="F67" s="142"/>
      <c r="G67" s="142"/>
      <c r="H67" s="69"/>
    </row>
    <row r="68" spans="1:8" ht="15.75" thickBot="1">
      <c r="A68" s="146" t="s">
        <v>17</v>
      </c>
      <c r="B68" s="74" t="s">
        <v>18</v>
      </c>
      <c r="C68" s="75" t="s">
        <v>15</v>
      </c>
      <c r="D68" s="154" t="s">
        <v>19</v>
      </c>
      <c r="E68" s="147" t="s">
        <v>20</v>
      </c>
      <c r="F68" s="148" t="s">
        <v>21</v>
      </c>
      <c r="G68" s="147" t="s">
        <v>22</v>
      </c>
      <c r="H68" s="140" t="s">
        <v>23</v>
      </c>
    </row>
    <row r="69" spans="1:8">
      <c r="A69" s="77" t="s">
        <v>24</v>
      </c>
      <c r="B69" s="78" t="s">
        <v>25</v>
      </c>
      <c r="C69" s="78" t="s">
        <v>26</v>
      </c>
      <c r="D69" s="225">
        <f>May.21!D6</f>
        <v>2062.19</v>
      </c>
      <c r="E69" s="151">
        <f>(D69/(D69+D70))*(D71+D72)</f>
        <v>-33306.021047165494</v>
      </c>
      <c r="F69" s="151">
        <f>D69+E69</f>
        <v>-31243.831047165495</v>
      </c>
      <c r="G69" s="152">
        <f>F69+F76</f>
        <v>194998.92229290365</v>
      </c>
      <c r="H69" s="69"/>
    </row>
    <row r="70" spans="1:8">
      <c r="A70" s="80"/>
      <c r="B70" s="78" t="s">
        <v>27</v>
      </c>
      <c r="C70" s="78" t="s">
        <v>28</v>
      </c>
      <c r="D70" s="226">
        <f>May.21!D7</f>
        <v>121.61</v>
      </c>
      <c r="E70" s="153">
        <f>(D70/(D70+D69))*(D71+D72)</f>
        <v>-1964.0989528345085</v>
      </c>
      <c r="F70" s="153">
        <f>D70+E70</f>
        <v>-1842.4889528345086</v>
      </c>
      <c r="G70" s="142"/>
      <c r="H70" s="149">
        <f>F70+F77</f>
        <v>43164.817707096328</v>
      </c>
    </row>
    <row r="71" spans="1:8">
      <c r="A71" s="80"/>
      <c r="B71" s="78" t="s">
        <v>29</v>
      </c>
      <c r="C71" s="78" t="s">
        <v>30</v>
      </c>
      <c r="D71" s="226">
        <f>May.21!D8</f>
        <v>-15206.38</v>
      </c>
      <c r="E71" s="52"/>
      <c r="F71" s="63"/>
      <c r="G71" s="52"/>
      <c r="H71" s="107"/>
    </row>
    <row r="72" spans="1:8">
      <c r="A72" s="80"/>
      <c r="B72" s="78" t="s">
        <v>31</v>
      </c>
      <c r="C72" s="78" t="s">
        <v>32</v>
      </c>
      <c r="D72" s="227">
        <f>May.21!D9</f>
        <v>-20063.740000000002</v>
      </c>
      <c r="E72" s="142"/>
      <c r="F72" s="63"/>
      <c r="G72" s="63"/>
      <c r="H72" s="69"/>
    </row>
    <row r="73" spans="1:8" ht="15.75" thickBot="1">
      <c r="A73" s="144" t="s">
        <v>33</v>
      </c>
      <c r="B73" s="145"/>
      <c r="C73" s="150"/>
      <c r="D73" s="142"/>
      <c r="E73" s="142"/>
      <c r="F73" s="142"/>
      <c r="G73" s="142"/>
      <c r="H73" s="69"/>
    </row>
    <row r="74" spans="1:8" ht="15.75" thickTop="1">
      <c r="A74" s="70" t="s">
        <v>15</v>
      </c>
      <c r="B74" s="71"/>
      <c r="C74" s="72" t="s">
        <v>15</v>
      </c>
      <c r="D74" s="99" t="s">
        <v>16</v>
      </c>
      <c r="E74" s="142"/>
      <c r="F74" s="142"/>
      <c r="G74" s="142"/>
      <c r="H74" s="69"/>
    </row>
    <row r="75" spans="1:8" ht="15.75" thickBot="1">
      <c r="A75" s="146" t="s">
        <v>17</v>
      </c>
      <c r="B75" s="74" t="s">
        <v>18</v>
      </c>
      <c r="C75" s="75" t="s">
        <v>15</v>
      </c>
      <c r="D75" s="154" t="s">
        <v>19</v>
      </c>
      <c r="E75" s="142"/>
      <c r="F75" s="142"/>
      <c r="G75" s="142"/>
      <c r="H75" s="69"/>
    </row>
    <row r="76" spans="1:8">
      <c r="A76" s="77" t="s">
        <v>24</v>
      </c>
      <c r="B76" s="78" t="s">
        <v>25</v>
      </c>
      <c r="C76" s="78" t="s">
        <v>26</v>
      </c>
      <c r="D76" s="225">
        <f>May.21!D15</f>
        <v>305281.96999999997</v>
      </c>
      <c r="E76" s="153">
        <f>(D76/(D76+D77))*(D78+D79)</f>
        <v>-79039.21665993084</v>
      </c>
      <c r="F76" s="153">
        <f>D76+E76</f>
        <v>226242.75334006915</v>
      </c>
      <c r="G76" s="63"/>
      <c r="H76" s="114"/>
    </row>
    <row r="77" spans="1:8">
      <c r="A77" s="80"/>
      <c r="B77" s="78" t="s">
        <v>27</v>
      </c>
      <c r="C77" s="78" t="s">
        <v>28</v>
      </c>
      <c r="D77" s="226">
        <f>May.21!D16</f>
        <v>60730.87</v>
      </c>
      <c r="E77" s="153">
        <f>(D77/(D77+D76))*(D78+D79)</f>
        <v>-15723.563340069166</v>
      </c>
      <c r="F77" s="153">
        <f>D77+E77</f>
        <v>45007.306659930837</v>
      </c>
      <c r="G77" s="63"/>
      <c r="H77" s="114"/>
    </row>
    <row r="78" spans="1:8">
      <c r="A78" s="80"/>
      <c r="B78" s="78" t="s">
        <v>29</v>
      </c>
      <c r="C78" s="78" t="s">
        <v>30</v>
      </c>
      <c r="D78" s="226">
        <f>May.21!D17</f>
        <v>-9614.2199999999993</v>
      </c>
      <c r="E78" s="52"/>
      <c r="F78" s="63"/>
      <c r="G78" s="142"/>
      <c r="H78" s="114"/>
    </row>
    <row r="79" spans="1:8" ht="15.75" thickBot="1">
      <c r="A79" s="85"/>
      <c r="B79" s="86" t="s">
        <v>31</v>
      </c>
      <c r="C79" s="86" t="s">
        <v>32</v>
      </c>
      <c r="D79" s="227">
        <f>May.21!D18</f>
        <v>-85148.56</v>
      </c>
      <c r="E79" s="67"/>
      <c r="F79" s="65"/>
      <c r="G79" s="65"/>
      <c r="H79" s="143"/>
    </row>
    <row r="80" spans="1:8" ht="15.75" thickBot="1">
      <c r="A80" s="172"/>
      <c r="B80" s="172"/>
      <c r="C80" s="172"/>
      <c r="D80" s="172"/>
      <c r="E80" s="172"/>
      <c r="F80" s="172"/>
      <c r="G80" s="172"/>
      <c r="H80" s="172"/>
    </row>
    <row r="81" spans="1:11">
      <c r="A81" s="178" t="s">
        <v>74</v>
      </c>
      <c r="B81" s="179"/>
      <c r="C81" s="180"/>
      <c r="D81" s="113"/>
      <c r="E81" s="113"/>
      <c r="F81" s="113"/>
      <c r="G81" s="113"/>
      <c r="H81" s="97"/>
      <c r="I81" s="172"/>
      <c r="J81" s="172"/>
      <c r="K81" s="172"/>
    </row>
    <row r="82" spans="1:11" ht="15.75" thickBot="1">
      <c r="A82" s="144" t="s">
        <v>14</v>
      </c>
      <c r="B82" s="68"/>
      <c r="C82" s="145"/>
      <c r="D82" s="142"/>
      <c r="E82" s="142"/>
      <c r="F82" s="142"/>
      <c r="G82" s="142"/>
      <c r="H82" s="69"/>
      <c r="I82" s="142"/>
      <c r="J82" s="172"/>
      <c r="K82" s="172"/>
    </row>
    <row r="83" spans="1:11" ht="15.75" thickTop="1">
      <c r="A83" s="70" t="s">
        <v>15</v>
      </c>
      <c r="B83" s="71"/>
      <c r="C83" s="101" t="s">
        <v>15</v>
      </c>
      <c r="D83" s="99" t="s">
        <v>16</v>
      </c>
      <c r="E83" s="54"/>
      <c r="F83" s="54"/>
      <c r="G83" s="54"/>
      <c r="H83" s="108"/>
      <c r="I83" s="142"/>
      <c r="J83" s="172"/>
      <c r="K83" s="172"/>
    </row>
    <row r="84" spans="1:11" ht="15.75" thickBot="1">
      <c r="A84" s="146" t="s">
        <v>17</v>
      </c>
      <c r="B84" s="74" t="s">
        <v>18</v>
      </c>
      <c r="C84" s="100" t="s">
        <v>15</v>
      </c>
      <c r="D84" s="154" t="s">
        <v>19</v>
      </c>
      <c r="E84" s="147" t="s">
        <v>20</v>
      </c>
      <c r="F84" s="148" t="s">
        <v>21</v>
      </c>
      <c r="G84" s="147" t="s">
        <v>22</v>
      </c>
      <c r="H84" s="140" t="s">
        <v>23</v>
      </c>
      <c r="I84" s="142"/>
      <c r="J84" s="172"/>
      <c r="K84" s="172"/>
    </row>
    <row r="85" spans="1:11">
      <c r="A85" s="77" t="s">
        <v>24</v>
      </c>
      <c r="B85" s="78" t="s">
        <v>25</v>
      </c>
      <c r="C85" s="78" t="s">
        <v>26</v>
      </c>
      <c r="D85" s="225">
        <f>Jun.21!D6</f>
        <v>2062.19</v>
      </c>
      <c r="E85" s="151">
        <f>(D85/(D85+D86))*(D87+D88)</f>
        <v>-33048.176473715539</v>
      </c>
      <c r="F85" s="151">
        <f>D85+E85</f>
        <v>-30985.98647371554</v>
      </c>
      <c r="G85" s="152">
        <f>F85+F92</f>
        <v>187403.41295369636</v>
      </c>
      <c r="H85" s="69"/>
    </row>
    <row r="86" spans="1:11">
      <c r="A86" s="80"/>
      <c r="B86" s="78" t="s">
        <v>27</v>
      </c>
      <c r="C86" s="78" t="s">
        <v>28</v>
      </c>
      <c r="D86" s="226">
        <f>Jun.21!D7</f>
        <v>121.61</v>
      </c>
      <c r="E86" s="153">
        <f>(D86/(D86+D85))*(D87+D88)</f>
        <v>-1948.8935262844579</v>
      </c>
      <c r="F86" s="153">
        <f>D86+E86</f>
        <v>-1827.283526284458</v>
      </c>
      <c r="G86" s="142"/>
      <c r="H86" s="149">
        <f>F86+F93</f>
        <v>41233.547046303618</v>
      </c>
    </row>
    <row r="87" spans="1:11">
      <c r="A87" s="80"/>
      <c r="B87" s="78" t="s">
        <v>29</v>
      </c>
      <c r="C87" s="78" t="s">
        <v>30</v>
      </c>
      <c r="D87" s="226">
        <f>Jun.21!D8</f>
        <v>-15205.17</v>
      </c>
      <c r="E87" s="52"/>
      <c r="F87" s="52"/>
      <c r="G87" s="52"/>
      <c r="H87" s="107"/>
    </row>
    <row r="88" spans="1:11">
      <c r="A88" s="80"/>
      <c r="B88" s="78" t="s">
        <v>31</v>
      </c>
      <c r="C88" s="78" t="s">
        <v>32</v>
      </c>
      <c r="D88" s="227">
        <f>Jun.21!D9</f>
        <v>-19791.900000000001</v>
      </c>
      <c r="E88" s="142"/>
      <c r="F88" s="63"/>
      <c r="G88" s="63"/>
      <c r="H88" s="69"/>
    </row>
    <row r="89" spans="1:11" ht="15.75" thickBot="1">
      <c r="A89" s="144" t="s">
        <v>33</v>
      </c>
      <c r="B89" s="145"/>
      <c r="C89" s="150"/>
      <c r="D89" s="142"/>
      <c r="E89" s="142"/>
      <c r="F89" s="142"/>
      <c r="G89" s="142"/>
      <c r="H89" s="69"/>
    </row>
    <row r="90" spans="1:11" ht="15.75" thickTop="1">
      <c r="A90" s="70" t="s">
        <v>15</v>
      </c>
      <c r="B90" s="71"/>
      <c r="C90" s="101" t="s">
        <v>15</v>
      </c>
      <c r="D90" s="99" t="s">
        <v>16</v>
      </c>
      <c r="E90" s="54"/>
      <c r="F90" s="54"/>
      <c r="G90" s="54"/>
      <c r="H90" s="108"/>
    </row>
    <row r="91" spans="1:11" ht="15.75" thickBot="1">
      <c r="A91" s="146" t="s">
        <v>17</v>
      </c>
      <c r="B91" s="74" t="s">
        <v>18</v>
      </c>
      <c r="C91" s="100" t="s">
        <v>15</v>
      </c>
      <c r="D91" s="154" t="s">
        <v>19</v>
      </c>
      <c r="E91" s="53"/>
      <c r="F91" s="53"/>
      <c r="G91" s="53"/>
      <c r="H91" s="109"/>
    </row>
    <row r="92" spans="1:11">
      <c r="A92" s="77" t="s">
        <v>24</v>
      </c>
      <c r="B92" s="78" t="s">
        <v>25</v>
      </c>
      <c r="C92" s="78" t="s">
        <v>26</v>
      </c>
      <c r="D92" s="225">
        <f>Jun.21!D15</f>
        <v>301694.46999999997</v>
      </c>
      <c r="E92" s="153">
        <f>(D92/(D92+D93))*(D94+D95)</f>
        <v>-83305.070572588083</v>
      </c>
      <c r="F92" s="153">
        <f>D92+E92</f>
        <v>218389.3994274119</v>
      </c>
      <c r="G92" s="52"/>
      <c r="H92" s="107"/>
    </row>
    <row r="93" spans="1:11">
      <c r="A93" s="80"/>
      <c r="B93" s="78" t="s">
        <v>27</v>
      </c>
      <c r="C93" s="78" t="s">
        <v>28</v>
      </c>
      <c r="D93" s="226">
        <f>Jun.21!D16</f>
        <v>59486.47</v>
      </c>
      <c r="E93" s="153">
        <f>(D93/(D93+D92))*(D94+D95)</f>
        <v>-16425.639427411927</v>
      </c>
      <c r="F93" s="153">
        <f>D93+E93</f>
        <v>43060.830572588078</v>
      </c>
      <c r="G93" s="52"/>
      <c r="H93" s="107"/>
    </row>
    <row r="94" spans="1:11">
      <c r="A94" s="80"/>
      <c r="B94" s="78" t="s">
        <v>29</v>
      </c>
      <c r="C94" s="78" t="s">
        <v>30</v>
      </c>
      <c r="D94" s="226">
        <f>Jun.21!D17</f>
        <v>-9586.49</v>
      </c>
      <c r="E94" s="106"/>
      <c r="F94" s="106"/>
      <c r="G94" s="52"/>
      <c r="H94" s="107"/>
      <c r="I94" s="172"/>
      <c r="J94" s="63"/>
      <c r="K94" s="63"/>
    </row>
    <row r="95" spans="1:11" ht="15.75" thickBot="1">
      <c r="A95" s="85"/>
      <c r="B95" s="86" t="s">
        <v>31</v>
      </c>
      <c r="C95" s="86" t="s">
        <v>32</v>
      </c>
      <c r="D95" s="227">
        <f>Jun.21!D18</f>
        <v>-90144.22</v>
      </c>
      <c r="E95" s="112"/>
      <c r="F95" s="112"/>
      <c r="G95" s="64"/>
      <c r="H95" s="143"/>
      <c r="I95" s="172"/>
      <c r="J95" s="63"/>
      <c r="K95" s="63"/>
    </row>
    <row r="96" spans="1:11" ht="15.75" thickBot="1">
      <c r="A96" s="172"/>
      <c r="B96" s="172"/>
      <c r="C96" s="172"/>
      <c r="D96" s="183"/>
      <c r="E96" s="172"/>
      <c r="F96" s="173"/>
      <c r="G96" s="172"/>
      <c r="H96" s="172"/>
      <c r="I96" s="172"/>
      <c r="J96" s="142"/>
      <c r="K96" s="142"/>
    </row>
    <row r="97" spans="1:12">
      <c r="A97" s="171" t="s">
        <v>75</v>
      </c>
      <c r="B97" s="127"/>
      <c r="C97" s="128"/>
      <c r="D97" s="184"/>
      <c r="E97" s="185"/>
      <c r="F97" s="185"/>
      <c r="G97" s="185"/>
      <c r="H97" s="97"/>
      <c r="I97" s="172"/>
      <c r="J97" s="63"/>
      <c r="K97" s="142"/>
    </row>
    <row r="98" spans="1:12" ht="15.75" thickBot="1">
      <c r="A98" s="144" t="s">
        <v>14</v>
      </c>
      <c r="B98" s="68"/>
      <c r="C98" s="145"/>
      <c r="D98" s="78"/>
      <c r="E98" s="125"/>
      <c r="F98" s="125"/>
      <c r="G98" s="63">
        <v>0</v>
      </c>
      <c r="H98" s="69"/>
      <c r="I98" s="172"/>
      <c r="J98" s="172"/>
      <c r="K98" s="172"/>
    </row>
    <row r="99" spans="1:12" ht="16.5" thickTop="1" thickBot="1">
      <c r="A99" s="146" t="s">
        <v>17</v>
      </c>
      <c r="B99" s="146" t="s">
        <v>18</v>
      </c>
      <c r="C99" s="118" t="s">
        <v>15</v>
      </c>
      <c r="D99" s="154" t="s">
        <v>19</v>
      </c>
      <c r="E99" s="147" t="s">
        <v>20</v>
      </c>
      <c r="F99" s="148" t="s">
        <v>21</v>
      </c>
      <c r="G99" s="147" t="s">
        <v>22</v>
      </c>
      <c r="H99" s="140" t="s">
        <v>23</v>
      </c>
      <c r="I99" s="172"/>
      <c r="J99" s="172"/>
      <c r="K99" s="172"/>
    </row>
    <row r="100" spans="1:12">
      <c r="A100" s="77" t="s">
        <v>24</v>
      </c>
      <c r="B100" s="78" t="s">
        <v>25</v>
      </c>
      <c r="C100" s="78" t="s">
        <v>26</v>
      </c>
      <c r="D100" s="225">
        <f>Jul.21!D6</f>
        <v>2062.19</v>
      </c>
      <c r="E100" s="151">
        <f>(D100/(D100+D101))*(D102+D103)</f>
        <v>-33235.79251419544</v>
      </c>
      <c r="F100" s="151">
        <f>D100+E100</f>
        <v>-31173.602514195441</v>
      </c>
      <c r="G100" s="152">
        <f>F100+F109</f>
        <v>181982.74803583961</v>
      </c>
      <c r="H100" s="69"/>
      <c r="I100" s="63"/>
      <c r="J100" s="186"/>
      <c r="K100" s="186"/>
      <c r="L100" s="177"/>
    </row>
    <row r="101" spans="1:12">
      <c r="A101" s="80"/>
      <c r="B101" s="78" t="s">
        <v>27</v>
      </c>
      <c r="C101" s="78" t="s">
        <v>28</v>
      </c>
      <c r="D101" s="226">
        <f>Jul.21!D7</f>
        <v>121.61</v>
      </c>
      <c r="E101" s="153">
        <f>(D101/(D101+D100))*(D102+D103)</f>
        <v>-1959.9574858045605</v>
      </c>
      <c r="F101" s="153">
        <f>D101+E101</f>
        <v>-1838.3474858045606</v>
      </c>
      <c r="G101" s="142"/>
      <c r="H101" s="149">
        <f>F101+F110</f>
        <v>39880.551964160419</v>
      </c>
      <c r="I101" s="63"/>
      <c r="J101" s="186"/>
      <c r="K101" s="186"/>
      <c r="L101" s="177"/>
    </row>
    <row r="102" spans="1:12">
      <c r="A102" s="80"/>
      <c r="B102" s="78" t="s">
        <v>29</v>
      </c>
      <c r="C102" s="78" t="s">
        <v>30</v>
      </c>
      <c r="D102" s="226">
        <f>Jul.21!D8</f>
        <v>-15204.02</v>
      </c>
      <c r="E102" s="106"/>
      <c r="F102" s="142"/>
      <c r="G102" s="142"/>
      <c r="H102" s="69"/>
      <c r="I102" s="63"/>
      <c r="J102" s="186"/>
      <c r="K102" s="186"/>
      <c r="L102" s="177"/>
    </row>
    <row r="103" spans="1:12">
      <c r="A103" s="80"/>
      <c r="B103" s="78" t="s">
        <v>31</v>
      </c>
      <c r="C103" s="78" t="s">
        <v>32</v>
      </c>
      <c r="D103" s="227">
        <f>Jul.21!D9</f>
        <v>-19991.73</v>
      </c>
      <c r="E103" s="106"/>
      <c r="F103" s="155"/>
      <c r="G103" s="142"/>
      <c r="H103" s="69"/>
      <c r="I103" s="63"/>
      <c r="J103" s="186"/>
      <c r="K103" s="186"/>
      <c r="L103" s="177"/>
    </row>
    <row r="104" spans="1:12">
      <c r="A104" s="123"/>
      <c r="B104" s="120"/>
      <c r="C104" s="120"/>
      <c r="D104" s="120"/>
      <c r="E104" s="155"/>
      <c r="F104" s="155"/>
      <c r="G104" s="142"/>
      <c r="H104" s="69"/>
      <c r="I104" s="186"/>
      <c r="J104" s="186"/>
      <c r="K104" s="186"/>
      <c r="L104" s="177"/>
    </row>
    <row r="105" spans="1:12">
      <c r="A105" s="126"/>
      <c r="B105" s="127"/>
      <c r="C105" s="128"/>
      <c r="D105" s="120"/>
      <c r="E105" s="155"/>
      <c r="F105" s="155"/>
      <c r="G105" s="142"/>
      <c r="H105" s="69"/>
      <c r="I105" s="186"/>
      <c r="J105" s="186"/>
      <c r="K105" s="186"/>
      <c r="L105" s="177"/>
    </row>
    <row r="106" spans="1:12" ht="15.75" thickBot="1">
      <c r="A106" s="144" t="s">
        <v>33</v>
      </c>
      <c r="B106" s="145"/>
      <c r="C106" s="150"/>
      <c r="D106" s="120"/>
      <c r="E106" s="155"/>
      <c r="F106" s="155"/>
      <c r="G106" s="142"/>
      <c r="H106" s="69"/>
      <c r="I106" s="186"/>
      <c r="J106" s="186"/>
      <c r="K106" s="186"/>
      <c r="L106" s="177"/>
    </row>
    <row r="107" spans="1:12" ht="15.75" thickTop="1">
      <c r="A107" s="119" t="s">
        <v>15</v>
      </c>
      <c r="B107" s="115"/>
      <c r="C107" s="116" t="s">
        <v>15</v>
      </c>
      <c r="D107" s="78" t="s">
        <v>16</v>
      </c>
      <c r="E107" s="155"/>
      <c r="F107" s="155"/>
      <c r="G107" s="142"/>
      <c r="H107" s="69"/>
      <c r="I107" s="186"/>
      <c r="J107" s="186"/>
      <c r="K107" s="186"/>
      <c r="L107" s="177"/>
    </row>
    <row r="108" spans="1:12" ht="15.75" thickBot="1">
      <c r="A108" s="121" t="s">
        <v>17</v>
      </c>
      <c r="B108" s="117" t="s">
        <v>18</v>
      </c>
      <c r="C108" s="118" t="s">
        <v>15</v>
      </c>
      <c r="D108" s="154" t="s">
        <v>19</v>
      </c>
      <c r="E108" s="155"/>
      <c r="F108" s="155"/>
      <c r="G108" s="142"/>
      <c r="H108" s="69"/>
      <c r="I108" s="186"/>
      <c r="J108" s="186"/>
      <c r="K108" s="186"/>
      <c r="L108" s="177"/>
    </row>
    <row r="109" spans="1:12">
      <c r="A109" s="77" t="s">
        <v>24</v>
      </c>
      <c r="B109" s="78" t="s">
        <v>25</v>
      </c>
      <c r="C109" s="78" t="s">
        <v>26</v>
      </c>
      <c r="D109" s="225">
        <f>Jul.21!D15</f>
        <v>302356.26</v>
      </c>
      <c r="E109" s="153">
        <f>(D109/(D109+D110))*(D111+D112)</f>
        <v>-89199.909449964965</v>
      </c>
      <c r="F109" s="153">
        <f>D109+E109</f>
        <v>213156.35055003504</v>
      </c>
      <c r="G109" s="142"/>
      <c r="H109" s="149"/>
      <c r="I109" s="172"/>
      <c r="J109" s="172"/>
      <c r="K109" s="172"/>
    </row>
    <row r="110" spans="1:12">
      <c r="A110" s="80"/>
      <c r="B110" s="78" t="s">
        <v>27</v>
      </c>
      <c r="C110" s="78" t="s">
        <v>28</v>
      </c>
      <c r="D110" s="226">
        <f>Jul.21!D16</f>
        <v>59177.08</v>
      </c>
      <c r="E110" s="153">
        <f>(D110/(D110+D109))*(D111+D112)</f>
        <v>-17458.180550035024</v>
      </c>
      <c r="F110" s="153">
        <f>D110+E110</f>
        <v>41718.899449964978</v>
      </c>
      <c r="G110" s="142"/>
      <c r="H110" s="69"/>
      <c r="I110" s="172"/>
      <c r="J110" s="172"/>
      <c r="K110" s="172"/>
    </row>
    <row r="111" spans="1:12">
      <c r="A111" s="80"/>
      <c r="B111" s="78" t="s">
        <v>29</v>
      </c>
      <c r="C111" s="78" t="s">
        <v>30</v>
      </c>
      <c r="D111" s="226">
        <f>Jul.21!D17</f>
        <v>-9599.57</v>
      </c>
      <c r="E111" s="106"/>
      <c r="F111" s="155"/>
      <c r="G111" s="142"/>
      <c r="H111" s="69"/>
      <c r="I111" s="172"/>
      <c r="J111" s="172"/>
      <c r="K111" s="172"/>
    </row>
    <row r="112" spans="1:12">
      <c r="A112" s="80"/>
      <c r="B112" s="78" t="s">
        <v>31</v>
      </c>
      <c r="C112" s="78" t="s">
        <v>32</v>
      </c>
      <c r="D112" s="227">
        <f>Jul.21!D18</f>
        <v>-97058.52</v>
      </c>
      <c r="E112" s="106"/>
      <c r="F112" s="155"/>
      <c r="G112" s="142"/>
      <c r="H112" s="69"/>
      <c r="I112" s="172"/>
      <c r="J112" s="172"/>
      <c r="K112" s="172"/>
    </row>
    <row r="113" spans="1:12" ht="15.75" thickBot="1">
      <c r="A113" s="124"/>
      <c r="B113" s="67"/>
      <c r="C113" s="67"/>
      <c r="D113" s="67"/>
      <c r="E113" s="67"/>
      <c r="F113" s="67"/>
      <c r="G113" s="67"/>
      <c r="H113" s="143"/>
    </row>
    <row r="114" spans="1:12">
      <c r="A114" s="178" t="s">
        <v>76</v>
      </c>
      <c r="B114" s="179"/>
      <c r="C114" s="180"/>
      <c r="D114" s="113"/>
      <c r="E114" s="113"/>
      <c r="F114" s="113"/>
      <c r="G114" s="113"/>
      <c r="H114" s="97"/>
    </row>
    <row r="115" spans="1:12" ht="15.75" thickBot="1">
      <c r="A115" s="144" t="s">
        <v>14</v>
      </c>
      <c r="B115" s="68"/>
      <c r="C115" s="145"/>
      <c r="D115" s="120"/>
      <c r="E115" s="120"/>
      <c r="F115" s="120"/>
      <c r="G115" s="120"/>
      <c r="H115" s="69"/>
    </row>
    <row r="116" spans="1:12" ht="15.75" thickTop="1">
      <c r="A116" s="119" t="s">
        <v>15</v>
      </c>
      <c r="B116" s="115"/>
      <c r="C116" s="116" t="s">
        <v>15</v>
      </c>
      <c r="D116" s="78" t="s">
        <v>16</v>
      </c>
      <c r="E116" s="120"/>
      <c r="F116" s="120"/>
      <c r="G116" s="120"/>
      <c r="H116" s="69"/>
    </row>
    <row r="117" spans="1:12" ht="15.75" thickBot="1">
      <c r="A117" s="121" t="s">
        <v>17</v>
      </c>
      <c r="B117" s="117" t="s">
        <v>18</v>
      </c>
      <c r="C117" s="118" t="s">
        <v>15</v>
      </c>
      <c r="D117" s="154" t="s">
        <v>19</v>
      </c>
      <c r="E117" s="147" t="s">
        <v>20</v>
      </c>
      <c r="F117" s="148" t="s">
        <v>21</v>
      </c>
      <c r="G117" s="147" t="s">
        <v>22</v>
      </c>
      <c r="H117" s="140" t="s">
        <v>23</v>
      </c>
      <c r="I117" s="187"/>
      <c r="J117" s="188"/>
      <c r="K117" s="188"/>
    </row>
    <row r="118" spans="1:12">
      <c r="A118" s="77" t="s">
        <v>24</v>
      </c>
      <c r="B118" s="78" t="s">
        <v>25</v>
      </c>
      <c r="C118" s="78" t="s">
        <v>26</v>
      </c>
      <c r="D118" s="225">
        <f>Aug.21!D6</f>
        <v>2062.19</v>
      </c>
      <c r="E118" s="151">
        <f>(D118/(D118+D119))*(D120+D121)</f>
        <v>-33481.502669887348</v>
      </c>
      <c r="F118" s="151">
        <f>D118+E118</f>
        <v>-31419.312669887349</v>
      </c>
      <c r="G118" s="152">
        <f>F118+F127</f>
        <v>176357.13348728901</v>
      </c>
      <c r="H118" s="69"/>
      <c r="I118" s="153"/>
      <c r="J118" s="153"/>
      <c r="K118" s="63"/>
      <c r="L118" s="142"/>
    </row>
    <row r="119" spans="1:12">
      <c r="A119" s="80"/>
      <c r="B119" s="78" t="s">
        <v>27</v>
      </c>
      <c r="C119" s="78" t="s">
        <v>28</v>
      </c>
      <c r="D119" s="226">
        <f>Aug.21!D7</f>
        <v>121.61</v>
      </c>
      <c r="E119" s="153">
        <f>(D119/(D119+D118))*(D120+D121)</f>
        <v>-1974.4473301126473</v>
      </c>
      <c r="F119" s="153">
        <f>D119+E119</f>
        <v>-1852.8373301126474</v>
      </c>
      <c r="G119" s="142"/>
      <c r="H119" s="149">
        <f>F119+F128</f>
        <v>38702.35651271102</v>
      </c>
      <c r="I119" s="153"/>
      <c r="J119" s="153"/>
      <c r="K119" s="142"/>
      <c r="L119" s="63"/>
    </row>
    <row r="120" spans="1:12">
      <c r="A120" s="80"/>
      <c r="B120" s="78" t="s">
        <v>29</v>
      </c>
      <c r="C120" s="78" t="s">
        <v>30</v>
      </c>
      <c r="D120" s="226">
        <f>Aug.21!D8</f>
        <v>-15204.22</v>
      </c>
      <c r="E120" s="106"/>
      <c r="F120" s="142"/>
      <c r="G120" s="142"/>
      <c r="H120" s="69"/>
    </row>
    <row r="121" spans="1:12">
      <c r="A121" s="80"/>
      <c r="B121" s="78" t="s">
        <v>31</v>
      </c>
      <c r="C121" s="78" t="s">
        <v>32</v>
      </c>
      <c r="D121" s="227">
        <f>Aug.21!D9</f>
        <v>-20251.73</v>
      </c>
      <c r="E121" s="106"/>
      <c r="F121" s="122"/>
      <c r="G121" s="142"/>
      <c r="H121" s="69"/>
    </row>
    <row r="122" spans="1:12">
      <c r="A122" s="123"/>
      <c r="B122" s="120"/>
      <c r="C122" s="120"/>
      <c r="D122" s="120"/>
      <c r="E122" s="122"/>
      <c r="F122" s="155"/>
      <c r="G122" s="142"/>
      <c r="H122" s="69"/>
    </row>
    <row r="123" spans="1:12">
      <c r="A123" s="123"/>
      <c r="B123" s="120"/>
      <c r="C123" s="120"/>
      <c r="D123" s="120"/>
      <c r="E123" s="122"/>
      <c r="F123" s="155"/>
      <c r="G123" s="142"/>
      <c r="H123" s="69"/>
    </row>
    <row r="124" spans="1:12" ht="15.75" thickBot="1">
      <c r="A124" s="144" t="s">
        <v>33</v>
      </c>
      <c r="B124" s="145"/>
      <c r="C124" s="150"/>
      <c r="D124" s="120"/>
      <c r="E124" s="122"/>
      <c r="F124" s="155"/>
      <c r="G124" s="142"/>
      <c r="H124" s="69"/>
    </row>
    <row r="125" spans="1:12" ht="15.75" thickTop="1">
      <c r="A125" s="119" t="s">
        <v>15</v>
      </c>
      <c r="B125" s="115"/>
      <c r="C125" s="116" t="s">
        <v>15</v>
      </c>
      <c r="D125" s="78" t="s">
        <v>16</v>
      </c>
      <c r="E125" s="122"/>
      <c r="F125" s="155"/>
      <c r="G125" s="142"/>
      <c r="H125" s="69"/>
    </row>
    <row r="126" spans="1:12" ht="15.75" thickBot="1">
      <c r="A126" s="121" t="s">
        <v>17</v>
      </c>
      <c r="B126" s="117" t="s">
        <v>18</v>
      </c>
      <c r="C126" s="118" t="s">
        <v>15</v>
      </c>
      <c r="D126" s="154" t="s">
        <v>19</v>
      </c>
      <c r="E126" s="122"/>
      <c r="F126" s="155"/>
      <c r="G126" s="142"/>
      <c r="H126" s="69"/>
    </row>
    <row r="127" spans="1:12">
      <c r="A127" s="77" t="s">
        <v>24</v>
      </c>
      <c r="B127" s="78" t="s">
        <v>25</v>
      </c>
      <c r="C127" s="78" t="s">
        <v>26</v>
      </c>
      <c r="D127" s="225">
        <f>Aug.21!D15</f>
        <v>302614.15000000002</v>
      </c>
      <c r="E127" s="153">
        <f>(D127/(D127+D128))*(D129+D130)</f>
        <v>-94837.703842823656</v>
      </c>
      <c r="F127" s="153">
        <f>D127+E127</f>
        <v>207776.44615717637</v>
      </c>
      <c r="G127" s="142"/>
      <c r="H127" s="69"/>
      <c r="I127" s="153"/>
      <c r="J127" s="153"/>
    </row>
    <row r="128" spans="1:12">
      <c r="A128" s="80"/>
      <c r="B128" s="78" t="s">
        <v>27</v>
      </c>
      <c r="C128" s="78" t="s">
        <v>28</v>
      </c>
      <c r="D128" s="226">
        <f>Aug.21!D16</f>
        <v>59066.25</v>
      </c>
      <c r="E128" s="153">
        <f>(D128/(D128+D127))*(D129+D130)</f>
        <v>-18511.056157176332</v>
      </c>
      <c r="F128" s="153">
        <f>D128+E128</f>
        <v>40555.193842823668</v>
      </c>
      <c r="G128" s="142"/>
      <c r="H128" s="69"/>
      <c r="I128" s="153"/>
      <c r="J128" s="153"/>
    </row>
    <row r="129" spans="1:8">
      <c r="A129" s="80"/>
      <c r="B129" s="78" t="s">
        <v>29</v>
      </c>
      <c r="C129" s="78" t="s">
        <v>30</v>
      </c>
      <c r="D129" s="226">
        <f>Aug.21!D17</f>
        <v>-9610</v>
      </c>
      <c r="E129" s="106"/>
      <c r="F129" s="122"/>
      <c r="G129" s="142"/>
      <c r="H129" s="69"/>
    </row>
    <row r="130" spans="1:8">
      <c r="A130" s="80"/>
      <c r="B130" s="78" t="s">
        <v>31</v>
      </c>
      <c r="C130" s="78" t="s">
        <v>32</v>
      </c>
      <c r="D130" s="227">
        <f>Aug.21!D18</f>
        <v>-103738.76</v>
      </c>
      <c r="E130" s="106"/>
      <c r="F130" s="122"/>
      <c r="G130" s="142"/>
      <c r="H130" s="69"/>
    </row>
    <row r="131" spans="1:8" ht="15.75" thickBot="1">
      <c r="A131" s="124"/>
      <c r="B131" s="67"/>
      <c r="C131" s="67"/>
      <c r="D131" s="67"/>
      <c r="E131" s="67"/>
      <c r="F131" s="67"/>
      <c r="G131" s="67"/>
      <c r="H131" s="143"/>
    </row>
    <row r="132" spans="1:8" ht="15.75" thickBot="1">
      <c r="A132" s="172"/>
      <c r="B132" s="172"/>
      <c r="C132" s="172"/>
      <c r="D132" s="172"/>
      <c r="E132" s="172"/>
      <c r="F132" s="172"/>
      <c r="G132" s="172"/>
      <c r="H132" s="172"/>
    </row>
    <row r="133" spans="1:8">
      <c r="A133" s="178" t="s">
        <v>77</v>
      </c>
      <c r="B133" s="179"/>
      <c r="C133" s="180"/>
      <c r="D133" s="184"/>
      <c r="E133" s="113"/>
      <c r="F133" s="113"/>
      <c r="G133" s="113"/>
      <c r="H133" s="97"/>
    </row>
    <row r="134" spans="1:8" ht="15.75" thickBot="1">
      <c r="A134" s="144" t="s">
        <v>14</v>
      </c>
      <c r="B134" s="68"/>
      <c r="C134" s="145"/>
      <c r="D134" s="78" t="s">
        <v>16</v>
      </c>
      <c r="E134" s="142"/>
      <c r="F134" s="142"/>
      <c r="G134" s="142"/>
      <c r="H134" s="69"/>
    </row>
    <row r="135" spans="1:8" ht="16.5" thickTop="1" thickBot="1">
      <c r="A135" s="121" t="s">
        <v>17</v>
      </c>
      <c r="B135" s="117" t="s">
        <v>18</v>
      </c>
      <c r="C135" s="118" t="s">
        <v>15</v>
      </c>
      <c r="D135" s="154" t="s">
        <v>19</v>
      </c>
      <c r="E135" s="147" t="s">
        <v>20</v>
      </c>
      <c r="F135" s="148" t="s">
        <v>21</v>
      </c>
      <c r="G135" s="147" t="s">
        <v>22</v>
      </c>
      <c r="H135" s="140" t="s">
        <v>23</v>
      </c>
    </row>
    <row r="136" spans="1:8">
      <c r="A136" s="77" t="s">
        <v>24</v>
      </c>
      <c r="B136" s="78" t="s">
        <v>25</v>
      </c>
      <c r="C136" s="78" t="s">
        <v>26</v>
      </c>
      <c r="D136" s="225">
        <f>Sep.21!D6</f>
        <v>2062.19</v>
      </c>
      <c r="E136" s="151">
        <f>(D136/(D136+D137))*(D138+D139)</f>
        <v>-33681.517535671759</v>
      </c>
      <c r="F136" s="151">
        <f>D136+E136</f>
        <v>-31619.32753567176</v>
      </c>
      <c r="G136" s="152">
        <f>F136+F145</f>
        <v>175485.30151834158</v>
      </c>
      <c r="H136" s="69"/>
    </row>
    <row r="137" spans="1:8">
      <c r="A137" s="80"/>
      <c r="B137" s="78" t="s">
        <v>27</v>
      </c>
      <c r="C137" s="78" t="s">
        <v>28</v>
      </c>
      <c r="D137" s="226">
        <f>Sep.21!D7</f>
        <v>121.61</v>
      </c>
      <c r="E137" s="153">
        <f>(D137/(D137+D136))*(D138+D139)</f>
        <v>-1986.2424643282345</v>
      </c>
      <c r="F137" s="153">
        <f>D137+E137</f>
        <v>-1864.6324643282346</v>
      </c>
      <c r="G137" s="142"/>
      <c r="H137" s="149">
        <f>F137+F146</f>
        <v>39591.888481658374</v>
      </c>
    </row>
    <row r="138" spans="1:8">
      <c r="A138" s="80"/>
      <c r="B138" s="78" t="s">
        <v>29</v>
      </c>
      <c r="C138" s="78" t="s">
        <v>30</v>
      </c>
      <c r="D138" s="226">
        <f>Sep.21!D8</f>
        <v>-15204.39</v>
      </c>
      <c r="E138" s="142"/>
      <c r="F138" s="63"/>
      <c r="G138" s="142"/>
      <c r="H138" s="69"/>
    </row>
    <row r="139" spans="1:8">
      <c r="A139" s="80"/>
      <c r="B139" s="78" t="s">
        <v>31</v>
      </c>
      <c r="C139" s="78" t="s">
        <v>32</v>
      </c>
      <c r="D139" s="227">
        <f>Sep.21!D9</f>
        <v>-20463.37</v>
      </c>
      <c r="E139" s="142"/>
      <c r="F139" s="63"/>
      <c r="G139" s="142"/>
      <c r="H139" s="69"/>
    </row>
    <row r="140" spans="1:8">
      <c r="A140" s="123"/>
      <c r="B140" s="120"/>
      <c r="C140" s="120"/>
      <c r="D140" s="129"/>
      <c r="E140" s="142"/>
      <c r="F140" s="142"/>
      <c r="G140" s="142"/>
      <c r="H140" s="69"/>
    </row>
    <row r="141" spans="1:8">
      <c r="A141" s="123"/>
      <c r="B141" s="120"/>
      <c r="C141" s="120"/>
      <c r="D141" s="120"/>
      <c r="E141" s="142"/>
      <c r="F141" s="142"/>
      <c r="G141" s="142"/>
      <c r="H141" s="69"/>
    </row>
    <row r="142" spans="1:8" ht="15.75" thickBot="1">
      <c r="A142" s="144" t="s">
        <v>33</v>
      </c>
      <c r="B142" s="145"/>
      <c r="C142" s="150"/>
      <c r="D142" s="120"/>
      <c r="E142" s="142"/>
      <c r="F142" s="142"/>
      <c r="G142" s="142"/>
      <c r="H142" s="69"/>
    </row>
    <row r="143" spans="1:8" ht="15.75" thickTop="1">
      <c r="A143" s="119" t="s">
        <v>15</v>
      </c>
      <c r="B143" s="115"/>
      <c r="C143" s="116" t="s">
        <v>15</v>
      </c>
      <c r="D143" s="78" t="s">
        <v>16</v>
      </c>
      <c r="E143" s="142"/>
      <c r="F143" s="142"/>
      <c r="G143" s="142"/>
      <c r="H143" s="69"/>
    </row>
    <row r="144" spans="1:8" ht="15.75" thickBot="1">
      <c r="A144" s="121" t="s">
        <v>17</v>
      </c>
      <c r="B144" s="117" t="s">
        <v>18</v>
      </c>
      <c r="C144" s="118" t="s">
        <v>15</v>
      </c>
      <c r="D144" s="154" t="s">
        <v>19</v>
      </c>
      <c r="E144" s="142"/>
      <c r="F144" s="142"/>
      <c r="G144" s="142"/>
      <c r="H144" s="69"/>
    </row>
    <row r="145" spans="1:8">
      <c r="A145" s="77" t="s">
        <v>24</v>
      </c>
      <c r="B145" s="78" t="s">
        <v>25</v>
      </c>
      <c r="C145" s="78" t="s">
        <v>26</v>
      </c>
      <c r="D145" s="225">
        <f>Sep.21!D15</f>
        <v>301936.98</v>
      </c>
      <c r="E145" s="153">
        <f>(D145/(D145+D146))*(D147+D148)</f>
        <v>-94832.350945986633</v>
      </c>
      <c r="F145" s="153">
        <f>D145+E145</f>
        <v>207104.62905401335</v>
      </c>
      <c r="G145" s="142"/>
      <c r="H145" s="69"/>
    </row>
    <row r="146" spans="1:8">
      <c r="A146" s="80"/>
      <c r="B146" s="78" t="s">
        <v>27</v>
      </c>
      <c r="C146" s="78" t="s">
        <v>28</v>
      </c>
      <c r="D146" s="226">
        <f>Sep.21!D16</f>
        <v>60439.29</v>
      </c>
      <c r="E146" s="153">
        <f>(D146/(D146+D145))*(D147+D148)</f>
        <v>-18982.769054013392</v>
      </c>
      <c r="F146" s="153">
        <f>D146+E146</f>
        <v>41456.520945986609</v>
      </c>
      <c r="G146" s="142"/>
      <c r="H146" s="69"/>
    </row>
    <row r="147" spans="1:8">
      <c r="A147" s="80"/>
      <c r="B147" s="78" t="s">
        <v>29</v>
      </c>
      <c r="C147" s="78" t="s">
        <v>30</v>
      </c>
      <c r="D147" s="226">
        <f>Sep.21!D17</f>
        <v>-9601.49</v>
      </c>
      <c r="E147" s="142"/>
      <c r="F147" s="63"/>
      <c r="G147" s="142"/>
      <c r="H147" s="69"/>
    </row>
    <row r="148" spans="1:8">
      <c r="A148" s="80"/>
      <c r="B148" s="78" t="s">
        <v>31</v>
      </c>
      <c r="C148" s="78" t="s">
        <v>32</v>
      </c>
      <c r="D148" s="227">
        <f>Sep.21!D18</f>
        <v>-104213.63</v>
      </c>
      <c r="E148" s="142"/>
      <c r="F148" s="63"/>
      <c r="G148" s="142"/>
      <c r="H148" s="69"/>
    </row>
    <row r="149" spans="1:8" ht="15.75" thickBot="1">
      <c r="A149" s="124"/>
      <c r="B149" s="67"/>
      <c r="C149" s="67"/>
      <c r="D149" s="67"/>
      <c r="E149" s="67"/>
      <c r="F149" s="67"/>
      <c r="G149" s="67"/>
      <c r="H149" s="143"/>
    </row>
    <row r="150" spans="1:8" ht="15.75" thickBot="1">
      <c r="A150" s="172"/>
      <c r="B150" s="189"/>
      <c r="C150" s="172"/>
      <c r="D150" s="172"/>
      <c r="E150" s="172"/>
      <c r="F150" s="172"/>
      <c r="G150" s="172"/>
      <c r="H150" s="172"/>
    </row>
    <row r="151" spans="1:8">
      <c r="A151" s="178" t="s">
        <v>78</v>
      </c>
      <c r="B151" s="179"/>
      <c r="C151" s="180"/>
      <c r="D151" s="190"/>
      <c r="E151" s="190"/>
      <c r="F151" s="190"/>
      <c r="G151" s="190"/>
      <c r="H151" s="191"/>
    </row>
    <row r="152" spans="1:8" ht="15.75" thickBot="1">
      <c r="A152" s="144" t="s">
        <v>14</v>
      </c>
      <c r="B152" s="68"/>
      <c r="C152" s="145"/>
      <c r="D152" s="78" t="s">
        <v>16</v>
      </c>
      <c r="E152" s="106"/>
      <c r="F152" s="106"/>
      <c r="G152" s="106"/>
      <c r="H152" s="131"/>
    </row>
    <row r="153" spans="1:8" ht="16.5" thickTop="1" thickBot="1">
      <c r="A153" s="121" t="s">
        <v>17</v>
      </c>
      <c r="B153" s="117" t="s">
        <v>18</v>
      </c>
      <c r="C153" s="118" t="s">
        <v>15</v>
      </c>
      <c r="D153" s="154" t="s">
        <v>19</v>
      </c>
      <c r="E153" s="147" t="s">
        <v>20</v>
      </c>
      <c r="F153" s="148" t="s">
        <v>21</v>
      </c>
      <c r="G153" s="147" t="s">
        <v>22</v>
      </c>
      <c r="H153" s="140" t="s">
        <v>23</v>
      </c>
    </row>
    <row r="154" spans="1:8">
      <c r="A154" s="77" t="s">
        <v>24</v>
      </c>
      <c r="B154" s="78" t="s">
        <v>25</v>
      </c>
      <c r="C154" s="78" t="s">
        <v>26</v>
      </c>
      <c r="D154" s="225">
        <f>Oct.21!D6</f>
        <v>2062.19</v>
      </c>
      <c r="E154" s="151">
        <f>(D154/(D154+D155))*(D156+D157)</f>
        <v>-42973.091455856767</v>
      </c>
      <c r="F154" s="151">
        <f>D154+E154</f>
        <v>-40910.901455856765</v>
      </c>
      <c r="G154" s="152">
        <f>F154+F163</f>
        <v>223074.51361495748</v>
      </c>
      <c r="H154" s="69"/>
    </row>
    <row r="155" spans="1:8">
      <c r="A155" s="80"/>
      <c r="B155" s="78" t="s">
        <v>27</v>
      </c>
      <c r="C155" s="78" t="s">
        <v>28</v>
      </c>
      <c r="D155" s="226">
        <f>Oct.21!D7</f>
        <v>121.61</v>
      </c>
      <c r="E155" s="153">
        <f>(D155/(D155+D154))*(D156+D157)</f>
        <v>-2534.1785441432366</v>
      </c>
      <c r="F155" s="153">
        <f>D155+E155</f>
        <v>-2412.5685441432365</v>
      </c>
      <c r="G155" s="142"/>
      <c r="H155" s="149">
        <f>F155+F164</f>
        <v>50113.656385042515</v>
      </c>
    </row>
    <row r="156" spans="1:8">
      <c r="A156" s="80"/>
      <c r="B156" s="78" t="s">
        <v>29</v>
      </c>
      <c r="C156" s="78" t="s">
        <v>30</v>
      </c>
      <c r="D156" s="226">
        <f>Oct.21!D8</f>
        <v>-15204.55</v>
      </c>
      <c r="E156" s="133"/>
      <c r="F156" s="157"/>
      <c r="G156" s="156"/>
      <c r="H156" s="69"/>
    </row>
    <row r="157" spans="1:8">
      <c r="A157" s="80"/>
      <c r="B157" s="78" t="s">
        <v>31</v>
      </c>
      <c r="C157" s="78" t="s">
        <v>32</v>
      </c>
      <c r="D157" s="227">
        <f>Oct.21!D9</f>
        <v>-30302.720000000001</v>
      </c>
      <c r="E157" s="133"/>
      <c r="F157" s="157"/>
      <c r="G157" s="157"/>
      <c r="H157" s="69"/>
    </row>
    <row r="158" spans="1:8">
      <c r="A158" s="105"/>
      <c r="B158" s="106"/>
      <c r="C158" s="106"/>
      <c r="D158" s="106"/>
      <c r="E158" s="132"/>
      <c r="F158" s="156"/>
      <c r="G158" s="157"/>
      <c r="H158" s="69"/>
    </row>
    <row r="159" spans="1:8">
      <c r="A159" s="105"/>
      <c r="B159" s="106"/>
      <c r="C159" s="106"/>
      <c r="D159" s="106"/>
      <c r="E159" s="132"/>
      <c r="F159" s="156"/>
      <c r="G159" s="157"/>
      <c r="H159" s="69"/>
    </row>
    <row r="160" spans="1:8" ht="15.75" thickBot="1">
      <c r="A160" s="144" t="s">
        <v>33</v>
      </c>
      <c r="B160" s="145"/>
      <c r="C160" s="150"/>
      <c r="D160" s="106"/>
      <c r="E160" s="132"/>
      <c r="F160" s="156"/>
      <c r="G160" s="157"/>
      <c r="H160" s="69"/>
    </row>
    <row r="161" spans="1:8" ht="15.75" thickTop="1">
      <c r="A161" s="119" t="s">
        <v>15</v>
      </c>
      <c r="B161" s="130" t="s">
        <v>15</v>
      </c>
      <c r="C161" s="116" t="s">
        <v>15</v>
      </c>
      <c r="D161" s="78" t="s">
        <v>16</v>
      </c>
      <c r="E161" s="132"/>
      <c r="F161" s="156"/>
      <c r="G161" s="157"/>
      <c r="H161" s="69"/>
    </row>
    <row r="162" spans="1:8" ht="15.75" thickBot="1">
      <c r="A162" s="121" t="s">
        <v>17</v>
      </c>
      <c r="B162" s="117" t="s">
        <v>18</v>
      </c>
      <c r="C162" s="118" t="s">
        <v>15</v>
      </c>
      <c r="D162" s="154" t="s">
        <v>19</v>
      </c>
      <c r="E162" s="132"/>
      <c r="F162" s="156"/>
      <c r="G162" s="157"/>
      <c r="H162" s="69"/>
    </row>
    <row r="163" spans="1:8">
      <c r="A163" s="77" t="s">
        <v>24</v>
      </c>
      <c r="B163" s="78" t="s">
        <v>25</v>
      </c>
      <c r="C163" s="78" t="s">
        <v>26</v>
      </c>
      <c r="D163" s="225">
        <f>Oct.21!D15</f>
        <v>302017.2</v>
      </c>
      <c r="E163" s="153">
        <f>(D163/(D163+D164))*(D165+D166)</f>
        <v>-38031.784929185756</v>
      </c>
      <c r="F163" s="153">
        <f>D163+E163</f>
        <v>263985.41507081426</v>
      </c>
      <c r="G163" s="156"/>
      <c r="H163" s="69"/>
    </row>
    <row r="164" spans="1:8">
      <c r="A164" s="80"/>
      <c r="B164" s="78" t="s">
        <v>27</v>
      </c>
      <c r="C164" s="78" t="s">
        <v>28</v>
      </c>
      <c r="D164" s="226">
        <f>Oct.21!D16</f>
        <v>60093.56</v>
      </c>
      <c r="E164" s="153">
        <f>(D164/(D164+D163))*(D165+D166)</f>
        <v>-7567.3350708142443</v>
      </c>
      <c r="F164" s="153">
        <f>D164+E164</f>
        <v>52526.224929185752</v>
      </c>
      <c r="G164" s="156"/>
      <c r="H164" s="69"/>
    </row>
    <row r="165" spans="1:8">
      <c r="A165" s="80"/>
      <c r="B165" s="78" t="s">
        <v>29</v>
      </c>
      <c r="C165" s="78" t="s">
        <v>30</v>
      </c>
      <c r="D165" s="226">
        <f>Oct.21!D17</f>
        <v>-9608.43</v>
      </c>
      <c r="E165" s="133"/>
      <c r="F165" s="156"/>
      <c r="G165" s="156"/>
      <c r="H165" s="69"/>
    </row>
    <row r="166" spans="1:8" ht="15.75" thickBot="1">
      <c r="A166" s="85"/>
      <c r="B166" s="86" t="s">
        <v>31</v>
      </c>
      <c r="C166" s="86" t="s">
        <v>32</v>
      </c>
      <c r="D166" s="227">
        <f>Oct.21!D18</f>
        <v>-35990.69</v>
      </c>
      <c r="E166" s="134"/>
      <c r="F166" s="158"/>
      <c r="G166" s="158"/>
      <c r="H166" s="143"/>
    </row>
    <row r="167" spans="1:8" ht="15.75" thickBot="1">
      <c r="A167" s="172"/>
      <c r="B167" s="172"/>
      <c r="C167" s="172"/>
      <c r="D167" s="172"/>
      <c r="E167" s="172"/>
      <c r="F167" s="172"/>
      <c r="G167" s="172"/>
      <c r="H167" s="172"/>
    </row>
    <row r="168" spans="1:8">
      <c r="A168" s="178" t="s">
        <v>79</v>
      </c>
      <c r="B168" s="179"/>
      <c r="C168" s="180"/>
      <c r="D168" s="190"/>
      <c r="E168" s="190"/>
      <c r="F168" s="190"/>
      <c r="G168" s="113"/>
      <c r="H168" s="97"/>
    </row>
    <row r="169" spans="1:8" ht="15.75" thickBot="1">
      <c r="A169" s="144" t="s">
        <v>14</v>
      </c>
      <c r="B169" s="68"/>
      <c r="C169" s="145"/>
      <c r="D169" s="78" t="s">
        <v>16</v>
      </c>
      <c r="E169" s="106"/>
      <c r="F169" s="106"/>
      <c r="G169" s="142"/>
      <c r="H169" s="69"/>
    </row>
    <row r="170" spans="1:8" ht="16.5" thickTop="1" thickBot="1">
      <c r="A170" s="121" t="s">
        <v>17</v>
      </c>
      <c r="B170" s="117" t="s">
        <v>18</v>
      </c>
      <c r="C170" s="118" t="s">
        <v>15</v>
      </c>
      <c r="D170" s="154" t="s">
        <v>19</v>
      </c>
      <c r="E170" s="147" t="s">
        <v>20</v>
      </c>
      <c r="F170" s="148" t="s">
        <v>21</v>
      </c>
      <c r="G170" s="147" t="s">
        <v>22</v>
      </c>
      <c r="H170" s="140" t="s">
        <v>23</v>
      </c>
    </row>
    <row r="171" spans="1:8">
      <c r="A171" s="77" t="s">
        <v>24</v>
      </c>
      <c r="B171" s="78" t="s">
        <v>25</v>
      </c>
      <c r="C171" s="78" t="s">
        <v>26</v>
      </c>
      <c r="D171" s="225">
        <f>Nov.21!D6</f>
        <v>2978.66</v>
      </c>
      <c r="E171" s="151">
        <f>(D171/(D171+D172))*(D173+D174)</f>
        <v>-31357.314370143748</v>
      </c>
      <c r="F171" s="151">
        <f>D171+E171</f>
        <v>-28378.654370143748</v>
      </c>
      <c r="G171" s="152">
        <f>F171+F180</f>
        <v>231678.79121782331</v>
      </c>
      <c r="H171" s="69"/>
    </row>
    <row r="172" spans="1:8">
      <c r="A172" s="80"/>
      <c r="B172" s="78" t="s">
        <v>27</v>
      </c>
      <c r="C172" s="78" t="s">
        <v>28</v>
      </c>
      <c r="D172" s="226">
        <f>Nov.21!D7</f>
        <v>394.57</v>
      </c>
      <c r="E172" s="153">
        <f>(D172/(D172+D171))*(D173+D174)</f>
        <v>-4153.7656298562506</v>
      </c>
      <c r="F172" s="153">
        <f>D172+E172</f>
        <v>-3759.1956298562504</v>
      </c>
      <c r="G172" s="142"/>
      <c r="H172" s="149">
        <f>F172+F181</f>
        <v>47599.348782176719</v>
      </c>
    </row>
    <row r="173" spans="1:8">
      <c r="A173" s="80"/>
      <c r="B173" s="78" t="s">
        <v>29</v>
      </c>
      <c r="C173" s="78" t="s">
        <v>30</v>
      </c>
      <c r="D173" s="226">
        <f>Nov.21!D8</f>
        <v>-15204.43</v>
      </c>
      <c r="E173" s="106"/>
      <c r="F173" s="106"/>
      <c r="G173" s="142"/>
      <c r="H173" s="69"/>
    </row>
    <row r="174" spans="1:8">
      <c r="A174" s="80"/>
      <c r="B174" s="78" t="s">
        <v>31</v>
      </c>
      <c r="C174" s="78" t="s">
        <v>32</v>
      </c>
      <c r="D174" s="227">
        <f>Nov.21!D9</f>
        <v>-20306.650000000001</v>
      </c>
      <c r="E174" s="106"/>
      <c r="F174" s="106"/>
      <c r="G174" s="142"/>
      <c r="H174" s="69"/>
    </row>
    <row r="175" spans="1:8">
      <c r="A175" s="105"/>
      <c r="B175" s="106"/>
      <c r="C175" s="106"/>
      <c r="D175" s="106"/>
      <c r="E175" s="106"/>
      <c r="F175" s="106"/>
      <c r="G175" s="142"/>
      <c r="H175" s="69"/>
    </row>
    <row r="176" spans="1:8">
      <c r="A176" s="105"/>
      <c r="B176" s="106"/>
      <c r="C176" s="106"/>
      <c r="D176" s="106"/>
      <c r="E176" s="106"/>
      <c r="F176" s="106"/>
      <c r="G176" s="142"/>
      <c r="H176" s="69"/>
    </row>
    <row r="177" spans="1:8" ht="15.75" thickBot="1">
      <c r="A177" s="144" t="s">
        <v>33</v>
      </c>
      <c r="B177" s="145"/>
      <c r="C177" s="150"/>
      <c r="D177" s="106"/>
      <c r="E177" s="106"/>
      <c r="F177" s="106"/>
      <c r="G177" s="142"/>
      <c r="H177" s="69"/>
    </row>
    <row r="178" spans="1:8" ht="15.75" thickTop="1">
      <c r="A178" s="119" t="s">
        <v>15</v>
      </c>
      <c r="B178" s="130"/>
      <c r="C178" s="116"/>
      <c r="D178" s="78"/>
      <c r="E178" s="106"/>
      <c r="F178" s="106"/>
      <c r="G178" s="142"/>
      <c r="H178" s="69"/>
    </row>
    <row r="179" spans="1:8" ht="15.75" thickBot="1">
      <c r="A179" s="121" t="s">
        <v>17</v>
      </c>
      <c r="B179" s="117"/>
      <c r="C179" s="118"/>
      <c r="D179" s="154" t="s">
        <v>19</v>
      </c>
      <c r="E179" s="106"/>
      <c r="F179" s="106"/>
      <c r="G179" s="142"/>
      <c r="H179" s="69"/>
    </row>
    <row r="180" spans="1:8">
      <c r="A180" s="77" t="s">
        <v>24</v>
      </c>
      <c r="B180" s="78" t="s">
        <v>25</v>
      </c>
      <c r="C180" s="78" t="s">
        <v>26</v>
      </c>
      <c r="D180" s="225">
        <f>Nov.21!D15</f>
        <v>300481.40000000002</v>
      </c>
      <c r="E180" s="153">
        <f>(D180/(D180+D181))*(D182+D183)</f>
        <v>-40423.954412032981</v>
      </c>
      <c r="F180" s="153">
        <f>D180+E180</f>
        <v>260057.44558796706</v>
      </c>
      <c r="G180" s="142"/>
      <c r="H180" s="69"/>
    </row>
    <row r="181" spans="1:8">
      <c r="A181" s="80"/>
      <c r="B181" s="78" t="s">
        <v>27</v>
      </c>
      <c r="C181" s="78" t="s">
        <v>28</v>
      </c>
      <c r="D181" s="226">
        <f>Nov.21!D16</f>
        <v>59341.84</v>
      </c>
      <c r="E181" s="153">
        <f>(D181/(D181+D180))*(D182+D183)</f>
        <v>-7983.2955879670244</v>
      </c>
      <c r="F181" s="153">
        <f>D181+E181</f>
        <v>51358.54441203297</v>
      </c>
      <c r="G181" s="142"/>
      <c r="H181" s="69"/>
    </row>
    <row r="182" spans="1:8">
      <c r="A182" s="80"/>
      <c r="B182" s="78" t="s">
        <v>29</v>
      </c>
      <c r="C182" s="78" t="s">
        <v>30</v>
      </c>
      <c r="D182" s="226">
        <f>Nov.21!D17</f>
        <v>-9616.36</v>
      </c>
      <c r="E182" s="106"/>
      <c r="F182" s="106"/>
      <c r="G182" s="142"/>
      <c r="H182" s="69"/>
    </row>
    <row r="183" spans="1:8">
      <c r="A183" s="80"/>
      <c r="B183" s="78" t="s">
        <v>31</v>
      </c>
      <c r="C183" s="78" t="s">
        <v>32</v>
      </c>
      <c r="D183" s="227">
        <f>Nov.21!D18</f>
        <v>-38790.89</v>
      </c>
      <c r="E183" s="106"/>
      <c r="F183" s="135"/>
      <c r="G183" s="142"/>
      <c r="H183" s="69"/>
    </row>
    <row r="184" spans="1:8" ht="15.75" thickBot="1">
      <c r="A184" s="124"/>
      <c r="B184" s="67"/>
      <c r="C184" s="67"/>
      <c r="D184" s="67"/>
      <c r="E184" s="67"/>
      <c r="F184" s="192"/>
      <c r="G184" s="67"/>
      <c r="H184" s="143"/>
    </row>
    <row r="186" spans="1:8" ht="15.75" thickBot="1">
      <c r="A186" s="172"/>
      <c r="B186" s="172"/>
      <c r="C186" s="172"/>
      <c r="D186" s="172"/>
      <c r="E186" s="172"/>
      <c r="F186" s="172"/>
      <c r="G186" s="172"/>
      <c r="H186" s="172"/>
    </row>
    <row r="187" spans="1:8">
      <c r="A187" s="178" t="s">
        <v>80</v>
      </c>
      <c r="B187" s="179"/>
      <c r="C187" s="180"/>
      <c r="D187" s="190"/>
      <c r="E187" s="190"/>
      <c r="F187" s="190"/>
      <c r="G187" s="113"/>
      <c r="H187" s="97"/>
    </row>
    <row r="188" spans="1:8" ht="15.75" thickBot="1">
      <c r="A188" s="144" t="s">
        <v>14</v>
      </c>
      <c r="B188" s="68"/>
      <c r="C188" s="145"/>
      <c r="D188" s="78" t="s">
        <v>16</v>
      </c>
      <c r="E188" s="106"/>
      <c r="F188" s="106"/>
      <c r="G188" s="142"/>
      <c r="H188" s="69"/>
    </row>
    <row r="189" spans="1:8" ht="16.5" thickTop="1" thickBot="1">
      <c r="A189" s="121" t="s">
        <v>17</v>
      </c>
      <c r="B189" s="117" t="s">
        <v>18</v>
      </c>
      <c r="C189" s="118" t="s">
        <v>15</v>
      </c>
      <c r="D189" s="154" t="s">
        <v>19</v>
      </c>
      <c r="E189" s="147" t="s">
        <v>20</v>
      </c>
      <c r="F189" s="148" t="s">
        <v>21</v>
      </c>
      <c r="G189" s="147" t="s">
        <v>22</v>
      </c>
      <c r="H189" s="140" t="s">
        <v>23</v>
      </c>
    </row>
    <row r="190" spans="1:8">
      <c r="A190" s="77" t="s">
        <v>24</v>
      </c>
      <c r="B190" s="78" t="s">
        <v>25</v>
      </c>
      <c r="C190" s="78" t="s">
        <v>26</v>
      </c>
      <c r="D190" s="225">
        <f>Dec.21!D6</f>
        <v>2555.85</v>
      </c>
      <c r="E190" s="151">
        <f>(D190/(D190+D191))*(D192+D193)</f>
        <v>-31011.635807201848</v>
      </c>
      <c r="F190" s="151">
        <f>D190+E190</f>
        <v>-28455.78580720185</v>
      </c>
      <c r="G190" s="152">
        <f>F190+F199</f>
        <v>236759.00339743771</v>
      </c>
      <c r="H190" s="69"/>
    </row>
    <row r="191" spans="1:8">
      <c r="A191" s="80"/>
      <c r="B191" s="78" t="s">
        <v>27</v>
      </c>
      <c r="C191" s="78" t="s">
        <v>28</v>
      </c>
      <c r="D191" s="226">
        <f>Dec.21!D7</f>
        <v>372.29</v>
      </c>
      <c r="E191" s="153">
        <f>(D191/(D191+D190))*(D192+D193)</f>
        <v>-4517.2141927981602</v>
      </c>
      <c r="F191" s="153">
        <f>D191+E191</f>
        <v>-4144.9241927981602</v>
      </c>
      <c r="G191" s="142"/>
      <c r="H191" s="149">
        <f>F191+F200</f>
        <v>48301.126602562304</v>
      </c>
    </row>
    <row r="192" spans="1:8">
      <c r="A192" s="80"/>
      <c r="B192" s="78" t="s">
        <v>29</v>
      </c>
      <c r="C192" s="78" t="s">
        <v>30</v>
      </c>
      <c r="D192" s="226">
        <f>Dec.21!D8</f>
        <v>-15205.36</v>
      </c>
      <c r="E192" s="106"/>
      <c r="F192" s="106"/>
      <c r="G192" s="142"/>
      <c r="H192" s="69"/>
    </row>
    <row r="193" spans="1:8">
      <c r="A193" s="80"/>
      <c r="B193" s="78" t="s">
        <v>31</v>
      </c>
      <c r="C193" s="78" t="s">
        <v>32</v>
      </c>
      <c r="D193" s="227">
        <f>Dec.21!D9</f>
        <v>-20323.490000000002</v>
      </c>
      <c r="E193" s="106"/>
      <c r="F193" s="106"/>
      <c r="G193" s="142"/>
      <c r="H193" s="69"/>
    </row>
    <row r="194" spans="1:8">
      <c r="A194" s="105"/>
      <c r="B194" s="106"/>
      <c r="C194" s="106"/>
      <c r="D194" s="106"/>
      <c r="E194" s="106"/>
      <c r="F194" s="106"/>
      <c r="G194" s="142"/>
      <c r="H194" s="69"/>
    </row>
    <row r="195" spans="1:8">
      <c r="A195" s="105"/>
      <c r="B195" s="106"/>
      <c r="C195" s="106"/>
      <c r="D195" s="106"/>
      <c r="E195" s="106"/>
      <c r="F195" s="106"/>
      <c r="G195" s="142"/>
      <c r="H195" s="69"/>
    </row>
    <row r="196" spans="1:8" ht="15.75" thickBot="1">
      <c r="A196" s="144" t="s">
        <v>33</v>
      </c>
      <c r="B196" s="145"/>
      <c r="C196" s="150"/>
      <c r="D196" s="106"/>
      <c r="E196" s="106"/>
      <c r="F196" s="106"/>
      <c r="G196" s="142"/>
      <c r="H196" s="69"/>
    </row>
    <row r="197" spans="1:8" ht="15.75" thickTop="1">
      <c r="A197" s="119" t="s">
        <v>15</v>
      </c>
      <c r="B197" s="130" t="s">
        <v>15</v>
      </c>
      <c r="C197" s="116" t="s">
        <v>15</v>
      </c>
      <c r="D197" s="78" t="s">
        <v>16</v>
      </c>
      <c r="E197" s="106"/>
      <c r="F197" s="106"/>
      <c r="G197" s="142"/>
      <c r="H197" s="69"/>
    </row>
    <row r="198" spans="1:8" ht="15.75" thickBot="1">
      <c r="A198" s="121" t="s">
        <v>17</v>
      </c>
      <c r="B198" s="117" t="s">
        <v>18</v>
      </c>
      <c r="C198" s="118" t="s">
        <v>15</v>
      </c>
      <c r="D198" s="154" t="s">
        <v>19</v>
      </c>
      <c r="E198" s="106"/>
      <c r="F198" s="106"/>
      <c r="G198" s="142"/>
      <c r="H198" s="69"/>
    </row>
    <row r="199" spans="1:8">
      <c r="A199" s="77" t="s">
        <v>24</v>
      </c>
      <c r="B199" s="78" t="s">
        <v>25</v>
      </c>
      <c r="C199" s="78" t="s">
        <v>26</v>
      </c>
      <c r="D199" s="225">
        <f>Dec.21!D15</f>
        <v>303256.58</v>
      </c>
      <c r="E199" s="153">
        <f>(D199/(D199+D200))*(D201+D202)</f>
        <v>-38041.790795360466</v>
      </c>
      <c r="F199" s="153">
        <f>D199+E199</f>
        <v>265214.78920463956</v>
      </c>
      <c r="G199" s="104"/>
      <c r="H199" s="69"/>
    </row>
    <row r="200" spans="1:8">
      <c r="A200" s="80"/>
      <c r="B200" s="78" t="s">
        <v>27</v>
      </c>
      <c r="C200" s="78" t="s">
        <v>28</v>
      </c>
      <c r="D200" s="226">
        <f>Dec.21!D16</f>
        <v>59968.79</v>
      </c>
      <c r="E200" s="153">
        <f>(D200/(D200+D199))*(D201+D202)</f>
        <v>-7522.7392046395325</v>
      </c>
      <c r="F200" s="153">
        <f>D200+E200</f>
        <v>52446.050795360468</v>
      </c>
      <c r="G200" s="104"/>
      <c r="H200" s="69"/>
    </row>
    <row r="201" spans="1:8">
      <c r="A201" s="80"/>
      <c r="B201" s="78" t="s">
        <v>29</v>
      </c>
      <c r="C201" s="78" t="s">
        <v>30</v>
      </c>
      <c r="D201" s="226">
        <f>Dec.21!D17</f>
        <v>-9738.57</v>
      </c>
      <c r="E201" s="106"/>
      <c r="F201" s="106"/>
      <c r="G201" s="142"/>
      <c r="H201" s="69"/>
    </row>
    <row r="202" spans="1:8">
      <c r="A202" s="80"/>
      <c r="B202" s="78" t="s">
        <v>31</v>
      </c>
      <c r="C202" s="78" t="s">
        <v>32</v>
      </c>
      <c r="D202" s="227">
        <f>Dec.21!D18</f>
        <v>-35825.96</v>
      </c>
      <c r="E202" s="106"/>
      <c r="F202" s="106"/>
      <c r="G202" s="142"/>
      <c r="H202" s="69"/>
    </row>
    <row r="203" spans="1:8" ht="15.75" thickBot="1">
      <c r="A203" s="124"/>
      <c r="B203" s="67"/>
      <c r="C203" s="67"/>
      <c r="D203" s="67"/>
      <c r="E203" s="67"/>
      <c r="F203" s="67"/>
      <c r="G203" s="67"/>
      <c r="H203" s="143"/>
    </row>
    <row r="204" spans="1:8">
      <c r="A204" s="56"/>
      <c r="B204" s="56"/>
      <c r="C204" s="56"/>
      <c r="D204" s="56"/>
      <c r="E204" s="56"/>
      <c r="F204" s="56"/>
      <c r="G204" s="56"/>
      <c r="H204" s="56"/>
    </row>
    <row r="205" spans="1:8">
      <c r="A205" s="56"/>
      <c r="B205" s="56"/>
      <c r="C205" s="56"/>
      <c r="D205" s="56"/>
      <c r="E205" s="56"/>
      <c r="F205" s="56"/>
      <c r="G205" s="56"/>
      <c r="H205" s="5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17.5703125" customWidth="1"/>
    <col min="2" max="2" width="11" customWidth="1"/>
    <col min="3" max="3" width="16.7109375" customWidth="1"/>
    <col min="4" max="4" width="20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17.5703125" customWidth="1"/>
    <col min="258" max="258" width="11" customWidth="1"/>
    <col min="259" max="259" width="16.7109375" customWidth="1"/>
    <col min="260" max="260" width="20" customWidth="1"/>
    <col min="261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17.5703125" customWidth="1"/>
    <col min="514" max="514" width="11" customWidth="1"/>
    <col min="515" max="515" width="16.7109375" customWidth="1"/>
    <col min="516" max="516" width="20" customWidth="1"/>
    <col min="517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17.5703125" customWidth="1"/>
    <col min="770" max="770" width="11" customWidth="1"/>
    <col min="771" max="771" width="16.7109375" customWidth="1"/>
    <col min="772" max="772" width="20" customWidth="1"/>
    <col min="773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17.5703125" customWidth="1"/>
    <col min="1026" max="1026" width="11" customWidth="1"/>
    <col min="1027" max="1027" width="16.7109375" customWidth="1"/>
    <col min="1028" max="1028" width="20" customWidth="1"/>
    <col min="1029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17.5703125" customWidth="1"/>
    <col min="1282" max="1282" width="11" customWidth="1"/>
    <col min="1283" max="1283" width="16.7109375" customWidth="1"/>
    <col min="1284" max="1284" width="20" customWidth="1"/>
    <col min="1285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17.5703125" customWidth="1"/>
    <col min="1538" max="1538" width="11" customWidth="1"/>
    <col min="1539" max="1539" width="16.7109375" customWidth="1"/>
    <col min="1540" max="1540" width="20" customWidth="1"/>
    <col min="1541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17.5703125" customWidth="1"/>
    <col min="1794" max="1794" width="11" customWidth="1"/>
    <col min="1795" max="1795" width="16.7109375" customWidth="1"/>
    <col min="1796" max="1796" width="20" customWidth="1"/>
    <col min="1797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17.5703125" customWidth="1"/>
    <col min="2050" max="2050" width="11" customWidth="1"/>
    <col min="2051" max="2051" width="16.7109375" customWidth="1"/>
    <col min="2052" max="2052" width="20" customWidth="1"/>
    <col min="2053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17.5703125" customWidth="1"/>
    <col min="2306" max="2306" width="11" customWidth="1"/>
    <col min="2307" max="2307" width="16.7109375" customWidth="1"/>
    <col min="2308" max="2308" width="20" customWidth="1"/>
    <col min="2309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17.5703125" customWidth="1"/>
    <col min="2562" max="2562" width="11" customWidth="1"/>
    <col min="2563" max="2563" width="16.7109375" customWidth="1"/>
    <col min="2564" max="2564" width="20" customWidth="1"/>
    <col min="2565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17.5703125" customWidth="1"/>
    <col min="2818" max="2818" width="11" customWidth="1"/>
    <col min="2819" max="2819" width="16.7109375" customWidth="1"/>
    <col min="2820" max="2820" width="20" customWidth="1"/>
    <col min="2821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17.5703125" customWidth="1"/>
    <col min="3074" max="3074" width="11" customWidth="1"/>
    <col min="3075" max="3075" width="16.7109375" customWidth="1"/>
    <col min="3076" max="3076" width="20" customWidth="1"/>
    <col min="3077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17.5703125" customWidth="1"/>
    <col min="3330" max="3330" width="11" customWidth="1"/>
    <col min="3331" max="3331" width="16.7109375" customWidth="1"/>
    <col min="3332" max="3332" width="20" customWidth="1"/>
    <col min="3333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17.5703125" customWidth="1"/>
    <col min="3586" max="3586" width="11" customWidth="1"/>
    <col min="3587" max="3587" width="16.7109375" customWidth="1"/>
    <col min="3588" max="3588" width="20" customWidth="1"/>
    <col min="3589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17.5703125" customWidth="1"/>
    <col min="3842" max="3842" width="11" customWidth="1"/>
    <col min="3843" max="3843" width="16.7109375" customWidth="1"/>
    <col min="3844" max="3844" width="20" customWidth="1"/>
    <col min="3845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17.5703125" customWidth="1"/>
    <col min="4098" max="4098" width="11" customWidth="1"/>
    <col min="4099" max="4099" width="16.7109375" customWidth="1"/>
    <col min="4100" max="4100" width="20" customWidth="1"/>
    <col min="4101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17.5703125" customWidth="1"/>
    <col min="4354" max="4354" width="11" customWidth="1"/>
    <col min="4355" max="4355" width="16.7109375" customWidth="1"/>
    <col min="4356" max="4356" width="20" customWidth="1"/>
    <col min="4357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17.5703125" customWidth="1"/>
    <col min="4610" max="4610" width="11" customWidth="1"/>
    <col min="4611" max="4611" width="16.7109375" customWidth="1"/>
    <col min="4612" max="4612" width="20" customWidth="1"/>
    <col min="4613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17.5703125" customWidth="1"/>
    <col min="4866" max="4866" width="11" customWidth="1"/>
    <col min="4867" max="4867" width="16.7109375" customWidth="1"/>
    <col min="4868" max="4868" width="20" customWidth="1"/>
    <col min="4869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17.5703125" customWidth="1"/>
    <col min="5122" max="5122" width="11" customWidth="1"/>
    <col min="5123" max="5123" width="16.7109375" customWidth="1"/>
    <col min="5124" max="5124" width="20" customWidth="1"/>
    <col min="5125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17.5703125" customWidth="1"/>
    <col min="5378" max="5378" width="11" customWidth="1"/>
    <col min="5379" max="5379" width="16.7109375" customWidth="1"/>
    <col min="5380" max="5380" width="20" customWidth="1"/>
    <col min="5381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17.5703125" customWidth="1"/>
    <col min="5634" max="5634" width="11" customWidth="1"/>
    <col min="5635" max="5635" width="16.7109375" customWidth="1"/>
    <col min="5636" max="5636" width="20" customWidth="1"/>
    <col min="5637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17.5703125" customWidth="1"/>
    <col min="5890" max="5890" width="11" customWidth="1"/>
    <col min="5891" max="5891" width="16.7109375" customWidth="1"/>
    <col min="5892" max="5892" width="20" customWidth="1"/>
    <col min="5893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17.5703125" customWidth="1"/>
    <col min="6146" max="6146" width="11" customWidth="1"/>
    <col min="6147" max="6147" width="16.7109375" customWidth="1"/>
    <col min="6148" max="6148" width="20" customWidth="1"/>
    <col min="6149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17.5703125" customWidth="1"/>
    <col min="6402" max="6402" width="11" customWidth="1"/>
    <col min="6403" max="6403" width="16.7109375" customWidth="1"/>
    <col min="6404" max="6404" width="20" customWidth="1"/>
    <col min="6405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17.5703125" customWidth="1"/>
    <col min="6658" max="6658" width="11" customWidth="1"/>
    <col min="6659" max="6659" width="16.7109375" customWidth="1"/>
    <col min="6660" max="6660" width="20" customWidth="1"/>
    <col min="6661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17.5703125" customWidth="1"/>
    <col min="6914" max="6914" width="11" customWidth="1"/>
    <col min="6915" max="6915" width="16.7109375" customWidth="1"/>
    <col min="6916" max="6916" width="20" customWidth="1"/>
    <col min="6917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17.5703125" customWidth="1"/>
    <col min="7170" max="7170" width="11" customWidth="1"/>
    <col min="7171" max="7171" width="16.7109375" customWidth="1"/>
    <col min="7172" max="7172" width="20" customWidth="1"/>
    <col min="7173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17.5703125" customWidth="1"/>
    <col min="7426" max="7426" width="11" customWidth="1"/>
    <col min="7427" max="7427" width="16.7109375" customWidth="1"/>
    <col min="7428" max="7428" width="20" customWidth="1"/>
    <col min="7429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17.5703125" customWidth="1"/>
    <col min="7682" max="7682" width="11" customWidth="1"/>
    <col min="7683" max="7683" width="16.7109375" customWidth="1"/>
    <col min="7684" max="7684" width="20" customWidth="1"/>
    <col min="7685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17.5703125" customWidth="1"/>
    <col min="7938" max="7938" width="11" customWidth="1"/>
    <col min="7939" max="7939" width="16.7109375" customWidth="1"/>
    <col min="7940" max="7940" width="20" customWidth="1"/>
    <col min="7941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17.5703125" customWidth="1"/>
    <col min="8194" max="8194" width="11" customWidth="1"/>
    <col min="8195" max="8195" width="16.7109375" customWidth="1"/>
    <col min="8196" max="8196" width="20" customWidth="1"/>
    <col min="8197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17.5703125" customWidth="1"/>
    <col min="8450" max="8450" width="11" customWidth="1"/>
    <col min="8451" max="8451" width="16.7109375" customWidth="1"/>
    <col min="8452" max="8452" width="20" customWidth="1"/>
    <col min="8453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17.5703125" customWidth="1"/>
    <col min="8706" max="8706" width="11" customWidth="1"/>
    <col min="8707" max="8707" width="16.7109375" customWidth="1"/>
    <col min="8708" max="8708" width="20" customWidth="1"/>
    <col min="8709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17.5703125" customWidth="1"/>
    <col min="8962" max="8962" width="11" customWidth="1"/>
    <col min="8963" max="8963" width="16.7109375" customWidth="1"/>
    <col min="8964" max="8964" width="20" customWidth="1"/>
    <col min="8965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17.5703125" customWidth="1"/>
    <col min="9218" max="9218" width="11" customWidth="1"/>
    <col min="9219" max="9219" width="16.7109375" customWidth="1"/>
    <col min="9220" max="9220" width="20" customWidth="1"/>
    <col min="9221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17.5703125" customWidth="1"/>
    <col min="9474" max="9474" width="11" customWidth="1"/>
    <col min="9475" max="9475" width="16.7109375" customWidth="1"/>
    <col min="9476" max="9476" width="20" customWidth="1"/>
    <col min="9477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17.5703125" customWidth="1"/>
    <col min="9730" max="9730" width="11" customWidth="1"/>
    <col min="9731" max="9731" width="16.7109375" customWidth="1"/>
    <col min="9732" max="9732" width="20" customWidth="1"/>
    <col min="9733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17.5703125" customWidth="1"/>
    <col min="9986" max="9986" width="11" customWidth="1"/>
    <col min="9987" max="9987" width="16.7109375" customWidth="1"/>
    <col min="9988" max="9988" width="20" customWidth="1"/>
    <col min="9989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17.5703125" customWidth="1"/>
    <col min="10242" max="10242" width="11" customWidth="1"/>
    <col min="10243" max="10243" width="16.7109375" customWidth="1"/>
    <col min="10244" max="10244" width="20" customWidth="1"/>
    <col min="10245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17.5703125" customWidth="1"/>
    <col min="10498" max="10498" width="11" customWidth="1"/>
    <col min="10499" max="10499" width="16.7109375" customWidth="1"/>
    <col min="10500" max="10500" width="20" customWidth="1"/>
    <col min="10501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17.5703125" customWidth="1"/>
    <col min="10754" max="10754" width="11" customWidth="1"/>
    <col min="10755" max="10755" width="16.7109375" customWidth="1"/>
    <col min="10756" max="10756" width="20" customWidth="1"/>
    <col min="10757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17.5703125" customWidth="1"/>
    <col min="11010" max="11010" width="11" customWidth="1"/>
    <col min="11011" max="11011" width="16.7109375" customWidth="1"/>
    <col min="11012" max="11012" width="20" customWidth="1"/>
    <col min="11013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17.5703125" customWidth="1"/>
    <col min="11266" max="11266" width="11" customWidth="1"/>
    <col min="11267" max="11267" width="16.7109375" customWidth="1"/>
    <col min="11268" max="11268" width="20" customWidth="1"/>
    <col min="11269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17.5703125" customWidth="1"/>
    <col min="11522" max="11522" width="11" customWidth="1"/>
    <col min="11523" max="11523" width="16.7109375" customWidth="1"/>
    <col min="11524" max="11524" width="20" customWidth="1"/>
    <col min="11525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17.5703125" customWidth="1"/>
    <col min="11778" max="11778" width="11" customWidth="1"/>
    <col min="11779" max="11779" width="16.7109375" customWidth="1"/>
    <col min="11780" max="11780" width="20" customWidth="1"/>
    <col min="11781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17.5703125" customWidth="1"/>
    <col min="12034" max="12034" width="11" customWidth="1"/>
    <col min="12035" max="12035" width="16.7109375" customWidth="1"/>
    <col min="12036" max="12036" width="20" customWidth="1"/>
    <col min="12037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17.5703125" customWidth="1"/>
    <col min="12290" max="12290" width="11" customWidth="1"/>
    <col min="12291" max="12291" width="16.7109375" customWidth="1"/>
    <col min="12292" max="12292" width="20" customWidth="1"/>
    <col min="12293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17.5703125" customWidth="1"/>
    <col min="12546" max="12546" width="11" customWidth="1"/>
    <col min="12547" max="12547" width="16.7109375" customWidth="1"/>
    <col min="12548" max="12548" width="20" customWidth="1"/>
    <col min="12549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17.5703125" customWidth="1"/>
    <col min="12802" max="12802" width="11" customWidth="1"/>
    <col min="12803" max="12803" width="16.7109375" customWidth="1"/>
    <col min="12804" max="12804" width="20" customWidth="1"/>
    <col min="12805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17.5703125" customWidth="1"/>
    <col min="13058" max="13058" width="11" customWidth="1"/>
    <col min="13059" max="13059" width="16.7109375" customWidth="1"/>
    <col min="13060" max="13060" width="20" customWidth="1"/>
    <col min="13061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17.5703125" customWidth="1"/>
    <col min="13314" max="13314" width="11" customWidth="1"/>
    <col min="13315" max="13315" width="16.7109375" customWidth="1"/>
    <col min="13316" max="13316" width="20" customWidth="1"/>
    <col min="13317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17.5703125" customWidth="1"/>
    <col min="13570" max="13570" width="11" customWidth="1"/>
    <col min="13571" max="13571" width="16.7109375" customWidth="1"/>
    <col min="13572" max="13572" width="20" customWidth="1"/>
    <col min="13573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17.5703125" customWidth="1"/>
    <col min="13826" max="13826" width="11" customWidth="1"/>
    <col min="13827" max="13827" width="16.7109375" customWidth="1"/>
    <col min="13828" max="13828" width="20" customWidth="1"/>
    <col min="13829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17.5703125" customWidth="1"/>
    <col min="14082" max="14082" width="11" customWidth="1"/>
    <col min="14083" max="14083" width="16.7109375" customWidth="1"/>
    <col min="14084" max="14084" width="20" customWidth="1"/>
    <col min="14085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17.5703125" customWidth="1"/>
    <col min="14338" max="14338" width="11" customWidth="1"/>
    <col min="14339" max="14339" width="16.7109375" customWidth="1"/>
    <col min="14340" max="14340" width="20" customWidth="1"/>
    <col min="14341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17.5703125" customWidth="1"/>
    <col min="14594" max="14594" width="11" customWidth="1"/>
    <col min="14595" max="14595" width="16.7109375" customWidth="1"/>
    <col min="14596" max="14596" width="20" customWidth="1"/>
    <col min="14597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17.5703125" customWidth="1"/>
    <col min="14850" max="14850" width="11" customWidth="1"/>
    <col min="14851" max="14851" width="16.7109375" customWidth="1"/>
    <col min="14852" max="14852" width="20" customWidth="1"/>
    <col min="14853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17.5703125" customWidth="1"/>
    <col min="15106" max="15106" width="11" customWidth="1"/>
    <col min="15107" max="15107" width="16.7109375" customWidth="1"/>
    <col min="15108" max="15108" width="20" customWidth="1"/>
    <col min="15109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17.5703125" customWidth="1"/>
    <col min="15362" max="15362" width="11" customWidth="1"/>
    <col min="15363" max="15363" width="16.7109375" customWidth="1"/>
    <col min="15364" max="15364" width="20" customWidth="1"/>
    <col min="15365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17.5703125" customWidth="1"/>
    <col min="15618" max="15618" width="11" customWidth="1"/>
    <col min="15619" max="15619" width="16.7109375" customWidth="1"/>
    <col min="15620" max="15620" width="20" customWidth="1"/>
    <col min="15621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17.5703125" customWidth="1"/>
    <col min="15874" max="15874" width="11" customWidth="1"/>
    <col min="15875" max="15875" width="16.7109375" customWidth="1"/>
    <col min="15876" max="15876" width="20" customWidth="1"/>
    <col min="15877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17.5703125" customWidth="1"/>
    <col min="16130" max="16130" width="11" customWidth="1"/>
    <col min="16131" max="16131" width="16.7109375" customWidth="1"/>
    <col min="16132" max="16132" width="20" customWidth="1"/>
    <col min="16133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-33598.682428610671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-1981.3575713893208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-16664.75</v>
      </c>
      <c r="E8" s="206">
        <f>SUM(E6:E7)</f>
        <v>-35580.039999999994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-21099.09</v>
      </c>
    </row>
    <row r="10" spans="1:10" ht="15.75" thickBot="1">
      <c r="C10" s="199" t="s">
        <v>39</v>
      </c>
      <c r="D10" s="220">
        <f>SUM(D6:D9)</f>
        <v>-35580.04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312693.98</v>
      </c>
      <c r="E15" s="210">
        <f>((D15/(D15+D16))*(D17+D18))+D15</f>
        <v>259550.54319153947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59731.18</v>
      </c>
      <c r="E16" s="210">
        <f>((D16/(D16+D15))*(D17+D18))+D16</f>
        <v>49579.656808460524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-9728.17</v>
      </c>
      <c r="E17" s="206">
        <f>SUM(E15:E16)</f>
        <v>309130.2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-53566.79</v>
      </c>
    </row>
    <row r="19" spans="1:6" ht="15.75" thickBot="1">
      <c r="A19" s="201"/>
      <c r="B19" s="200"/>
      <c r="C19" s="199" t="s">
        <v>42</v>
      </c>
      <c r="D19" s="198">
        <f>SUM(D15:D18)</f>
        <v>309130.2</v>
      </c>
    </row>
    <row r="20" spans="1:6" ht="15.75" thickTop="1"/>
    <row r="21" spans="1:6">
      <c r="D21" t="s">
        <v>44</v>
      </c>
      <c r="E21" s="195">
        <f>E6+E15</f>
        <v>225951.86076292879</v>
      </c>
      <c r="F21" s="196" t="s">
        <v>40</v>
      </c>
    </row>
    <row r="22" spans="1:6">
      <c r="D22" t="s">
        <v>43</v>
      </c>
      <c r="E22" s="197">
        <f>E7+E16</f>
        <v>47598.299237071202</v>
      </c>
      <c r="F22" s="196" t="s">
        <v>41</v>
      </c>
    </row>
    <row r="23" spans="1:6">
      <c r="E23" s="195">
        <f>SUM(E21:E22)</f>
        <v>273550.15999999997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11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-32221.987879109805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-1900.1721208901911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-15206.87</v>
      </c>
      <c r="E8" s="206">
        <f>SUM(E6:E7)</f>
        <v>-34122.159999999996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-21099.09</v>
      </c>
    </row>
    <row r="10" spans="1:10" ht="15.75" thickBot="1">
      <c r="C10" s="199" t="s">
        <v>39</v>
      </c>
      <c r="D10" s="220">
        <f>SUM(D6:D9)</f>
        <v>-34122.160000000003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311098.03999999998</v>
      </c>
      <c r="E15" s="210">
        <f>((D15/(D15+D16))*(D17+D18))+D15</f>
        <v>250497.02568363017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59864.66</v>
      </c>
      <c r="E16" s="210">
        <f>((D16/(D16+D15))*(D17+D18))+D16</f>
        <v>48203.194316369816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-9657.9699999999993</v>
      </c>
      <c r="E17" s="206">
        <f>SUM(E15:E16)</f>
        <v>298700.21999999997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-62604.51</v>
      </c>
    </row>
    <row r="19" spans="1:6" ht="15.75" thickBot="1">
      <c r="A19" s="201"/>
      <c r="B19" s="200"/>
      <c r="C19" s="199" t="s">
        <v>42</v>
      </c>
      <c r="D19" s="198">
        <f>SUM(D15:D18)</f>
        <v>298700.21999999997</v>
      </c>
    </row>
    <row r="20" spans="1:6" ht="15.75" thickTop="1"/>
    <row r="21" spans="1:6">
      <c r="D21" t="s">
        <v>44</v>
      </c>
      <c r="E21" s="195">
        <f>E6+E15</f>
        <v>218275.03780452037</v>
      </c>
      <c r="F21" s="196" t="s">
        <v>40</v>
      </c>
    </row>
    <row r="22" spans="1:6">
      <c r="D22" t="s">
        <v>43</v>
      </c>
      <c r="E22" s="197">
        <f>E7+E16</f>
        <v>46303.022195479622</v>
      </c>
      <c r="F22" s="196" t="s">
        <v>41</v>
      </c>
    </row>
    <row r="23" spans="1:6">
      <c r="E23" s="195">
        <f>SUM(E21:E22)</f>
        <v>264578.06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8.1406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8.1406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8.1406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8.1406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8.1406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8.1406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8.1406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8.1406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8.1406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8.1406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8.1406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8.1406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8.1406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8.1406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8.1406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8.1406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8.1406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8.1406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8.1406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8.1406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8.1406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8.1406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8.1406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8.1406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8.1406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8.1406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8.1406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8.1406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8.1406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8.1406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8.1406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8.1406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8.1406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8.1406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8.1406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8.1406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8.1406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8.1406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8.1406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8.1406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8.1406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8.1406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8.1406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8.1406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8.1406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8.1406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8.1406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8.1406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8.1406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8.1406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8.1406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8.1406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8.1406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8.1406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8.1406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8.1406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8.1406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8.1406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8.1406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8.1406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8.1406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8.1406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8.1406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8.1406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-32222.082310376409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-1900.1776896235915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-15207.07</v>
      </c>
      <c r="E8" s="206">
        <f>SUM(E6:E7)</f>
        <v>-34122.26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-21098.99</v>
      </c>
    </row>
    <row r="10" spans="1:10" ht="15.75" thickBot="1">
      <c r="C10" s="199" t="s">
        <v>39</v>
      </c>
      <c r="D10" s="220">
        <f>SUM(D6:D9)</f>
        <v>-34122.26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306123.73</v>
      </c>
      <c r="E15" s="210">
        <f>((D15/(D15+D16))*(D17+D18))+D15</f>
        <v>237378.70085471967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59191.47</v>
      </c>
      <c r="E16" s="210">
        <f>((D16/(D16+D15))*(D17+D18))+D16</f>
        <v>45899.069145280293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-9657.89</v>
      </c>
      <c r="E17" s="206">
        <f>SUM(E15:E16)</f>
        <v>283277.76999999996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-72379.539999999994</v>
      </c>
    </row>
    <row r="19" spans="1:6" ht="15.75" thickBot="1">
      <c r="A19" s="201"/>
      <c r="B19" s="200"/>
      <c r="C19" s="199" t="s">
        <v>42</v>
      </c>
      <c r="D19" s="198">
        <f>SUM(D15:D18)</f>
        <v>283277.76999999996</v>
      </c>
    </row>
    <row r="20" spans="1:6" ht="15.75" thickTop="1"/>
    <row r="21" spans="1:6">
      <c r="D21" t="s">
        <v>44</v>
      </c>
      <c r="E21" s="195">
        <f>E6+E15</f>
        <v>205156.61854434328</v>
      </c>
      <c r="F21" s="196" t="s">
        <v>40</v>
      </c>
    </row>
    <row r="22" spans="1:6">
      <c r="D22" t="s">
        <v>43</v>
      </c>
      <c r="E22" s="197">
        <f>E7+E16</f>
        <v>43998.891455656703</v>
      </c>
      <c r="F22" s="196" t="s">
        <v>41</v>
      </c>
    </row>
    <row r="23" spans="1:6">
      <c r="E23" s="195">
        <f>SUM(E21:E22)</f>
        <v>249155.50999999998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.425781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.425781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.425781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.425781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.425781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.425781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.425781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.425781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.425781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.425781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.425781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.425781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.425781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.425781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.425781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.425781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.425781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.425781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.425781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.425781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.425781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.425781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.425781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.425781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.425781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.425781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.425781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.425781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.425781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.425781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.425781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.425781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.425781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.425781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.425781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.425781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.425781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.425781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.425781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.425781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.425781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.425781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.425781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.425781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.425781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.425781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.425781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.425781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.425781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.425781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.425781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.425781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.425781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.425781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.425781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.425781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.425781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.425781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.425781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.425781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.425781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.425781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.425781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.425781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-32283.387088652813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-1903.792911347193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-15207.24</v>
      </c>
      <c r="E8" s="206">
        <f>SUM(E6:E7)</f>
        <v>-34187.180000000008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-21163.74</v>
      </c>
    </row>
    <row r="10" spans="1:10" ht="15.75" thickBot="1">
      <c r="C10" s="199" t="s">
        <v>39</v>
      </c>
      <c r="D10" s="220">
        <f>SUM(D6:D9)</f>
        <v>-34187.18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306222.45</v>
      </c>
      <c r="E15" s="210">
        <f>((D15/(D15+D16))*(D17+D18))+D15</f>
        <v>234226.25290584221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60657.59</v>
      </c>
      <c r="E16" s="210">
        <f>((D16/(D16+D15))*(D17+D18))+D16</f>
        <v>46396.337094157803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-9603.66</v>
      </c>
      <c r="E17" s="206">
        <f>SUM(E15:E16)</f>
        <v>280622.59000000003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-76653.789999999994</v>
      </c>
    </row>
    <row r="19" spans="1:6" ht="15.75" thickBot="1">
      <c r="A19" s="201"/>
      <c r="B19" s="200"/>
      <c r="C19" s="199" t="s">
        <v>42</v>
      </c>
      <c r="D19" s="198">
        <f>SUM(D15:D18)</f>
        <v>280622.59000000008</v>
      </c>
    </row>
    <row r="20" spans="1:6" ht="15.75" thickTop="1"/>
    <row r="21" spans="1:6">
      <c r="D21" t="s">
        <v>44</v>
      </c>
      <c r="E21" s="195">
        <f>E6+E15</f>
        <v>201942.86581718939</v>
      </c>
      <c r="F21" s="196" t="s">
        <v>40</v>
      </c>
    </row>
    <row r="22" spans="1:6">
      <c r="D22" t="s">
        <v>43</v>
      </c>
      <c r="E22" s="197">
        <f>E7+E16</f>
        <v>44492.544182810612</v>
      </c>
      <c r="F22" s="196" t="s">
        <v>41</v>
      </c>
    </row>
    <row r="23" spans="1:6">
      <c r="E23" s="195">
        <f>SUM(E21:E22)</f>
        <v>246435.41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.1406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.1406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.1406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.1406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.1406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.1406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.1406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.1406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.1406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.1406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.1406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.1406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.1406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.1406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.1406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.1406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.1406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.1406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.1406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.1406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.1406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.1406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.1406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.1406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.1406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.1406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.1406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.1406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.1406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.1406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.1406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.1406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.1406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.1406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.1406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.1406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.1406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.1406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.1406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.1406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.1406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.1406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.1406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.1406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.1406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.1406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.1406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.1406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.1406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.1406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.1406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.1406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.1406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.1406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.1406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.1406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.1406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.1406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.1406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.1406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.1406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.1406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.1406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.1406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-31243.831047165495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-1842.4889528345086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-15206.38</v>
      </c>
      <c r="E8" s="206">
        <f>SUM(E6:E7)</f>
        <v>-33086.320000000007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-20063.740000000002</v>
      </c>
    </row>
    <row r="10" spans="1:10" ht="15.75" thickBot="1">
      <c r="C10" s="199" t="s">
        <v>39</v>
      </c>
      <c r="D10" s="220">
        <f>SUM(D6:D9)</f>
        <v>-33086.32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305281.96999999997</v>
      </c>
      <c r="E15" s="210">
        <f>((D15/(D15+D16))*(D17+D18))+D15</f>
        <v>226242.75334006915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60730.87</v>
      </c>
      <c r="E16" s="210">
        <f>((D16/(D16+D15))*(D17+D18))+D16</f>
        <v>45007.306659930837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-9614.2199999999993</v>
      </c>
      <c r="E17" s="206">
        <f>SUM(E15:E16)</f>
        <v>271250.06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-85148.56</v>
      </c>
    </row>
    <row r="19" spans="1:6" ht="15.75" thickBot="1">
      <c r="A19" s="201"/>
      <c r="B19" s="200"/>
      <c r="C19" s="199" t="s">
        <v>42</v>
      </c>
      <c r="D19" s="198">
        <f>SUM(D15:D18)</f>
        <v>271250.06</v>
      </c>
    </row>
    <row r="20" spans="1:6" ht="15.75" thickTop="1"/>
    <row r="21" spans="1:6">
      <c r="D21" t="s">
        <v>44</v>
      </c>
      <c r="E21" s="195">
        <f>E6+E15</f>
        <v>194998.92229290365</v>
      </c>
      <c r="F21" s="196" t="s">
        <v>40</v>
      </c>
    </row>
    <row r="22" spans="1:6">
      <c r="D22" t="s">
        <v>43</v>
      </c>
      <c r="E22" s="197">
        <f>E7+E16</f>
        <v>43164.817707096328</v>
      </c>
      <c r="F22" s="196" t="s">
        <v>41</v>
      </c>
    </row>
    <row r="23" spans="1:6">
      <c r="E23" s="195">
        <f>SUM(E21:E22)</f>
        <v>238163.74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11.57031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11.57031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11.57031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11.57031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11.57031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11.57031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11.57031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11.57031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11.57031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11.57031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11.57031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11.57031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11.57031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11.57031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11.57031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11.57031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11.57031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11.57031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11.57031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11.57031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11.57031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11.57031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11.57031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11.57031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11.57031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11.57031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11.57031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11.57031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11.57031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11.57031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11.57031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11.57031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11.57031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11.57031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11.57031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11.57031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11.57031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11.57031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11.57031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11.57031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11.57031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11.57031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11.57031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11.57031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11.57031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11.57031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11.57031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11.57031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11.57031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11.57031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11.57031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11.57031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11.57031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11.57031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11.57031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11.57031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11.57031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11.57031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11.57031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11.57031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11.57031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11.57031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11.57031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11.57031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-30985.98647371554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-1827.283526284458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-15205.17</v>
      </c>
      <c r="E8" s="206">
        <f>SUM(E6:E7)</f>
        <v>-32813.269999999997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-19791.900000000001</v>
      </c>
    </row>
    <row r="10" spans="1:10" ht="15.75" thickBot="1">
      <c r="C10" s="199" t="s">
        <v>39</v>
      </c>
      <c r="D10" s="220">
        <f>SUM(D6:D9)</f>
        <v>-32813.270000000004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301694.46999999997</v>
      </c>
      <c r="E15" s="210">
        <f>((D15/(D15+D16))*(D17+D18))+D15</f>
        <v>218389.3994274119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59486.47</v>
      </c>
      <c r="E16" s="210">
        <f>((D16/(D16+D15))*(D17+D18))+D16</f>
        <v>43060.830572588078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-9586.49</v>
      </c>
      <c r="E17" s="206">
        <f>SUM(E15:E16)</f>
        <v>261450.22999999998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-90144.22</v>
      </c>
    </row>
    <row r="19" spans="1:6" ht="15.75" thickBot="1">
      <c r="A19" s="201"/>
      <c r="B19" s="200"/>
      <c r="C19" s="199" t="s">
        <v>42</v>
      </c>
      <c r="D19" s="198">
        <f>SUM(D15:D18)</f>
        <v>261450.22999999995</v>
      </c>
    </row>
    <row r="20" spans="1:6" ht="15.75" thickTop="1"/>
    <row r="21" spans="1:6">
      <c r="D21" t="s">
        <v>44</v>
      </c>
      <c r="E21" s="195">
        <f>E6+E15</f>
        <v>187403.41295369636</v>
      </c>
      <c r="F21" s="196" t="s">
        <v>40</v>
      </c>
    </row>
    <row r="22" spans="1:6">
      <c r="D22" t="s">
        <v>43</v>
      </c>
      <c r="E22" s="197">
        <f>E7+E16</f>
        <v>41233.547046303618</v>
      </c>
      <c r="F22" s="196" t="s">
        <v>41</v>
      </c>
    </row>
    <row r="23" spans="1:6">
      <c r="E23" s="195">
        <f>SUM(E21:E22)</f>
        <v>228636.95999999996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.8554687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.8554687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.8554687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.8554687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.8554687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.8554687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.8554687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.8554687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.8554687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.8554687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.8554687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.8554687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.8554687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.8554687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.8554687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.8554687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.8554687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.8554687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.8554687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.8554687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.8554687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.8554687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.8554687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.8554687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.8554687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.8554687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.8554687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.8554687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.8554687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.8554687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.8554687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.8554687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.8554687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.8554687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.8554687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.8554687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.8554687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.8554687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.8554687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.8554687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.8554687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.8554687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.8554687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.8554687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.8554687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.8554687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.8554687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.8554687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.8554687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.8554687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.8554687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.8554687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.8554687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.8554687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.8554687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.8554687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.8554687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.8554687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.8554687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.8554687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.8554687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.8554687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.8554687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-31173.602514195441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-1838.3474858045606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-15204.02</v>
      </c>
      <c r="E8" s="206">
        <f>SUM(E6:E7)</f>
        <v>-33011.950000000004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-19991.73</v>
      </c>
    </row>
    <row r="10" spans="1:10" ht="15.75" thickBot="1">
      <c r="C10" s="199" t="s">
        <v>39</v>
      </c>
      <c r="D10" s="220">
        <f>SUM(D6:D9)</f>
        <v>-33011.949999999997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302356.26</v>
      </c>
      <c r="E15" s="210">
        <f>((D15/(D15+D16))*(D17+D18))+D15</f>
        <v>213156.35055003504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59177.08</v>
      </c>
      <c r="E16" s="210">
        <f>((D16/(D16+D15))*(D17+D18))+D16</f>
        <v>41718.899449964978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-9599.57</v>
      </c>
      <c r="E17" s="206">
        <f>SUM(E15:E16)</f>
        <v>254875.25000000003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-97058.52</v>
      </c>
    </row>
    <row r="19" spans="1:6" ht="15.75" thickBot="1">
      <c r="A19" s="201"/>
      <c r="B19" s="200"/>
      <c r="C19" s="199" t="s">
        <v>42</v>
      </c>
      <c r="D19" s="198">
        <f>SUM(D15:D18)</f>
        <v>254875.25</v>
      </c>
    </row>
    <row r="20" spans="1:6" ht="15.75" thickTop="1"/>
    <row r="21" spans="1:6">
      <c r="D21" t="s">
        <v>44</v>
      </c>
      <c r="E21" s="195">
        <f>E6+E15</f>
        <v>181982.74803583961</v>
      </c>
      <c r="F21" s="196" t="s">
        <v>40</v>
      </c>
    </row>
    <row r="22" spans="1:6">
      <c r="D22" t="s">
        <v>43</v>
      </c>
      <c r="E22" s="197">
        <f>E7+E16</f>
        <v>39880.551964160419</v>
      </c>
      <c r="F22" s="196" t="s">
        <v>41</v>
      </c>
    </row>
    <row r="23" spans="1:6">
      <c r="E23" s="195">
        <f>SUM(E21:E22)</f>
        <v>221863.30000000005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10.425781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10.425781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10.425781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10.425781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10.425781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10.425781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10.425781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10.425781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10.425781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10.425781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10.425781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10.425781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10.425781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10.425781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10.425781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10.425781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10.425781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10.425781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10.425781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10.425781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10.425781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10.425781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10.425781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10.425781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10.425781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10.425781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10.425781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10.425781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10.425781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10.425781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10.425781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10.425781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10.425781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10.425781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10.425781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10.425781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10.425781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10.425781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10.425781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10.425781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10.425781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10.425781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10.425781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10.425781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10.425781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10.425781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10.425781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10.425781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10.425781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10.425781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10.425781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10.425781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10.425781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10.425781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10.425781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10.425781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10.425781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10.425781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10.425781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10.425781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10.425781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10.425781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10.425781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10.425781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-31419.312669887349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-1852.8373301126474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-15204.22</v>
      </c>
      <c r="E8" s="206">
        <f>SUM(E6:E7)</f>
        <v>-33272.149999999994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-20251.73</v>
      </c>
    </row>
    <row r="10" spans="1:10" ht="15.75" thickBot="1">
      <c r="C10" s="199" t="s">
        <v>39</v>
      </c>
      <c r="D10" s="220">
        <f>SUM(D6:D9)</f>
        <v>-33272.149999999994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302614.15000000002</v>
      </c>
      <c r="E15" s="210">
        <f>((D15/(D15+D16))*(D17+D18))+D15</f>
        <v>207776.44615717637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59066.25</v>
      </c>
      <c r="E16" s="210">
        <f>((D16/(D16+D15))*(D17+D18))+D16</f>
        <v>40555.193842823668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-9610</v>
      </c>
      <c r="E17" s="206">
        <f>SUM(E15:E16)</f>
        <v>248331.64000000004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-103738.76</v>
      </c>
    </row>
    <row r="19" spans="1:6" ht="15.75" thickBot="1">
      <c r="A19" s="201"/>
      <c r="B19" s="200"/>
      <c r="C19" s="199" t="s">
        <v>42</v>
      </c>
      <c r="D19" s="198">
        <f>SUM(D15:D18)</f>
        <v>248331.64</v>
      </c>
    </row>
    <row r="20" spans="1:6" ht="15.75" thickTop="1"/>
    <row r="21" spans="1:6">
      <c r="D21" t="s">
        <v>44</v>
      </c>
      <c r="E21" s="195">
        <f>E6+E15</f>
        <v>176357.13348728901</v>
      </c>
      <c r="F21" s="196" t="s">
        <v>40</v>
      </c>
    </row>
    <row r="22" spans="1:6">
      <c r="D22" t="s">
        <v>43</v>
      </c>
      <c r="E22" s="197">
        <f>E7+E16</f>
        <v>38702.35651271102</v>
      </c>
      <c r="F22" s="196" t="s">
        <v>41</v>
      </c>
    </row>
    <row r="23" spans="1:6">
      <c r="E23" s="195">
        <f>SUM(E21:E22)</f>
        <v>215059.49000000005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7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7.8554687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7.8554687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7.8554687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7.8554687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7.8554687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7.8554687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7.8554687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7.8554687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7.8554687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7.8554687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7.8554687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7.8554687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7.8554687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7.8554687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7.8554687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7.8554687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7.8554687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7.8554687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7.8554687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7.8554687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7.8554687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7.8554687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7.8554687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7.8554687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7.8554687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7.8554687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7.8554687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7.8554687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7.8554687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7.8554687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7.8554687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7.8554687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7.8554687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7.8554687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7.8554687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7.8554687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7.8554687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7.8554687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7.8554687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7.8554687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7.8554687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7.8554687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7.8554687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7.8554687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7.8554687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7.8554687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7.8554687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7.8554687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7.8554687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7.8554687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7.8554687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7.8554687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7.8554687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7.8554687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7.8554687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7.8554687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7.8554687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7.8554687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7.8554687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7.8554687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7.8554687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7.8554687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7.8554687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-31619.32753567176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-1864.6324643282346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-15204.39</v>
      </c>
      <c r="E8" s="206">
        <f>SUM(E6:E7)</f>
        <v>-33483.959999999992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-20463.37</v>
      </c>
    </row>
    <row r="10" spans="1:10" ht="15.75" thickBot="1">
      <c r="C10" s="199" t="s">
        <v>39</v>
      </c>
      <c r="D10" s="220">
        <f>SUM(D6:D9)</f>
        <v>-33483.96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301936.98</v>
      </c>
      <c r="E15" s="210">
        <f>((D15/(D15+D16))*(D17+D18))+D15</f>
        <v>207104.62905401335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60439.29</v>
      </c>
      <c r="E16" s="210">
        <f>((D16/(D16+D15))*(D17+D18))+D16</f>
        <v>41456.520945986609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-9601.49</v>
      </c>
      <c r="E17" s="206">
        <f>SUM(E15:E16)</f>
        <v>248561.14999999997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-104213.63</v>
      </c>
    </row>
    <row r="19" spans="1:6" ht="15.75" thickBot="1">
      <c r="A19" s="201"/>
      <c r="B19" s="200"/>
      <c r="C19" s="199" t="s">
        <v>42</v>
      </c>
      <c r="D19" s="198">
        <f>SUM(D15:D18)</f>
        <v>248561.14999999997</v>
      </c>
    </row>
    <row r="20" spans="1:6" ht="15.75" thickTop="1"/>
    <row r="21" spans="1:6">
      <c r="D21" t="s">
        <v>44</v>
      </c>
      <c r="E21" s="195">
        <f>E6+E15</f>
        <v>175485.30151834158</v>
      </c>
      <c r="F21" s="196" t="s">
        <v>40</v>
      </c>
    </row>
    <row r="22" spans="1:6">
      <c r="D22" t="s">
        <v>43</v>
      </c>
      <c r="E22" s="197">
        <f>E7+E16</f>
        <v>39591.888481658374</v>
      </c>
      <c r="F22" s="196" t="s">
        <v>41</v>
      </c>
    </row>
    <row r="23" spans="1:6">
      <c r="E23" s="195">
        <f>SUM(E21:E22)</f>
        <v>215077.18999999994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9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9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9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9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9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9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9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9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9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9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9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9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9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9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9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9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9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9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9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9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9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9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9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9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9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9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9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9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9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9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9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9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9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9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9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9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9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9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9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9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9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9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9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9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9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9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9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9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9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9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9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9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9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9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9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9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9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9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9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9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9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9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9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9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2062.19</v>
      </c>
      <c r="E6" s="210">
        <f>((D6/(D6+D7))*(D8+D9))+D6</f>
        <v>-40910.901455856765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121.61</v>
      </c>
      <c r="E7" s="210">
        <f>((D7/(D7+D6))*(D8+D9))+D7</f>
        <v>-2412.5685441432365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-15204.55</v>
      </c>
      <c r="E8" s="206">
        <f>SUM(E6:E7)</f>
        <v>-43323.47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-30302.720000000001</v>
      </c>
    </row>
    <row r="10" spans="1:10" ht="15.75" thickBot="1">
      <c r="C10" s="199" t="s">
        <v>39</v>
      </c>
      <c r="D10" s="220">
        <f>SUM(D6:D9)</f>
        <v>-43323.47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302017.2</v>
      </c>
      <c r="E15" s="210">
        <f>((D15/(D15+D16))*(D17+D18))+D15</f>
        <v>263985.41507081426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60093.56</v>
      </c>
      <c r="E16" s="210">
        <f>((D16/(D16+D15))*(D17+D18))+D16</f>
        <v>52526.224929185752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-9608.43</v>
      </c>
      <c r="E17" s="206">
        <f>SUM(E15:E16)</f>
        <v>316511.64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-35990.69</v>
      </c>
    </row>
    <row r="19" spans="1:6" ht="15.75" thickBot="1">
      <c r="A19" s="201"/>
      <c r="B19" s="200"/>
      <c r="C19" s="199" t="s">
        <v>42</v>
      </c>
      <c r="D19" s="198">
        <f>SUM(D15:D18)</f>
        <v>316511.64</v>
      </c>
    </row>
    <row r="20" spans="1:6" ht="15.75" thickTop="1"/>
    <row r="21" spans="1:6">
      <c r="D21" t="s">
        <v>44</v>
      </c>
      <c r="E21" s="195">
        <f>E6+E15</f>
        <v>223074.51361495748</v>
      </c>
      <c r="F21" s="196" t="s">
        <v>40</v>
      </c>
    </row>
    <row r="22" spans="1:6">
      <c r="D22" t="s">
        <v>43</v>
      </c>
      <c r="E22" s="197">
        <f>E7+E16</f>
        <v>50113.656385042515</v>
      </c>
      <c r="F22" s="196" t="s">
        <v>41</v>
      </c>
    </row>
    <row r="23" spans="1:6">
      <c r="E23" s="195">
        <f>SUM(E21:E22)</f>
        <v>273188.17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8.14062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8.14062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8.14062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8.14062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8.14062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8.14062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8.14062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8.14062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8.14062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8.14062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8.14062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8.14062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8.14062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8.14062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8.14062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8.14062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8.14062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8.14062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8.14062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8.14062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8.14062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8.14062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8.14062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8.14062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8.14062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8.14062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8.14062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8.14062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8.14062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8.14062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8.14062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8.14062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8.14062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8.14062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8.14062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8.14062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8.14062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8.14062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8.14062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8.14062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8.14062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8.14062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8.14062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8.14062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8.14062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8.14062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8.14062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8.14062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8.14062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8.14062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8.14062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8.14062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8.14062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8.14062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8.14062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8.14062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8.14062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8.14062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8.14062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8.14062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8.14062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8.14062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8.14062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8.14062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2978.66</v>
      </c>
      <c r="E6" s="210">
        <f>((D6/(D6+D7))*(D8+D9))+D6</f>
        <v>-28378.654370143748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394.57</v>
      </c>
      <c r="E7" s="210">
        <f>((D7/(D7+D6))*(D8+D9))+D7</f>
        <v>-3759.1956298562504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-15204.43</v>
      </c>
      <c r="E8" s="206">
        <f>SUM(E6:E7)</f>
        <v>-32137.85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-20306.650000000001</v>
      </c>
    </row>
    <row r="10" spans="1:10" ht="15.75" thickBot="1">
      <c r="C10" s="199" t="s">
        <v>39</v>
      </c>
      <c r="D10" s="220">
        <f>SUM(D6:D9)</f>
        <v>-32137.850000000002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300481.40000000002</v>
      </c>
      <c r="E15" s="210">
        <f>((D15/(D15+D16))*(D17+D18))+D15</f>
        <v>260057.44558796706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59341.84</v>
      </c>
      <c r="E16" s="210">
        <f>((D16/(D16+D15))*(D17+D18))+D16</f>
        <v>51358.54441203297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-9616.36</v>
      </c>
      <c r="E17" s="206">
        <f>SUM(E15:E16)</f>
        <v>311415.99000000005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-38790.89</v>
      </c>
    </row>
    <row r="19" spans="1:6" ht="15.75" thickBot="1">
      <c r="A19" s="201"/>
      <c r="B19" s="200"/>
      <c r="C19" s="199" t="s">
        <v>42</v>
      </c>
      <c r="D19" s="198">
        <f>SUM(D15:D18)</f>
        <v>311415.99</v>
      </c>
    </row>
    <row r="20" spans="1:6" ht="15.75" thickTop="1"/>
    <row r="21" spans="1:6">
      <c r="D21" t="s">
        <v>44</v>
      </c>
      <c r="E21" s="195">
        <f>E6+E15</f>
        <v>231678.79121782331</v>
      </c>
      <c r="F21" s="196" t="s">
        <v>40</v>
      </c>
    </row>
    <row r="22" spans="1:6">
      <c r="D22" t="s">
        <v>43</v>
      </c>
      <c r="E22" s="197">
        <f>E7+E16</f>
        <v>47599.348782176719</v>
      </c>
      <c r="F22" s="196" t="s">
        <v>41</v>
      </c>
    </row>
    <row r="23" spans="1:6">
      <c r="E23" s="195">
        <f>SUM(E21:E22)</f>
        <v>279278.14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5"/>
  <cols>
    <col min="1" max="1" width="20.42578125" customWidth="1"/>
    <col min="2" max="2" width="12.42578125" customWidth="1"/>
    <col min="3" max="3" width="19.140625" customWidth="1"/>
    <col min="4" max="4" width="25" bestFit="1" customWidth="1"/>
    <col min="5" max="5" width="22.7109375" customWidth="1"/>
    <col min="6" max="6" width="2.42578125" bestFit="1" customWidth="1"/>
    <col min="7" max="7" width="10.85546875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10.85546875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10.85546875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10.85546875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10.85546875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10.85546875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10.85546875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10.85546875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10.85546875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10.85546875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10.85546875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10.85546875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10.85546875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10.85546875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10.85546875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10.85546875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10.85546875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10.85546875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10.85546875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10.85546875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10.85546875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10.85546875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10.85546875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10.85546875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10.85546875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10.85546875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10.85546875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10.85546875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10.85546875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10.85546875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10.85546875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10.85546875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10.85546875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10.85546875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10.85546875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10.85546875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10.85546875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10.85546875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10.85546875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10.85546875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10.85546875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10.85546875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10.85546875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10.85546875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10.85546875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10.85546875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10.85546875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10.85546875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10.85546875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10.85546875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10.85546875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10.85546875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10.85546875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10.85546875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10.85546875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10.85546875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10.85546875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10.85546875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10.85546875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10.85546875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10.85546875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10.85546875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10.85546875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10.85546875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>
      <c r="A1" s="224" t="s">
        <v>38</v>
      </c>
      <c r="B1" s="223"/>
      <c r="C1" s="223"/>
    </row>
    <row r="2" spans="1:10" ht="15.75" thickTop="1">
      <c r="B2" s="222"/>
    </row>
    <row r="3" spans="1:10" ht="18" thickBot="1">
      <c r="A3" s="219" t="s">
        <v>14</v>
      </c>
      <c r="B3" s="221"/>
      <c r="C3" s="219"/>
    </row>
    <row r="4" spans="1:10" ht="15.75" thickTop="1">
      <c r="A4" s="217" t="s">
        <v>15</v>
      </c>
      <c r="B4" s="216" t="s">
        <v>15</v>
      </c>
      <c r="C4" s="215" t="s">
        <v>15</v>
      </c>
      <c r="D4" s="203" t="s">
        <v>16</v>
      </c>
    </row>
    <row r="5" spans="1:10">
      <c r="A5" s="214" t="s">
        <v>17</v>
      </c>
      <c r="B5" s="213" t="s">
        <v>18</v>
      </c>
      <c r="C5" s="212" t="s">
        <v>15</v>
      </c>
      <c r="D5" s="211" t="s">
        <v>19</v>
      </c>
    </row>
    <row r="6" spans="1:10">
      <c r="A6" s="203" t="s">
        <v>24</v>
      </c>
      <c r="B6" s="208" t="s">
        <v>25</v>
      </c>
      <c r="C6" s="203" t="s">
        <v>26</v>
      </c>
      <c r="D6" s="207">
        <v>2555.85</v>
      </c>
      <c r="E6" s="210">
        <f>((D6/(D6+D7))*(D8+D9))+D6</f>
        <v>-28455.78580720185</v>
      </c>
      <c r="F6" s="209">
        <v>1</v>
      </c>
    </row>
    <row r="7" spans="1:10">
      <c r="A7" s="204"/>
      <c r="B7" s="208" t="s">
        <v>27</v>
      </c>
      <c r="C7" s="203" t="s">
        <v>28</v>
      </c>
      <c r="D7" s="207">
        <v>372.29</v>
      </c>
      <c r="E7" s="210">
        <f>((D7/(D7+D6))*(D8+D9))+D7</f>
        <v>-4144.9241927981602</v>
      </c>
      <c r="F7" s="209">
        <v>2</v>
      </c>
    </row>
    <row r="8" spans="1:10" ht="15.75" thickBot="1">
      <c r="A8" s="204"/>
      <c r="B8" s="208" t="s">
        <v>29</v>
      </c>
      <c r="C8" s="203" t="s">
        <v>30</v>
      </c>
      <c r="D8" s="207">
        <v>-15205.36</v>
      </c>
      <c r="E8" s="206">
        <f>SUM(E6:E7)</f>
        <v>-32600.71000000001</v>
      </c>
      <c r="F8" s="205" t="s">
        <v>39</v>
      </c>
    </row>
    <row r="9" spans="1:10" ht="15.75" thickTop="1">
      <c r="A9" s="204"/>
      <c r="B9" s="203" t="s">
        <v>31</v>
      </c>
      <c r="C9" s="203" t="s">
        <v>32</v>
      </c>
      <c r="D9" s="202">
        <v>-20323.490000000002</v>
      </c>
    </row>
    <row r="10" spans="1:10" ht="15.75" thickBot="1">
      <c r="C10" s="199" t="s">
        <v>39</v>
      </c>
      <c r="D10" s="220">
        <f>SUM(D6:D9)</f>
        <v>-32600.710000000003</v>
      </c>
    </row>
    <row r="11" spans="1:10" ht="15.75" thickTop="1"/>
    <row r="12" spans="1:10" ht="18" thickBot="1">
      <c r="A12" s="219" t="s">
        <v>33</v>
      </c>
      <c r="B12" s="219"/>
      <c r="C12" s="218"/>
    </row>
    <row r="13" spans="1:10" ht="15.75" thickTop="1">
      <c r="A13" s="217" t="s">
        <v>15</v>
      </c>
      <c r="B13" s="216" t="s">
        <v>15</v>
      </c>
      <c r="C13" s="215" t="s">
        <v>15</v>
      </c>
      <c r="D13" s="203" t="s">
        <v>16</v>
      </c>
    </row>
    <row r="14" spans="1:10">
      <c r="A14" s="214" t="s">
        <v>17</v>
      </c>
      <c r="B14" s="213" t="s">
        <v>18</v>
      </c>
      <c r="C14" s="212" t="s">
        <v>15</v>
      </c>
      <c r="D14" s="211" t="s">
        <v>19</v>
      </c>
    </row>
    <row r="15" spans="1:10">
      <c r="A15" s="203" t="s">
        <v>24</v>
      </c>
      <c r="B15" s="208" t="s">
        <v>25</v>
      </c>
      <c r="C15" s="203" t="s">
        <v>26</v>
      </c>
      <c r="D15" s="207">
        <v>303256.58</v>
      </c>
      <c r="E15" s="210">
        <f>((D15/(D15+D16))*(D17+D18))+D15</f>
        <v>265214.78920463956</v>
      </c>
      <c r="F15" s="209">
        <v>1</v>
      </c>
      <c r="H15" s="195"/>
      <c r="I15" s="195"/>
      <c r="J15" s="195">
        <f>H15-I15</f>
        <v>0</v>
      </c>
    </row>
    <row r="16" spans="1:10">
      <c r="A16" s="204"/>
      <c r="B16" s="208" t="s">
        <v>27</v>
      </c>
      <c r="C16" s="203" t="s">
        <v>28</v>
      </c>
      <c r="D16" s="207">
        <v>59968.79</v>
      </c>
      <c r="E16" s="210">
        <f>((D16/(D16+D15))*(D17+D18))+D16</f>
        <v>52446.050795360468</v>
      </c>
      <c r="F16" s="209">
        <v>2</v>
      </c>
    </row>
    <row r="17" spans="1:6" ht="15.75" thickBot="1">
      <c r="A17" s="204"/>
      <c r="B17" s="208" t="s">
        <v>29</v>
      </c>
      <c r="C17" s="203" t="s">
        <v>30</v>
      </c>
      <c r="D17" s="207">
        <v>-9738.57</v>
      </c>
      <c r="E17" s="206">
        <f>SUM(E15:E16)</f>
        <v>317660.84000000003</v>
      </c>
      <c r="F17" s="205" t="s">
        <v>42</v>
      </c>
    </row>
    <row r="18" spans="1:6" ht="15.75" thickTop="1">
      <c r="A18" s="204"/>
      <c r="B18" s="203" t="s">
        <v>31</v>
      </c>
      <c r="C18" s="203" t="s">
        <v>32</v>
      </c>
      <c r="D18" s="202">
        <v>-35825.96</v>
      </c>
    </row>
    <row r="19" spans="1:6" ht="15.75" thickBot="1">
      <c r="A19" s="201"/>
      <c r="B19" s="200"/>
      <c r="C19" s="199" t="s">
        <v>42</v>
      </c>
      <c r="D19" s="198">
        <f>SUM(D15:D18)</f>
        <v>317660.83999999997</v>
      </c>
    </row>
    <row r="20" spans="1:6" ht="15.75" thickTop="1"/>
    <row r="21" spans="1:6">
      <c r="D21" t="s">
        <v>44</v>
      </c>
      <c r="E21" s="195">
        <f>E6+E15</f>
        <v>236759.00339743771</v>
      </c>
      <c r="F21" s="196" t="s">
        <v>40</v>
      </c>
    </row>
    <row r="22" spans="1:6">
      <c r="D22" t="s">
        <v>43</v>
      </c>
      <c r="E22" s="197">
        <f>E7+E16</f>
        <v>48301.126602562304</v>
      </c>
      <c r="F22" s="196" t="s">
        <v>41</v>
      </c>
    </row>
    <row r="23" spans="1:6">
      <c r="E23" s="195">
        <f>SUM(E21:E22)</f>
        <v>285060.13</v>
      </c>
    </row>
    <row r="25" spans="1:6">
      <c r="E25" s="194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090E99-1C37-4DC5-A69A-58EBF396A658}"/>
</file>

<file path=customXml/itemProps2.xml><?xml version="1.0" encoding="utf-8"?>
<ds:datastoreItem xmlns:ds="http://schemas.openxmlformats.org/officeDocument/2006/customXml" ds:itemID="{13E9DD1B-CBD2-4479-818D-09BA2C3A87F2}"/>
</file>

<file path=customXml/itemProps3.xml><?xml version="1.0" encoding="utf-8"?>
<ds:datastoreItem xmlns:ds="http://schemas.openxmlformats.org/officeDocument/2006/customXml" ds:itemID="{72AF7F75-A736-4AD6-A839-4056DAAE4952}"/>
</file>

<file path=customXml/itemProps4.xml><?xml version="1.0" encoding="utf-8"?>
<ds:datastoreItem xmlns:ds="http://schemas.openxmlformats.org/officeDocument/2006/customXml" ds:itemID="{79A7BBBA-645C-4070-93F3-D49612908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3.11E</vt:lpstr>
      <vt:lpstr>3.11G</vt:lpstr>
      <vt:lpstr>SAPBW70_DOWNLOAD</vt:lpstr>
      <vt:lpstr>E&amp;G Split</vt:lpstr>
      <vt:lpstr>2021 PO </vt:lpstr>
      <vt:lpstr>Jan.21</vt:lpstr>
      <vt:lpstr>Feb.21</vt:lpstr>
      <vt:lpstr>Mar.21</vt:lpstr>
      <vt:lpstr>Apr.21</vt:lpstr>
      <vt:lpstr>May.21</vt:lpstr>
      <vt:lpstr>Jun.21</vt:lpstr>
      <vt:lpstr>Jul.21</vt:lpstr>
      <vt:lpstr>Aug.21</vt:lpstr>
      <vt:lpstr>Sep.21</vt:lpstr>
      <vt:lpstr>Oct.21</vt:lpstr>
      <vt:lpstr>Nov.21</vt:lpstr>
      <vt:lpstr>Dec.21</vt:lpstr>
      <vt:lpstr>Apr.21!SAPPO_AR_Post_Conversion</vt:lpstr>
      <vt:lpstr>Aug.21!SAPPO_AR_Post_Conversion</vt:lpstr>
      <vt:lpstr>Dec.21!SAPPO_AR_Post_Conversion</vt:lpstr>
      <vt:lpstr>Feb.21!SAPPO_AR_Post_Conversion</vt:lpstr>
      <vt:lpstr>Jul.21!SAPPO_AR_Post_Conversion</vt:lpstr>
      <vt:lpstr>Jun.21!SAPPO_AR_Post_Conversion</vt:lpstr>
      <vt:lpstr>Mar.21!SAPPO_AR_Post_Conversion</vt:lpstr>
      <vt:lpstr>May.21!SAPPO_AR_Post_Conversion</vt:lpstr>
      <vt:lpstr>Nov.21!SAPPO_AR_Post_Conversion</vt:lpstr>
      <vt:lpstr>Oct.21!SAPPO_AR_Post_Conversion</vt:lpstr>
      <vt:lpstr>Sep.21!SAPPO_AR_Post_Conversion</vt:lpstr>
      <vt:lpstr>SAPPO_AR_Post_Conversion</vt:lpstr>
      <vt:lpstr>Apr.21!SAPPO_AR_Pre_Conversion</vt:lpstr>
      <vt:lpstr>Aug.21!SAPPO_AR_Pre_Conversion</vt:lpstr>
      <vt:lpstr>Dec.21!SAPPO_AR_Pre_Conversion</vt:lpstr>
      <vt:lpstr>Feb.21!SAPPO_AR_Pre_Conversion</vt:lpstr>
      <vt:lpstr>Jul.21!SAPPO_AR_Pre_Conversion</vt:lpstr>
      <vt:lpstr>Jun.21!SAPPO_AR_Pre_Conversion</vt:lpstr>
      <vt:lpstr>Mar.21!SAPPO_AR_Pre_Conversion</vt:lpstr>
      <vt:lpstr>May.21!SAPPO_AR_Pre_Conversion</vt:lpstr>
      <vt:lpstr>Nov.21!SAPPO_AR_Pre_Conversion</vt:lpstr>
      <vt:lpstr>Oct.21!SAPPO_AR_Pre_Conversion</vt:lpstr>
      <vt:lpstr>Sep.21!SAPPO_AR_Pre_Conversion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2017-08-10T16:46:00Z</dcterms:created>
  <dcterms:modified xsi:type="dcterms:W3CDTF">2022-03-24T22:02:38Z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