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FINANCIAL\State USF Petition Filing - 2019\Hat Island\Sent Items\"/>
    </mc:Choice>
  </mc:AlternateContent>
  <bookViews>
    <workbookView xWindow="0" yWindow="0" windowWidth="25200" windowHeight="12570" tabRatio="886" activeTab="1"/>
  </bookViews>
  <sheets>
    <sheet name="Cover" sheetId="21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SCorpTaxCalc" sheetId="19" r:id="rId12"/>
  </sheets>
  <externalReferences>
    <externalReference r:id="rId13"/>
  </externalReferences>
  <definedNames>
    <definedName name="_Fill" localSheetId="0" hidden="1">#REF!</definedName>
    <definedName name="_Fill" localSheetId="4" hidden="1">#REF!</definedName>
    <definedName name="_Fill" localSheetId="11" hidden="1">#REF!</definedName>
    <definedName name="_Fill" hidden="1">#REF!</definedName>
    <definedName name="_Key1" localSheetId="4" hidden="1">#REF!</definedName>
    <definedName name="_Key1" localSheetId="11" hidden="1">#REF!</definedName>
    <definedName name="_Key1" hidden="1">#REF!</definedName>
    <definedName name="_Key2" localSheetId="4" hidden="1">#REF!</definedName>
    <definedName name="_Key2" localSheetId="11" hidden="1">#REF!</definedName>
    <definedName name="_Key2" hidden="1">#REF!</definedName>
    <definedName name="_Order1">255</definedName>
    <definedName name="_Order2">255</definedName>
    <definedName name="_Sort" localSheetId="0" hidden="1">#REF!</definedName>
    <definedName name="_Sort" localSheetId="4" hidden="1">#REF!</definedName>
    <definedName name="_Sort" localSheetId="11" hidden="1">#REF!</definedName>
    <definedName name="_Sort" hidden="1">#REF!</definedName>
    <definedName name="AccountSeries" localSheetId="4">#REF!</definedName>
    <definedName name="AccountSeries" localSheetId="11">#REF!</definedName>
    <definedName name="AccountSeries">#REF!</definedName>
    <definedName name="ALin11" localSheetId="4">#REF!</definedName>
    <definedName name="ALin11" localSheetId="11">#REF!</definedName>
    <definedName name="ALin11">#REF!</definedName>
    <definedName name="CompanyName" localSheetId="4">#REF!</definedName>
    <definedName name="CompanyName" localSheetId="11">#REF!</definedName>
    <definedName name="CompanyName">#REF!</definedName>
    <definedName name="DAN" localSheetId="4" hidden="1">#REF!</definedName>
    <definedName name="DAN" localSheetId="11" hidden="1">#REF!</definedName>
    <definedName name="DAN" hidden="1">#REF!</definedName>
    <definedName name="ELin1" localSheetId="4">#REF!</definedName>
    <definedName name="ELin1" localSheetId="11">#REF!</definedName>
    <definedName name="ELin1">#REF!</definedName>
    <definedName name="ELin10" localSheetId="4">#REF!</definedName>
    <definedName name="ELin10" localSheetId="11">#REF!</definedName>
    <definedName name="ELin10">#REF!</definedName>
    <definedName name="ELin2" localSheetId="4">#REF!</definedName>
    <definedName name="ELin2" localSheetId="11">#REF!</definedName>
    <definedName name="ELin2">#REF!</definedName>
    <definedName name="ELin3" localSheetId="4">#REF!</definedName>
    <definedName name="ELin3" localSheetId="11">#REF!</definedName>
    <definedName name="ELin3">#REF!</definedName>
    <definedName name="ELin4" localSheetId="4">#REF!</definedName>
    <definedName name="ELin4" localSheetId="11">#REF!</definedName>
    <definedName name="ELin4">#REF!</definedName>
    <definedName name="ELin5" localSheetId="4">#REF!</definedName>
    <definedName name="ELin5" localSheetId="11">#REF!</definedName>
    <definedName name="ELin5">#REF!</definedName>
    <definedName name="ELin6" localSheetId="4">#REF!</definedName>
    <definedName name="ELin6" localSheetId="11">#REF!</definedName>
    <definedName name="ELin6">#REF!</definedName>
    <definedName name="ELin7" localSheetId="4">#REF!</definedName>
    <definedName name="ELin7" localSheetId="11">#REF!</definedName>
    <definedName name="ELin7">#REF!</definedName>
    <definedName name="ELin8" localSheetId="4">#REF!</definedName>
    <definedName name="ELin8" localSheetId="11">#REF!</definedName>
    <definedName name="ELin8">#REF!</definedName>
    <definedName name="ELin9" localSheetId="4">#REF!</definedName>
    <definedName name="ELin9" localSheetId="11">#REF!</definedName>
    <definedName name="ELin9">#REF!</definedName>
    <definedName name="End_Bal" localSheetId="4">#REF!</definedName>
    <definedName name="End_Bal" localSheetId="11">#REF!</definedName>
    <definedName name="End_Bal">#REF!</definedName>
    <definedName name="ForeAcc" localSheetId="4">#REF!</definedName>
    <definedName name="ForeAcc" localSheetId="11">#REF!</definedName>
    <definedName name="ForeAcc">#REF!</definedName>
    <definedName name="ForecastAgg" localSheetId="4">#REF!</definedName>
    <definedName name="ForecastAgg" localSheetId="11">#REF!</definedName>
    <definedName name="ForecastAgg">#REF!</definedName>
    <definedName name="ForeMatrix" localSheetId="4">#REF!</definedName>
    <definedName name="ForeMatrix" localSheetId="11">#REF!</definedName>
    <definedName name="ForeMatrix">#REF!</definedName>
    <definedName name="Full_Print" localSheetId="4">#REF!</definedName>
    <definedName name="Full_Print" localSheetId="11">#REF!</definedName>
    <definedName name="Full_Print">#REF!</definedName>
    <definedName name="Interest_Rate" localSheetId="4">#REF!</definedName>
    <definedName name="Interest_Rate" localSheetId="11">#REF!</definedName>
    <definedName name="Interest_Rate">#REF!</definedName>
    <definedName name="Last_Row">#N/A</definedName>
    <definedName name="Loan_Amount" localSheetId="0">#REF!</definedName>
    <definedName name="Loan_Amount" localSheetId="4">#REF!</definedName>
    <definedName name="Loan_Amount" localSheetId="11">#REF!</definedName>
    <definedName name="Loan_Amount">#REF!</definedName>
    <definedName name="Loan_Start" localSheetId="4">#REF!</definedName>
    <definedName name="Loan_Start" localSheetId="11">#REF!</definedName>
    <definedName name="Loan_Start">#REF!</definedName>
    <definedName name="Loan_Years" localSheetId="4">#REF!</definedName>
    <definedName name="Loan_Years" localSheetId="11">#REF!</definedName>
    <definedName name="Loan_Years">#REF!</definedName>
    <definedName name="Ma2InpVer" localSheetId="4">#REF!</definedName>
    <definedName name="Ma2InpVer" localSheetId="11">#REF!</definedName>
    <definedName name="Ma2InpVer">#REF!</definedName>
    <definedName name="OperationalMode" localSheetId="4">#REF!</definedName>
    <definedName name="OperationalMode" localSheetId="11">#REF!</definedName>
    <definedName name="OperationalMode">#REF!</definedName>
    <definedName name="StudyArea" localSheetId="4">#REF!</definedName>
    <definedName name="StudyArea" localSheetId="11">#REF!</definedName>
    <definedName name="StudyArea">#REF!</definedName>
    <definedName name="StudyYearsNoPY">'[1]Trial Balance'!$K$6:$U$6</definedName>
    <definedName name="Year" localSheetId="0">#REF!</definedName>
    <definedName name="Year" localSheetId="4">#REF!</definedName>
    <definedName name="Year" localSheetId="11">#REF!</definedName>
    <definedName name="Year">#REF!</definedName>
  </definedNames>
  <calcPr calcId="152511"/>
</workbook>
</file>

<file path=xl/calcChain.xml><?xml version="1.0" encoding="utf-8"?>
<calcChain xmlns="http://schemas.openxmlformats.org/spreadsheetml/2006/main">
  <c r="D21" i="13" l="1"/>
  <c r="E15" i="3" l="1"/>
  <c r="C41" i="13"/>
  <c r="C12" i="13"/>
  <c r="C9" i="13"/>
  <c r="I35" i="12" l="1"/>
  <c r="G35" i="5" s="1"/>
  <c r="I35" i="2" l="1"/>
  <c r="F35" i="5" s="1"/>
  <c r="D22" i="13" l="1"/>
  <c r="C22" i="13"/>
  <c r="D22" i="1"/>
  <c r="C22" i="1"/>
  <c r="C3" i="19" l="1"/>
  <c r="A3" i="17"/>
  <c r="B3" i="3"/>
  <c r="B3" i="10"/>
  <c r="B3" i="13"/>
  <c r="B3" i="1"/>
  <c r="B3" i="8"/>
  <c r="B3" i="18"/>
  <c r="A3" i="5"/>
  <c r="A3" i="12"/>
  <c r="D28" i="19" l="1"/>
  <c r="D26" i="13" l="1"/>
  <c r="D20" i="19" l="1"/>
  <c r="D12" i="19"/>
  <c r="D26" i="1" l="1"/>
  <c r="D30" i="19"/>
  <c r="F14" i="18" l="1"/>
  <c r="E20" i="3" l="1"/>
  <c r="D20" i="3"/>
  <c r="E52" i="13" l="1"/>
  <c r="D52" i="10" s="1"/>
  <c r="D51" i="13"/>
  <c r="C51" i="13"/>
  <c r="E50" i="13"/>
  <c r="D50" i="10" s="1"/>
  <c r="E49" i="13"/>
  <c r="D49" i="10" s="1"/>
  <c r="E48" i="13"/>
  <c r="E46" i="13"/>
  <c r="D46" i="10" s="1"/>
  <c r="E45" i="13"/>
  <c r="D45" i="10" s="1"/>
  <c r="E44" i="13"/>
  <c r="D44" i="10" s="1"/>
  <c r="E43" i="13"/>
  <c r="D43" i="10" s="1"/>
  <c r="E42" i="13"/>
  <c r="D42" i="10" s="1"/>
  <c r="E41" i="13"/>
  <c r="D41" i="10" s="1"/>
  <c r="E37" i="13"/>
  <c r="D37" i="10" s="1"/>
  <c r="E36" i="13"/>
  <c r="D36" i="10" s="1"/>
  <c r="E35" i="13"/>
  <c r="D35" i="10" s="1"/>
  <c r="D17" i="19" s="1"/>
  <c r="D34" i="13"/>
  <c r="C34" i="13"/>
  <c r="E33" i="13"/>
  <c r="D33" i="10" s="1"/>
  <c r="E32" i="13"/>
  <c r="D32" i="10" s="1"/>
  <c r="E31" i="13"/>
  <c r="D31" i="10" s="1"/>
  <c r="E30" i="13"/>
  <c r="C28" i="13"/>
  <c r="E27" i="13"/>
  <c r="D27" i="10" s="1"/>
  <c r="E25" i="13"/>
  <c r="D25" i="10" s="1"/>
  <c r="E24" i="13"/>
  <c r="D24" i="10" s="1"/>
  <c r="E21" i="13"/>
  <c r="E20" i="13"/>
  <c r="D20" i="10" s="1"/>
  <c r="E19" i="13"/>
  <c r="D19" i="10" s="1"/>
  <c r="E18" i="13"/>
  <c r="D18" i="10" s="1"/>
  <c r="E17" i="13"/>
  <c r="D17" i="10" s="1"/>
  <c r="E16" i="13"/>
  <c r="D15" i="13"/>
  <c r="C15" i="13"/>
  <c r="E14" i="13"/>
  <c r="D14" i="10" s="1"/>
  <c r="E13" i="13"/>
  <c r="D13" i="10" s="1"/>
  <c r="E12" i="13"/>
  <c r="D12" i="10" s="1"/>
  <c r="E11" i="13"/>
  <c r="D11" i="10" s="1"/>
  <c r="E10" i="13"/>
  <c r="D10" i="10" s="1"/>
  <c r="E21" i="3" s="1"/>
  <c r="E9" i="13"/>
  <c r="D9" i="10" s="1"/>
  <c r="E22" i="13" l="1"/>
  <c r="E51" i="13"/>
  <c r="E34" i="13"/>
  <c r="D48" i="10"/>
  <c r="D30" i="10"/>
  <c r="D23" i="13"/>
  <c r="D21" i="10"/>
  <c r="C23" i="13"/>
  <c r="C29" i="13" s="1"/>
  <c r="C39" i="13" s="1"/>
  <c r="D16" i="10"/>
  <c r="E15" i="13"/>
  <c r="C54" i="13"/>
  <c r="C53" i="13"/>
  <c r="D22" i="10" l="1"/>
  <c r="E23" i="13"/>
  <c r="D28" i="13"/>
  <c r="E26" i="13"/>
  <c r="C55" i="13"/>
  <c r="C47" i="13"/>
  <c r="C56" i="13"/>
  <c r="G47" i="12"/>
  <c r="C47" i="12"/>
  <c r="B47" i="12"/>
  <c r="D46" i="12"/>
  <c r="C46" i="5" s="1"/>
  <c r="E12" i="18" s="1"/>
  <c r="I45" i="12"/>
  <c r="G45" i="5" s="1"/>
  <c r="D45" i="12"/>
  <c r="C45" i="5" s="1"/>
  <c r="I44" i="12"/>
  <c r="G44" i="5" s="1"/>
  <c r="D44" i="12"/>
  <c r="C44" i="5" s="1"/>
  <c r="I43" i="12"/>
  <c r="G43" i="5" s="1"/>
  <c r="D43" i="12"/>
  <c r="C43" i="5" s="1"/>
  <c r="E11" i="18" s="1"/>
  <c r="I42" i="12"/>
  <c r="G42" i="5" s="1"/>
  <c r="D42" i="12"/>
  <c r="C42" i="5" s="1"/>
  <c r="E10" i="18" s="1"/>
  <c r="I41" i="12"/>
  <c r="G41" i="5" s="1"/>
  <c r="I40" i="12"/>
  <c r="G40" i="5" s="1"/>
  <c r="B39" i="12"/>
  <c r="H38" i="12"/>
  <c r="G38" i="12"/>
  <c r="D38" i="12"/>
  <c r="C38" i="5" s="1"/>
  <c r="I37" i="12"/>
  <c r="G37" i="5" s="1"/>
  <c r="D37" i="12"/>
  <c r="C37" i="5" s="1"/>
  <c r="I36" i="12"/>
  <c r="G36" i="5" s="1"/>
  <c r="D36" i="12"/>
  <c r="C36" i="5" s="1"/>
  <c r="I34" i="12"/>
  <c r="D34" i="12"/>
  <c r="C34" i="5" s="1"/>
  <c r="H32" i="12"/>
  <c r="G32" i="12"/>
  <c r="D33" i="12"/>
  <c r="C33" i="5" s="1"/>
  <c r="I31" i="12"/>
  <c r="G31" i="5" s="1"/>
  <c r="I30" i="12"/>
  <c r="G30" i="5" s="1"/>
  <c r="D31" i="12"/>
  <c r="C31" i="5" s="1"/>
  <c r="I29" i="12"/>
  <c r="G29" i="5" s="1"/>
  <c r="D30" i="12"/>
  <c r="C30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G23" i="5" s="1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I32" i="12" l="1"/>
  <c r="I38" i="12"/>
  <c r="E15" i="18"/>
  <c r="D35" i="19" s="1"/>
  <c r="E28" i="13"/>
  <c r="E29" i="13" s="1"/>
  <c r="D26" i="10"/>
  <c r="D53" i="13"/>
  <c r="D54" i="13"/>
  <c r="D29" i="13"/>
  <c r="D38" i="13" s="1"/>
  <c r="G22" i="5"/>
  <c r="B49" i="12"/>
  <c r="G49" i="12"/>
  <c r="I20" i="12"/>
  <c r="G10" i="5"/>
  <c r="G34" i="5"/>
  <c r="D47" i="12"/>
  <c r="D25" i="12"/>
  <c r="C35" i="12"/>
  <c r="H46" i="12"/>
  <c r="E12" i="8"/>
  <c r="E11" i="8"/>
  <c r="E54" i="13" l="1"/>
  <c r="E53" i="13"/>
  <c r="E38" i="13"/>
  <c r="E39" i="13" s="1"/>
  <c r="D39" i="13"/>
  <c r="I46" i="12"/>
  <c r="H47" i="12"/>
  <c r="H49" i="12" s="1"/>
  <c r="D35" i="12"/>
  <c r="C39" i="12"/>
  <c r="C49" i="12" s="1"/>
  <c r="D11" i="2"/>
  <c r="E56" i="13" l="1"/>
  <c r="D38" i="10"/>
  <c r="D18" i="19" s="1"/>
  <c r="D19" i="19" s="1"/>
  <c r="D55" i="13"/>
  <c r="D47" i="13"/>
  <c r="D56" i="13"/>
  <c r="I47" i="12"/>
  <c r="I49" i="12" s="1"/>
  <c r="G46" i="5"/>
  <c r="D39" i="12"/>
  <c r="D49" i="12" s="1"/>
  <c r="C35" i="5"/>
  <c r="D34" i="2"/>
  <c r="B39" i="2"/>
  <c r="D21" i="19" l="1"/>
  <c r="D22" i="19" s="1"/>
  <c r="E47" i="13"/>
  <c r="E55" i="13"/>
  <c r="E52" i="1" l="1"/>
  <c r="C51" i="1"/>
  <c r="E30" i="1"/>
  <c r="E31" i="1"/>
  <c r="C52" i="10" l="1"/>
  <c r="E50" i="1"/>
  <c r="C50" i="10" s="1"/>
  <c r="E49" i="1"/>
  <c r="C49" i="10" s="1"/>
  <c r="E48" i="1"/>
  <c r="C48" i="10" s="1"/>
  <c r="E41" i="1"/>
  <c r="C41" i="10" s="1"/>
  <c r="E42" i="1"/>
  <c r="C42" i="10" s="1"/>
  <c r="E43" i="1"/>
  <c r="C43" i="10" s="1"/>
  <c r="E44" i="1"/>
  <c r="C44" i="10" s="1"/>
  <c r="E45" i="1"/>
  <c r="C45" i="10" s="1"/>
  <c r="E46" i="1"/>
  <c r="C46" i="10" s="1"/>
  <c r="E36" i="1"/>
  <c r="C36" i="10" s="1"/>
  <c r="E37" i="1"/>
  <c r="C37" i="10" s="1"/>
  <c r="E35" i="1"/>
  <c r="C31" i="10"/>
  <c r="E32" i="1"/>
  <c r="E33" i="1"/>
  <c r="C33" i="10" s="1"/>
  <c r="C30" i="10"/>
  <c r="E25" i="1"/>
  <c r="E27" i="1"/>
  <c r="C27" i="10" s="1"/>
  <c r="E24" i="1"/>
  <c r="C24" i="10" s="1"/>
  <c r="E17" i="1"/>
  <c r="C17" i="10" s="1"/>
  <c r="E18" i="1"/>
  <c r="C18" i="10" s="1"/>
  <c r="E19" i="1"/>
  <c r="C19" i="10" s="1"/>
  <c r="E20" i="1"/>
  <c r="C20" i="10" s="1"/>
  <c r="E21" i="1"/>
  <c r="C21" i="10" s="1"/>
  <c r="E16" i="1"/>
  <c r="E22" i="1" s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1" i="1"/>
  <c r="D34" i="1"/>
  <c r="C34" i="1"/>
  <c r="C28" i="1"/>
  <c r="D15" i="1"/>
  <c r="C15" i="1"/>
  <c r="C16" i="10" l="1"/>
  <c r="C22" i="10" s="1"/>
  <c r="C35" i="10"/>
  <c r="E34" i="1"/>
  <c r="D15" i="10"/>
  <c r="E22" i="3"/>
  <c r="C10" i="10"/>
  <c r="C53" i="1"/>
  <c r="C54" i="1"/>
  <c r="D51" i="10"/>
  <c r="D34" i="10"/>
  <c r="D10" i="19" s="1"/>
  <c r="D23" i="1"/>
  <c r="C51" i="10"/>
  <c r="C25" i="10"/>
  <c r="C23" i="1"/>
  <c r="D28" i="10"/>
  <c r="C32" i="10"/>
  <c r="C34" i="10" s="1"/>
  <c r="E51" i="1"/>
  <c r="E15" i="1"/>
  <c r="I41" i="2"/>
  <c r="F41" i="5" s="1"/>
  <c r="I42" i="2"/>
  <c r="F42" i="5" s="1"/>
  <c r="I43" i="2"/>
  <c r="F43" i="5" s="1"/>
  <c r="I44" i="2"/>
  <c r="F44" i="5" s="1"/>
  <c r="I45" i="2"/>
  <c r="F45" i="5" s="1"/>
  <c r="I40" i="2"/>
  <c r="F40" i="5" s="1"/>
  <c r="I36" i="2"/>
  <c r="F36" i="5" s="1"/>
  <c r="I37" i="2"/>
  <c r="F37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3" i="2"/>
  <c r="D44" i="2"/>
  <c r="D45" i="2"/>
  <c r="D46" i="2"/>
  <c r="D42" i="2"/>
  <c r="B42" i="5" s="1"/>
  <c r="D10" i="18" s="1"/>
  <c r="F10" i="18" s="1"/>
  <c r="D36" i="2"/>
  <c r="D37" i="2"/>
  <c r="D38" i="2"/>
  <c r="D33" i="2"/>
  <c r="D31" i="2"/>
  <c r="D30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13" i="8"/>
  <c r="C13" i="8"/>
  <c r="F11" i="8"/>
  <c r="E23" i="1" l="1"/>
  <c r="C15" i="10"/>
  <c r="C23" i="10" s="1"/>
  <c r="D21" i="3"/>
  <c r="D22" i="3" s="1"/>
  <c r="C29" i="1"/>
  <c r="C39" i="1" s="1"/>
  <c r="G47" i="5"/>
  <c r="C39" i="5"/>
  <c r="D54" i="10"/>
  <c r="D53" i="10"/>
  <c r="E13" i="8"/>
  <c r="F13" i="8" s="1"/>
  <c r="D23" i="10"/>
  <c r="D29" i="10" s="1"/>
  <c r="G38" i="5"/>
  <c r="G32" i="5"/>
  <c r="G20" i="5"/>
  <c r="C47" i="5"/>
  <c r="F38" i="5"/>
  <c r="F32" i="5"/>
  <c r="F20" i="5"/>
  <c r="F12" i="8"/>
  <c r="B43" i="5"/>
  <c r="D11" i="18" s="1"/>
  <c r="B44" i="5"/>
  <c r="B45" i="5"/>
  <c r="B46" i="5"/>
  <c r="D12" i="18" s="1"/>
  <c r="F12" i="18" s="1"/>
  <c r="B34" i="5"/>
  <c r="B36" i="5"/>
  <c r="B37" i="5"/>
  <c r="B38" i="5"/>
  <c r="B33" i="5"/>
  <c r="B31" i="5"/>
  <c r="B30" i="5"/>
  <c r="C25" i="5"/>
  <c r="B14" i="5"/>
  <c r="B15" i="5"/>
  <c r="B13" i="5"/>
  <c r="B11" i="5"/>
  <c r="G47" i="2"/>
  <c r="H38" i="2"/>
  <c r="I38" i="2"/>
  <c r="G38" i="2"/>
  <c r="I32" i="2"/>
  <c r="G32" i="2"/>
  <c r="I20" i="2"/>
  <c r="G20" i="2"/>
  <c r="C47" i="2"/>
  <c r="C35" i="2" s="1"/>
  <c r="C39" i="2" s="1"/>
  <c r="D47" i="2"/>
  <c r="B47" i="2"/>
  <c r="D25" i="2"/>
  <c r="B25" i="2"/>
  <c r="D8" i="19" l="1"/>
  <c r="F11" i="18"/>
  <c r="D15" i="18"/>
  <c r="D34" i="19" s="1"/>
  <c r="D36" i="19" s="1"/>
  <c r="D37" i="19" s="1"/>
  <c r="E26" i="1"/>
  <c r="D28" i="1"/>
  <c r="H46" i="2"/>
  <c r="I46" i="2" s="1"/>
  <c r="F46" i="5" s="1"/>
  <c r="F47" i="5" s="1"/>
  <c r="F49" i="5" s="1"/>
  <c r="C47" i="1"/>
  <c r="C56" i="1"/>
  <c r="C55" i="1"/>
  <c r="H47" i="2"/>
  <c r="H49" i="2" s="1"/>
  <c r="D35" i="2"/>
  <c r="D39" i="10"/>
  <c r="G49" i="2"/>
  <c r="B49" i="2"/>
  <c r="B47" i="5"/>
  <c r="G49" i="5"/>
  <c r="B25" i="5"/>
  <c r="C49" i="5"/>
  <c r="D11" i="19" l="1"/>
  <c r="D47" i="10"/>
  <c r="D27" i="19"/>
  <c r="D29" i="19" s="1"/>
  <c r="D31" i="19" s="1"/>
  <c r="F15" i="18"/>
  <c r="D54" i="1"/>
  <c r="D53" i="1"/>
  <c r="D29" i="1"/>
  <c r="D38" i="1" s="1"/>
  <c r="C26" i="10"/>
  <c r="C28" i="10" s="1"/>
  <c r="E28" i="1"/>
  <c r="I47" i="2"/>
  <c r="I49" i="2" s="1"/>
  <c r="D55" i="10"/>
  <c r="C49" i="2"/>
  <c r="D56" i="10"/>
  <c r="D13" i="19" l="1"/>
  <c r="D14" i="19" s="1"/>
  <c r="D24" i="19" s="1"/>
  <c r="E54" i="1"/>
  <c r="E53" i="1"/>
  <c r="E29" i="1"/>
  <c r="C54" i="10"/>
  <c r="C53" i="10"/>
  <c r="C29" i="10"/>
  <c r="E38" i="1"/>
  <c r="D39" i="2"/>
  <c r="D49" i="2" s="1"/>
  <c r="B35" i="5"/>
  <c r="B39" i="5" s="1"/>
  <c r="B49" i="5" s="1"/>
  <c r="D38" i="19" l="1"/>
  <c r="D39" i="19" s="1"/>
  <c r="E39" i="1"/>
  <c r="D39" i="1"/>
  <c r="D55" i="1" s="1"/>
  <c r="C38" i="10"/>
  <c r="C39" i="10" s="1"/>
  <c r="D56" i="1" l="1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<sst xmlns="http://schemas.openxmlformats.org/spreadsheetml/2006/main" count="685" uniqueCount="310">
  <si>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</si>
  <si>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</si>
  <si>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</si>
  <si>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</si>
  <si>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</si>
  <si>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</si>
  <si>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</si>
  <si>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</si>
  <si>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</si>
  <si>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</si>
  <si>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</si>
  <si>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</si>
  <si>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</si>
  <si>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</si>
  <si>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</si>
  <si>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</si>
  <si>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</si>
  <si>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</si>
  <si>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</si>
  <si>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</si>
  <si>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</si>
  <si>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</si>
  <si>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</si>
  <si>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</si>
  <si>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</si>
  <si>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</si>
  <si>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</si>
  <si>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</si>
  <si>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</si>
  <si>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</si>
  <si>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</si>
  <si>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</si>
  <si>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</si>
  <si>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</si>
  <si>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</si>
  <si>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</si>
  <si>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</si>
  <si>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</si>
  <si>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</si>
  <si>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</si>
  <si>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</si>
  <si>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</si>
  <si>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</si>
  <si>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</si>
  <si>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</si>
  <si>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</si>
  <si>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</si>
  <si>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</si>
  <si>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</si>
  <si>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</si>
  <si>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</si>
  <si>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</si>
  <si>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</si>
  <si>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</si>
  <si>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</si>
  <si>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</si>
  <si>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</si>
  <si>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</si>
  <si>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</si>
  <si>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</si>
  <si>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</si>
  <si>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</si>
  <si>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</si>
  <si>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</si>
  <si>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</si>
  <si>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</si>
  <si>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</si>
  <si>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</si>
  <si>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</si>
  <si>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</si>
  <si>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</si>
  <si>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</si>
  <si>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</si>
  <si>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</si>
  <si>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</si>
  <si>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</si>
  <si>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</si>
  <si>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</si>
  <si>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</si>
  <si>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</si>
  <si>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</si>
  <si>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</si>
  <si>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</si>
  <si>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</si>
  <si>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</si>
  <si>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</si>
  <si>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</si>
  <si>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</si>
  <si>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</si>
  <si>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</si>
  <si>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</si>
  <si>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</si>
  <si>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</si>
  <si>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</si>
  <si>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</si>
  <si>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</si>
  <si>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</si>
  <si>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</si>
  <si>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</si>
  <si>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</si>
  <si>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</si>
  <si>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</si>
  <si>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EQUITY</t>
  </si>
  <si>
    <t>Part 64</t>
  </si>
  <si>
    <t>Adj to NonReg</t>
  </si>
  <si>
    <t>Adj. Balance</t>
  </si>
  <si>
    <t>46. Total Long-Term Debt (36 thru 45)</t>
  </si>
  <si>
    <t>35. Total Current Liabilities (25 thru 34)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</si>
  <si>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</si>
  <si>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</si>
  <si>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</si>
  <si>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</si>
  <si>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</si>
  <si>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Materials &amp; Supplies</t>
  </si>
  <si>
    <t>Total Regulated Adjusted Accumulated Depreciation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</si>
  <si>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</si>
  <si>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</si>
  <si>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</si>
  <si>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</si>
  <si>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</si>
  <si>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</si>
  <si>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</si>
  <si>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</si>
  <si>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</si>
  <si>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</si>
  <si>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</si>
  <si>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</si>
  <si>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</si>
  <si>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</si>
  <si>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</si>
  <si>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</si>
  <si>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Adj. to NonReg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</si>
  <si>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</si>
  <si>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</si>
  <si>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</si>
  <si>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</si>
  <si>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</si>
  <si>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</si>
  <si>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</si>
  <si>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</si>
  <si>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</si>
  <si>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</si>
  <si>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</si>
  <si>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</si>
  <si>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</si>
  <si>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</si>
  <si>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</si>
  <si>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</si>
  <si>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(A)</t>
  </si>
  <si>
    <t>S Corporation Effective Tax Rate (2 decimal places):</t>
  </si>
  <si>
    <t>Line 2 of Income Stmt.</t>
  </si>
  <si>
    <t>13.  Nonregulated Investments (B1)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</si>
  <si>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</si>
  <si>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</si>
  <si>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</si>
  <si>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</si>
  <si>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</si>
  <si>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</si>
  <si>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</si>
  <si>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</si>
  <si>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</si>
  <si>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</si>
  <si>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</si>
  <si>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</si>
  <si>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</si>
  <si>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</si>
  <si>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</si>
  <si>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</si>
  <si>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(A2)</t>
  </si>
  <si>
    <t>Footnotes:</t>
  </si>
  <si>
    <t>2a</t>
  </si>
  <si>
    <t>2b</t>
  </si>
  <si>
    <t>3a</t>
  </si>
  <si>
    <t>3b</t>
  </si>
  <si>
    <t>Footnote: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</si>
  <si>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</si>
  <si>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</si>
  <si>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</si>
  <si>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</si>
  <si>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</si>
  <si>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</si>
  <si>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after Part 64 adjustments</t>
  </si>
  <si>
    <t>Part 32 Account</t>
  </si>
  <si>
    <t>Adjustment #1:</t>
  </si>
  <si>
    <t>Adjustment #2:</t>
  </si>
  <si>
    <t>Adjustment #3: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</si>
  <si>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</si>
  <si>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</si>
  <si>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</si>
  <si>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</si>
  <si>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</si>
  <si>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</si>
  <si>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(C)</t>
  </si>
  <si>
    <t>Source(A)</t>
  </si>
  <si>
    <t>Total Fixed Charges</t>
  </si>
  <si>
    <t>Sum</t>
  </si>
  <si>
    <t>Inputted S Corp. Tax Rate(B)</t>
  </si>
  <si>
    <t>Calculated</t>
  </si>
  <si>
    <t>NonOperating Income Inputted FIT Calculation</t>
  </si>
  <si>
    <t>Nonoperating net income</t>
  </si>
  <si>
    <t>Nonregulated net income</t>
  </si>
  <si>
    <t>Sub-Total (Line 27+Line 30)</t>
  </si>
  <si>
    <t xml:space="preserve"> Adjusted Net Income w/inputted FIT </t>
  </si>
  <si>
    <t>Sanity Check:</t>
  </si>
  <si>
    <t>Inverse of effective tax rate (100%-Line 10 percent)</t>
  </si>
  <si>
    <t>Regulated Rate of Return</t>
  </si>
  <si>
    <t>Total</t>
  </si>
  <si>
    <t>Simple Avg.</t>
  </si>
  <si>
    <t>(E)</t>
  </si>
  <si>
    <t>Regulated rate of return</t>
  </si>
  <si>
    <t xml:space="preserve">Adjusted Net Operating Income </t>
  </si>
  <si>
    <t>Adj. Taxable Operating Income (Line 1 + Line 2 - Line 3)</t>
  </si>
  <si>
    <t>FIT (Line 10 * Line 11)</t>
  </si>
  <si>
    <t>Nonop/Nonreg income after FIT (Line 10 - Line 12)</t>
  </si>
  <si>
    <t>Line 7 (above)</t>
  </si>
  <si>
    <t>Adj Operating Income after inputted FIT</t>
  </si>
  <si>
    <t>(B)/(E)</t>
  </si>
  <si>
    <t>inputted FIT (Line 4* Line 5)</t>
  </si>
  <si>
    <t xml:space="preserve">Line 31 as reported </t>
  </si>
  <si>
    <t>Net Operating Income Inputted FIT Calculation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</si>
  <si>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</si>
  <si>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</si>
  <si>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</si>
  <si>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</si>
  <si>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 xml:space="preserve"> Summary Schedule Footnote</t>
  </si>
  <si>
    <t xml:space="preserve">  Interstate (includes CAF)</t>
  </si>
  <si>
    <t>Federal USF (ICLS/HCL/SN)</t>
  </si>
  <si>
    <t>STATE USF FILING</t>
  </si>
  <si>
    <t>FINANCIAL TEMPLATE</t>
  </si>
  <si>
    <t>"S CORP" COMPANIES</t>
  </si>
  <si>
    <t>Page 9, Line 21 (CY)</t>
  </si>
  <si>
    <t>Page 9, Line 26 (CY)</t>
  </si>
  <si>
    <t>Page 9, Line 27 (CY)</t>
  </si>
  <si>
    <t>Page 9, Line 30 (CY)</t>
  </si>
  <si>
    <t>Page 9, Line 31 (CY)</t>
  </si>
  <si>
    <t>Page 5, Total (PY)</t>
  </si>
  <si>
    <t>Page 5, Total (CY)</t>
  </si>
  <si>
    <t>explain.</t>
  </si>
  <si>
    <t>Pro Forma (PF) Adjustments for Current Year or Reversing from Prior Year</t>
  </si>
  <si>
    <t>OOP or PDF?</t>
  </si>
  <si>
    <t>Company Name:  (Below)</t>
  </si>
  <si>
    <t>Column B, automatic offset to Nonregulated Net Income (No Impact</t>
  </si>
  <si>
    <t xml:space="preserve"> to retained earnings)</t>
  </si>
  <si>
    <t xml:space="preserve">Column B, automatic offset to Nonregulated Net Income (No Impact to </t>
  </si>
  <si>
    <t>retained earnings)</t>
  </si>
  <si>
    <t>Adjustment #5</t>
  </si>
  <si>
    <t>Year</t>
  </si>
  <si>
    <t>48. Deferred Income Taxes</t>
  </si>
  <si>
    <t>52.  Cap. Stock Outstanding &amp; Subscribed</t>
  </si>
  <si>
    <t>53.  Additional Paid-in-Capital</t>
  </si>
  <si>
    <t>54. Treasury Stock</t>
  </si>
  <si>
    <t>55. Membership and cap. Certificates</t>
  </si>
  <si>
    <t>56. Other Capital</t>
  </si>
  <si>
    <t>57. Patronage Capital Credits</t>
  </si>
  <si>
    <t>58. Retained Earnings or Margins (B2)</t>
  </si>
  <si>
    <t>51. Total Other Liab. &amp; Def. Credits (47 thru 50)</t>
  </si>
  <si>
    <t>60.  TOTAL LIABILITIES AND EQUITY (35+46+51+59)</t>
  </si>
  <si>
    <t>59. Total Equity (52 thru 58)</t>
  </si>
  <si>
    <t xml:space="preserve">49. Other Deferred Credits </t>
  </si>
  <si>
    <t>58. Retained Earnings or Margins</t>
  </si>
  <si>
    <t>59. Total Equity (51 thru 57)</t>
  </si>
  <si>
    <t>Total Operations Expenses (8 thru 13)</t>
  </si>
  <si>
    <t>Column A, Line 39 must equal Column A, Line 58 of Page 2, Balance Sheet</t>
  </si>
  <si>
    <t>Column A, Line 39 must equal Column A, Line 58 of Page 3, Balance Sheet</t>
  </si>
  <si>
    <t>49. Other Deferred Credits (D)</t>
  </si>
  <si>
    <t>(D) - Excludes deferred taxes</t>
  </si>
  <si>
    <t>(C) - Adjusted Balance after Part 64</t>
  </si>
  <si>
    <t>2017 (A)</t>
  </si>
  <si>
    <t>2017 (B)</t>
  </si>
  <si>
    <t>2017 (C)</t>
  </si>
  <si>
    <t>Balance 2017</t>
  </si>
  <si>
    <t>1. Normal balance of deferred income taxes and</t>
  </si>
  <si>
    <t>*</t>
  </si>
  <si>
    <t>Deferred Income Taxes (CR)*</t>
  </si>
  <si>
    <t>2. For "S Corp" companies, manual input required for</t>
  </si>
  <si>
    <t>3. Adjusted balance includes Part 64 adjustments</t>
  </si>
  <si>
    <t>Balance - 2017</t>
  </si>
  <si>
    <t>2017</t>
  </si>
  <si>
    <t>Adj. Net Operating Income after FIT (Lines 1 + 2 - 6)</t>
  </si>
  <si>
    <t>Regulated rate base Year End 2017</t>
  </si>
  <si>
    <t>Out-of-Period or Pro Forma Adjustments*</t>
  </si>
  <si>
    <t>(B)+(C)**</t>
  </si>
  <si>
    <t>(D)**</t>
  </si>
  <si>
    <t>**</t>
  </si>
  <si>
    <t>The difference between Line 14 (B +C) and Line 19 (D) should be Total Fixed Charges (Line 3)</t>
  </si>
  <si>
    <t>50. Other Jurisdictional Differences</t>
  </si>
  <si>
    <t xml:space="preserve">Deferred Operating Income Taxes, Line 5. </t>
  </si>
  <si>
    <t>Total Regulated Adjusted Telecom Plant-In-Service</t>
  </si>
  <si>
    <t xml:space="preserve">S Corps provide effective tax rate from Cost study on Page 9 Income Statement </t>
  </si>
  <si>
    <t>Total Fixed Charges (22+23+24+25)</t>
  </si>
  <si>
    <r>
      <t xml:space="preserve">Allowance for Funds Used During Construction </t>
    </r>
    <r>
      <rPr>
        <b/>
        <sz val="11"/>
        <color theme="1"/>
        <rFont val="Calibri"/>
        <family val="2"/>
        <scheme val="minor"/>
      </rPr>
      <t>(Record as a Credit)</t>
    </r>
  </si>
  <si>
    <t>S Corps provide effective tax rate from Cost study on Page 9, Income Statement</t>
  </si>
  <si>
    <r>
      <t xml:space="preserve">Allowance for Funds Used During Construction </t>
    </r>
    <r>
      <rPr>
        <b/>
        <sz val="11"/>
        <color theme="1"/>
        <rFont val="Calibri"/>
        <family val="2"/>
        <scheme val="minor"/>
      </rPr>
      <t>(Record as a Credit</t>
    </r>
    <r>
      <rPr>
        <sz val="11"/>
        <color theme="1"/>
        <rFont val="Calibri"/>
        <family val="2"/>
        <scheme val="minor"/>
      </rPr>
      <t>)</t>
    </r>
  </si>
  <si>
    <t xml:space="preserve">Adjusted Net Income (Line 17*Line 18) </t>
  </si>
  <si>
    <t>In addition to out-of-period or pro forma adjustments, if the company had any disallowed corporate</t>
  </si>
  <si>
    <t>Out-of-Period or Pro Forma Adjustments (Net of FIT)*</t>
  </si>
  <si>
    <t>operations expense, please record net of FIT on Line 2. (Line 16 will auto populate)</t>
  </si>
  <si>
    <t>Fixed charges are deductible for calculating FIT, but is not included in net operating income used</t>
  </si>
  <si>
    <t>to calculate the ROR. Net operating income mirrors Line 21 of the Income statement</t>
  </si>
  <si>
    <t>Federal USF (ACAM or BLS)</t>
  </si>
  <si>
    <t>2018 (A)</t>
  </si>
  <si>
    <t>2018 (B)</t>
  </si>
  <si>
    <t>2018 (C)</t>
  </si>
  <si>
    <t>Balance 2018</t>
  </si>
  <si>
    <t>Balance - 2018</t>
  </si>
  <si>
    <t>If 2017 does not equal last year's petition and template,</t>
  </si>
  <si>
    <t>2018</t>
  </si>
  <si>
    <r>
      <t xml:space="preserve">Description of Out-of-Period - 2018 (As Recorded) </t>
    </r>
    <r>
      <rPr>
        <b/>
        <sz val="11"/>
        <color theme="1"/>
        <rFont val="Calibri"/>
        <family val="2"/>
        <scheme val="minor"/>
      </rPr>
      <t>OR</t>
    </r>
  </si>
  <si>
    <t>Regulated rate base Year End 2018</t>
  </si>
  <si>
    <t>Hat Island Telephone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</si>
</sst>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3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0" fontId="0" fillId="0" borderId="10" xfId="0" applyFill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37" fontId="0" fillId="0" borderId="3" xfId="0" applyNumberFormat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37" fontId="0" fillId="0" borderId="15" xfId="0" applyNumberFormat="1" applyBorder="1" applyProtection="1"/>
    <xf numFmtId="0" fontId="1" fillId="0" borderId="14" xfId="0" applyFont="1" applyBorder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165" fontId="0" fillId="0" borderId="0" xfId="3" applyNumberFormat="1" applyFont="1" applyBorder="1"/>
    <xf numFmtId="165" fontId="0" fillId="0" borderId="1" xfId="3" applyNumberFormat="1" applyFont="1" applyBorder="1"/>
    <xf numFmtId="10" fontId="0" fillId="0" borderId="1" xfId="2" applyNumberFormat="1" applyFont="1" applyBorder="1"/>
    <xf numFmtId="165" fontId="0" fillId="0" borderId="3" xfId="3" applyNumberFormat="1" applyFont="1" applyBorder="1"/>
    <xf numFmtId="165" fontId="0" fillId="0" borderId="17" xfId="3" applyNumberFormat="1" applyFont="1" applyBorder="1"/>
    <xf numFmtId="0" fontId="0" fillId="2" borderId="6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6" xfId="0" applyFill="1" applyBorder="1"/>
    <xf numFmtId="0" fontId="0" fillId="2" borderId="0" xfId="0" applyFill="1" applyBorder="1"/>
    <xf numFmtId="165" fontId="0" fillId="2" borderId="0" xfId="3" applyNumberFormat="1" applyFont="1" applyFill="1" applyBorder="1"/>
    <xf numFmtId="0" fontId="0" fillId="0" borderId="3" xfId="0" applyBorder="1" applyAlignment="1">
      <alignment horizontal="center"/>
    </xf>
    <xf numFmtId="165" fontId="1" fillId="0" borderId="17" xfId="3" applyNumberFormat="1" applyFont="1" applyBorder="1"/>
    <xf numFmtId="165" fontId="1" fillId="2" borderId="0" xfId="3" applyNumberFormat="1" applyFont="1" applyFill="1" applyBorder="1"/>
    <xf numFmtId="165" fontId="1" fillId="0" borderId="2" xfId="3" applyNumberFormat="1" applyFont="1" applyBorder="1"/>
    <xf numFmtId="165" fontId="0" fillId="0" borderId="0" xfId="3" applyNumberFormat="1" applyFont="1"/>
    <xf numFmtId="164" fontId="0" fillId="0" borderId="0" xfId="2" applyNumberFormat="1" applyFont="1"/>
    <xf numFmtId="0" fontId="0" fillId="0" borderId="0" xfId="0" applyAlignment="1">
      <alignment horizontal="left"/>
    </xf>
    <xf numFmtId="37" fontId="0" fillId="3" borderId="10" xfId="0" applyNumberFormat="1" applyFill="1" applyBorder="1" applyProtection="1">
      <protection locked="0"/>
    </xf>
    <xf numFmtId="164" fontId="0" fillId="0" borderId="17" xfId="2" applyNumberFormat="1" applyFont="1" applyBorder="1"/>
    <xf numFmtId="165" fontId="0" fillId="0" borderId="10" xfId="3" applyNumberFormat="1" applyFont="1" applyBorder="1"/>
    <xf numFmtId="0" fontId="0" fillId="0" borderId="0" xfId="0" applyFill="1"/>
    <xf numFmtId="0" fontId="0" fillId="0" borderId="16" xfId="0" applyBorder="1" applyProtection="1">
      <protection locked="0"/>
    </xf>
    <xf numFmtId="165" fontId="0" fillId="0" borderId="0" xfId="3" applyNumberFormat="1" applyFont="1" applyBorder="1" applyProtection="1">
      <protection locked="0"/>
    </xf>
    <xf numFmtId="165" fontId="0" fillId="0" borderId="11" xfId="3" applyNumberFormat="1" applyFont="1" applyBorder="1" applyProtection="1">
      <protection locked="0"/>
    </xf>
    <xf numFmtId="10" fontId="0" fillId="0" borderId="0" xfId="0" applyNumberFormat="1" applyBorder="1" applyProtection="1">
      <protection locked="0"/>
    </xf>
    <xf numFmtId="165" fontId="0" fillId="0" borderId="0" xfId="0" applyNumberFormat="1" applyProtection="1">
      <protection locked="0"/>
    </xf>
    <xf numFmtId="0" fontId="4" fillId="0" borderId="0" xfId="0" applyFont="1" applyAlignment="1">
      <alignment horizontal="center"/>
    </xf>
    <xf numFmtId="168" fontId="0" fillId="0" borderId="0" xfId="5" applyNumberFormat="1" applyFont="1"/>
    <xf numFmtId="0" fontId="0" fillId="0" borderId="18" xfId="0" applyBorder="1" applyAlignment="1">
      <alignment horizontal="center"/>
    </xf>
    <xf numFmtId="165" fontId="0" fillId="0" borderId="10" xfId="1" applyNumberFormat="1" applyFont="1" applyBorder="1" applyProtection="1">
      <protection locked="0"/>
    </xf>
    <xf numFmtId="165" fontId="0" fillId="0" borderId="11" xfId="1" applyNumberFormat="1" applyFont="1" applyFill="1" applyBorder="1" applyProtection="1">
      <protection locked="0"/>
    </xf>
    <xf numFmtId="168" fontId="0" fillId="0" borderId="7" xfId="5" applyNumberFormat="1" applyFont="1" applyBorder="1"/>
    <xf numFmtId="168" fontId="0" fillId="0" borderId="8" xfId="5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37" fontId="0" fillId="0" borderId="7" xfId="0" applyNumberFormat="1" applyBorder="1" applyProtection="1"/>
    <xf numFmtId="37" fontId="0" fillId="0" borderId="9" xfId="0" applyNumberFormat="1" applyBorder="1" applyProtection="1"/>
    <xf numFmtId="0" fontId="1" fillId="0" borderId="6" xfId="0" applyFont="1" applyBorder="1"/>
    <xf numFmtId="0" fontId="0" fillId="0" borderId="6" xfId="0" applyFill="1" applyBorder="1"/>
    <xf numFmtId="0" fontId="0" fillId="0" borderId="0" xfId="0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6">
    <cellStyle name="Comma" xfId="1" builtinId="3"/>
    <cellStyle name="Comma 12 2 2" xfId="3"/>
    <cellStyle name="Comma 2" xfId="4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fx%20Engagement\WM\WorkPapers\%7bB5701031-F812-4183-8A7C-CC68B1266609%7d\%7b3FE075B7-497D-4A03-83F2-4F6B8277C5BF%7d\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17"/>
  <sheetViews>
    <sheetView zoomScaleNormal="100" workbookViewId="0">
      <selection activeCell="A8" sqref="A8"/>
    </sheetView>
  </sheetViews>
  <sheetFormatPr defaultRowHeight="15" x14ac:dyDescent="0.25"/>
  <cols>
    <col min="1" max="1" width="118.7109375" customWidth="1"/>
  </cols>
  <sheetData>
    <row r="13" spans="1:5" ht="23.25" x14ac:dyDescent="0.35">
      <c r="A13" s="117" t="s">
        <v>227</v>
      </c>
      <c r="B13" s="48"/>
      <c r="C13" s="48"/>
      <c r="D13" s="48"/>
      <c r="E13" s="48"/>
    </row>
    <row r="14" spans="1:5" x14ac:dyDescent="0.25">
      <c r="A14" s="48"/>
      <c r="B14" s="48"/>
      <c r="C14" s="48"/>
      <c r="D14" s="48"/>
      <c r="E14" s="48"/>
    </row>
    <row r="15" spans="1:5" ht="23.25" x14ac:dyDescent="0.35">
      <c r="A15" s="117" t="s">
        <v>228</v>
      </c>
      <c r="B15" s="48"/>
      <c r="C15" s="48"/>
      <c r="D15" s="48"/>
      <c r="E15" s="48"/>
    </row>
    <row r="16" spans="1:5" x14ac:dyDescent="0.25">
      <c r="A16" s="48"/>
      <c r="B16" s="48"/>
      <c r="C16" s="48"/>
      <c r="D16" s="48"/>
      <c r="E16" s="48"/>
    </row>
    <row r="17" spans="1:5" ht="23.25" x14ac:dyDescent="0.35">
      <c r="A17" s="117" t="s">
        <v>229</v>
      </c>
      <c r="B17" s="48"/>
      <c r="C17" s="48"/>
      <c r="D17" s="48"/>
      <c r="E17" s="48"/>
    </row>
  </sheetData>
  <pageMargins left="0.7" right="0.7" top="0.75" bottom="0.75" header="0.3" footer="0.3"/>
  <pageSetup orientation="portrait" r:id="rId1"/>
  <headerFooter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6"/>
  <sheetViews>
    <sheetView zoomScaleNormal="100" workbookViewId="0">
      <selection activeCell="E9" sqref="E9"/>
    </sheetView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160</v>
      </c>
    </row>
    <row r="3" spans="1:5" x14ac:dyDescent="0.25">
      <c r="B3" s="59" t="str">
        <f>PriorYearBalanceSheet!A3</f>
        <v>Hat Island Telephone Company</v>
      </c>
      <c r="C3" s="67"/>
      <c r="D3" s="67"/>
      <c r="E3" s="67"/>
    </row>
    <row r="4" spans="1:5" x14ac:dyDescent="0.25">
      <c r="B4" s="67"/>
      <c r="C4" s="67"/>
      <c r="D4" s="67"/>
      <c r="E4" s="67"/>
    </row>
    <row r="5" spans="1:5" x14ac:dyDescent="0.25">
      <c r="B5" s="67"/>
      <c r="C5" s="67"/>
      <c r="D5" s="67"/>
      <c r="E5" s="67"/>
    </row>
    <row r="6" spans="1:5" x14ac:dyDescent="0.25">
      <c r="A6" s="7"/>
      <c r="B6" s="7"/>
      <c r="C6" s="7"/>
      <c r="D6" s="10" t="s">
        <v>72</v>
      </c>
      <c r="E6" s="24" t="s">
        <v>111</v>
      </c>
    </row>
    <row r="7" spans="1:5" x14ac:dyDescent="0.25">
      <c r="A7" s="18" t="s">
        <v>0</v>
      </c>
      <c r="B7" s="11" t="s">
        <v>147</v>
      </c>
      <c r="C7" s="11" t="s">
        <v>135</v>
      </c>
      <c r="D7" s="11">
        <v>2017</v>
      </c>
      <c r="E7" s="5">
        <v>2018</v>
      </c>
    </row>
    <row r="8" spans="1:5" x14ac:dyDescent="0.25">
      <c r="A8" s="20"/>
      <c r="B8" s="20"/>
      <c r="C8" s="12" t="s">
        <v>136</v>
      </c>
      <c r="D8" s="26"/>
      <c r="E8" s="30"/>
    </row>
    <row r="9" spans="1:5" x14ac:dyDescent="0.25">
      <c r="A9" s="10">
        <v>1</v>
      </c>
      <c r="B9" s="7" t="s">
        <v>137</v>
      </c>
      <c r="C9" s="28" t="s">
        <v>138</v>
      </c>
      <c r="D9" s="56">
        <v>5635</v>
      </c>
      <c r="E9" s="56">
        <v>4457</v>
      </c>
    </row>
    <row r="10" spans="1:5" x14ac:dyDescent="0.25">
      <c r="A10" s="11">
        <v>2</v>
      </c>
      <c r="B10" s="45" t="s">
        <v>139</v>
      </c>
      <c r="C10" s="29" t="s">
        <v>140</v>
      </c>
      <c r="D10" s="45"/>
      <c r="E10" s="45"/>
    </row>
    <row r="11" spans="1:5" x14ac:dyDescent="0.25">
      <c r="A11" s="11" t="s">
        <v>170</v>
      </c>
      <c r="B11" s="18" t="s">
        <v>141</v>
      </c>
      <c r="C11" s="11"/>
      <c r="D11" s="53">
        <v>1749</v>
      </c>
      <c r="E11" s="53">
        <v>634</v>
      </c>
    </row>
    <row r="12" spans="1:5" x14ac:dyDescent="0.25">
      <c r="A12" s="11" t="s">
        <v>171</v>
      </c>
      <c r="B12" s="18" t="s">
        <v>225</v>
      </c>
      <c r="C12" s="11"/>
      <c r="D12" s="53">
        <v>-3516</v>
      </c>
      <c r="E12" s="53">
        <v>20417</v>
      </c>
    </row>
    <row r="13" spans="1:5" x14ac:dyDescent="0.25">
      <c r="A13" s="11">
        <v>3</v>
      </c>
      <c r="B13" s="45" t="s">
        <v>143</v>
      </c>
      <c r="C13" s="11">
        <v>5083</v>
      </c>
      <c r="D13" s="45"/>
      <c r="E13" s="45"/>
    </row>
    <row r="14" spans="1:5" x14ac:dyDescent="0.25">
      <c r="A14" s="11" t="s">
        <v>172</v>
      </c>
      <c r="B14" s="18" t="s">
        <v>141</v>
      </c>
      <c r="C14" s="11"/>
      <c r="D14" s="53"/>
      <c r="E14" s="53"/>
    </row>
    <row r="15" spans="1:5" x14ac:dyDescent="0.25">
      <c r="A15" s="11" t="s">
        <v>173</v>
      </c>
      <c r="B15" s="18" t="s">
        <v>142</v>
      </c>
      <c r="C15" s="11"/>
      <c r="D15" s="53">
        <v>23891</v>
      </c>
      <c r="E15" s="53">
        <f>362+7328+31133</f>
        <v>38823</v>
      </c>
    </row>
    <row r="16" spans="1:5" x14ac:dyDescent="0.25">
      <c r="A16" s="11">
        <v>4</v>
      </c>
      <c r="B16" s="18" t="s">
        <v>226</v>
      </c>
      <c r="C16" s="11" t="s">
        <v>144</v>
      </c>
      <c r="D16" s="53">
        <v>7661</v>
      </c>
      <c r="E16" s="53">
        <v>792</v>
      </c>
    </row>
    <row r="17" spans="1:5" x14ac:dyDescent="0.25">
      <c r="A17" s="11">
        <v>5</v>
      </c>
      <c r="B17" s="18" t="s">
        <v>299</v>
      </c>
      <c r="C17" s="11" t="s">
        <v>144</v>
      </c>
      <c r="D17" s="53"/>
      <c r="E17" s="53"/>
    </row>
    <row r="18" spans="1:5" x14ac:dyDescent="0.25">
      <c r="A18" s="11">
        <v>6</v>
      </c>
      <c r="B18" s="18" t="s">
        <v>186</v>
      </c>
      <c r="C18" s="11" t="s">
        <v>144</v>
      </c>
      <c r="D18" s="53">
        <v>2029</v>
      </c>
      <c r="E18" s="53">
        <v>3163</v>
      </c>
    </row>
    <row r="19" spans="1:5" x14ac:dyDescent="0.25">
      <c r="A19" s="11">
        <v>7</v>
      </c>
      <c r="B19" s="18" t="s">
        <v>163</v>
      </c>
      <c r="C19" s="11" t="s">
        <v>144</v>
      </c>
      <c r="D19" s="54"/>
      <c r="E19" s="54"/>
    </row>
    <row r="20" spans="1:5" x14ac:dyDescent="0.25">
      <c r="A20" s="11">
        <v>8</v>
      </c>
      <c r="B20" s="18" t="s">
        <v>145</v>
      </c>
      <c r="C20" s="7"/>
      <c r="D20" s="36">
        <f>D9+D11+D12+D14+D15+D16+D18+D19</f>
        <v>37449</v>
      </c>
      <c r="E20" s="36">
        <f>E9+E11+E12+E14+E15+E16+E18+E19</f>
        <v>68286</v>
      </c>
    </row>
    <row r="21" spans="1:5" x14ac:dyDescent="0.25">
      <c r="A21" s="11">
        <v>9</v>
      </c>
      <c r="B21" s="19" t="s">
        <v>150</v>
      </c>
      <c r="C21" s="18"/>
      <c r="D21" s="38">
        <f>IncomeStmtSummary!C10</f>
        <v>37449</v>
      </c>
      <c r="E21" s="38">
        <f>IncomeStmtSummary!D10</f>
        <v>68286.06</v>
      </c>
    </row>
    <row r="22" spans="1:5" ht="15.75" thickBot="1" x14ac:dyDescent="0.3">
      <c r="A22" s="12">
        <v>10</v>
      </c>
      <c r="B22" s="52" t="s">
        <v>125</v>
      </c>
      <c r="C22" s="20"/>
      <c r="D22" s="51">
        <f>D20-D21</f>
        <v>0</v>
      </c>
      <c r="E22" s="35">
        <f>E20-E21</f>
        <v>-5.9999999997671694E-2</v>
      </c>
    </row>
    <row r="23" spans="1:5" ht="15.75" thickTop="1" x14ac:dyDescent="0.25">
      <c r="B23" s="73" t="s">
        <v>174</v>
      </c>
      <c r="C23" s="67"/>
      <c r="D23" s="67"/>
      <c r="E23" s="67"/>
    </row>
    <row r="24" spans="1:5" x14ac:dyDescent="0.25">
      <c r="B24" t="s">
        <v>164</v>
      </c>
      <c r="C24" s="67"/>
      <c r="D24" s="67"/>
      <c r="E24" s="67"/>
    </row>
    <row r="25" spans="1:5" x14ac:dyDescent="0.25">
      <c r="B25" t="s">
        <v>165</v>
      </c>
      <c r="C25" s="67"/>
      <c r="D25" s="67"/>
      <c r="E25" s="67"/>
    </row>
    <row r="26" spans="1:5" x14ac:dyDescent="0.25">
      <c r="A26" s="67"/>
      <c r="B26" s="67"/>
      <c r="C26" s="67"/>
      <c r="D26" s="67"/>
      <c r="E26" s="67"/>
    </row>
    <row r="27" spans="1:5" x14ac:dyDescent="0.25">
      <c r="A27" s="67"/>
      <c r="B27" s="67"/>
      <c r="C27" s="67"/>
      <c r="D27" s="67"/>
      <c r="E27" s="67"/>
    </row>
    <row r="28" spans="1:5" x14ac:dyDescent="0.25">
      <c r="A28" s="67"/>
      <c r="B28" s="67"/>
      <c r="C28" s="67"/>
      <c r="D28" s="67"/>
      <c r="E28" s="67"/>
    </row>
    <row r="29" spans="1:5" x14ac:dyDescent="0.25">
      <c r="A29" s="67"/>
      <c r="B29" s="67"/>
      <c r="C29" s="67"/>
      <c r="D29" s="67"/>
      <c r="E29" s="67"/>
    </row>
    <row r="30" spans="1:5" x14ac:dyDescent="0.25">
      <c r="A30" s="67"/>
      <c r="B30" s="67"/>
      <c r="C30" s="67"/>
      <c r="D30" s="67"/>
      <c r="E30" s="67"/>
    </row>
    <row r="31" spans="1:5" x14ac:dyDescent="0.25">
      <c r="A31" s="67"/>
      <c r="B31" s="67"/>
      <c r="C31" s="67"/>
      <c r="D31" s="67"/>
      <c r="E31" s="67"/>
    </row>
    <row r="32" spans="1:5" x14ac:dyDescent="0.25">
      <c r="A32" s="67"/>
      <c r="B32" s="67"/>
      <c r="C32" s="67"/>
      <c r="D32" s="67"/>
      <c r="E32" s="67"/>
    </row>
    <row r="33" spans="1:5" x14ac:dyDescent="0.25">
      <c r="A33" s="67"/>
      <c r="B33" s="67"/>
      <c r="C33" s="67"/>
      <c r="D33" s="67"/>
      <c r="E33" s="67"/>
    </row>
    <row r="34" spans="1:5" x14ac:dyDescent="0.25">
      <c r="A34" s="67"/>
      <c r="B34" s="67"/>
      <c r="C34" s="67"/>
      <c r="D34" s="67"/>
      <c r="E34" s="67"/>
    </row>
    <row r="35" spans="1:5" x14ac:dyDescent="0.25">
      <c r="A35" s="67"/>
      <c r="B35" s="67"/>
      <c r="C35" s="67"/>
      <c r="D35" s="67"/>
      <c r="E35" s="67"/>
    </row>
    <row r="36" spans="1:5" x14ac:dyDescent="0.25">
      <c r="A36" s="67"/>
      <c r="B36" s="67"/>
      <c r="C36" s="67"/>
      <c r="D36" s="67"/>
      <c r="E36" s="67"/>
    </row>
  </sheetData>
  <sheetProtection algorithmName="SHA-512" hashValue="X7Mt7yjH8n/ETB3lRI4PubmZwkvchwY6JLms9uKwZqQT4k4VFQ0xsAVaMSdnpzLuY0vV0D1l080+uCvwqUlQUQ==" saltValue="gbpnjP5nM06yWYsmCS/ag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3"/>
  <sheetViews>
    <sheetView zoomScaleNormal="100" workbookViewId="0">
      <selection activeCell="L34" sqref="L34"/>
    </sheetView>
  </sheetViews>
  <sheetFormatPr defaultRowHeight="15" x14ac:dyDescent="0.25"/>
  <cols>
    <col min="1" max="1" width="73.5703125" customWidth="1"/>
    <col min="2" max="2" width="10.140625" customWidth="1"/>
    <col min="3" max="5" width="14.7109375" customWidth="1"/>
  </cols>
  <sheetData>
    <row r="2" spans="1:5" x14ac:dyDescent="0.25">
      <c r="A2" s="48" t="s">
        <v>240</v>
      </c>
      <c r="B2" s="48"/>
    </row>
    <row r="3" spans="1:5" x14ac:dyDescent="0.25">
      <c r="A3" s="2" t="str">
        <f>PriorYearBalanceSheet!A3</f>
        <v>Hat Island Telephone Company</v>
      </c>
      <c r="B3" s="13"/>
    </row>
    <row r="6" spans="1:5" x14ac:dyDescent="0.25">
      <c r="A6" s="10" t="s">
        <v>307</v>
      </c>
      <c r="B6" s="10" t="s">
        <v>246</v>
      </c>
      <c r="C6" s="10"/>
      <c r="D6" s="131" t="s">
        <v>182</v>
      </c>
      <c r="E6" s="132"/>
    </row>
    <row r="7" spans="1:5" x14ac:dyDescent="0.25">
      <c r="A7" s="12" t="s">
        <v>238</v>
      </c>
      <c r="B7" s="12"/>
      <c r="C7" s="12" t="s">
        <v>239</v>
      </c>
      <c r="D7" s="119" t="s">
        <v>188</v>
      </c>
      <c r="E7" s="6" t="s">
        <v>189</v>
      </c>
    </row>
    <row r="8" spans="1:5" x14ac:dyDescent="0.25">
      <c r="A8" s="10"/>
      <c r="B8" s="10"/>
      <c r="C8" s="10"/>
      <c r="D8" s="10"/>
      <c r="E8" s="24"/>
    </row>
    <row r="9" spans="1:5" x14ac:dyDescent="0.25">
      <c r="A9" s="18" t="s">
        <v>183</v>
      </c>
      <c r="B9" s="18"/>
      <c r="C9" s="18"/>
      <c r="D9" s="124"/>
      <c r="E9" s="122"/>
    </row>
    <row r="10" spans="1:5" x14ac:dyDescent="0.25">
      <c r="A10" s="18"/>
      <c r="B10" s="18"/>
      <c r="C10" s="18"/>
      <c r="D10" s="124"/>
      <c r="E10" s="122"/>
    </row>
    <row r="11" spans="1:5" x14ac:dyDescent="0.25">
      <c r="A11" s="18"/>
      <c r="B11" s="18"/>
      <c r="C11" s="18"/>
      <c r="D11" s="124"/>
      <c r="E11" s="122"/>
    </row>
    <row r="12" spans="1:5" x14ac:dyDescent="0.25">
      <c r="A12" s="18"/>
      <c r="B12" s="18"/>
      <c r="C12" s="18"/>
      <c r="D12" s="124"/>
      <c r="E12" s="122"/>
    </row>
    <row r="13" spans="1:5" x14ac:dyDescent="0.25">
      <c r="A13" s="20"/>
      <c r="B13" s="20"/>
      <c r="C13" s="20"/>
      <c r="D13" s="125"/>
      <c r="E13" s="123"/>
    </row>
    <row r="14" spans="1:5" x14ac:dyDescent="0.25">
      <c r="A14" s="18" t="s">
        <v>184</v>
      </c>
      <c r="B14" s="18"/>
      <c r="C14" s="18"/>
      <c r="D14" s="124"/>
      <c r="E14" s="122"/>
    </row>
    <row r="15" spans="1:5" x14ac:dyDescent="0.25">
      <c r="A15" s="18"/>
      <c r="B15" s="18"/>
      <c r="C15" s="18"/>
      <c r="D15" s="124"/>
      <c r="E15" s="122"/>
    </row>
    <row r="16" spans="1:5" x14ac:dyDescent="0.25">
      <c r="A16" s="18"/>
      <c r="B16" s="18"/>
      <c r="C16" s="18"/>
      <c r="D16" s="124"/>
      <c r="E16" s="122"/>
    </row>
    <row r="17" spans="1:5" x14ac:dyDescent="0.25">
      <c r="A17" s="18"/>
      <c r="B17" s="18"/>
      <c r="C17" s="18"/>
      <c r="D17" s="124"/>
      <c r="E17" s="122"/>
    </row>
    <row r="18" spans="1:5" x14ac:dyDescent="0.25">
      <c r="A18" s="20"/>
      <c r="B18" s="20"/>
      <c r="C18" s="20"/>
      <c r="D18" s="125"/>
      <c r="E18" s="123"/>
    </row>
    <row r="19" spans="1:5" x14ac:dyDescent="0.25">
      <c r="A19" s="18" t="s">
        <v>185</v>
      </c>
      <c r="B19" s="18"/>
      <c r="C19" s="18"/>
      <c r="D19" s="124"/>
      <c r="E19" s="122"/>
    </row>
    <row r="20" spans="1:5" x14ac:dyDescent="0.25">
      <c r="A20" s="18"/>
      <c r="B20" s="18"/>
      <c r="C20" s="18"/>
      <c r="D20" s="124"/>
      <c r="E20" s="122"/>
    </row>
    <row r="21" spans="1:5" x14ac:dyDescent="0.25">
      <c r="A21" s="18"/>
      <c r="B21" s="18"/>
      <c r="C21" s="18"/>
      <c r="D21" s="124"/>
      <c r="E21" s="122"/>
    </row>
    <row r="22" spans="1:5" x14ac:dyDescent="0.25">
      <c r="A22" s="18"/>
      <c r="B22" s="18"/>
      <c r="C22" s="18"/>
      <c r="D22" s="124"/>
      <c r="E22" s="122"/>
    </row>
    <row r="23" spans="1:5" x14ac:dyDescent="0.25">
      <c r="A23" s="20"/>
      <c r="B23" s="20"/>
      <c r="C23" s="20"/>
      <c r="D23" s="125"/>
      <c r="E23" s="123"/>
    </row>
    <row r="24" spans="1:5" x14ac:dyDescent="0.25">
      <c r="A24" s="18" t="s">
        <v>190</v>
      </c>
      <c r="B24" s="18"/>
      <c r="C24" s="18"/>
      <c r="D24" s="124"/>
      <c r="E24" s="122"/>
    </row>
    <row r="25" spans="1:5" x14ac:dyDescent="0.25">
      <c r="A25" s="18"/>
      <c r="B25" s="18"/>
      <c r="C25" s="18"/>
      <c r="D25" s="124"/>
      <c r="E25" s="122"/>
    </row>
    <row r="26" spans="1:5" x14ac:dyDescent="0.25">
      <c r="A26" s="18"/>
      <c r="B26" s="18"/>
      <c r="C26" s="18"/>
      <c r="D26" s="124"/>
      <c r="E26" s="122"/>
    </row>
    <row r="27" spans="1:5" x14ac:dyDescent="0.25">
      <c r="A27" s="18"/>
      <c r="B27" s="18"/>
      <c r="C27" s="18"/>
      <c r="D27" s="124"/>
      <c r="E27" s="122"/>
    </row>
    <row r="28" spans="1:5" x14ac:dyDescent="0.25">
      <c r="A28" s="20"/>
      <c r="B28" s="20"/>
      <c r="C28" s="20"/>
      <c r="D28" s="125"/>
      <c r="E28" s="123"/>
    </row>
    <row r="29" spans="1:5" x14ac:dyDescent="0.25">
      <c r="A29" s="18" t="s">
        <v>245</v>
      </c>
      <c r="B29" s="18"/>
      <c r="C29" s="18"/>
      <c r="D29" s="124"/>
      <c r="E29" s="122"/>
    </row>
    <row r="30" spans="1:5" x14ac:dyDescent="0.25">
      <c r="A30" s="18"/>
      <c r="B30" s="18"/>
      <c r="C30" s="18"/>
      <c r="D30" s="124"/>
      <c r="E30" s="122"/>
    </row>
    <row r="31" spans="1:5" x14ac:dyDescent="0.25">
      <c r="A31" s="18"/>
      <c r="B31" s="18"/>
      <c r="C31" s="18"/>
      <c r="D31" s="124"/>
      <c r="E31" s="122"/>
    </row>
    <row r="32" spans="1:5" x14ac:dyDescent="0.25">
      <c r="A32" s="18"/>
      <c r="B32" s="18"/>
      <c r="C32" s="18"/>
      <c r="D32" s="124"/>
      <c r="E32" s="122"/>
    </row>
    <row r="33" spans="1:5" x14ac:dyDescent="0.25">
      <c r="A33" s="20"/>
      <c r="B33" s="20"/>
      <c r="C33" s="20"/>
      <c r="D33" s="125"/>
      <c r="E33" s="123"/>
    </row>
    <row r="34" spans="1:5" x14ac:dyDescent="0.25">
      <c r="D34" s="118"/>
      <c r="E34" s="118"/>
    </row>
    <row r="35" spans="1:5" x14ac:dyDescent="0.25">
      <c r="D35" s="118"/>
      <c r="E35" s="118"/>
    </row>
    <row r="36" spans="1:5" x14ac:dyDescent="0.25">
      <c r="D36" s="118"/>
      <c r="E36" s="118"/>
    </row>
    <row r="37" spans="1:5" x14ac:dyDescent="0.25">
      <c r="D37" s="118"/>
      <c r="E37" s="118"/>
    </row>
    <row r="38" spans="1:5" x14ac:dyDescent="0.25">
      <c r="D38" s="118"/>
      <c r="E38" s="118"/>
    </row>
    <row r="39" spans="1:5" x14ac:dyDescent="0.25">
      <c r="D39" s="118"/>
      <c r="E39" s="118"/>
    </row>
    <row r="40" spans="1:5" x14ac:dyDescent="0.25">
      <c r="D40" s="118"/>
      <c r="E40" s="118"/>
    </row>
    <row r="41" spans="1:5" x14ac:dyDescent="0.25">
      <c r="D41" s="118"/>
      <c r="E41" s="118"/>
    </row>
    <row r="42" spans="1:5" x14ac:dyDescent="0.25">
      <c r="D42" s="118"/>
      <c r="E42" s="118"/>
    </row>
    <row r="43" spans="1:5" x14ac:dyDescent="0.25">
      <c r="D43" s="118"/>
      <c r="E43" s="118"/>
    </row>
    <row r="44" spans="1:5" x14ac:dyDescent="0.25">
      <c r="D44" s="118"/>
      <c r="E44" s="118"/>
    </row>
    <row r="45" spans="1:5" x14ac:dyDescent="0.25">
      <c r="D45" s="118"/>
      <c r="E45" s="118"/>
    </row>
    <row r="46" spans="1:5" x14ac:dyDescent="0.25">
      <c r="D46" s="118"/>
      <c r="E46" s="118"/>
    </row>
    <row r="47" spans="1:5" x14ac:dyDescent="0.25">
      <c r="D47" s="118"/>
      <c r="E47" s="118"/>
    </row>
    <row r="48" spans="1:5" x14ac:dyDescent="0.25">
      <c r="D48" s="118"/>
      <c r="E48" s="118"/>
    </row>
    <row r="49" spans="4:5" x14ac:dyDescent="0.25">
      <c r="D49" s="118"/>
      <c r="E49" s="118"/>
    </row>
    <row r="50" spans="4:5" x14ac:dyDescent="0.25">
      <c r="D50" s="118"/>
      <c r="E50" s="118"/>
    </row>
    <row r="51" spans="4:5" x14ac:dyDescent="0.25">
      <c r="D51" s="118"/>
      <c r="E51" s="118"/>
    </row>
    <row r="52" spans="4:5" x14ac:dyDescent="0.25">
      <c r="D52" s="118"/>
      <c r="E52" s="118"/>
    </row>
    <row r="53" spans="4:5" x14ac:dyDescent="0.25">
      <c r="D53" s="118"/>
      <c r="E53" s="118"/>
    </row>
  </sheetData>
  <mergeCells count="1">
    <mergeCell ref="D6:E6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and Pro Forma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"/>
  <sheetViews>
    <sheetView topLeftCell="A13" zoomScaleNormal="100" workbookViewId="0">
      <selection activeCell="H11" sqref="H11"/>
    </sheetView>
  </sheetViews>
  <sheetFormatPr defaultRowHeight="15" x14ac:dyDescent="0.25"/>
  <cols>
    <col min="1" max="1" width="5.85546875" customWidth="1"/>
    <col min="2" max="2" width="18.140625" bestFit="1" customWidth="1"/>
    <col min="3" max="3" width="51" bestFit="1" customWidth="1"/>
    <col min="4" max="4" width="13.28515625" bestFit="1" customWidth="1"/>
    <col min="5" max="5" width="10.5703125" bestFit="1" customWidth="1"/>
    <col min="6" max="6" width="17.28515625" bestFit="1" customWidth="1"/>
    <col min="7" max="7" width="13.28515625" bestFit="1" customWidth="1"/>
  </cols>
  <sheetData>
    <row r="2" spans="1:6" x14ac:dyDescent="0.25">
      <c r="C2" t="s">
        <v>146</v>
      </c>
    </row>
    <row r="3" spans="1:6" ht="15.75" thickBot="1" x14ac:dyDescent="0.3">
      <c r="C3" s="112" t="str">
        <f>PriorYearBalanceSheet!A3</f>
        <v>Hat Island Telephone Company</v>
      </c>
      <c r="D3" s="67"/>
      <c r="E3" s="67"/>
    </row>
    <row r="4" spans="1:6" x14ac:dyDescent="0.25">
      <c r="C4" s="68"/>
      <c r="D4" s="67"/>
      <c r="E4" s="67"/>
    </row>
    <row r="6" spans="1:6" x14ac:dyDescent="0.25">
      <c r="A6" s="7"/>
      <c r="B6" s="7"/>
      <c r="C6" s="7"/>
      <c r="D6" s="28">
        <v>2018</v>
      </c>
      <c r="E6" s="7"/>
    </row>
    <row r="7" spans="1:6" x14ac:dyDescent="0.25">
      <c r="A7" s="75" t="s">
        <v>0</v>
      </c>
      <c r="B7" s="9" t="s">
        <v>193</v>
      </c>
      <c r="C7" s="9" t="s">
        <v>219</v>
      </c>
      <c r="D7" s="20"/>
      <c r="E7" s="20"/>
    </row>
    <row r="8" spans="1:6" x14ac:dyDescent="0.25">
      <c r="A8" s="10">
        <v>1</v>
      </c>
      <c r="B8" s="7" t="s">
        <v>230</v>
      </c>
      <c r="C8" s="7" t="s">
        <v>210</v>
      </c>
      <c r="D8" s="89">
        <f>IncomeStmtSummary!D29</f>
        <v>-49219.149999999987</v>
      </c>
      <c r="E8" s="7"/>
    </row>
    <row r="9" spans="1:6" x14ac:dyDescent="0.25">
      <c r="A9" s="11">
        <v>2</v>
      </c>
      <c r="B9" s="18"/>
      <c r="C9" s="18" t="s">
        <v>295</v>
      </c>
      <c r="D9" s="113"/>
      <c r="E9" s="18"/>
    </row>
    <row r="10" spans="1:6" x14ac:dyDescent="0.25">
      <c r="A10" s="11">
        <v>3</v>
      </c>
      <c r="B10" s="18" t="s">
        <v>231</v>
      </c>
      <c r="C10" s="18" t="s">
        <v>194</v>
      </c>
      <c r="D10" s="90">
        <f>IncomeStmtSummary!D34</f>
        <v>0</v>
      </c>
      <c r="E10" s="11" t="s">
        <v>148</v>
      </c>
    </row>
    <row r="11" spans="1:6" x14ac:dyDescent="0.25">
      <c r="A11" s="11">
        <v>4</v>
      </c>
      <c r="B11" s="18" t="s">
        <v>195</v>
      </c>
      <c r="C11" s="18" t="s">
        <v>211</v>
      </c>
      <c r="D11" s="89">
        <f>D8+D9-D10</f>
        <v>-49219.149999999987</v>
      </c>
      <c r="E11" s="18"/>
    </row>
    <row r="12" spans="1:6" x14ac:dyDescent="0.25">
      <c r="A12" s="11">
        <v>5</v>
      </c>
      <c r="B12" s="18"/>
      <c r="C12" s="18" t="s">
        <v>196</v>
      </c>
      <c r="D12" s="91">
        <f>IncomeStmtSummary!D60</f>
        <v>0.08</v>
      </c>
      <c r="E12" s="18"/>
      <c r="F12" s="111"/>
    </row>
    <row r="13" spans="1:6" x14ac:dyDescent="0.25">
      <c r="A13" s="11">
        <v>6</v>
      </c>
      <c r="B13" s="18" t="s">
        <v>197</v>
      </c>
      <c r="C13" s="18" t="s">
        <v>217</v>
      </c>
      <c r="D13" s="92">
        <f>D11*D12</f>
        <v>-3937.5319999999992</v>
      </c>
      <c r="E13" s="18"/>
    </row>
    <row r="14" spans="1:6" ht="15.75" thickBot="1" x14ac:dyDescent="0.3">
      <c r="A14" s="12">
        <v>7</v>
      </c>
      <c r="B14" s="20" t="s">
        <v>195</v>
      </c>
      <c r="C14" s="20" t="s">
        <v>278</v>
      </c>
      <c r="D14" s="93">
        <f>D8+D9-D13</f>
        <v>-45281.617999999988</v>
      </c>
      <c r="E14" s="12" t="s">
        <v>156</v>
      </c>
    </row>
    <row r="15" spans="1:6" ht="15.75" thickTop="1" x14ac:dyDescent="0.25">
      <c r="A15" s="94"/>
      <c r="B15" s="95"/>
      <c r="C15" s="95"/>
      <c r="D15" s="95"/>
      <c r="E15" s="96"/>
    </row>
    <row r="16" spans="1:6" x14ac:dyDescent="0.25">
      <c r="A16" s="76" t="s">
        <v>0</v>
      </c>
      <c r="B16" s="97" t="s">
        <v>193</v>
      </c>
      <c r="C16" s="97" t="s">
        <v>198</v>
      </c>
      <c r="D16" s="77"/>
      <c r="E16" s="77"/>
    </row>
    <row r="17" spans="1:6" x14ac:dyDescent="0.25">
      <c r="A17" s="10">
        <v>8</v>
      </c>
      <c r="B17" s="7" t="s">
        <v>232</v>
      </c>
      <c r="C17" s="7" t="s">
        <v>199</v>
      </c>
      <c r="D17" s="89">
        <f>IncomeStmtSummary!D35</f>
        <v>32</v>
      </c>
      <c r="E17" s="7"/>
    </row>
    <row r="18" spans="1:6" x14ac:dyDescent="0.25">
      <c r="A18" s="11">
        <v>9</v>
      </c>
      <c r="B18" s="18" t="s">
        <v>233</v>
      </c>
      <c r="C18" s="18" t="s">
        <v>200</v>
      </c>
      <c r="D18" s="90">
        <f>IncomeStmtSummary!D38</f>
        <v>6656</v>
      </c>
      <c r="E18" s="18"/>
    </row>
    <row r="19" spans="1:6" x14ac:dyDescent="0.25">
      <c r="A19" s="11">
        <v>10</v>
      </c>
      <c r="B19" s="18" t="s">
        <v>195</v>
      </c>
      <c r="C19" s="18" t="s">
        <v>201</v>
      </c>
      <c r="D19" s="89">
        <f>SUM(D17:D18)</f>
        <v>6688</v>
      </c>
      <c r="E19" s="18"/>
    </row>
    <row r="20" spans="1:6" x14ac:dyDescent="0.25">
      <c r="A20" s="11">
        <v>11</v>
      </c>
      <c r="B20" s="18"/>
      <c r="C20" s="18" t="s">
        <v>196</v>
      </c>
      <c r="D20" s="91">
        <f>IncomeStmtSummary!D60</f>
        <v>0.08</v>
      </c>
      <c r="E20" s="18"/>
    </row>
    <row r="21" spans="1:6" x14ac:dyDescent="0.25">
      <c r="A21" s="11">
        <v>12</v>
      </c>
      <c r="B21" s="18" t="s">
        <v>197</v>
      </c>
      <c r="C21" s="18" t="s">
        <v>212</v>
      </c>
      <c r="D21" s="92">
        <f>D19*D20</f>
        <v>535.04</v>
      </c>
      <c r="E21" s="18"/>
    </row>
    <row r="22" spans="1:6" ht="15.75" thickBot="1" x14ac:dyDescent="0.3">
      <c r="A22" s="12">
        <v>13</v>
      </c>
      <c r="B22" s="20" t="s">
        <v>195</v>
      </c>
      <c r="C22" s="20" t="s">
        <v>213</v>
      </c>
      <c r="D22" s="93">
        <f>D19-D21</f>
        <v>6152.96</v>
      </c>
      <c r="E22" s="12" t="s">
        <v>192</v>
      </c>
    </row>
    <row r="23" spans="1:6" ht="15.75" thickTop="1" x14ac:dyDescent="0.25">
      <c r="A23" s="98"/>
      <c r="B23" s="99"/>
      <c r="C23" s="99"/>
      <c r="D23" s="100"/>
      <c r="E23" s="96"/>
    </row>
    <row r="24" spans="1:6" ht="15.75" thickBot="1" x14ac:dyDescent="0.3">
      <c r="A24" s="101">
        <v>14</v>
      </c>
      <c r="B24" s="77" t="s">
        <v>195</v>
      </c>
      <c r="C24" s="97" t="s">
        <v>202</v>
      </c>
      <c r="D24" s="102">
        <f>D14+D22</f>
        <v>-39128.657999999989</v>
      </c>
      <c r="E24" s="77" t="s">
        <v>281</v>
      </c>
    </row>
    <row r="25" spans="1:6" ht="15.75" thickTop="1" x14ac:dyDescent="0.25">
      <c r="A25" s="94"/>
      <c r="B25" s="99"/>
      <c r="C25" s="99"/>
      <c r="D25" s="103"/>
      <c r="E25" s="17"/>
    </row>
    <row r="26" spans="1:6" x14ac:dyDescent="0.25">
      <c r="A26" s="97" t="s">
        <v>0</v>
      </c>
      <c r="B26" s="97" t="s">
        <v>193</v>
      </c>
      <c r="C26" s="97" t="s">
        <v>203</v>
      </c>
      <c r="D26" s="77"/>
      <c r="E26" s="77"/>
    </row>
    <row r="27" spans="1:6" x14ac:dyDescent="0.25">
      <c r="A27" s="10">
        <v>15</v>
      </c>
      <c r="B27" s="7" t="s">
        <v>234</v>
      </c>
      <c r="C27" s="7" t="s">
        <v>218</v>
      </c>
      <c r="D27" s="89">
        <f>IncomeStmtSummary!D39</f>
        <v>-42531.149999999987</v>
      </c>
      <c r="E27" s="7"/>
    </row>
    <row r="28" spans="1:6" x14ac:dyDescent="0.25">
      <c r="A28" s="11">
        <v>16</v>
      </c>
      <c r="B28" s="18"/>
      <c r="C28" s="18" t="s">
        <v>280</v>
      </c>
      <c r="D28" s="114">
        <f>D9</f>
        <v>0</v>
      </c>
      <c r="E28" s="18"/>
    </row>
    <row r="29" spans="1:6" x14ac:dyDescent="0.25">
      <c r="A29" s="11">
        <v>17</v>
      </c>
      <c r="B29" s="18"/>
      <c r="C29" s="18" t="s">
        <v>206</v>
      </c>
      <c r="D29" s="89">
        <f>D27+D28</f>
        <v>-42531.149999999987</v>
      </c>
      <c r="E29" s="18"/>
    </row>
    <row r="30" spans="1:6" x14ac:dyDescent="0.25">
      <c r="A30" s="11">
        <v>18</v>
      </c>
      <c r="B30" s="18"/>
      <c r="C30" s="18" t="s">
        <v>204</v>
      </c>
      <c r="D30" s="91">
        <f>100%-D20</f>
        <v>0.92</v>
      </c>
      <c r="E30" s="18"/>
    </row>
    <row r="31" spans="1:6" ht="15.75" thickBot="1" x14ac:dyDescent="0.3">
      <c r="A31" s="12">
        <v>19</v>
      </c>
      <c r="B31" s="20" t="s">
        <v>197</v>
      </c>
      <c r="C31" s="20" t="s">
        <v>293</v>
      </c>
      <c r="D31" s="104">
        <f>D29*D30</f>
        <v>-39128.657999999989</v>
      </c>
      <c r="E31" s="12" t="s">
        <v>282</v>
      </c>
      <c r="F31" s="48"/>
    </row>
    <row r="32" spans="1:6" ht="15.75" thickTop="1" x14ac:dyDescent="0.25">
      <c r="A32" s="98"/>
      <c r="B32" s="99"/>
      <c r="C32" s="99"/>
      <c r="D32" s="99"/>
      <c r="E32" s="17"/>
    </row>
    <row r="33" spans="1:8" x14ac:dyDescent="0.25">
      <c r="A33" s="97" t="s">
        <v>0</v>
      </c>
      <c r="B33" s="97" t="s">
        <v>193</v>
      </c>
      <c r="C33" s="97" t="s">
        <v>205</v>
      </c>
      <c r="D33" s="77"/>
      <c r="E33" s="77"/>
      <c r="G33" s="48"/>
    </row>
    <row r="34" spans="1:8" x14ac:dyDescent="0.25">
      <c r="A34" s="10">
        <v>20</v>
      </c>
      <c r="B34" s="7" t="s">
        <v>235</v>
      </c>
      <c r="C34" s="7" t="s">
        <v>279</v>
      </c>
      <c r="D34" s="89">
        <f>'RateBase '!D15</f>
        <v>85216</v>
      </c>
      <c r="E34" s="7"/>
      <c r="G34" s="105"/>
    </row>
    <row r="35" spans="1:8" x14ac:dyDescent="0.25">
      <c r="A35" s="11">
        <v>21</v>
      </c>
      <c r="B35" s="18" t="s">
        <v>236</v>
      </c>
      <c r="C35" s="18" t="s">
        <v>308</v>
      </c>
      <c r="D35" s="90">
        <f>'RateBase '!E15</f>
        <v>76949</v>
      </c>
      <c r="E35" s="18"/>
      <c r="G35" s="89"/>
    </row>
    <row r="36" spans="1:8" x14ac:dyDescent="0.25">
      <c r="A36" s="11">
        <v>22</v>
      </c>
      <c r="B36" s="18" t="s">
        <v>195</v>
      </c>
      <c r="C36" s="18" t="s">
        <v>206</v>
      </c>
      <c r="D36" s="89">
        <f>SUM(D34:D35)</f>
        <v>162165</v>
      </c>
      <c r="E36" s="18"/>
      <c r="G36" s="105"/>
    </row>
    <row r="37" spans="1:8" x14ac:dyDescent="0.25">
      <c r="A37" s="11">
        <v>23</v>
      </c>
      <c r="B37" s="18" t="s">
        <v>197</v>
      </c>
      <c r="C37" s="18" t="s">
        <v>207</v>
      </c>
      <c r="D37" s="89">
        <f>D36/2</f>
        <v>81082.5</v>
      </c>
      <c r="E37" s="11" t="s">
        <v>208</v>
      </c>
      <c r="G37" s="105"/>
      <c r="H37" s="48"/>
    </row>
    <row r="38" spans="1:8" x14ac:dyDescent="0.25">
      <c r="A38" s="11">
        <v>24</v>
      </c>
      <c r="B38" s="18" t="s">
        <v>214</v>
      </c>
      <c r="C38" s="14" t="s">
        <v>215</v>
      </c>
      <c r="D38" s="110">
        <f>D14</f>
        <v>-45281.617999999988</v>
      </c>
      <c r="E38" s="15"/>
    </row>
    <row r="39" spans="1:8" ht="15.75" thickBot="1" x14ac:dyDescent="0.3">
      <c r="A39" s="12">
        <v>27</v>
      </c>
      <c r="B39" s="20" t="s">
        <v>197</v>
      </c>
      <c r="C39" s="20" t="s">
        <v>209</v>
      </c>
      <c r="D39" s="109">
        <f>D38/D37</f>
        <v>-0.55846351555514429</v>
      </c>
      <c r="E39" s="12" t="s">
        <v>216</v>
      </c>
      <c r="G39" s="106"/>
      <c r="H39" s="48"/>
    </row>
    <row r="40" spans="1:8" ht="15.75" thickTop="1" x14ac:dyDescent="0.25">
      <c r="A40" s="98"/>
      <c r="B40" s="99"/>
      <c r="C40" s="99"/>
      <c r="D40" s="99"/>
      <c r="E40" s="17"/>
    </row>
    <row r="41" spans="1:8" x14ac:dyDescent="0.25">
      <c r="A41" s="67"/>
      <c r="B41" s="67" t="s">
        <v>169</v>
      </c>
      <c r="C41" s="107"/>
      <c r="D41" s="67"/>
      <c r="E41" s="67"/>
      <c r="F41" s="67"/>
      <c r="G41" s="68"/>
      <c r="H41" s="67"/>
    </row>
    <row r="42" spans="1:8" x14ac:dyDescent="0.25">
      <c r="A42" s="130" t="s">
        <v>272</v>
      </c>
      <c r="B42" s="67" t="s">
        <v>294</v>
      </c>
      <c r="C42" s="107"/>
      <c r="D42" s="67"/>
      <c r="E42" s="67"/>
      <c r="F42" s="67"/>
      <c r="G42" s="68"/>
      <c r="H42" s="67"/>
    </row>
    <row r="43" spans="1:8" x14ac:dyDescent="0.25">
      <c r="A43" s="130"/>
      <c r="B43" s="67" t="s">
        <v>296</v>
      </c>
      <c r="C43" s="73"/>
      <c r="D43" s="67"/>
      <c r="E43" s="67"/>
      <c r="F43" s="67"/>
      <c r="G43" s="68"/>
      <c r="H43" s="67"/>
    </row>
    <row r="44" spans="1:8" x14ac:dyDescent="0.25">
      <c r="A44" s="130" t="s">
        <v>283</v>
      </c>
      <c r="B44" s="67" t="s">
        <v>284</v>
      </c>
      <c r="C44" s="67"/>
      <c r="D44" s="67"/>
      <c r="E44" s="67"/>
      <c r="F44" s="67"/>
      <c r="G44" s="115"/>
      <c r="H44" s="67"/>
    </row>
    <row r="45" spans="1:8" x14ac:dyDescent="0.25">
      <c r="A45" s="67"/>
      <c r="B45" s="67" t="s">
        <v>297</v>
      </c>
      <c r="C45" s="67"/>
      <c r="D45" s="67"/>
      <c r="E45" s="67"/>
      <c r="F45" s="67"/>
      <c r="G45" s="116"/>
      <c r="H45" s="67"/>
    </row>
    <row r="46" spans="1:8" x14ac:dyDescent="0.25">
      <c r="A46" s="67"/>
      <c r="B46" s="67" t="s">
        <v>298</v>
      </c>
      <c r="C46" s="67"/>
      <c r="D46" s="67"/>
      <c r="E46" s="67"/>
      <c r="F46" s="67"/>
      <c r="G46" s="67"/>
      <c r="H46" s="67"/>
    </row>
    <row r="47" spans="1:8" x14ac:dyDescent="0.25">
      <c r="A47" s="67"/>
      <c r="B47" s="67"/>
      <c r="C47" s="67"/>
      <c r="D47" s="67"/>
      <c r="E47" s="67"/>
      <c r="F47" s="67"/>
      <c r="G47" s="67"/>
      <c r="H47" s="67"/>
    </row>
    <row r="48" spans="1:8" x14ac:dyDescent="0.25">
      <c r="A48" s="67"/>
      <c r="B48" s="67"/>
      <c r="C48" s="67"/>
      <c r="D48" s="67"/>
      <c r="E48" s="67"/>
      <c r="F48" s="67"/>
      <c r="G48" s="67"/>
      <c r="H48" s="67"/>
    </row>
  </sheetData>
  <sheetProtection algorithmName="SHA-512" hashValue="MWXsHGy4B5NmUzpLDgbwRziNweayEkeV1IDUTolcDnUq4UIX/cGNYgSgo7H9KRZxkhoros9c5Mr4SV6cYoKFXg==" saltValue="P1Y+6Mv7vy07Ad3BdeGd+A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Rate of Return and Consolidated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tabSelected="1" zoomScale="85" zoomScaleNormal="85" workbookViewId="0">
      <selection activeCell="B14" sqref="B14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160</v>
      </c>
    </row>
    <row r="3" spans="1:9" x14ac:dyDescent="0.25">
      <c r="A3" s="59" t="s">
        <v>309</v>
      </c>
      <c r="B3" s="67"/>
      <c r="C3" s="67"/>
      <c r="D3" s="67"/>
    </row>
    <row r="4" spans="1:9" x14ac:dyDescent="0.25">
      <c r="A4" s="68"/>
      <c r="B4" s="67"/>
      <c r="C4" s="67"/>
      <c r="D4" s="67"/>
    </row>
    <row r="5" spans="1:9" x14ac:dyDescent="0.25">
      <c r="A5" s="67"/>
      <c r="B5" s="67"/>
      <c r="C5" s="67"/>
      <c r="D5" s="67"/>
    </row>
    <row r="6" spans="1:9" x14ac:dyDescent="0.25">
      <c r="A6" s="7"/>
      <c r="B6" s="10" t="s">
        <v>71</v>
      </c>
      <c r="C6" s="10" t="s">
        <v>103</v>
      </c>
      <c r="D6" s="10" t="s">
        <v>105</v>
      </c>
      <c r="E6" s="7"/>
      <c r="F6" s="7"/>
      <c r="G6" s="10" t="s">
        <v>71</v>
      </c>
      <c r="H6" s="10" t="s">
        <v>103</v>
      </c>
      <c r="I6" s="24" t="s">
        <v>105</v>
      </c>
    </row>
    <row r="7" spans="1:9" x14ac:dyDescent="0.25">
      <c r="A7" s="8" t="s">
        <v>75</v>
      </c>
      <c r="B7" s="11" t="s">
        <v>73</v>
      </c>
      <c r="C7" s="11" t="s">
        <v>104</v>
      </c>
      <c r="D7" s="11" t="s">
        <v>73</v>
      </c>
      <c r="E7" s="11"/>
      <c r="F7" s="8" t="s">
        <v>74</v>
      </c>
      <c r="G7" s="11" t="s">
        <v>73</v>
      </c>
      <c r="H7" s="11" t="s">
        <v>104</v>
      </c>
      <c r="I7" s="5" t="s">
        <v>73</v>
      </c>
    </row>
    <row r="8" spans="1:9" x14ac:dyDescent="0.25">
      <c r="A8" s="9"/>
      <c r="B8" s="12" t="s">
        <v>267</v>
      </c>
      <c r="C8" s="12" t="s">
        <v>268</v>
      </c>
      <c r="D8" s="12" t="s">
        <v>269</v>
      </c>
      <c r="E8" s="12"/>
      <c r="F8" s="9"/>
      <c r="G8" s="12" t="s">
        <v>267</v>
      </c>
      <c r="H8" s="12" t="s">
        <v>268</v>
      </c>
      <c r="I8" s="6" t="s">
        <v>269</v>
      </c>
    </row>
    <row r="9" spans="1:9" x14ac:dyDescent="0.25">
      <c r="A9" s="21" t="s">
        <v>52</v>
      </c>
      <c r="B9" s="7"/>
      <c r="C9" s="7"/>
      <c r="D9" s="4"/>
      <c r="E9" s="7"/>
      <c r="F9" s="21" t="s">
        <v>76</v>
      </c>
      <c r="G9" s="3"/>
      <c r="H9" s="7"/>
      <c r="I9" s="4"/>
    </row>
    <row r="10" spans="1:9" x14ac:dyDescent="0.25">
      <c r="A10" s="18" t="s">
        <v>41</v>
      </c>
      <c r="B10" s="53">
        <v>19792</v>
      </c>
      <c r="C10" s="120"/>
      <c r="D10" s="60">
        <f>SUM(B10:C10)</f>
        <v>19792</v>
      </c>
      <c r="E10" s="18"/>
      <c r="F10" s="18" t="s">
        <v>77</v>
      </c>
      <c r="G10" s="53">
        <v>656</v>
      </c>
      <c r="H10" s="55"/>
      <c r="I10" s="60">
        <f>SUM(G10:H10)</f>
        <v>656</v>
      </c>
    </row>
    <row r="11" spans="1:9" x14ac:dyDescent="0.25">
      <c r="A11" s="18" t="s">
        <v>129</v>
      </c>
      <c r="B11" s="53"/>
      <c r="C11" s="120"/>
      <c r="D11" s="60">
        <f>SUM(B11:C11)</f>
        <v>0</v>
      </c>
      <c r="E11" s="18"/>
      <c r="F11" s="18" t="s">
        <v>79</v>
      </c>
      <c r="G11" s="53"/>
      <c r="H11" s="55"/>
      <c r="I11" s="60">
        <f t="shared" ref="I11:I19" si="0">SUM(G11:H11)</f>
        <v>0</v>
      </c>
    </row>
    <row r="12" spans="1:9" x14ac:dyDescent="0.25">
      <c r="A12" s="18" t="s">
        <v>42</v>
      </c>
      <c r="B12" s="23"/>
      <c r="C12" s="23"/>
      <c r="D12" s="17"/>
      <c r="E12" s="19"/>
      <c r="F12" s="18" t="s">
        <v>80</v>
      </c>
      <c r="G12" s="53"/>
      <c r="H12" s="55"/>
      <c r="I12" s="60">
        <f t="shared" si="0"/>
        <v>0</v>
      </c>
    </row>
    <row r="13" spans="1:9" x14ac:dyDescent="0.25">
      <c r="A13" s="18" t="s">
        <v>43</v>
      </c>
      <c r="B13" s="53"/>
      <c r="C13" s="55"/>
      <c r="D13" s="60">
        <f>SUM(B13:C13)</f>
        <v>0</v>
      </c>
      <c r="E13" s="18"/>
      <c r="F13" s="18" t="s">
        <v>81</v>
      </c>
      <c r="G13" s="53">
        <v>1556</v>
      </c>
      <c r="H13" s="55"/>
      <c r="I13" s="60">
        <f t="shared" si="0"/>
        <v>1556</v>
      </c>
    </row>
    <row r="14" spans="1:9" x14ac:dyDescent="0.25">
      <c r="A14" s="18" t="s">
        <v>46</v>
      </c>
      <c r="B14" s="53">
        <v>163450</v>
      </c>
      <c r="C14" s="55"/>
      <c r="D14" s="60">
        <f t="shared" ref="D14:D15" si="1">SUM(B14:C14)</f>
        <v>163450</v>
      </c>
      <c r="E14" s="18"/>
      <c r="F14" s="18" t="s">
        <v>82</v>
      </c>
      <c r="G14" s="53"/>
      <c r="H14" s="55"/>
      <c r="I14" s="60">
        <f t="shared" si="0"/>
        <v>0</v>
      </c>
    </row>
    <row r="15" spans="1:9" x14ac:dyDescent="0.25">
      <c r="A15" s="18" t="s">
        <v>44</v>
      </c>
      <c r="B15" s="53"/>
      <c r="C15" s="55"/>
      <c r="D15" s="60">
        <f t="shared" si="1"/>
        <v>0</v>
      </c>
      <c r="E15" s="18"/>
      <c r="F15" s="18" t="s">
        <v>83</v>
      </c>
      <c r="G15" s="53"/>
      <c r="H15" s="55"/>
      <c r="I15" s="60">
        <f t="shared" si="0"/>
        <v>0</v>
      </c>
    </row>
    <row r="16" spans="1:9" x14ac:dyDescent="0.25">
      <c r="A16" s="18" t="s">
        <v>45</v>
      </c>
      <c r="B16" s="23"/>
      <c r="C16" s="23"/>
      <c r="D16" s="17"/>
      <c r="E16" s="19"/>
      <c r="F16" s="18" t="s">
        <v>84</v>
      </c>
      <c r="G16" s="53"/>
      <c r="H16" s="55"/>
      <c r="I16" s="60">
        <f t="shared" si="0"/>
        <v>0</v>
      </c>
    </row>
    <row r="17" spans="1:9" x14ac:dyDescent="0.25">
      <c r="A17" s="18" t="s">
        <v>43</v>
      </c>
      <c r="B17" s="53">
        <v>887</v>
      </c>
      <c r="C17" s="55"/>
      <c r="D17" s="60">
        <f>SUM(B17:C17)</f>
        <v>887</v>
      </c>
      <c r="E17" s="19"/>
      <c r="F17" s="18" t="s">
        <v>85</v>
      </c>
      <c r="G17" s="53"/>
      <c r="H17" s="55"/>
      <c r="I17" s="60">
        <f t="shared" si="0"/>
        <v>0</v>
      </c>
    </row>
    <row r="18" spans="1:9" x14ac:dyDescent="0.25">
      <c r="A18" s="18" t="s">
        <v>46</v>
      </c>
      <c r="B18" s="53"/>
      <c r="C18" s="55"/>
      <c r="D18" s="60">
        <f t="shared" ref="D18:D24" si="2">SUM(B18:C18)</f>
        <v>0</v>
      </c>
      <c r="E18" s="18"/>
      <c r="F18" s="18" t="s">
        <v>86</v>
      </c>
      <c r="G18" s="53">
        <v>3069</v>
      </c>
      <c r="H18" s="55"/>
      <c r="I18" s="60">
        <f t="shared" si="0"/>
        <v>3069</v>
      </c>
    </row>
    <row r="19" spans="1:9" x14ac:dyDescent="0.25">
      <c r="A19" s="18" t="s">
        <v>44</v>
      </c>
      <c r="B19" s="53"/>
      <c r="C19" s="55"/>
      <c r="D19" s="60">
        <f t="shared" si="2"/>
        <v>0</v>
      </c>
      <c r="E19" s="18"/>
      <c r="F19" s="18" t="s">
        <v>87</v>
      </c>
      <c r="G19" s="54"/>
      <c r="H19" s="121"/>
      <c r="I19" s="61">
        <f t="shared" si="0"/>
        <v>0</v>
      </c>
    </row>
    <row r="20" spans="1:9" x14ac:dyDescent="0.25">
      <c r="A20" s="18" t="s">
        <v>47</v>
      </c>
      <c r="B20" s="53"/>
      <c r="C20" s="55"/>
      <c r="D20" s="60">
        <f t="shared" si="2"/>
        <v>0</v>
      </c>
      <c r="E20" s="18"/>
      <c r="F20" s="18" t="s">
        <v>107</v>
      </c>
      <c r="G20" s="60">
        <f>SUM(G10:G19)</f>
        <v>5281</v>
      </c>
      <c r="H20" s="60">
        <f>SUM(H10:H19)</f>
        <v>0</v>
      </c>
      <c r="I20" s="60">
        <f t="shared" ref="I20" si="3">SUM(I10:I19)</f>
        <v>5281</v>
      </c>
    </row>
    <row r="21" spans="1:9" x14ac:dyDescent="0.25">
      <c r="A21" s="18" t="s">
        <v>48</v>
      </c>
      <c r="B21" s="53"/>
      <c r="C21" s="55"/>
      <c r="D21" s="60">
        <f t="shared" si="2"/>
        <v>0</v>
      </c>
      <c r="E21" s="18"/>
      <c r="F21" s="22" t="s">
        <v>89</v>
      </c>
      <c r="G21" s="14"/>
      <c r="H21" s="18"/>
      <c r="I21" s="15"/>
    </row>
    <row r="22" spans="1:9" x14ac:dyDescent="0.25">
      <c r="A22" s="18" t="s">
        <v>49</v>
      </c>
      <c r="B22" s="53"/>
      <c r="C22" s="55"/>
      <c r="D22" s="60">
        <f t="shared" si="2"/>
        <v>0</v>
      </c>
      <c r="E22" s="18"/>
      <c r="F22" s="18" t="s">
        <v>90</v>
      </c>
      <c r="G22" s="53"/>
      <c r="H22" s="55"/>
      <c r="I22" s="60">
        <f>SUM(G22:H22)</f>
        <v>0</v>
      </c>
    </row>
    <row r="23" spans="1:9" x14ac:dyDescent="0.25">
      <c r="A23" s="18" t="s">
        <v>50</v>
      </c>
      <c r="B23" s="53"/>
      <c r="C23" s="55"/>
      <c r="D23" s="60">
        <f t="shared" si="2"/>
        <v>0</v>
      </c>
      <c r="E23" s="18"/>
      <c r="F23" s="18" t="s">
        <v>91</v>
      </c>
      <c r="G23" s="53"/>
      <c r="H23" s="55"/>
      <c r="I23" s="60">
        <f t="shared" ref="I23:I25" si="4">SUM(G23:H23)</f>
        <v>0</v>
      </c>
    </row>
    <row r="24" spans="1:9" x14ac:dyDescent="0.25">
      <c r="A24" s="18" t="s">
        <v>51</v>
      </c>
      <c r="B24" s="54"/>
      <c r="C24" s="121"/>
      <c r="D24" s="61">
        <f t="shared" si="2"/>
        <v>0</v>
      </c>
      <c r="E24" s="18"/>
      <c r="F24" s="18" t="s">
        <v>92</v>
      </c>
      <c r="G24" s="53"/>
      <c r="H24" s="55"/>
      <c r="I24" s="60">
        <f t="shared" si="4"/>
        <v>0</v>
      </c>
    </row>
    <row r="25" spans="1:9" x14ac:dyDescent="0.25">
      <c r="A25" s="18" t="s">
        <v>40</v>
      </c>
      <c r="B25" s="60">
        <f>B10+B11+B13+B14+B15+B17+B18+B19+B20+B21+B22+B23+B24</f>
        <v>184129</v>
      </c>
      <c r="C25" s="60">
        <f>C10+C11+C13+C14+C15+C17+C18+C19+C20+C21+C22+C23+C24</f>
        <v>0</v>
      </c>
      <c r="D25" s="60">
        <f t="shared" ref="D25" si="5">D10+D11+D13+D14+D15+D17+D18+D19+D20+D21+D22+D23+D24</f>
        <v>184129</v>
      </c>
      <c r="E25" s="18"/>
      <c r="F25" s="18" t="s">
        <v>93</v>
      </c>
      <c r="G25" s="53"/>
      <c r="H25" s="55"/>
      <c r="I25" s="60">
        <f t="shared" si="4"/>
        <v>0</v>
      </c>
    </row>
    <row r="26" spans="1:9" x14ac:dyDescent="0.25">
      <c r="A26" s="18"/>
      <c r="B26" s="60"/>
      <c r="C26" s="60"/>
      <c r="D26" s="126"/>
      <c r="E26" s="18"/>
      <c r="F26" s="18" t="s">
        <v>94</v>
      </c>
      <c r="G26" s="53"/>
      <c r="H26" s="55"/>
      <c r="I26" s="60">
        <f t="shared" ref="I26:I31" si="6">SUM(G26:H26)</f>
        <v>0</v>
      </c>
    </row>
    <row r="27" spans="1:9" x14ac:dyDescent="0.25">
      <c r="A27" s="18"/>
      <c r="B27" s="31"/>
      <c r="C27" s="18"/>
      <c r="D27" s="15"/>
      <c r="E27" s="18"/>
      <c r="F27" s="18" t="s">
        <v>95</v>
      </c>
      <c r="G27" s="53"/>
      <c r="H27" s="55"/>
      <c r="I27" s="60">
        <f t="shared" si="6"/>
        <v>0</v>
      </c>
    </row>
    <row r="28" spans="1:9" x14ac:dyDescent="0.25">
      <c r="A28" s="22" t="s">
        <v>53</v>
      </c>
      <c r="B28" s="31"/>
      <c r="C28" s="19"/>
      <c r="D28" s="15"/>
      <c r="E28" s="18"/>
      <c r="F28" s="18" t="s">
        <v>130</v>
      </c>
      <c r="G28" s="53"/>
      <c r="H28" s="55"/>
      <c r="I28" s="60">
        <f t="shared" si="6"/>
        <v>0</v>
      </c>
    </row>
    <row r="29" spans="1:9" x14ac:dyDescent="0.25">
      <c r="A29" s="18" t="s">
        <v>58</v>
      </c>
      <c r="B29" s="32"/>
      <c r="C29" s="23"/>
      <c r="D29" s="17"/>
      <c r="E29" s="19"/>
      <c r="F29" s="18" t="s">
        <v>96</v>
      </c>
      <c r="G29" s="53"/>
      <c r="H29" s="55"/>
      <c r="I29" s="60">
        <f t="shared" si="6"/>
        <v>0</v>
      </c>
    </row>
    <row r="30" spans="1:9" x14ac:dyDescent="0.25">
      <c r="A30" s="18" t="s">
        <v>54</v>
      </c>
      <c r="B30" s="53"/>
      <c r="C30" s="55"/>
      <c r="D30" s="60">
        <f>SUM(B30:C30)</f>
        <v>0</v>
      </c>
      <c r="E30" s="18"/>
      <c r="F30" s="18" t="s">
        <v>97</v>
      </c>
      <c r="G30" s="53"/>
      <c r="H30" s="55"/>
      <c r="I30" s="60">
        <f t="shared" si="6"/>
        <v>0</v>
      </c>
    </row>
    <row r="31" spans="1:9" x14ac:dyDescent="0.25">
      <c r="A31" s="18" t="s">
        <v>55</v>
      </c>
      <c r="B31" s="53"/>
      <c r="C31" s="55"/>
      <c r="D31" s="60">
        <f>SUM(B31:C31)</f>
        <v>0</v>
      </c>
      <c r="E31" s="18"/>
      <c r="F31" s="18" t="s">
        <v>98</v>
      </c>
      <c r="G31" s="54"/>
      <c r="H31" s="121"/>
      <c r="I31" s="61">
        <f t="shared" si="6"/>
        <v>0</v>
      </c>
    </row>
    <row r="32" spans="1:9" x14ac:dyDescent="0.25">
      <c r="A32" s="18" t="s">
        <v>59</v>
      </c>
      <c r="B32" s="32"/>
      <c r="C32" s="23"/>
      <c r="D32" s="17"/>
      <c r="E32" s="19"/>
      <c r="F32" s="18" t="s">
        <v>106</v>
      </c>
      <c r="G32" s="127">
        <f>SUM(G22:G31)</f>
        <v>0</v>
      </c>
      <c r="H32" s="127">
        <f>SUM(H22:H31)</f>
        <v>0</v>
      </c>
      <c r="I32" s="127">
        <f>SUM(I22:I31)</f>
        <v>0</v>
      </c>
    </row>
    <row r="33" spans="1:9" x14ac:dyDescent="0.25">
      <c r="A33" s="18" t="s">
        <v>56</v>
      </c>
      <c r="B33" s="53"/>
      <c r="C33" s="55"/>
      <c r="D33" s="60">
        <f>SUM(B33:C33)</f>
        <v>0</v>
      </c>
      <c r="E33" s="18"/>
      <c r="F33" s="22" t="s">
        <v>100</v>
      </c>
      <c r="G33" s="18"/>
      <c r="H33" s="18"/>
      <c r="I33" s="18"/>
    </row>
    <row r="34" spans="1:9" x14ac:dyDescent="0.25">
      <c r="A34" s="18" t="s">
        <v>57</v>
      </c>
      <c r="B34" s="53"/>
      <c r="C34" s="55"/>
      <c r="D34" s="60">
        <f t="shared" ref="D34:D38" si="7">SUM(B34:C34)</f>
        <v>0</v>
      </c>
      <c r="E34" s="18"/>
      <c r="F34" s="18" t="s">
        <v>101</v>
      </c>
      <c r="G34" s="53"/>
      <c r="H34" s="55"/>
      <c r="I34" s="60">
        <f>SUM(G34:H34)</f>
        <v>0</v>
      </c>
    </row>
    <row r="35" spans="1:9" x14ac:dyDescent="0.25">
      <c r="A35" s="18" t="s">
        <v>151</v>
      </c>
      <c r="B35" s="53"/>
      <c r="C35" s="71">
        <f>-1*(C25+C30+C31+C33+C34+C36+C37+C38+C47)</f>
        <v>0</v>
      </c>
      <c r="D35" s="60">
        <f t="shared" si="7"/>
        <v>0</v>
      </c>
      <c r="E35" s="18"/>
      <c r="F35" s="19" t="s">
        <v>247</v>
      </c>
      <c r="G35" s="53"/>
      <c r="H35" s="53">
        <v>-5429</v>
      </c>
      <c r="I35" s="60">
        <f>SUM(G35:H35)</f>
        <v>-5429</v>
      </c>
    </row>
    <row r="36" spans="1:9" x14ac:dyDescent="0.25">
      <c r="A36" s="18" t="s">
        <v>61</v>
      </c>
      <c r="B36" s="53"/>
      <c r="C36" s="55"/>
      <c r="D36" s="60">
        <f t="shared" si="7"/>
        <v>0</v>
      </c>
      <c r="E36" s="18"/>
      <c r="F36" s="18" t="s">
        <v>264</v>
      </c>
      <c r="G36" s="53">
        <v>1545</v>
      </c>
      <c r="H36" s="120">
        <v>-1545</v>
      </c>
      <c r="I36" s="60">
        <f t="shared" ref="I36:I37" si="8">SUM(G36:H36)</f>
        <v>0</v>
      </c>
    </row>
    <row r="37" spans="1:9" x14ac:dyDescent="0.25">
      <c r="A37" s="18" t="s">
        <v>62</v>
      </c>
      <c r="B37" s="53"/>
      <c r="C37" s="55"/>
      <c r="D37" s="60">
        <f t="shared" si="7"/>
        <v>0</v>
      </c>
      <c r="E37" s="18"/>
      <c r="F37" s="18" t="s">
        <v>285</v>
      </c>
      <c r="G37" s="54"/>
      <c r="H37" s="121"/>
      <c r="I37" s="61">
        <f t="shared" si="8"/>
        <v>0</v>
      </c>
    </row>
    <row r="38" spans="1:9" x14ac:dyDescent="0.25">
      <c r="A38" s="18" t="s">
        <v>63</v>
      </c>
      <c r="B38" s="54"/>
      <c r="C38" s="121"/>
      <c r="D38" s="61">
        <f t="shared" si="7"/>
        <v>0</v>
      </c>
      <c r="E38" s="18"/>
      <c r="F38" s="18" t="s">
        <v>255</v>
      </c>
      <c r="G38" s="60">
        <f>SUM(G34:G37)</f>
        <v>1545</v>
      </c>
      <c r="H38" s="60">
        <f>SUM(H34:H37)</f>
        <v>-6974</v>
      </c>
      <c r="I38" s="60">
        <f>SUM(I34:I37)</f>
        <v>-5429</v>
      </c>
    </row>
    <row r="39" spans="1:9" x14ac:dyDescent="0.25">
      <c r="A39" s="18" t="s">
        <v>64</v>
      </c>
      <c r="B39" s="60">
        <f>B30+B31+B33+B34+B35+B36+B37+B38</f>
        <v>0</v>
      </c>
      <c r="C39" s="60">
        <f>C30+C31+C33+C34+C35+C36+C37+C38</f>
        <v>0</v>
      </c>
      <c r="D39" s="60">
        <f t="shared" ref="D39" si="9">D30+D31+D33+D34+D35+D36+D37+D38</f>
        <v>0</v>
      </c>
      <c r="E39" s="18"/>
      <c r="F39" s="22" t="s">
        <v>102</v>
      </c>
      <c r="G39" s="14"/>
      <c r="H39" s="18"/>
      <c r="I39" s="15"/>
    </row>
    <row r="40" spans="1:9" x14ac:dyDescent="0.25">
      <c r="A40" s="18"/>
      <c r="B40" s="18"/>
      <c r="C40" s="18"/>
      <c r="D40" s="15"/>
      <c r="E40" s="18"/>
      <c r="F40" s="18" t="s">
        <v>248</v>
      </c>
      <c r="G40" s="53">
        <v>4000</v>
      </c>
      <c r="H40" s="23"/>
      <c r="I40" s="60">
        <f>SUM(G40:H40)</f>
        <v>4000</v>
      </c>
    </row>
    <row r="41" spans="1:9" x14ac:dyDescent="0.25">
      <c r="A41" s="22" t="s">
        <v>65</v>
      </c>
      <c r="B41" s="18"/>
      <c r="C41" s="18"/>
      <c r="D41" s="15"/>
      <c r="E41" s="18"/>
      <c r="F41" s="18" t="s">
        <v>249</v>
      </c>
      <c r="G41" s="53"/>
      <c r="H41" s="23"/>
      <c r="I41" s="60">
        <f t="shared" ref="I41:I46" si="10">SUM(G41:H41)</f>
        <v>0</v>
      </c>
    </row>
    <row r="42" spans="1:9" x14ac:dyDescent="0.25">
      <c r="A42" s="18" t="s">
        <v>159</v>
      </c>
      <c r="B42" s="53">
        <v>428516</v>
      </c>
      <c r="C42" s="53"/>
      <c r="D42" s="60">
        <f>SUM(B42:C42)</f>
        <v>428516</v>
      </c>
      <c r="E42" s="18"/>
      <c r="F42" s="18" t="s">
        <v>250</v>
      </c>
      <c r="G42" s="53"/>
      <c r="H42" s="23"/>
      <c r="I42" s="60">
        <f t="shared" si="10"/>
        <v>0</v>
      </c>
    </row>
    <row r="43" spans="1:9" x14ac:dyDescent="0.25">
      <c r="A43" s="18" t="s">
        <v>67</v>
      </c>
      <c r="B43" s="53"/>
      <c r="C43" s="53"/>
      <c r="D43" s="60">
        <f t="shared" ref="D43:D46" si="11">SUM(B43:C43)</f>
        <v>0</v>
      </c>
      <c r="E43" s="18"/>
      <c r="F43" s="18" t="s">
        <v>251</v>
      </c>
      <c r="G43" s="53"/>
      <c r="H43" s="23"/>
      <c r="I43" s="60">
        <f t="shared" si="10"/>
        <v>0</v>
      </c>
    </row>
    <row r="44" spans="1:9" x14ac:dyDescent="0.25">
      <c r="A44" s="18" t="s">
        <v>68</v>
      </c>
      <c r="B44" s="53"/>
      <c r="C44" s="53"/>
      <c r="D44" s="60">
        <f t="shared" si="11"/>
        <v>0</v>
      </c>
      <c r="E44" s="18"/>
      <c r="F44" s="18" t="s">
        <v>252</v>
      </c>
      <c r="G44" s="53"/>
      <c r="H44" s="23"/>
      <c r="I44" s="60">
        <f t="shared" si="10"/>
        <v>0</v>
      </c>
    </row>
    <row r="45" spans="1:9" x14ac:dyDescent="0.25">
      <c r="A45" s="18" t="s">
        <v>69</v>
      </c>
      <c r="B45" s="53"/>
      <c r="C45" s="53"/>
      <c r="D45" s="60">
        <f t="shared" si="11"/>
        <v>0</v>
      </c>
      <c r="E45" s="18"/>
      <c r="F45" s="18" t="s">
        <v>253</v>
      </c>
      <c r="G45" s="53"/>
      <c r="H45" s="23"/>
      <c r="I45" s="60">
        <f t="shared" si="10"/>
        <v>0</v>
      </c>
    </row>
    <row r="46" spans="1:9" x14ac:dyDescent="0.25">
      <c r="A46" s="18" t="s">
        <v>110</v>
      </c>
      <c r="B46" s="54">
        <v>-337871</v>
      </c>
      <c r="C46" s="54"/>
      <c r="D46" s="61">
        <f t="shared" si="11"/>
        <v>-337871</v>
      </c>
      <c r="E46" s="18"/>
      <c r="F46" s="18" t="s">
        <v>254</v>
      </c>
      <c r="G46" s="54">
        <v>263948</v>
      </c>
      <c r="H46" s="80">
        <f>-1*(H20+H32+H38)</f>
        <v>6974</v>
      </c>
      <c r="I46" s="61">
        <f t="shared" si="10"/>
        <v>270922</v>
      </c>
    </row>
    <row r="47" spans="1:9" x14ac:dyDescent="0.25">
      <c r="A47" s="18" t="s">
        <v>70</v>
      </c>
      <c r="B47" s="60">
        <f>B42+B43+B44+B45+B46</f>
        <v>90645</v>
      </c>
      <c r="C47" s="60">
        <f t="shared" ref="C47:D47" si="12">C42+C43+C44+C45+C46</f>
        <v>0</v>
      </c>
      <c r="D47" s="60">
        <f t="shared" si="12"/>
        <v>90645</v>
      </c>
      <c r="E47" s="18"/>
      <c r="F47" s="18" t="s">
        <v>257</v>
      </c>
      <c r="G47" s="60">
        <f>SUM(G40:G46)</f>
        <v>267948</v>
      </c>
      <c r="H47" s="63">
        <f t="shared" ref="H47:I47" si="13">SUM(H40:H46)</f>
        <v>6974</v>
      </c>
      <c r="I47" s="60">
        <f t="shared" si="13"/>
        <v>274922</v>
      </c>
    </row>
    <row r="48" spans="1:9" x14ac:dyDescent="0.25">
      <c r="A48" s="18"/>
      <c r="B48" s="18"/>
      <c r="C48" s="18"/>
      <c r="D48" s="15"/>
      <c r="E48" s="18"/>
      <c r="F48" s="18"/>
      <c r="G48" s="14"/>
      <c r="H48" s="18"/>
      <c r="I48" s="15"/>
    </row>
    <row r="49" spans="1:9" ht="15.75" thickBot="1" x14ac:dyDescent="0.3">
      <c r="A49" s="75" t="s">
        <v>191</v>
      </c>
      <c r="B49" s="62">
        <f>B25+B39+B47</f>
        <v>274774</v>
      </c>
      <c r="C49" s="62">
        <f t="shared" ref="C49:D49" si="14">C25+C39+C47</f>
        <v>0</v>
      </c>
      <c r="D49" s="62">
        <f t="shared" si="14"/>
        <v>274774</v>
      </c>
      <c r="E49" s="20"/>
      <c r="F49" s="75" t="s">
        <v>256</v>
      </c>
      <c r="G49" s="62">
        <f>G20+G32+G38+G47</f>
        <v>274774</v>
      </c>
      <c r="H49" s="62">
        <f>H20+H32+H38+H47</f>
        <v>0</v>
      </c>
      <c r="I49" s="62">
        <f>I20+I32+I38+I47</f>
        <v>274774</v>
      </c>
    </row>
    <row r="50" spans="1:9" ht="15.75" thickTop="1" x14ac:dyDescent="0.25">
      <c r="A50" s="73" t="s">
        <v>169</v>
      </c>
      <c r="B50" s="13"/>
      <c r="C50" s="13"/>
      <c r="D50" s="13"/>
      <c r="E50" s="13"/>
      <c r="F50" s="73" t="s">
        <v>169</v>
      </c>
      <c r="G50" s="13"/>
      <c r="H50" s="13"/>
      <c r="I50" s="13"/>
    </row>
    <row r="51" spans="1:9" x14ac:dyDescent="0.25">
      <c r="A51" t="s">
        <v>220</v>
      </c>
      <c r="B51" s="67"/>
      <c r="C51" s="67"/>
      <c r="D51" s="67"/>
      <c r="E51" s="67"/>
      <c r="F51" t="s">
        <v>152</v>
      </c>
      <c r="G51" s="67"/>
      <c r="H51" s="67"/>
      <c r="I51" s="67"/>
    </row>
    <row r="52" spans="1:9" x14ac:dyDescent="0.25">
      <c r="A52" t="s">
        <v>166</v>
      </c>
      <c r="B52" s="67"/>
      <c r="C52" s="67"/>
      <c r="D52" s="67"/>
      <c r="E52" s="67"/>
      <c r="F52" t="s">
        <v>153</v>
      </c>
      <c r="G52" s="67"/>
      <c r="H52" s="67"/>
      <c r="I52" s="67"/>
    </row>
    <row r="53" spans="1:9" x14ac:dyDescent="0.25">
      <c r="A53" t="s">
        <v>167</v>
      </c>
      <c r="B53" s="67"/>
      <c r="C53" s="67"/>
      <c r="D53" s="67"/>
      <c r="E53" s="67"/>
      <c r="F53" t="s">
        <v>265</v>
      </c>
      <c r="G53" s="67"/>
      <c r="H53" s="67"/>
      <c r="I53" s="67"/>
    </row>
    <row r="54" spans="1:9" x14ac:dyDescent="0.25">
      <c r="A54" s="67" t="s">
        <v>266</v>
      </c>
      <c r="B54" s="67"/>
      <c r="C54" s="67"/>
      <c r="D54" s="67"/>
      <c r="E54" s="67"/>
      <c r="F54" s="67"/>
      <c r="G54" s="67"/>
      <c r="H54" s="67"/>
      <c r="I54" s="67"/>
    </row>
    <row r="55" spans="1:9" x14ac:dyDescent="0.25">
      <c r="A55" s="67"/>
      <c r="B55" s="67"/>
      <c r="C55" s="67"/>
      <c r="D55" s="67"/>
      <c r="E55" s="67"/>
      <c r="F55" s="67"/>
      <c r="G55" s="67"/>
      <c r="H55" s="67"/>
      <c r="I55" s="67"/>
    </row>
    <row r="56" spans="1:9" x14ac:dyDescent="0.25">
      <c r="A56" s="67"/>
      <c r="B56" s="67"/>
      <c r="C56" s="67"/>
      <c r="D56" s="67"/>
      <c r="E56" s="67"/>
      <c r="F56" s="67"/>
      <c r="G56" s="67"/>
      <c r="H56" s="67"/>
      <c r="I56" s="67"/>
    </row>
    <row r="57" spans="1:9" x14ac:dyDescent="0.25">
      <c r="A57" s="67"/>
      <c r="B57" s="67"/>
      <c r="C57" s="67"/>
      <c r="D57" s="67"/>
      <c r="E57" s="67"/>
      <c r="F57" s="67"/>
      <c r="G57" s="67"/>
      <c r="H57" s="67"/>
      <c r="I57" s="67"/>
    </row>
    <row r="58" spans="1:9" x14ac:dyDescent="0.25">
      <c r="A58" s="67"/>
      <c r="B58" s="67"/>
      <c r="C58" s="67"/>
      <c r="D58" s="67"/>
      <c r="E58" s="67"/>
      <c r="F58" s="67"/>
      <c r="G58" s="67"/>
      <c r="H58" s="67"/>
      <c r="I58" s="67"/>
    </row>
    <row r="59" spans="1:9" x14ac:dyDescent="0.25">
      <c r="A59" s="67"/>
      <c r="B59" s="67"/>
      <c r="C59" s="67"/>
      <c r="D59" s="67"/>
      <c r="E59" s="67"/>
      <c r="F59" s="67"/>
      <c r="G59" s="67"/>
      <c r="H59" s="67"/>
      <c r="I59" s="67"/>
    </row>
    <row r="60" spans="1:9" x14ac:dyDescent="0.25">
      <c r="A60" s="67"/>
      <c r="B60" s="67"/>
      <c r="C60" s="67"/>
      <c r="D60" s="67"/>
      <c r="E60" s="67"/>
      <c r="F60" s="67"/>
      <c r="G60" s="67"/>
      <c r="H60" s="67"/>
      <c r="I60" s="67"/>
    </row>
    <row r="61" spans="1:9" x14ac:dyDescent="0.25">
      <c r="A61" s="67"/>
      <c r="B61" s="67"/>
      <c r="C61" s="67"/>
      <c r="D61" s="67"/>
      <c r="E61" s="67"/>
      <c r="F61" s="67"/>
      <c r="G61" s="67"/>
      <c r="H61" s="67"/>
      <c r="I61" s="67"/>
    </row>
  </sheetData>
  <sheetProtection algorithmName="SHA-512" hashValue="s0FqB+5MMcvbdvj9TqduA/toKvVPGIRks5oyINeOUeeNqnblnH1A6jz+3iWsuXA6LDd58WIVTYPT5CYh1EZCkA==" saltValue="/h5asIRVT7AyGITFJH6LJw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1"/>
  <sheetViews>
    <sheetView topLeftCell="A22" zoomScaleNormal="100" workbookViewId="0">
      <selection activeCell="G41" sqref="G41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160</v>
      </c>
    </row>
    <row r="3" spans="1:9" x14ac:dyDescent="0.25">
      <c r="A3" s="59" t="str">
        <f>PriorYearBalanceSheet!A3</f>
        <v>Hat Island Telephone Company</v>
      </c>
      <c r="B3" s="67"/>
      <c r="C3" s="67"/>
      <c r="D3" s="67"/>
      <c r="E3" s="67"/>
    </row>
    <row r="4" spans="1:9" x14ac:dyDescent="0.25">
      <c r="A4" s="68"/>
      <c r="B4" s="67"/>
      <c r="C4" s="67"/>
      <c r="D4" s="67"/>
      <c r="E4" s="67"/>
    </row>
    <row r="5" spans="1:9" x14ac:dyDescent="0.25">
      <c r="A5" s="67"/>
      <c r="B5" s="67"/>
      <c r="C5" s="67"/>
      <c r="D5" s="67"/>
      <c r="E5" s="67"/>
    </row>
    <row r="6" spans="1:9" x14ac:dyDescent="0.25">
      <c r="A6" s="7"/>
      <c r="B6" s="10" t="s">
        <v>71</v>
      </c>
      <c r="C6" s="10" t="s">
        <v>103</v>
      </c>
      <c r="D6" s="10" t="s">
        <v>105</v>
      </c>
      <c r="E6" s="7"/>
      <c r="F6" s="7"/>
      <c r="G6" s="10" t="s">
        <v>71</v>
      </c>
      <c r="H6" s="10" t="s">
        <v>103</v>
      </c>
      <c r="I6" s="24" t="s">
        <v>105</v>
      </c>
    </row>
    <row r="7" spans="1:9" x14ac:dyDescent="0.25">
      <c r="A7" s="8" t="s">
        <v>75</v>
      </c>
      <c r="B7" s="11" t="s">
        <v>73</v>
      </c>
      <c r="C7" s="11" t="s">
        <v>104</v>
      </c>
      <c r="D7" s="11" t="s">
        <v>73</v>
      </c>
      <c r="E7" s="11"/>
      <c r="F7" s="8" t="s">
        <v>74</v>
      </c>
      <c r="G7" s="11" t="s">
        <v>73</v>
      </c>
      <c r="H7" s="11" t="s">
        <v>104</v>
      </c>
      <c r="I7" s="5" t="s">
        <v>73</v>
      </c>
    </row>
    <row r="8" spans="1:9" x14ac:dyDescent="0.25">
      <c r="A8" s="9"/>
      <c r="B8" s="12" t="s">
        <v>300</v>
      </c>
      <c r="C8" s="12" t="s">
        <v>301</v>
      </c>
      <c r="D8" s="12" t="s">
        <v>302</v>
      </c>
      <c r="E8" s="12"/>
      <c r="F8" s="9"/>
      <c r="G8" s="12" t="s">
        <v>300</v>
      </c>
      <c r="H8" s="12" t="s">
        <v>301</v>
      </c>
      <c r="I8" s="6" t="s">
        <v>302</v>
      </c>
    </row>
    <row r="9" spans="1:9" x14ac:dyDescent="0.25">
      <c r="A9" s="21" t="s">
        <v>52</v>
      </c>
      <c r="B9" s="7"/>
      <c r="C9" s="7"/>
      <c r="D9" s="4"/>
      <c r="E9" s="7"/>
      <c r="F9" s="21" t="s">
        <v>76</v>
      </c>
      <c r="G9" s="3"/>
      <c r="H9" s="7"/>
      <c r="I9" s="4"/>
    </row>
    <row r="10" spans="1:9" x14ac:dyDescent="0.25">
      <c r="A10" s="18" t="s">
        <v>41</v>
      </c>
      <c r="B10" s="53">
        <v>43392</v>
      </c>
      <c r="C10" s="55"/>
      <c r="D10" s="60">
        <f>SUM(B10:C10)</f>
        <v>43392</v>
      </c>
      <c r="E10" s="18"/>
      <c r="F10" s="18" t="s">
        <v>77</v>
      </c>
      <c r="G10" s="53">
        <v>4168</v>
      </c>
      <c r="H10" s="55"/>
      <c r="I10" s="60">
        <f>SUM(G10:H10)</f>
        <v>4168</v>
      </c>
    </row>
    <row r="11" spans="1:9" x14ac:dyDescent="0.25">
      <c r="A11" s="18" t="s">
        <v>129</v>
      </c>
      <c r="B11" s="53"/>
      <c r="C11" s="55"/>
      <c r="D11" s="60">
        <f>SUM(B11:C11)</f>
        <v>0</v>
      </c>
      <c r="E11" s="18"/>
      <c r="F11" s="18" t="s">
        <v>79</v>
      </c>
      <c r="G11" s="53"/>
      <c r="H11" s="55"/>
      <c r="I11" s="60">
        <f t="shared" ref="I11:I19" si="0">SUM(G11:H11)</f>
        <v>0</v>
      </c>
    </row>
    <row r="12" spans="1:9" x14ac:dyDescent="0.25">
      <c r="A12" s="18" t="s">
        <v>42</v>
      </c>
      <c r="B12" s="23"/>
      <c r="C12" s="23"/>
      <c r="D12" s="17"/>
      <c r="E12" s="19"/>
      <c r="F12" s="18" t="s">
        <v>80</v>
      </c>
      <c r="G12" s="53"/>
      <c r="H12" s="55"/>
      <c r="I12" s="60">
        <f t="shared" si="0"/>
        <v>0</v>
      </c>
    </row>
    <row r="13" spans="1:9" x14ac:dyDescent="0.25">
      <c r="A13" s="18" t="s">
        <v>43</v>
      </c>
      <c r="B13" s="53"/>
      <c r="C13" s="55"/>
      <c r="D13" s="60">
        <f>SUM(B13:C13)</f>
        <v>0</v>
      </c>
      <c r="E13" s="18"/>
      <c r="F13" s="18" t="s">
        <v>81</v>
      </c>
      <c r="G13" s="53">
        <v>1458</v>
      </c>
      <c r="H13" s="55"/>
      <c r="I13" s="60">
        <f t="shared" si="0"/>
        <v>1458</v>
      </c>
    </row>
    <row r="14" spans="1:9" x14ac:dyDescent="0.25">
      <c r="A14" s="18" t="s">
        <v>46</v>
      </c>
      <c r="B14" s="53">
        <v>108574</v>
      </c>
      <c r="C14" s="55"/>
      <c r="D14" s="60">
        <f t="shared" ref="D14:D15" si="1">SUM(B14:C14)</f>
        <v>108574</v>
      </c>
      <c r="E14" s="18"/>
      <c r="F14" s="18" t="s">
        <v>82</v>
      </c>
      <c r="G14" s="53"/>
      <c r="H14" s="55"/>
      <c r="I14" s="60">
        <f t="shared" si="0"/>
        <v>0</v>
      </c>
    </row>
    <row r="15" spans="1:9" x14ac:dyDescent="0.25">
      <c r="A15" s="18" t="s">
        <v>44</v>
      </c>
      <c r="B15" s="53"/>
      <c r="C15" s="55"/>
      <c r="D15" s="60">
        <f t="shared" si="1"/>
        <v>0</v>
      </c>
      <c r="E15" s="18"/>
      <c r="F15" s="18" t="s">
        <v>83</v>
      </c>
      <c r="G15" s="53"/>
      <c r="H15" s="55"/>
      <c r="I15" s="60">
        <f t="shared" si="0"/>
        <v>0</v>
      </c>
    </row>
    <row r="16" spans="1:9" x14ac:dyDescent="0.25">
      <c r="A16" s="18" t="s">
        <v>45</v>
      </c>
      <c r="B16" s="23"/>
      <c r="C16" s="23"/>
      <c r="D16" s="17"/>
      <c r="E16" s="19"/>
      <c r="F16" s="18" t="s">
        <v>84</v>
      </c>
      <c r="G16" s="53"/>
      <c r="H16" s="55"/>
      <c r="I16" s="60">
        <f t="shared" si="0"/>
        <v>0</v>
      </c>
    </row>
    <row r="17" spans="1:9" x14ac:dyDescent="0.25">
      <c r="A17" s="18" t="s">
        <v>43</v>
      </c>
      <c r="B17" s="53">
        <v>3510</v>
      </c>
      <c r="C17" s="55"/>
      <c r="D17" s="60">
        <f>SUM(B17:C17)</f>
        <v>3510</v>
      </c>
      <c r="E17" s="19"/>
      <c r="F17" s="18" t="s">
        <v>85</v>
      </c>
      <c r="G17" s="53"/>
      <c r="H17" s="55"/>
      <c r="I17" s="60">
        <f t="shared" si="0"/>
        <v>0</v>
      </c>
    </row>
    <row r="18" spans="1:9" x14ac:dyDescent="0.25">
      <c r="A18" s="18" t="s">
        <v>46</v>
      </c>
      <c r="B18" s="53"/>
      <c r="C18" s="55"/>
      <c r="D18" s="60">
        <f t="shared" ref="D18:D24" si="2">SUM(B18:C18)</f>
        <v>0</v>
      </c>
      <c r="E18" s="18"/>
      <c r="F18" s="18" t="s">
        <v>86</v>
      </c>
      <c r="G18" s="53">
        <v>3136</v>
      </c>
      <c r="H18" s="55"/>
      <c r="I18" s="60">
        <f t="shared" si="0"/>
        <v>3136</v>
      </c>
    </row>
    <row r="19" spans="1:9" x14ac:dyDescent="0.25">
      <c r="A19" s="18" t="s">
        <v>44</v>
      </c>
      <c r="B19" s="53"/>
      <c r="C19" s="55"/>
      <c r="D19" s="60">
        <f t="shared" si="2"/>
        <v>0</v>
      </c>
      <c r="E19" s="18"/>
      <c r="F19" s="18" t="s">
        <v>87</v>
      </c>
      <c r="G19" s="54"/>
      <c r="H19" s="121"/>
      <c r="I19" s="61">
        <f t="shared" si="0"/>
        <v>0</v>
      </c>
    </row>
    <row r="20" spans="1:9" x14ac:dyDescent="0.25">
      <c r="A20" s="18" t="s">
        <v>47</v>
      </c>
      <c r="B20" s="53"/>
      <c r="C20" s="55"/>
      <c r="D20" s="60">
        <f t="shared" si="2"/>
        <v>0</v>
      </c>
      <c r="E20" s="18"/>
      <c r="F20" s="18" t="s">
        <v>107</v>
      </c>
      <c r="G20" s="60">
        <f>SUM(G10:G19)</f>
        <v>8762</v>
      </c>
      <c r="H20" s="60">
        <f>SUM(H10:H19)</f>
        <v>0</v>
      </c>
      <c r="I20" s="60">
        <f t="shared" ref="I20" si="3">SUM(I10:I19)</f>
        <v>8762</v>
      </c>
    </row>
    <row r="21" spans="1:9" x14ac:dyDescent="0.25">
      <c r="A21" s="18" t="s">
        <v>48</v>
      </c>
      <c r="B21" s="53"/>
      <c r="C21" s="55"/>
      <c r="D21" s="60">
        <f t="shared" si="2"/>
        <v>0</v>
      </c>
      <c r="E21" s="18"/>
      <c r="F21" s="22" t="s">
        <v>89</v>
      </c>
      <c r="G21" s="14"/>
      <c r="H21" s="18"/>
      <c r="I21" s="15"/>
    </row>
    <row r="22" spans="1:9" x14ac:dyDescent="0.25">
      <c r="A22" s="18" t="s">
        <v>49</v>
      </c>
      <c r="B22" s="53"/>
      <c r="C22" s="55"/>
      <c r="D22" s="60">
        <f t="shared" si="2"/>
        <v>0</v>
      </c>
      <c r="E22" s="18"/>
      <c r="F22" s="18" t="s">
        <v>90</v>
      </c>
      <c r="G22" s="53"/>
      <c r="H22" s="55"/>
      <c r="I22" s="60">
        <f>SUM(G22:H22)</f>
        <v>0</v>
      </c>
    </row>
    <row r="23" spans="1:9" x14ac:dyDescent="0.25">
      <c r="A23" s="18" t="s">
        <v>50</v>
      </c>
      <c r="B23" s="53"/>
      <c r="C23" s="55"/>
      <c r="D23" s="60">
        <f t="shared" si="2"/>
        <v>0</v>
      </c>
      <c r="E23" s="18"/>
      <c r="F23" s="18" t="s">
        <v>91</v>
      </c>
      <c r="G23" s="53"/>
      <c r="H23" s="55"/>
      <c r="I23" s="60">
        <f t="shared" ref="I23:I25" si="4">SUM(G23:H23)</f>
        <v>0</v>
      </c>
    </row>
    <row r="24" spans="1:9" x14ac:dyDescent="0.25">
      <c r="A24" s="18" t="s">
        <v>51</v>
      </c>
      <c r="B24" s="54"/>
      <c r="C24" s="121"/>
      <c r="D24" s="61">
        <f t="shared" si="2"/>
        <v>0</v>
      </c>
      <c r="E24" s="18"/>
      <c r="F24" s="18" t="s">
        <v>92</v>
      </c>
      <c r="G24" s="53"/>
      <c r="H24" s="55"/>
      <c r="I24" s="60">
        <f t="shared" si="4"/>
        <v>0</v>
      </c>
    </row>
    <row r="25" spans="1:9" x14ac:dyDescent="0.25">
      <c r="A25" s="18" t="s">
        <v>40</v>
      </c>
      <c r="B25" s="60">
        <f>B10+B11+B13+B14+B15+B17+B18+B19+B20+B21+B22+B23+B24</f>
        <v>155476</v>
      </c>
      <c r="C25" s="60">
        <f>C10+C11+C13+C14+C15+C17+C18+C19+C20+C21+C22+C23+C24</f>
        <v>0</v>
      </c>
      <c r="D25" s="60">
        <f t="shared" ref="D25" si="5">D10+D11+D13+D14+D15+D17+D18+D19+D20+D21+D22+D23+D24</f>
        <v>155476</v>
      </c>
      <c r="E25" s="18"/>
      <c r="F25" s="18" t="s">
        <v>93</v>
      </c>
      <c r="G25" s="53"/>
      <c r="H25" s="55"/>
      <c r="I25" s="60">
        <f t="shared" si="4"/>
        <v>0</v>
      </c>
    </row>
    <row r="26" spans="1:9" x14ac:dyDescent="0.25">
      <c r="A26" s="18"/>
      <c r="B26" s="60"/>
      <c r="C26" s="60"/>
      <c r="D26" s="126"/>
      <c r="E26" s="18"/>
      <c r="F26" s="18" t="s">
        <v>94</v>
      </c>
      <c r="G26" s="53"/>
      <c r="H26" s="55"/>
      <c r="I26" s="60">
        <f t="shared" ref="I26:I31" si="6">SUM(G26:H26)</f>
        <v>0</v>
      </c>
    </row>
    <row r="27" spans="1:9" x14ac:dyDescent="0.25">
      <c r="A27" s="18"/>
      <c r="B27" s="31"/>
      <c r="C27" s="18"/>
      <c r="D27" s="15"/>
      <c r="E27" s="18"/>
      <c r="F27" s="18" t="s">
        <v>95</v>
      </c>
      <c r="G27" s="53"/>
      <c r="H27" s="55"/>
      <c r="I27" s="60">
        <f t="shared" si="6"/>
        <v>0</v>
      </c>
    </row>
    <row r="28" spans="1:9" x14ac:dyDescent="0.25">
      <c r="A28" s="22" t="s">
        <v>53</v>
      </c>
      <c r="B28" s="31"/>
      <c r="C28" s="19"/>
      <c r="D28" s="15"/>
      <c r="E28" s="18"/>
      <c r="F28" s="18" t="s">
        <v>130</v>
      </c>
      <c r="G28" s="53"/>
      <c r="H28" s="55"/>
      <c r="I28" s="60">
        <f t="shared" si="6"/>
        <v>0</v>
      </c>
    </row>
    <row r="29" spans="1:9" x14ac:dyDescent="0.25">
      <c r="A29" s="18" t="s">
        <v>58</v>
      </c>
      <c r="B29" s="32"/>
      <c r="C29" s="23"/>
      <c r="D29" s="17"/>
      <c r="E29" s="19"/>
      <c r="F29" s="18" t="s">
        <v>96</v>
      </c>
      <c r="G29" s="53"/>
      <c r="H29" s="55"/>
      <c r="I29" s="60">
        <f t="shared" si="6"/>
        <v>0</v>
      </c>
    </row>
    <row r="30" spans="1:9" x14ac:dyDescent="0.25">
      <c r="A30" s="18" t="s">
        <v>54</v>
      </c>
      <c r="B30" s="53"/>
      <c r="C30" s="55"/>
      <c r="D30" s="60">
        <f>SUM(B30:C30)</f>
        <v>0</v>
      </c>
      <c r="E30" s="18"/>
      <c r="F30" s="18" t="s">
        <v>97</v>
      </c>
      <c r="G30" s="53"/>
      <c r="H30" s="55"/>
      <c r="I30" s="60">
        <f t="shared" si="6"/>
        <v>0</v>
      </c>
    </row>
    <row r="31" spans="1:9" x14ac:dyDescent="0.25">
      <c r="A31" s="18" t="s">
        <v>55</v>
      </c>
      <c r="B31" s="53"/>
      <c r="C31" s="55"/>
      <c r="D31" s="60">
        <f>SUM(B31:C31)</f>
        <v>0</v>
      </c>
      <c r="E31" s="18"/>
      <c r="F31" s="18" t="s">
        <v>98</v>
      </c>
      <c r="G31" s="54"/>
      <c r="H31" s="121"/>
      <c r="I31" s="61">
        <f t="shared" si="6"/>
        <v>0</v>
      </c>
    </row>
    <row r="32" spans="1:9" x14ac:dyDescent="0.25">
      <c r="A32" s="18" t="s">
        <v>59</v>
      </c>
      <c r="B32" s="32"/>
      <c r="C32" s="23"/>
      <c r="D32" s="17"/>
      <c r="E32" s="19"/>
      <c r="F32" s="14" t="s">
        <v>106</v>
      </c>
      <c r="G32" s="127">
        <f>SUM(G22:G31)</f>
        <v>0</v>
      </c>
      <c r="H32" s="127">
        <f>SUM(H22:H31)</f>
        <v>0</v>
      </c>
      <c r="I32" s="127">
        <f>SUM(I22:I31)</f>
        <v>0</v>
      </c>
    </row>
    <row r="33" spans="1:11" x14ac:dyDescent="0.25">
      <c r="A33" s="18" t="s">
        <v>56</v>
      </c>
      <c r="B33" s="53"/>
      <c r="C33" s="55"/>
      <c r="D33" s="60">
        <f>SUM(B33:C33)</f>
        <v>0</v>
      </c>
      <c r="E33" s="18"/>
      <c r="F33" s="128" t="s">
        <v>100</v>
      </c>
      <c r="G33" s="18"/>
      <c r="H33" s="18"/>
      <c r="I33" s="18"/>
    </row>
    <row r="34" spans="1:11" x14ac:dyDescent="0.25">
      <c r="A34" s="18" t="s">
        <v>57</v>
      </c>
      <c r="B34" s="53"/>
      <c r="C34" s="55"/>
      <c r="D34" s="60">
        <f t="shared" ref="D34:D38" si="7">SUM(B34:C34)</f>
        <v>0</v>
      </c>
      <c r="E34" s="18"/>
      <c r="F34" s="14" t="s">
        <v>101</v>
      </c>
      <c r="G34" s="53"/>
      <c r="H34" s="55"/>
      <c r="I34" s="60">
        <f>SUM(G34:H34)</f>
        <v>0</v>
      </c>
    </row>
    <row r="35" spans="1:11" x14ac:dyDescent="0.25">
      <c r="A35" s="18" t="s">
        <v>151</v>
      </c>
      <c r="B35" s="53"/>
      <c r="C35" s="71">
        <f>-1*(C25+C30+C31+C33+C34+C36+C37+C38+C47)</f>
        <v>0</v>
      </c>
      <c r="D35" s="60">
        <f t="shared" si="7"/>
        <v>0</v>
      </c>
      <c r="E35" s="18"/>
      <c r="F35" s="129" t="s">
        <v>247</v>
      </c>
      <c r="G35" s="53"/>
      <c r="H35" s="53"/>
      <c r="I35" s="60">
        <f>SUM(G35:H35)</f>
        <v>0</v>
      </c>
    </row>
    <row r="36" spans="1:11" x14ac:dyDescent="0.25">
      <c r="A36" s="18" t="s">
        <v>61</v>
      </c>
      <c r="B36" s="53"/>
      <c r="C36" s="55"/>
      <c r="D36" s="60">
        <f t="shared" si="7"/>
        <v>0</v>
      </c>
      <c r="E36" s="18"/>
      <c r="F36" s="14" t="s">
        <v>264</v>
      </c>
      <c r="G36" s="53">
        <v>1618</v>
      </c>
      <c r="H36" s="120"/>
      <c r="I36" s="60">
        <f t="shared" ref="I36:I37" si="8">SUM(G36:H36)</f>
        <v>1618</v>
      </c>
    </row>
    <row r="37" spans="1:11" x14ac:dyDescent="0.25">
      <c r="A37" s="18" t="s">
        <v>62</v>
      </c>
      <c r="B37" s="53"/>
      <c r="C37" s="55"/>
      <c r="D37" s="60">
        <f t="shared" si="7"/>
        <v>0</v>
      </c>
      <c r="E37" s="18"/>
      <c r="F37" s="14" t="s">
        <v>285</v>
      </c>
      <c r="G37" s="54"/>
      <c r="H37" s="121"/>
      <c r="I37" s="61">
        <f t="shared" si="8"/>
        <v>0</v>
      </c>
    </row>
    <row r="38" spans="1:11" x14ac:dyDescent="0.25">
      <c r="A38" s="18" t="s">
        <v>63</v>
      </c>
      <c r="B38" s="54"/>
      <c r="C38" s="121"/>
      <c r="D38" s="61">
        <f t="shared" si="7"/>
        <v>0</v>
      </c>
      <c r="E38" s="18"/>
      <c r="F38" s="18" t="s">
        <v>255</v>
      </c>
      <c r="G38" s="60">
        <f>SUM(G34:G37)</f>
        <v>1618</v>
      </c>
      <c r="H38" s="60">
        <f>SUM(H34:H37)</f>
        <v>0</v>
      </c>
      <c r="I38" s="60">
        <f>SUM(I34:I37)</f>
        <v>1618</v>
      </c>
    </row>
    <row r="39" spans="1:11" x14ac:dyDescent="0.25">
      <c r="A39" s="18" t="s">
        <v>64</v>
      </c>
      <c r="B39" s="60">
        <f>B30+B31+B33+B34+B35+B36+B37+B38</f>
        <v>0</v>
      </c>
      <c r="C39" s="60">
        <f>C30+C31+C33+C34+C35+C36+C37+C38</f>
        <v>0</v>
      </c>
      <c r="D39" s="60">
        <f t="shared" ref="D39" si="9">D30+D31+D33+D34+D35+D36+D37+D38</f>
        <v>0</v>
      </c>
      <c r="E39" s="18"/>
      <c r="F39" s="22" t="s">
        <v>102</v>
      </c>
      <c r="G39" s="14"/>
      <c r="H39" s="18"/>
      <c r="I39" s="15"/>
    </row>
    <row r="40" spans="1:11" x14ac:dyDescent="0.25">
      <c r="A40" s="18"/>
      <c r="B40" s="18"/>
      <c r="C40" s="18"/>
      <c r="D40" s="15"/>
      <c r="E40" s="18"/>
      <c r="F40" s="18" t="s">
        <v>248</v>
      </c>
      <c r="G40" s="53">
        <v>4000</v>
      </c>
      <c r="H40" s="23"/>
      <c r="I40" s="60">
        <f>SUM(G40:H40)</f>
        <v>4000</v>
      </c>
    </row>
    <row r="41" spans="1:11" x14ac:dyDescent="0.25">
      <c r="A41" s="22" t="s">
        <v>65</v>
      </c>
      <c r="B41" s="18"/>
      <c r="C41" s="18"/>
      <c r="D41" s="15"/>
      <c r="E41" s="18"/>
      <c r="F41" s="18" t="s">
        <v>249</v>
      </c>
      <c r="G41" s="53"/>
      <c r="H41" s="23"/>
      <c r="I41" s="60">
        <f t="shared" ref="I41:I46" si="10">SUM(G41:H41)</f>
        <v>0</v>
      </c>
    </row>
    <row r="42" spans="1:11" x14ac:dyDescent="0.25">
      <c r="A42" s="18" t="s">
        <v>159</v>
      </c>
      <c r="B42" s="53">
        <v>431387</v>
      </c>
      <c r="C42" s="53"/>
      <c r="D42" s="60">
        <f>SUM(B42:C42)</f>
        <v>431387</v>
      </c>
      <c r="E42" s="18"/>
      <c r="F42" s="18" t="s">
        <v>250</v>
      </c>
      <c r="G42" s="53"/>
      <c r="H42" s="23"/>
      <c r="I42" s="60">
        <f t="shared" si="10"/>
        <v>0</v>
      </c>
    </row>
    <row r="43" spans="1:11" x14ac:dyDescent="0.25">
      <c r="A43" s="18" t="s">
        <v>67</v>
      </c>
      <c r="B43" s="53"/>
      <c r="C43" s="53"/>
      <c r="D43" s="60">
        <f t="shared" ref="D43:D46" si="11">SUM(B43:C43)</f>
        <v>0</v>
      </c>
      <c r="E43" s="18"/>
      <c r="F43" s="18" t="s">
        <v>251</v>
      </c>
      <c r="G43" s="53"/>
      <c r="H43" s="23"/>
      <c r="I43" s="60">
        <f t="shared" si="10"/>
        <v>0</v>
      </c>
    </row>
    <row r="44" spans="1:11" x14ac:dyDescent="0.25">
      <c r="A44" s="18" t="s">
        <v>68</v>
      </c>
      <c r="B44" s="53"/>
      <c r="C44" s="53"/>
      <c r="D44" s="60">
        <f t="shared" si="11"/>
        <v>0</v>
      </c>
      <c r="E44" s="18"/>
      <c r="F44" s="18" t="s">
        <v>252</v>
      </c>
      <c r="G44" s="53"/>
      <c r="H44" s="23"/>
      <c r="I44" s="60">
        <f t="shared" si="10"/>
        <v>0</v>
      </c>
      <c r="K44" s="67"/>
    </row>
    <row r="45" spans="1:11" x14ac:dyDescent="0.25">
      <c r="A45" s="18" t="s">
        <v>69</v>
      </c>
      <c r="B45" s="53"/>
      <c r="C45" s="53"/>
      <c r="D45" s="60">
        <f t="shared" si="11"/>
        <v>0</v>
      </c>
      <c r="E45" s="18"/>
      <c r="F45" s="18" t="s">
        <v>253</v>
      </c>
      <c r="G45" s="53"/>
      <c r="H45" s="23"/>
      <c r="I45" s="60">
        <f t="shared" si="10"/>
        <v>0</v>
      </c>
    </row>
    <row r="46" spans="1:11" x14ac:dyDescent="0.25">
      <c r="A46" s="18" t="s">
        <v>110</v>
      </c>
      <c r="B46" s="54">
        <v>-351066</v>
      </c>
      <c r="C46" s="54"/>
      <c r="D46" s="61">
        <f t="shared" si="11"/>
        <v>-351066</v>
      </c>
      <c r="E46" s="18"/>
      <c r="F46" s="18" t="s">
        <v>254</v>
      </c>
      <c r="G46" s="54">
        <v>221417</v>
      </c>
      <c r="H46" s="80">
        <f>-1*(H20+H32+H38)</f>
        <v>0</v>
      </c>
      <c r="I46" s="61">
        <f t="shared" si="10"/>
        <v>221417</v>
      </c>
    </row>
    <row r="47" spans="1:11" x14ac:dyDescent="0.25">
      <c r="A47" s="18" t="s">
        <v>70</v>
      </c>
      <c r="B47" s="60">
        <f>B42+B43+B44+B45+B46</f>
        <v>80321</v>
      </c>
      <c r="C47" s="60">
        <f t="shared" ref="C47:D47" si="12">C42+C43+C44+C45+C46</f>
        <v>0</v>
      </c>
      <c r="D47" s="60">
        <f t="shared" si="12"/>
        <v>80321</v>
      </c>
      <c r="E47" s="18"/>
      <c r="F47" s="18" t="s">
        <v>257</v>
      </c>
      <c r="G47" s="60">
        <f>SUM(G40:G46)</f>
        <v>225417</v>
      </c>
      <c r="H47" s="63">
        <f t="shared" ref="H47:I47" si="13">SUM(H40:H46)</f>
        <v>0</v>
      </c>
      <c r="I47" s="60">
        <f t="shared" si="13"/>
        <v>225417</v>
      </c>
    </row>
    <row r="48" spans="1:11" x14ac:dyDescent="0.25">
      <c r="A48" s="18"/>
      <c r="B48" s="18"/>
      <c r="C48" s="18"/>
      <c r="D48" s="15"/>
      <c r="E48" s="18"/>
      <c r="F48" s="18"/>
      <c r="G48" s="14"/>
      <c r="H48" s="18"/>
      <c r="I48" s="15"/>
    </row>
    <row r="49" spans="1:9" ht="15.75" thickBot="1" x14ac:dyDescent="0.3">
      <c r="A49" s="75" t="s">
        <v>191</v>
      </c>
      <c r="B49" s="62">
        <f>B25+B39+B47</f>
        <v>235797</v>
      </c>
      <c r="C49" s="62">
        <f t="shared" ref="C49:D49" si="14">C25+C39+C47</f>
        <v>0</v>
      </c>
      <c r="D49" s="62">
        <f t="shared" si="14"/>
        <v>235797</v>
      </c>
      <c r="E49" s="20"/>
      <c r="F49" s="75" t="s">
        <v>256</v>
      </c>
      <c r="G49" s="62">
        <f>G20+G32+G38+G47</f>
        <v>235797</v>
      </c>
      <c r="H49" s="62">
        <f>H20+H32+H38+H47</f>
        <v>0</v>
      </c>
      <c r="I49" s="62">
        <f>I20+I32+I38+I47</f>
        <v>235797</v>
      </c>
    </row>
    <row r="50" spans="1:9" ht="15.75" thickTop="1" x14ac:dyDescent="0.25">
      <c r="A50" s="73" t="s">
        <v>169</v>
      </c>
      <c r="B50" s="13"/>
      <c r="C50" s="13"/>
      <c r="D50" s="13"/>
      <c r="E50" s="13"/>
      <c r="F50" s="73" t="s">
        <v>169</v>
      </c>
      <c r="G50" s="13"/>
      <c r="H50" s="13"/>
      <c r="I50" s="13"/>
    </row>
    <row r="51" spans="1:9" x14ac:dyDescent="0.25">
      <c r="A51" t="s">
        <v>220</v>
      </c>
      <c r="B51" s="67"/>
      <c r="C51" s="67"/>
      <c r="D51" s="67"/>
      <c r="E51" s="67"/>
      <c r="F51" t="s">
        <v>152</v>
      </c>
      <c r="G51" s="67"/>
      <c r="H51" s="67"/>
      <c r="I51" s="67"/>
    </row>
    <row r="52" spans="1:9" x14ac:dyDescent="0.25">
      <c r="A52" t="s">
        <v>166</v>
      </c>
      <c r="B52" s="67"/>
      <c r="C52" s="67"/>
      <c r="D52" s="67"/>
      <c r="E52" s="67"/>
      <c r="F52" t="s">
        <v>153</v>
      </c>
      <c r="G52" s="67"/>
      <c r="H52" s="67"/>
      <c r="I52" s="67"/>
    </row>
    <row r="53" spans="1:9" x14ac:dyDescent="0.25">
      <c r="A53" t="s">
        <v>167</v>
      </c>
      <c r="B53" s="67"/>
      <c r="C53" s="67"/>
      <c r="D53" s="67"/>
      <c r="E53" s="67"/>
      <c r="F53" t="s">
        <v>265</v>
      </c>
      <c r="G53" s="67"/>
      <c r="H53" s="67"/>
      <c r="I53" s="67"/>
    </row>
    <row r="54" spans="1:9" x14ac:dyDescent="0.25">
      <c r="A54" s="67" t="s">
        <v>266</v>
      </c>
      <c r="B54" s="67"/>
      <c r="C54" s="67"/>
      <c r="D54" s="67"/>
      <c r="E54" s="67"/>
      <c r="F54" s="67"/>
      <c r="G54" s="67"/>
      <c r="H54" s="67"/>
      <c r="I54" s="67"/>
    </row>
    <row r="55" spans="1:9" x14ac:dyDescent="0.25">
      <c r="A55" s="67"/>
      <c r="B55" s="67"/>
      <c r="C55" s="67"/>
      <c r="D55" s="67"/>
      <c r="E55" s="67"/>
      <c r="F55" s="67"/>
      <c r="G55" s="67"/>
      <c r="H55" s="67"/>
      <c r="I55" s="67"/>
    </row>
    <row r="56" spans="1:9" x14ac:dyDescent="0.25">
      <c r="A56" s="67"/>
      <c r="B56" s="67"/>
      <c r="C56" s="67"/>
      <c r="D56" s="67"/>
      <c r="E56" s="67"/>
      <c r="F56" s="67"/>
      <c r="G56" s="67"/>
      <c r="H56" s="67"/>
      <c r="I56" s="67"/>
    </row>
    <row r="57" spans="1:9" x14ac:dyDescent="0.25">
      <c r="A57" s="67"/>
      <c r="B57" s="67"/>
      <c r="C57" s="67"/>
      <c r="D57" s="67"/>
      <c r="E57" s="67"/>
      <c r="F57" s="67"/>
      <c r="G57" s="67"/>
      <c r="H57" s="67"/>
      <c r="I57" s="67"/>
    </row>
    <row r="58" spans="1:9" x14ac:dyDescent="0.25">
      <c r="A58" s="67"/>
      <c r="B58" s="67"/>
      <c r="C58" s="67"/>
      <c r="D58" s="67"/>
      <c r="E58" s="67"/>
      <c r="F58" s="67"/>
      <c r="G58" s="67"/>
      <c r="H58" s="67"/>
      <c r="I58" s="67"/>
    </row>
    <row r="59" spans="1:9" x14ac:dyDescent="0.25">
      <c r="A59" s="67"/>
      <c r="B59" s="67"/>
      <c r="C59" s="67"/>
      <c r="D59" s="67"/>
      <c r="E59" s="67"/>
      <c r="F59" s="67"/>
      <c r="G59" s="67"/>
      <c r="H59" s="67"/>
      <c r="I59" s="67"/>
    </row>
    <row r="60" spans="1:9" x14ac:dyDescent="0.25">
      <c r="A60" s="67"/>
      <c r="B60" s="67"/>
      <c r="C60" s="67"/>
      <c r="D60" s="67"/>
      <c r="E60" s="67"/>
      <c r="F60" s="67"/>
      <c r="G60" s="67"/>
      <c r="H60" s="67"/>
      <c r="I60" s="67"/>
    </row>
    <row r="61" spans="1:9" x14ac:dyDescent="0.25">
      <c r="A61" s="67"/>
      <c r="B61" s="67"/>
      <c r="C61" s="67"/>
      <c r="D61" s="67"/>
      <c r="E61" s="67"/>
      <c r="F61" s="67"/>
      <c r="G61" s="67"/>
      <c r="H61" s="67"/>
      <c r="I61" s="67"/>
    </row>
  </sheetData>
  <sheetProtection algorithmName="SHA-512" hashValue="QpoLT2l/6L2H3hK3StAfj+0JhC45ZOJOnWT2jRR9NjSFPDIYrjV93JC+Bz9I3JaaOjSCLGCTGPKTCuDi2ZOsog==" saltValue="Z+/k/3TAmxPT7T/f2uVQpQ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 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1"/>
  <sheetViews>
    <sheetView topLeftCell="A22" zoomScaleNormal="100" workbookViewId="0">
      <selection activeCell="H11" sqref="H11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160</v>
      </c>
    </row>
    <row r="3" spans="1:7" x14ac:dyDescent="0.25">
      <c r="A3" s="59" t="str">
        <f>PriorYearBalanceSheet!A3</f>
        <v>Hat Island Telephone Company</v>
      </c>
      <c r="B3" s="67"/>
      <c r="C3" s="67"/>
      <c r="D3" s="67"/>
      <c r="E3" s="67"/>
      <c r="F3" s="67"/>
      <c r="G3" s="67"/>
    </row>
    <row r="4" spans="1:7" x14ac:dyDescent="0.25">
      <c r="A4" s="68"/>
      <c r="B4" s="67"/>
      <c r="C4" s="67"/>
      <c r="D4" s="67"/>
      <c r="E4" s="67"/>
      <c r="F4" s="67"/>
      <c r="G4" s="67"/>
    </row>
    <row r="5" spans="1:7" x14ac:dyDescent="0.25">
      <c r="A5" s="67"/>
      <c r="B5" s="67"/>
      <c r="C5" s="67"/>
      <c r="D5" s="67"/>
    </row>
    <row r="6" spans="1:7" x14ac:dyDescent="0.25">
      <c r="A6" s="7"/>
      <c r="B6" s="10" t="s">
        <v>108</v>
      </c>
      <c r="C6" s="10" t="s">
        <v>108</v>
      </c>
      <c r="D6" s="10"/>
      <c r="E6" s="7"/>
      <c r="F6" s="10" t="s">
        <v>108</v>
      </c>
      <c r="G6" s="24" t="s">
        <v>108</v>
      </c>
    </row>
    <row r="7" spans="1:7" x14ac:dyDescent="0.25">
      <c r="A7" s="8" t="s">
        <v>75</v>
      </c>
      <c r="B7" s="11" t="s">
        <v>72</v>
      </c>
      <c r="C7" s="11" t="s">
        <v>111</v>
      </c>
      <c r="D7" s="11"/>
      <c r="E7" s="8" t="s">
        <v>74</v>
      </c>
      <c r="F7" s="11" t="s">
        <v>72</v>
      </c>
      <c r="G7" s="5" t="s">
        <v>111</v>
      </c>
    </row>
    <row r="8" spans="1:7" x14ac:dyDescent="0.25">
      <c r="A8" s="9"/>
      <c r="B8" s="12" t="s">
        <v>270</v>
      </c>
      <c r="C8" s="12" t="s">
        <v>303</v>
      </c>
      <c r="D8" s="12"/>
      <c r="E8" s="9"/>
      <c r="F8" s="12" t="s">
        <v>270</v>
      </c>
      <c r="G8" s="6" t="s">
        <v>303</v>
      </c>
    </row>
    <row r="9" spans="1:7" x14ac:dyDescent="0.25">
      <c r="A9" s="21" t="s">
        <v>52</v>
      </c>
      <c r="B9" s="7"/>
      <c r="C9" s="7"/>
      <c r="D9" s="7"/>
      <c r="E9" s="21" t="s">
        <v>76</v>
      </c>
      <c r="F9" s="7"/>
      <c r="G9" s="15"/>
    </row>
    <row r="10" spans="1:7" x14ac:dyDescent="0.25">
      <c r="A10" s="18" t="s">
        <v>41</v>
      </c>
      <c r="B10" s="33">
        <f>PriorYearBalanceSheet!D10</f>
        <v>19792</v>
      </c>
      <c r="C10" s="33">
        <f>'CurrentYearBalanceSheet '!D10</f>
        <v>43392</v>
      </c>
      <c r="D10" s="18"/>
      <c r="E10" s="18" t="s">
        <v>77</v>
      </c>
      <c r="F10" s="33">
        <f>PriorYearBalanceSheet!I10</f>
        <v>656</v>
      </c>
      <c r="G10" s="33">
        <f>'CurrentYearBalanceSheet '!I10</f>
        <v>4168</v>
      </c>
    </row>
    <row r="11" spans="1:7" x14ac:dyDescent="0.25">
      <c r="A11" s="18" t="s">
        <v>129</v>
      </c>
      <c r="B11" s="33">
        <f>PriorYearBalanceSheet!D11</f>
        <v>0</v>
      </c>
      <c r="C11" s="33">
        <f>'CurrentYearBalanceSheet '!D11</f>
        <v>0</v>
      </c>
      <c r="D11" s="18"/>
      <c r="E11" s="18" t="s">
        <v>79</v>
      </c>
      <c r="F11" s="33">
        <f>PriorYearBalanceSheet!I11</f>
        <v>0</v>
      </c>
      <c r="G11" s="33">
        <f>'CurrentYearBalanceSheet '!I11</f>
        <v>0</v>
      </c>
    </row>
    <row r="12" spans="1:7" x14ac:dyDescent="0.25">
      <c r="A12" s="18" t="s">
        <v>42</v>
      </c>
      <c r="B12" s="23"/>
      <c r="C12" s="23"/>
      <c r="D12" s="19"/>
      <c r="E12" s="18" t="s">
        <v>80</v>
      </c>
      <c r="F12" s="33">
        <f>PriorYearBalanceSheet!I12</f>
        <v>0</v>
      </c>
      <c r="G12" s="33">
        <f>'CurrentYearBalanceSheet '!I12</f>
        <v>0</v>
      </c>
    </row>
    <row r="13" spans="1:7" x14ac:dyDescent="0.25">
      <c r="A13" s="18" t="s">
        <v>43</v>
      </c>
      <c r="B13" s="33">
        <f>PriorYearBalanceSheet!D13</f>
        <v>0</v>
      </c>
      <c r="C13" s="33">
        <f>'CurrentYearBalanceSheet '!D13</f>
        <v>0</v>
      </c>
      <c r="D13" s="18"/>
      <c r="E13" s="18" t="s">
        <v>81</v>
      </c>
      <c r="F13" s="33">
        <f>PriorYearBalanceSheet!I13</f>
        <v>1556</v>
      </c>
      <c r="G13" s="33">
        <f>'CurrentYearBalanceSheet '!I13</f>
        <v>1458</v>
      </c>
    </row>
    <row r="14" spans="1:7" x14ac:dyDescent="0.25">
      <c r="A14" s="18" t="s">
        <v>46</v>
      </c>
      <c r="B14" s="33">
        <f>PriorYearBalanceSheet!D14</f>
        <v>163450</v>
      </c>
      <c r="C14" s="33">
        <f>'CurrentYearBalanceSheet '!D14</f>
        <v>108574</v>
      </c>
      <c r="D14" s="18"/>
      <c r="E14" s="18" t="s">
        <v>82</v>
      </c>
      <c r="F14" s="33">
        <f>PriorYearBalanceSheet!I14</f>
        <v>0</v>
      </c>
      <c r="G14" s="33">
        <f>'CurrentYearBalanceSheet '!I14</f>
        <v>0</v>
      </c>
    </row>
    <row r="15" spans="1:7" x14ac:dyDescent="0.25">
      <c r="A15" s="18" t="s">
        <v>44</v>
      </c>
      <c r="B15" s="33">
        <f>PriorYearBalanceSheet!D15</f>
        <v>0</v>
      </c>
      <c r="C15" s="33">
        <f>'CurrentYearBalanceSheet '!D15</f>
        <v>0</v>
      </c>
      <c r="D15" s="18"/>
      <c r="E15" s="18" t="s">
        <v>83</v>
      </c>
      <c r="F15" s="33">
        <f>PriorYearBalanceSheet!I15</f>
        <v>0</v>
      </c>
      <c r="G15" s="33">
        <f>'CurrentYearBalanceSheet '!I15</f>
        <v>0</v>
      </c>
    </row>
    <row r="16" spans="1:7" x14ac:dyDescent="0.25">
      <c r="A16" s="18" t="s">
        <v>45</v>
      </c>
      <c r="B16" s="23"/>
      <c r="C16" s="23"/>
      <c r="D16" s="19"/>
      <c r="E16" s="18" t="s">
        <v>84</v>
      </c>
      <c r="F16" s="33">
        <f>PriorYearBalanceSheet!I16</f>
        <v>0</v>
      </c>
      <c r="G16" s="33">
        <f>'CurrentYearBalanceSheet '!I16</f>
        <v>0</v>
      </c>
    </row>
    <row r="17" spans="1:7" x14ac:dyDescent="0.25">
      <c r="A17" s="18" t="s">
        <v>43</v>
      </c>
      <c r="B17" s="33">
        <f>PriorYearBalanceSheet!D17</f>
        <v>887</v>
      </c>
      <c r="C17" s="33">
        <f>'CurrentYearBalanceSheet '!D17</f>
        <v>3510</v>
      </c>
      <c r="D17" s="18"/>
      <c r="E17" s="18" t="s">
        <v>85</v>
      </c>
      <c r="F17" s="33">
        <f>PriorYearBalanceSheet!I17</f>
        <v>0</v>
      </c>
      <c r="G17" s="33">
        <f>'CurrentYearBalanceSheet '!I17</f>
        <v>0</v>
      </c>
    </row>
    <row r="18" spans="1:7" x14ac:dyDescent="0.25">
      <c r="A18" s="18" t="s">
        <v>46</v>
      </c>
      <c r="B18" s="33">
        <f>PriorYearBalanceSheet!D18</f>
        <v>0</v>
      </c>
      <c r="C18" s="33">
        <f>'CurrentYearBalanceSheet '!D18</f>
        <v>0</v>
      </c>
      <c r="D18" s="18"/>
      <c r="E18" s="18" t="s">
        <v>86</v>
      </c>
      <c r="F18" s="33">
        <f>PriorYearBalanceSheet!I18</f>
        <v>3069</v>
      </c>
      <c r="G18" s="33">
        <f>'CurrentYearBalanceSheet '!I18</f>
        <v>3136</v>
      </c>
    </row>
    <row r="19" spans="1:7" x14ac:dyDescent="0.25">
      <c r="A19" s="18" t="s">
        <v>44</v>
      </c>
      <c r="B19" s="33">
        <f>PriorYearBalanceSheet!D19</f>
        <v>0</v>
      </c>
      <c r="C19" s="33">
        <f>'CurrentYearBalanceSheet '!D19</f>
        <v>0</v>
      </c>
      <c r="D19" s="18"/>
      <c r="E19" s="18" t="s">
        <v>87</v>
      </c>
      <c r="F19" s="34">
        <f>PriorYearBalanceSheet!I19</f>
        <v>0</v>
      </c>
      <c r="G19" s="33">
        <f>'CurrentYearBalanceSheet '!I19</f>
        <v>0</v>
      </c>
    </row>
    <row r="20" spans="1:7" x14ac:dyDescent="0.25">
      <c r="A20" s="18" t="s">
        <v>47</v>
      </c>
      <c r="B20" s="33">
        <f>PriorYearBalanceSheet!D20</f>
        <v>0</v>
      </c>
      <c r="C20" s="33">
        <f>'CurrentYearBalanceSheet '!D20</f>
        <v>0</v>
      </c>
      <c r="D20" s="18"/>
      <c r="E20" s="18" t="s">
        <v>88</v>
      </c>
      <c r="F20" s="37">
        <f>SUM(F10:F19)</f>
        <v>5281</v>
      </c>
      <c r="G20" s="36">
        <f>SUM(G10:G19)</f>
        <v>8762</v>
      </c>
    </row>
    <row r="21" spans="1:7" x14ac:dyDescent="0.25">
      <c r="A21" s="18" t="s">
        <v>48</v>
      </c>
      <c r="B21" s="33">
        <f>PriorYearBalanceSheet!D21</f>
        <v>0</v>
      </c>
      <c r="C21" s="33">
        <f>'CurrentYearBalanceSheet '!D21</f>
        <v>0</v>
      </c>
      <c r="D21" s="18"/>
      <c r="E21" s="22" t="s">
        <v>89</v>
      </c>
      <c r="F21" s="18"/>
      <c r="G21" s="15"/>
    </row>
    <row r="22" spans="1:7" x14ac:dyDescent="0.25">
      <c r="A22" s="18" t="s">
        <v>49</v>
      </c>
      <c r="B22" s="33">
        <f>PriorYearBalanceSheet!D22</f>
        <v>0</v>
      </c>
      <c r="C22" s="33">
        <f>'CurrentYearBalanceSheet '!D22</f>
        <v>0</v>
      </c>
      <c r="D22" s="18"/>
      <c r="E22" s="18" t="s">
        <v>90</v>
      </c>
      <c r="F22" s="33">
        <f>PriorYearBalanceSheet!I22</f>
        <v>0</v>
      </c>
      <c r="G22" s="33">
        <f>'CurrentYearBalanceSheet '!I22</f>
        <v>0</v>
      </c>
    </row>
    <row r="23" spans="1:7" x14ac:dyDescent="0.25">
      <c r="A23" s="18" t="s">
        <v>50</v>
      </c>
      <c r="B23" s="33">
        <f>PriorYearBalanceSheet!D23</f>
        <v>0</v>
      </c>
      <c r="C23" s="33">
        <f>'CurrentYearBalanceSheet '!D23</f>
        <v>0</v>
      </c>
      <c r="D23" s="18"/>
      <c r="E23" s="18" t="s">
        <v>91</v>
      </c>
      <c r="F23" s="33">
        <f>PriorYearBalanceSheet!I23</f>
        <v>0</v>
      </c>
      <c r="G23" s="33">
        <f>'CurrentYearBalanceSheet '!I23</f>
        <v>0</v>
      </c>
    </row>
    <row r="24" spans="1:7" x14ac:dyDescent="0.25">
      <c r="A24" s="18" t="s">
        <v>51</v>
      </c>
      <c r="B24" s="34">
        <f>PriorYearBalanceSheet!D24</f>
        <v>0</v>
      </c>
      <c r="C24" s="34">
        <f>'CurrentYearBalanceSheet '!D24</f>
        <v>0</v>
      </c>
      <c r="D24" s="18"/>
      <c r="E24" s="18" t="s">
        <v>92</v>
      </c>
      <c r="F24" s="33">
        <f>PriorYearBalanceSheet!I24</f>
        <v>0</v>
      </c>
      <c r="G24" s="33">
        <f>'CurrentYearBalanceSheet '!I24</f>
        <v>0</v>
      </c>
    </row>
    <row r="25" spans="1:7" x14ac:dyDescent="0.25">
      <c r="A25" s="18" t="s">
        <v>40</v>
      </c>
      <c r="B25" s="33">
        <f>B10+B11+B13+B14+B15+B17+B18+B19+B20+B21+B22+B23+B24</f>
        <v>184129</v>
      </c>
      <c r="C25" s="33">
        <f>C10+C11+C13+C14+C15+C17+C18+C19+C20+C21+C22+C23+C24</f>
        <v>155476</v>
      </c>
      <c r="D25" s="18"/>
      <c r="E25" s="18" t="s">
        <v>93</v>
      </c>
      <c r="F25" s="33">
        <f>PriorYearBalanceSheet!I25</f>
        <v>0</v>
      </c>
      <c r="G25" s="33">
        <f>'CurrentYearBalanceSheet '!I25</f>
        <v>0</v>
      </c>
    </row>
    <row r="26" spans="1:7" x14ac:dyDescent="0.25">
      <c r="A26" s="18"/>
      <c r="B26" s="33"/>
      <c r="C26" s="33"/>
      <c r="D26" s="18"/>
      <c r="E26" s="18" t="s">
        <v>94</v>
      </c>
      <c r="F26" s="33">
        <f>PriorYearBalanceSheet!I26</f>
        <v>0</v>
      </c>
      <c r="G26" s="33">
        <f>'CurrentYearBalanceSheet '!I26</f>
        <v>0</v>
      </c>
    </row>
    <row r="27" spans="1:7" x14ac:dyDescent="0.25">
      <c r="A27" s="18"/>
      <c r="B27" s="18"/>
      <c r="C27" s="18"/>
      <c r="D27" s="18"/>
      <c r="E27" s="18" t="s">
        <v>95</v>
      </c>
      <c r="F27" s="33">
        <f>PriorYearBalanceSheet!I27</f>
        <v>0</v>
      </c>
      <c r="G27" s="33">
        <f>'CurrentYearBalanceSheet '!I27</f>
        <v>0</v>
      </c>
    </row>
    <row r="28" spans="1:7" x14ac:dyDescent="0.25">
      <c r="A28" s="22" t="s">
        <v>53</v>
      </c>
      <c r="B28" s="18"/>
      <c r="C28" s="18"/>
      <c r="D28" s="18"/>
      <c r="E28" s="18" t="s">
        <v>130</v>
      </c>
      <c r="F28" s="33">
        <f>PriorYearBalanceSheet!I28</f>
        <v>0</v>
      </c>
      <c r="G28" s="33">
        <f>'CurrentYearBalanceSheet '!I28</f>
        <v>0</v>
      </c>
    </row>
    <row r="29" spans="1:7" x14ac:dyDescent="0.25">
      <c r="A29" s="18" t="s">
        <v>58</v>
      </c>
      <c r="B29" s="23"/>
      <c r="C29" s="23"/>
      <c r="D29" s="19"/>
      <c r="E29" s="18" t="s">
        <v>96</v>
      </c>
      <c r="F29" s="33">
        <f>PriorYearBalanceSheet!I29</f>
        <v>0</v>
      </c>
      <c r="G29" s="33">
        <f>'CurrentYearBalanceSheet '!I29</f>
        <v>0</v>
      </c>
    </row>
    <row r="30" spans="1:7" x14ac:dyDescent="0.25">
      <c r="A30" s="18" t="s">
        <v>54</v>
      </c>
      <c r="B30" s="33">
        <f>PriorYearBalanceSheet!D30</f>
        <v>0</v>
      </c>
      <c r="C30" s="33">
        <f>'CurrentYearBalanceSheet '!D30</f>
        <v>0</v>
      </c>
      <c r="D30" s="18"/>
      <c r="E30" s="18" t="s">
        <v>97</v>
      </c>
      <c r="F30" s="33">
        <f>PriorYearBalanceSheet!I30</f>
        <v>0</v>
      </c>
      <c r="G30" s="33">
        <f>'CurrentYearBalanceSheet '!I30</f>
        <v>0</v>
      </c>
    </row>
    <row r="31" spans="1:7" x14ac:dyDescent="0.25">
      <c r="A31" s="18" t="s">
        <v>55</v>
      </c>
      <c r="B31" s="33">
        <f>PriorYearBalanceSheet!D31</f>
        <v>0</v>
      </c>
      <c r="C31" s="33">
        <f>'CurrentYearBalanceSheet '!D31</f>
        <v>0</v>
      </c>
      <c r="D31" s="18"/>
      <c r="E31" s="18" t="s">
        <v>98</v>
      </c>
      <c r="F31" s="34">
        <f>PriorYearBalanceSheet!I31</f>
        <v>0</v>
      </c>
      <c r="G31" s="34">
        <f>'CurrentYearBalanceSheet '!I31</f>
        <v>0</v>
      </c>
    </row>
    <row r="32" spans="1:7" x14ac:dyDescent="0.25">
      <c r="A32" s="18" t="s">
        <v>59</v>
      </c>
      <c r="B32" s="23"/>
      <c r="C32" s="23"/>
      <c r="D32" s="19"/>
      <c r="E32" s="14" t="s">
        <v>99</v>
      </c>
      <c r="F32" s="37">
        <f>SUM(F22:F31)</f>
        <v>0</v>
      </c>
      <c r="G32" s="37">
        <f>SUM(G22:G31)</f>
        <v>0</v>
      </c>
    </row>
    <row r="33" spans="1:7" x14ac:dyDescent="0.25">
      <c r="A33" s="18" t="s">
        <v>56</v>
      </c>
      <c r="B33" s="33">
        <f>PriorYearBalanceSheet!D33</f>
        <v>0</v>
      </c>
      <c r="C33" s="33">
        <f>'CurrentYearBalanceSheet '!D33</f>
        <v>0</v>
      </c>
      <c r="D33" s="18"/>
      <c r="E33" s="128" t="s">
        <v>100</v>
      </c>
      <c r="F33" s="18"/>
      <c r="G33" s="18"/>
    </row>
    <row r="34" spans="1:7" x14ac:dyDescent="0.25">
      <c r="A34" s="18" t="s">
        <v>57</v>
      </c>
      <c r="B34" s="33">
        <f>PriorYearBalanceSheet!D34</f>
        <v>0</v>
      </c>
      <c r="C34" s="33">
        <f>'CurrentYearBalanceSheet '!D34</f>
        <v>0</v>
      </c>
      <c r="D34" s="18"/>
      <c r="E34" s="14" t="s">
        <v>101</v>
      </c>
      <c r="F34" s="33">
        <f>PriorYearBalanceSheet!I34</f>
        <v>0</v>
      </c>
      <c r="G34" s="33">
        <f>'CurrentYearBalanceSheet '!I34</f>
        <v>0</v>
      </c>
    </row>
    <row r="35" spans="1:7" x14ac:dyDescent="0.25">
      <c r="A35" s="18" t="s">
        <v>60</v>
      </c>
      <c r="B35" s="33">
        <f>PriorYearBalanceSheet!D35</f>
        <v>0</v>
      </c>
      <c r="C35" s="33">
        <f>'CurrentYearBalanceSheet '!D35</f>
        <v>0</v>
      </c>
      <c r="D35" s="18"/>
      <c r="E35" t="s">
        <v>247</v>
      </c>
      <c r="F35" s="33">
        <f>PriorYearBalanceSheet!I35</f>
        <v>-5429</v>
      </c>
      <c r="G35" s="33">
        <f>'CurrentYearBalanceSheet '!I35</f>
        <v>0</v>
      </c>
    </row>
    <row r="36" spans="1:7" x14ac:dyDescent="0.25">
      <c r="A36" s="18" t="s">
        <v>61</v>
      </c>
      <c r="B36" s="33">
        <f>PriorYearBalanceSheet!D36</f>
        <v>0</v>
      </c>
      <c r="C36" s="33">
        <f>'CurrentYearBalanceSheet '!D36</f>
        <v>0</v>
      </c>
      <c r="D36" s="18"/>
      <c r="E36" s="14" t="s">
        <v>258</v>
      </c>
      <c r="F36" s="33">
        <f>PriorYearBalanceSheet!I36</f>
        <v>0</v>
      </c>
      <c r="G36" s="33">
        <f>'CurrentYearBalanceSheet '!I36</f>
        <v>1618</v>
      </c>
    </row>
    <row r="37" spans="1:7" x14ac:dyDescent="0.25">
      <c r="A37" s="18" t="s">
        <v>62</v>
      </c>
      <c r="B37" s="33">
        <f>PriorYearBalanceSheet!D37</f>
        <v>0</v>
      </c>
      <c r="C37" s="33">
        <f>'CurrentYearBalanceSheet '!D37</f>
        <v>0</v>
      </c>
      <c r="D37" s="18"/>
      <c r="E37" s="14" t="s">
        <v>285</v>
      </c>
      <c r="F37" s="34">
        <f>PriorYearBalanceSheet!I37</f>
        <v>0</v>
      </c>
      <c r="G37" s="34">
        <f>'CurrentYearBalanceSheet '!I37</f>
        <v>0</v>
      </c>
    </row>
    <row r="38" spans="1:7" x14ac:dyDescent="0.25">
      <c r="A38" s="18" t="s">
        <v>63</v>
      </c>
      <c r="B38" s="34">
        <f>PriorYearBalanceSheet!D38</f>
        <v>0</v>
      </c>
      <c r="C38" s="34">
        <f>'CurrentYearBalanceSheet '!D38</f>
        <v>0</v>
      </c>
      <c r="D38" s="18"/>
      <c r="E38" s="18" t="s">
        <v>255</v>
      </c>
      <c r="F38" s="33">
        <f>SUM(F34:F37)</f>
        <v>-5429</v>
      </c>
      <c r="G38" s="33">
        <f>SUM(G34:G37)</f>
        <v>1618</v>
      </c>
    </row>
    <row r="39" spans="1:7" x14ac:dyDescent="0.25">
      <c r="A39" s="18" t="s">
        <v>64</v>
      </c>
      <c r="B39" s="33">
        <f>B30+B31+B33+B34+B35+B36+B37+B38</f>
        <v>0</v>
      </c>
      <c r="C39" s="33">
        <f>C30+C31+C33+C34+C35+C36+C37+C38</f>
        <v>0</v>
      </c>
      <c r="D39" s="18"/>
      <c r="E39" s="22" t="s">
        <v>102</v>
      </c>
      <c r="F39" s="18"/>
      <c r="G39" s="15"/>
    </row>
    <row r="40" spans="1:7" x14ac:dyDescent="0.25">
      <c r="A40" s="18"/>
      <c r="B40" s="18"/>
      <c r="C40" s="18"/>
      <c r="D40" s="18"/>
      <c r="E40" s="18" t="s">
        <v>248</v>
      </c>
      <c r="F40" s="33">
        <f>PriorYearBalanceSheet!I40</f>
        <v>4000</v>
      </c>
      <c r="G40" s="33">
        <f>'CurrentYearBalanceSheet '!I40</f>
        <v>4000</v>
      </c>
    </row>
    <row r="41" spans="1:7" x14ac:dyDescent="0.25">
      <c r="A41" s="22" t="s">
        <v>65</v>
      </c>
      <c r="B41" s="18"/>
      <c r="C41" s="18"/>
      <c r="D41" s="18"/>
      <c r="E41" s="18" t="s">
        <v>249</v>
      </c>
      <c r="F41" s="33">
        <f>PriorYearBalanceSheet!I41</f>
        <v>0</v>
      </c>
      <c r="G41" s="33">
        <f>'CurrentYearBalanceSheet '!I41</f>
        <v>0</v>
      </c>
    </row>
    <row r="42" spans="1:7" x14ac:dyDescent="0.25">
      <c r="A42" s="18" t="s">
        <v>66</v>
      </c>
      <c r="B42" s="33">
        <f>PriorYearBalanceSheet!D42</f>
        <v>428516</v>
      </c>
      <c r="C42" s="33">
        <f>'CurrentYearBalanceSheet '!D42</f>
        <v>431387</v>
      </c>
      <c r="D42" s="18"/>
      <c r="E42" s="18" t="s">
        <v>250</v>
      </c>
      <c r="F42" s="33">
        <f>PriorYearBalanceSheet!I42</f>
        <v>0</v>
      </c>
      <c r="G42" s="33">
        <f>'CurrentYearBalanceSheet '!I42</f>
        <v>0</v>
      </c>
    </row>
    <row r="43" spans="1:7" x14ac:dyDescent="0.25">
      <c r="A43" s="18" t="s">
        <v>67</v>
      </c>
      <c r="B43" s="33">
        <f>PriorYearBalanceSheet!D43</f>
        <v>0</v>
      </c>
      <c r="C43" s="33">
        <f>'CurrentYearBalanceSheet '!D43</f>
        <v>0</v>
      </c>
      <c r="D43" s="18"/>
      <c r="E43" s="18" t="s">
        <v>251</v>
      </c>
      <c r="F43" s="33">
        <f>PriorYearBalanceSheet!I43</f>
        <v>0</v>
      </c>
      <c r="G43" s="33">
        <f>'CurrentYearBalanceSheet '!I43</f>
        <v>0</v>
      </c>
    </row>
    <row r="44" spans="1:7" x14ac:dyDescent="0.25">
      <c r="A44" s="18" t="s">
        <v>68</v>
      </c>
      <c r="B44" s="33">
        <f>PriorYearBalanceSheet!D44</f>
        <v>0</v>
      </c>
      <c r="C44" s="33">
        <f>'CurrentYearBalanceSheet '!D44</f>
        <v>0</v>
      </c>
      <c r="D44" s="18"/>
      <c r="E44" s="18" t="s">
        <v>252</v>
      </c>
      <c r="F44" s="33">
        <f>PriorYearBalanceSheet!I44</f>
        <v>0</v>
      </c>
      <c r="G44" s="33">
        <f>'CurrentYearBalanceSheet '!I44</f>
        <v>0</v>
      </c>
    </row>
    <row r="45" spans="1:7" x14ac:dyDescent="0.25">
      <c r="A45" s="18" t="s">
        <v>69</v>
      </c>
      <c r="B45" s="33">
        <f>PriorYearBalanceSheet!D45</f>
        <v>0</v>
      </c>
      <c r="C45" s="33">
        <f>'CurrentYearBalanceSheet '!D45</f>
        <v>0</v>
      </c>
      <c r="D45" s="18"/>
      <c r="E45" s="18" t="s">
        <v>253</v>
      </c>
      <c r="F45" s="33">
        <f>PriorYearBalanceSheet!I45</f>
        <v>0</v>
      </c>
      <c r="G45" s="33">
        <f>'CurrentYearBalanceSheet '!I45</f>
        <v>0</v>
      </c>
    </row>
    <row r="46" spans="1:7" x14ac:dyDescent="0.25">
      <c r="A46" s="18" t="s">
        <v>110</v>
      </c>
      <c r="B46" s="34">
        <f>PriorYearBalanceSheet!D46</f>
        <v>-337871</v>
      </c>
      <c r="C46" s="34">
        <f>'CurrentYearBalanceSheet '!D46</f>
        <v>-351066</v>
      </c>
      <c r="D46" s="18"/>
      <c r="E46" s="18" t="s">
        <v>259</v>
      </c>
      <c r="F46" s="34">
        <f>PriorYearBalanceSheet!I46</f>
        <v>270922</v>
      </c>
      <c r="G46" s="34">
        <f>'CurrentYearBalanceSheet '!I46</f>
        <v>221417</v>
      </c>
    </row>
    <row r="47" spans="1:7" x14ac:dyDescent="0.25">
      <c r="A47" s="18" t="s">
        <v>70</v>
      </c>
      <c r="B47" s="33">
        <f>SUM(B42:B46)</f>
        <v>90645</v>
      </c>
      <c r="C47" s="33">
        <f>SUM(C42:C46)</f>
        <v>80321</v>
      </c>
      <c r="D47" s="18"/>
      <c r="E47" s="18" t="s">
        <v>260</v>
      </c>
      <c r="F47" s="33">
        <f>SUM(F40:F46)</f>
        <v>274922</v>
      </c>
      <c r="G47" s="33">
        <f>SUM(G40:G46)</f>
        <v>225417</v>
      </c>
    </row>
    <row r="48" spans="1:7" x14ac:dyDescent="0.25">
      <c r="A48" s="18"/>
      <c r="B48" s="18"/>
      <c r="C48" s="18"/>
      <c r="D48" s="18"/>
      <c r="E48" s="18"/>
      <c r="F48" s="18"/>
      <c r="G48" s="15"/>
    </row>
    <row r="49" spans="1:7" ht="15.75" thickBot="1" x14ac:dyDescent="0.3">
      <c r="A49" s="22" t="s">
        <v>191</v>
      </c>
      <c r="B49" s="35">
        <f>B25+B39+B47</f>
        <v>274774</v>
      </c>
      <c r="C49" s="35">
        <f>C25+C39+C47</f>
        <v>235797</v>
      </c>
      <c r="D49" s="18"/>
      <c r="E49" s="22" t="s">
        <v>256</v>
      </c>
      <c r="F49" s="35">
        <f>F20+F32+F38+F47</f>
        <v>274774</v>
      </c>
      <c r="G49" s="35">
        <f>G20+G32+G38+G47</f>
        <v>235797</v>
      </c>
    </row>
    <row r="50" spans="1:7" ht="15.75" thickTop="1" x14ac:dyDescent="0.25">
      <c r="A50" s="20"/>
      <c r="B50" s="20"/>
      <c r="C50" s="20"/>
      <c r="D50" s="20"/>
      <c r="E50" s="20"/>
      <c r="F50" s="20"/>
      <c r="G50" s="16"/>
    </row>
    <row r="51" spans="1:7" x14ac:dyDescent="0.25">
      <c r="A51" t="s">
        <v>174</v>
      </c>
    </row>
    <row r="52" spans="1:7" x14ac:dyDescent="0.25">
      <c r="A52" t="s">
        <v>109</v>
      </c>
      <c r="B52" s="67"/>
      <c r="C52" s="67"/>
      <c r="D52" s="67"/>
      <c r="E52" s="67"/>
      <c r="F52" s="67"/>
      <c r="G52" s="67"/>
    </row>
    <row r="53" spans="1:7" x14ac:dyDescent="0.25">
      <c r="A53" t="s">
        <v>181</v>
      </c>
      <c r="B53" s="67"/>
      <c r="C53" s="67"/>
      <c r="D53" s="67"/>
      <c r="E53" s="67"/>
      <c r="F53" s="67"/>
      <c r="G53" s="67"/>
    </row>
    <row r="54" spans="1:7" x14ac:dyDescent="0.25">
      <c r="A54" s="67"/>
      <c r="B54" s="67"/>
      <c r="C54" s="67"/>
      <c r="D54" s="67"/>
      <c r="E54" s="67"/>
      <c r="F54" s="67"/>
      <c r="G54" s="67"/>
    </row>
    <row r="55" spans="1:7" x14ac:dyDescent="0.25">
      <c r="A55" s="67"/>
      <c r="B55" s="67"/>
      <c r="C55" s="67"/>
      <c r="D55" s="67"/>
      <c r="E55" s="67"/>
      <c r="F55" s="67"/>
      <c r="G55" s="67"/>
    </row>
    <row r="56" spans="1:7" x14ac:dyDescent="0.25">
      <c r="A56" s="67"/>
      <c r="B56" s="67"/>
      <c r="C56" s="67"/>
      <c r="D56" s="67"/>
      <c r="E56" s="67"/>
      <c r="F56" s="67"/>
      <c r="G56" s="67"/>
    </row>
    <row r="57" spans="1:7" x14ac:dyDescent="0.25">
      <c r="A57" s="67"/>
      <c r="B57" s="67"/>
      <c r="C57" s="67"/>
      <c r="D57" s="67"/>
      <c r="E57" s="67"/>
      <c r="F57" s="67"/>
      <c r="G57" s="67"/>
    </row>
    <row r="58" spans="1:7" x14ac:dyDescent="0.25">
      <c r="A58" s="67"/>
      <c r="B58" s="67"/>
      <c r="C58" s="67"/>
      <c r="D58" s="67"/>
      <c r="E58" s="67"/>
      <c r="F58" s="67"/>
      <c r="G58" s="67"/>
    </row>
    <row r="59" spans="1:7" x14ac:dyDescent="0.25">
      <c r="A59" s="67"/>
      <c r="B59" s="67"/>
      <c r="C59" s="67"/>
      <c r="D59" s="67"/>
      <c r="E59" s="67"/>
      <c r="F59" s="67"/>
      <c r="G59" s="67"/>
    </row>
    <row r="60" spans="1:7" x14ac:dyDescent="0.25">
      <c r="A60" s="67"/>
      <c r="B60" s="67"/>
      <c r="C60" s="67"/>
      <c r="D60" s="67"/>
      <c r="E60" s="67"/>
      <c r="F60" s="67"/>
      <c r="G60" s="67"/>
    </row>
    <row r="61" spans="1:7" x14ac:dyDescent="0.25">
      <c r="A61" s="67"/>
      <c r="B61" s="67"/>
      <c r="C61" s="67"/>
      <c r="D61" s="67"/>
      <c r="E61" s="67"/>
      <c r="F61" s="67"/>
      <c r="G61" s="67"/>
    </row>
  </sheetData>
  <sheetProtection algorithmName="SHA-512" hashValue="PkwBZFa1cAFz/BwOyQ10lmdUM9JddervkjARkQ50nm+tVi3HJ5cHijW3Rs1UUJNCDTZK3s3Lt6dZLVhKNdXcsQ==" saltValue="CunP51r+Nb5cKV1mIHbWq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zoomScaleNormal="100" workbookViewId="0">
      <selection activeCell="E14" sqref="E14"/>
    </sheetView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160</v>
      </c>
    </row>
    <row r="3" spans="1:6" x14ac:dyDescent="0.25">
      <c r="B3" s="59" t="str">
        <f>PriorYearBalanceSheet!A3</f>
        <v>Hat Island Telephone Company</v>
      </c>
      <c r="C3" s="67"/>
      <c r="D3" s="67"/>
      <c r="E3" s="67"/>
      <c r="F3" s="67"/>
    </row>
    <row r="4" spans="1:6" x14ac:dyDescent="0.25">
      <c r="B4" s="68"/>
      <c r="C4" s="67"/>
      <c r="D4" s="67"/>
      <c r="E4" s="67"/>
      <c r="F4" s="67"/>
    </row>
    <row r="5" spans="1:6" x14ac:dyDescent="0.25">
      <c r="B5" s="67"/>
      <c r="C5" s="67"/>
      <c r="D5" s="67"/>
      <c r="E5" s="67"/>
      <c r="F5" s="67"/>
    </row>
    <row r="6" spans="1:6" x14ac:dyDescent="0.25">
      <c r="A6" s="7"/>
      <c r="B6" s="7"/>
      <c r="C6" s="10" t="s">
        <v>162</v>
      </c>
      <c r="D6" s="10" t="s">
        <v>105</v>
      </c>
      <c r="E6" s="10" t="s">
        <v>105</v>
      </c>
      <c r="F6" s="24" t="s">
        <v>116</v>
      </c>
    </row>
    <row r="7" spans="1:6" x14ac:dyDescent="0.25">
      <c r="A7" s="18" t="s">
        <v>0</v>
      </c>
      <c r="B7" s="11" t="s">
        <v>147</v>
      </c>
      <c r="C7" s="11" t="s">
        <v>118</v>
      </c>
      <c r="D7" s="11" t="s">
        <v>73</v>
      </c>
      <c r="E7" s="11" t="s">
        <v>73</v>
      </c>
      <c r="F7" s="5" t="s">
        <v>117</v>
      </c>
    </row>
    <row r="8" spans="1:6" x14ac:dyDescent="0.25">
      <c r="A8" s="12"/>
      <c r="B8" s="20"/>
      <c r="C8" s="12" t="s">
        <v>119</v>
      </c>
      <c r="D8" s="12">
        <v>2017</v>
      </c>
      <c r="E8" s="12">
        <v>2018</v>
      </c>
      <c r="F8" s="6" t="s">
        <v>71</v>
      </c>
    </row>
    <row r="9" spans="1:6" x14ac:dyDescent="0.25">
      <c r="A9" s="10"/>
      <c r="B9" s="21" t="s">
        <v>112</v>
      </c>
      <c r="C9" s="7"/>
      <c r="D9" s="7"/>
      <c r="E9" s="7"/>
      <c r="F9" s="15"/>
    </row>
    <row r="10" spans="1:6" x14ac:dyDescent="0.25">
      <c r="A10" s="11">
        <v>1</v>
      </c>
      <c r="B10" s="18" t="s">
        <v>287</v>
      </c>
      <c r="C10" s="11">
        <v>18</v>
      </c>
      <c r="D10" s="60">
        <f>'BalanceSheet(Summary)'!B42</f>
        <v>428516</v>
      </c>
      <c r="E10" s="60">
        <f>'BalanceSheet(Summary)'!C42</f>
        <v>431387</v>
      </c>
      <c r="F10" s="60">
        <f>(D10+E10)/2</f>
        <v>429951.5</v>
      </c>
    </row>
    <row r="11" spans="1:6" x14ac:dyDescent="0.25">
      <c r="A11" s="11">
        <v>2</v>
      </c>
      <c r="B11" s="18" t="s">
        <v>161</v>
      </c>
      <c r="C11" s="11">
        <v>19</v>
      </c>
      <c r="D11" s="60">
        <f>'BalanceSheet(Summary)'!B43</f>
        <v>0</v>
      </c>
      <c r="E11" s="60">
        <f>'BalanceSheet(Summary)'!C43</f>
        <v>0</v>
      </c>
      <c r="F11" s="60">
        <f>(D11+E11)/2</f>
        <v>0</v>
      </c>
    </row>
    <row r="12" spans="1:6" x14ac:dyDescent="0.25">
      <c r="A12" s="11">
        <v>3</v>
      </c>
      <c r="B12" s="18" t="s">
        <v>114</v>
      </c>
      <c r="C12" s="11">
        <v>22</v>
      </c>
      <c r="D12" s="60">
        <f>'BalanceSheet(Summary)'!B46</f>
        <v>-337871</v>
      </c>
      <c r="E12" s="60">
        <f>'BalanceSheet(Summary)'!C46</f>
        <v>-351066</v>
      </c>
      <c r="F12" s="60">
        <f t="shared" ref="F12:F15" si="0">(D12+E12)/2</f>
        <v>-344468.5</v>
      </c>
    </row>
    <row r="13" spans="1:6" x14ac:dyDescent="0.25">
      <c r="A13" s="11">
        <v>4</v>
      </c>
      <c r="B13" s="18" t="s">
        <v>113</v>
      </c>
      <c r="C13" s="11">
        <v>6</v>
      </c>
      <c r="D13" s="60">
        <f>'BalanceSheet(Summary)'!B21</f>
        <v>0</v>
      </c>
      <c r="E13" s="60">
        <f>'BalanceSheet(Summary)'!C21</f>
        <v>0</v>
      </c>
      <c r="F13" s="60">
        <f t="shared" si="0"/>
        <v>0</v>
      </c>
    </row>
    <row r="14" spans="1:6" x14ac:dyDescent="0.25">
      <c r="A14" s="11">
        <v>5</v>
      </c>
      <c r="B14" s="18" t="s">
        <v>273</v>
      </c>
      <c r="C14" s="12"/>
      <c r="D14" s="53">
        <v>-5429</v>
      </c>
      <c r="E14" s="53">
        <v>-3372</v>
      </c>
      <c r="F14" s="60">
        <f t="shared" si="0"/>
        <v>-4400.5</v>
      </c>
    </row>
    <row r="15" spans="1:6" ht="15.75" thickBot="1" x14ac:dyDescent="0.3">
      <c r="A15" s="12">
        <v>6</v>
      </c>
      <c r="B15" s="75" t="s">
        <v>155</v>
      </c>
      <c r="C15" s="77"/>
      <c r="D15" s="78">
        <f>SUM(D10:D14)</f>
        <v>85216</v>
      </c>
      <c r="E15" s="64">
        <f>SUM(E10:E14)</f>
        <v>76949</v>
      </c>
      <c r="F15" s="65">
        <f t="shared" si="0"/>
        <v>81082.5</v>
      </c>
    </row>
    <row r="16" spans="1:6" ht="15.75" thickTop="1" x14ac:dyDescent="0.25">
      <c r="A16" s="13"/>
      <c r="B16" t="s">
        <v>169</v>
      </c>
      <c r="C16" s="68"/>
      <c r="D16" s="68"/>
      <c r="E16" s="68"/>
      <c r="F16" s="68"/>
    </row>
    <row r="17" spans="1:6" x14ac:dyDescent="0.25">
      <c r="B17" t="s">
        <v>271</v>
      </c>
      <c r="C17" s="67"/>
      <c r="D17" s="67"/>
      <c r="E17" s="67"/>
      <c r="F17" s="67"/>
    </row>
    <row r="18" spans="1:6" x14ac:dyDescent="0.25">
      <c r="B18" t="s">
        <v>115</v>
      </c>
      <c r="C18" s="67"/>
      <c r="D18" s="67"/>
      <c r="E18" s="67"/>
      <c r="F18" s="67"/>
    </row>
    <row r="19" spans="1:6" x14ac:dyDescent="0.25">
      <c r="A19" s="48" t="s">
        <v>272</v>
      </c>
      <c r="B19" t="s">
        <v>274</v>
      </c>
      <c r="C19" s="67"/>
      <c r="D19" s="67"/>
      <c r="E19" s="67"/>
      <c r="F19" s="67"/>
    </row>
    <row r="20" spans="1:6" x14ac:dyDescent="0.25">
      <c r="B20" t="s">
        <v>286</v>
      </c>
      <c r="C20" s="67"/>
      <c r="D20" s="67"/>
      <c r="E20" s="67"/>
      <c r="F20" s="67"/>
    </row>
    <row r="21" spans="1:6" x14ac:dyDescent="0.25">
      <c r="A21" s="67"/>
      <c r="B21" t="s">
        <v>275</v>
      </c>
      <c r="C21" s="67"/>
      <c r="D21" s="67"/>
      <c r="E21" s="67"/>
      <c r="F21" s="67"/>
    </row>
    <row r="22" spans="1:6" x14ac:dyDescent="0.25">
      <c r="A22" s="67"/>
      <c r="B22" s="67"/>
      <c r="C22" s="67"/>
      <c r="D22" s="67"/>
      <c r="E22" s="67"/>
      <c r="F22" s="67"/>
    </row>
    <row r="23" spans="1:6" x14ac:dyDescent="0.25">
      <c r="A23" s="67"/>
      <c r="B23" s="67"/>
      <c r="C23" s="67"/>
      <c r="D23" s="67"/>
      <c r="E23" s="67"/>
      <c r="F23" s="67"/>
    </row>
    <row r="24" spans="1:6" x14ac:dyDescent="0.25">
      <c r="A24" s="67"/>
      <c r="B24" s="67"/>
      <c r="C24" s="67"/>
      <c r="D24" s="67"/>
      <c r="E24" s="67"/>
      <c r="F24" s="67"/>
    </row>
    <row r="25" spans="1:6" x14ac:dyDescent="0.25">
      <c r="A25" s="67"/>
      <c r="B25" s="67"/>
      <c r="C25" s="67"/>
      <c r="D25" s="67"/>
      <c r="E25" s="67"/>
      <c r="F25" s="67"/>
    </row>
    <row r="26" spans="1:6" x14ac:dyDescent="0.25">
      <c r="A26" s="67"/>
      <c r="B26" s="67"/>
      <c r="C26" s="67"/>
      <c r="D26" s="67"/>
      <c r="E26" s="67"/>
      <c r="F26" s="67"/>
    </row>
    <row r="27" spans="1:6" x14ac:dyDescent="0.25">
      <c r="A27" s="67"/>
      <c r="B27" s="67"/>
      <c r="C27" s="67"/>
      <c r="D27" s="67"/>
      <c r="E27" s="67"/>
      <c r="F27" s="67"/>
    </row>
    <row r="28" spans="1:6" x14ac:dyDescent="0.25">
      <c r="A28" s="67"/>
      <c r="B28" s="67"/>
      <c r="C28" s="67"/>
      <c r="D28" s="67"/>
      <c r="E28" s="67"/>
      <c r="F28" s="67"/>
    </row>
    <row r="29" spans="1:6" x14ac:dyDescent="0.25">
      <c r="A29" s="67"/>
      <c r="B29" s="67"/>
      <c r="C29" s="67"/>
      <c r="D29" s="67"/>
      <c r="E29" s="67"/>
      <c r="F29" s="67"/>
    </row>
    <row r="30" spans="1:6" x14ac:dyDescent="0.25">
      <c r="A30" s="67"/>
      <c r="B30" s="67"/>
      <c r="C30" s="67"/>
      <c r="D30" s="67"/>
      <c r="E30" s="67"/>
      <c r="F30" s="67"/>
    </row>
  </sheetData>
  <sheetProtection algorithmName="SHA-512" hashValue="cPU/ZdKW4rAMB+76QxDSNM08oT4gLfa8XYUp4LHyfawp5uBo3UPuJr2ZA2OGUb1l0IXLf8iQhkMpgByKg5YF5w==" saltValue="8sEvz3Xzp5PvGYl/nFJrQQ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zoomScaleNormal="100" workbookViewId="0">
      <selection activeCell="D12" sqref="D12"/>
    </sheetView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9" t="str">
        <f>PriorYearBalanceSheet!A3</f>
        <v>Hat Island Telephone Company</v>
      </c>
      <c r="C3" s="67"/>
      <c r="D3" s="67"/>
      <c r="E3" s="67"/>
      <c r="F3" s="67"/>
    </row>
    <row r="4" spans="1:6" x14ac:dyDescent="0.25">
      <c r="B4" s="67"/>
      <c r="C4" s="67"/>
      <c r="D4" s="67"/>
      <c r="E4" s="67"/>
      <c r="F4" s="67"/>
    </row>
    <row r="5" spans="1:6" x14ac:dyDescent="0.25">
      <c r="B5" s="67"/>
      <c r="C5" s="67"/>
      <c r="D5" s="67"/>
      <c r="E5" s="67"/>
      <c r="F5" s="67"/>
    </row>
    <row r="6" spans="1:6" x14ac:dyDescent="0.25">
      <c r="B6" s="67"/>
      <c r="C6" s="67"/>
      <c r="D6" s="67"/>
      <c r="E6" s="67"/>
      <c r="F6" s="67"/>
    </row>
    <row r="7" spans="1:6" x14ac:dyDescent="0.25">
      <c r="A7" s="7"/>
      <c r="B7" s="7"/>
      <c r="C7" s="10" t="s">
        <v>72</v>
      </c>
      <c r="D7" s="10" t="s">
        <v>111</v>
      </c>
      <c r="E7" s="7"/>
      <c r="F7" s="4"/>
    </row>
    <row r="8" spans="1:6" x14ac:dyDescent="0.25">
      <c r="A8" s="11" t="s">
        <v>0</v>
      </c>
      <c r="B8" s="11" t="s">
        <v>147</v>
      </c>
      <c r="C8" s="11" t="s">
        <v>124</v>
      </c>
      <c r="D8" s="11" t="s">
        <v>128</v>
      </c>
      <c r="E8" s="25" t="s">
        <v>125</v>
      </c>
      <c r="F8" s="5" t="s">
        <v>126</v>
      </c>
    </row>
    <row r="9" spans="1:6" x14ac:dyDescent="0.25">
      <c r="A9" s="20"/>
      <c r="B9" s="20"/>
      <c r="C9" s="12" t="s">
        <v>276</v>
      </c>
      <c r="D9" s="12" t="s">
        <v>304</v>
      </c>
      <c r="E9" s="12"/>
      <c r="F9" s="6" t="s">
        <v>127</v>
      </c>
    </row>
    <row r="10" spans="1:6" x14ac:dyDescent="0.25">
      <c r="A10" s="7"/>
      <c r="B10" s="21" t="s">
        <v>120</v>
      </c>
      <c r="C10" s="7"/>
      <c r="D10" s="33"/>
      <c r="E10" s="7"/>
      <c r="F10" s="15"/>
    </row>
    <row r="11" spans="1:6" x14ac:dyDescent="0.25">
      <c r="A11" s="11">
        <v>1</v>
      </c>
      <c r="B11" s="18" t="s">
        <v>121</v>
      </c>
      <c r="C11" s="53">
        <v>31</v>
      </c>
      <c r="D11" s="53">
        <v>25</v>
      </c>
      <c r="E11" s="33">
        <f>D11-C11</f>
        <v>-6</v>
      </c>
      <c r="F11" s="39">
        <f>E11/C11</f>
        <v>-0.19354838709677419</v>
      </c>
    </row>
    <row r="12" spans="1:6" x14ac:dyDescent="0.25">
      <c r="A12" s="11">
        <v>2</v>
      </c>
      <c r="B12" s="18" t="s">
        <v>122</v>
      </c>
      <c r="C12" s="53">
        <v>11</v>
      </c>
      <c r="D12" s="53">
        <v>11</v>
      </c>
      <c r="E12" s="33">
        <f>D12-C12</f>
        <v>0</v>
      </c>
      <c r="F12" s="39">
        <f t="shared" ref="F12:F13" si="0">E12/C12</f>
        <v>0</v>
      </c>
    </row>
    <row r="13" spans="1:6" ht="15.75" thickBot="1" x14ac:dyDescent="0.3">
      <c r="A13" s="12">
        <v>3</v>
      </c>
      <c r="B13" s="20" t="s">
        <v>123</v>
      </c>
      <c r="C13" s="35">
        <f>SUM(C11:C12)</f>
        <v>42</v>
      </c>
      <c r="D13" s="35">
        <f t="shared" ref="D13:E13" si="1">SUM(D11:D12)</f>
        <v>36</v>
      </c>
      <c r="E13" s="35">
        <f t="shared" si="1"/>
        <v>-6</v>
      </c>
      <c r="F13" s="40">
        <f t="shared" si="0"/>
        <v>-0.14285714285714285</v>
      </c>
    </row>
    <row r="14" spans="1:6" ht="15.75" thickTop="1" x14ac:dyDescent="0.25">
      <c r="A14" s="67"/>
      <c r="B14" s="67"/>
      <c r="C14" s="67"/>
      <c r="D14" s="67"/>
      <c r="E14" s="67"/>
      <c r="F14" s="67"/>
    </row>
    <row r="15" spans="1:6" x14ac:dyDescent="0.25">
      <c r="A15" s="67" t="s">
        <v>178</v>
      </c>
      <c r="B15" s="67" t="s">
        <v>305</v>
      </c>
      <c r="C15" s="67"/>
      <c r="D15" s="67"/>
      <c r="E15" s="67"/>
      <c r="F15" s="67"/>
    </row>
    <row r="16" spans="1:6" x14ac:dyDescent="0.25">
      <c r="A16" s="67"/>
      <c r="B16" s="67" t="s">
        <v>237</v>
      </c>
      <c r="C16" s="67"/>
      <c r="D16" s="67"/>
      <c r="E16" s="67"/>
      <c r="F16" s="67"/>
    </row>
    <row r="17" spans="1:6" x14ac:dyDescent="0.25">
      <c r="A17" s="67"/>
      <c r="B17" s="67"/>
      <c r="C17" s="67"/>
      <c r="D17" s="67"/>
      <c r="E17" s="67"/>
      <c r="F17" s="67"/>
    </row>
    <row r="18" spans="1:6" x14ac:dyDescent="0.25">
      <c r="A18" s="67"/>
      <c r="B18" s="67"/>
      <c r="C18" s="67"/>
      <c r="D18" s="67"/>
      <c r="E18" s="67"/>
      <c r="F18" s="67"/>
    </row>
    <row r="19" spans="1:6" x14ac:dyDescent="0.25">
      <c r="A19" s="67"/>
      <c r="B19" s="67"/>
      <c r="C19" s="67"/>
      <c r="D19" s="67"/>
      <c r="E19" s="67"/>
      <c r="F19" s="67"/>
    </row>
    <row r="20" spans="1:6" x14ac:dyDescent="0.25">
      <c r="A20" s="67"/>
      <c r="B20" s="67"/>
      <c r="C20" s="67"/>
      <c r="D20" s="67"/>
      <c r="E20" s="67"/>
      <c r="F20" s="67"/>
    </row>
    <row r="21" spans="1:6" x14ac:dyDescent="0.25">
      <c r="A21" s="67"/>
      <c r="B21" s="67"/>
      <c r="C21" s="67"/>
      <c r="D21" s="67"/>
      <c r="E21" s="67"/>
      <c r="F21" s="67"/>
    </row>
    <row r="22" spans="1:6" x14ac:dyDescent="0.25">
      <c r="A22" s="67"/>
      <c r="B22" s="67"/>
      <c r="C22" s="67"/>
      <c r="D22" s="67"/>
      <c r="E22" s="67"/>
      <c r="F22" s="67"/>
    </row>
    <row r="23" spans="1:6" x14ac:dyDescent="0.25">
      <c r="A23" s="67"/>
      <c r="B23" s="67"/>
      <c r="C23" s="67"/>
      <c r="D23" s="67"/>
      <c r="E23" s="67"/>
      <c r="F23" s="67"/>
    </row>
    <row r="24" spans="1:6" x14ac:dyDescent="0.25">
      <c r="B24" s="67"/>
      <c r="C24" s="67"/>
      <c r="D24" s="67"/>
      <c r="E24" s="67"/>
      <c r="F24" s="67"/>
    </row>
    <row r="25" spans="1:6" x14ac:dyDescent="0.25">
      <c r="B25" s="67"/>
      <c r="C25" s="67"/>
      <c r="D25" s="67"/>
      <c r="E25" s="67"/>
      <c r="F25" s="67"/>
    </row>
    <row r="26" spans="1:6" x14ac:dyDescent="0.25">
      <c r="B26" s="67"/>
      <c r="C26" s="67"/>
      <c r="D26" s="67"/>
      <c r="E26" s="67"/>
      <c r="F26" s="67"/>
    </row>
    <row r="27" spans="1:6" x14ac:dyDescent="0.25">
      <c r="B27" s="67"/>
      <c r="C27" s="67"/>
      <c r="D27" s="67"/>
      <c r="E27" s="67"/>
      <c r="F27" s="67"/>
    </row>
    <row r="28" spans="1:6" x14ac:dyDescent="0.25">
      <c r="B28" s="67"/>
      <c r="C28" s="67"/>
      <c r="D28" s="67"/>
      <c r="E28" s="67"/>
      <c r="F28" s="67"/>
    </row>
    <row r="29" spans="1:6" x14ac:dyDescent="0.25">
      <c r="B29" s="67"/>
      <c r="C29" s="67"/>
      <c r="D29" s="67"/>
      <c r="E29" s="67"/>
      <c r="F29" s="67"/>
    </row>
    <row r="30" spans="1:6" x14ac:dyDescent="0.25">
      <c r="B30" s="67"/>
      <c r="C30" s="67"/>
      <c r="D30" s="67"/>
      <c r="E30" s="67"/>
      <c r="F30" s="67"/>
    </row>
  </sheetData>
  <sheetProtection algorithmName="SHA-512" hashValue="bJgRapJceWfc/p+LJaeca5oV0z00k4oh4b7YD6AiH4FMfaVh7tFzOP8dJIGAeLPdvVUmTe4vXvgy3YGctxMXNQ==" saltValue="1eK8lvvGk8xf4QjRJ+njdQ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5"/>
  <sheetViews>
    <sheetView topLeftCell="A7" zoomScale="70" zoomScaleNormal="70" workbookViewId="0">
      <selection activeCell="C38" sqref="C38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9" t="str">
        <f>PriorYearBalanceSheet!A3</f>
        <v>Hat Island Telephone Company</v>
      </c>
      <c r="C3" s="67"/>
      <c r="D3" s="67"/>
      <c r="E3" s="67"/>
    </row>
    <row r="4" spans="1:6" x14ac:dyDescent="0.25">
      <c r="B4" s="67"/>
      <c r="C4" s="67"/>
      <c r="D4" s="67"/>
      <c r="E4" s="67"/>
    </row>
    <row r="5" spans="1:6" x14ac:dyDescent="0.25">
      <c r="B5" s="67"/>
      <c r="C5" s="67"/>
      <c r="D5" s="67"/>
      <c r="E5" s="67"/>
    </row>
    <row r="6" spans="1:6" x14ac:dyDescent="0.25">
      <c r="A6" s="7"/>
      <c r="B6" s="7"/>
      <c r="C6" s="28" t="s">
        <v>72</v>
      </c>
      <c r="D6" s="28" t="s">
        <v>103</v>
      </c>
      <c r="E6" s="27" t="s">
        <v>72</v>
      </c>
    </row>
    <row r="7" spans="1:6" x14ac:dyDescent="0.25">
      <c r="A7" s="18" t="s">
        <v>0</v>
      </c>
      <c r="B7" s="11" t="s">
        <v>147</v>
      </c>
      <c r="C7" s="11">
        <v>2017</v>
      </c>
      <c r="D7" s="11" t="s">
        <v>131</v>
      </c>
      <c r="E7" s="5" t="s">
        <v>108</v>
      </c>
    </row>
    <row r="8" spans="1:6" x14ac:dyDescent="0.25">
      <c r="A8" s="12"/>
      <c r="B8" s="12"/>
      <c r="C8" s="12" t="s">
        <v>148</v>
      </c>
      <c r="D8" s="12" t="s">
        <v>156</v>
      </c>
      <c r="E8" s="6" t="s">
        <v>269</v>
      </c>
    </row>
    <row r="9" spans="1:6" x14ac:dyDescent="0.25">
      <c r="A9" s="10">
        <v>1</v>
      </c>
      <c r="B9" s="4" t="s">
        <v>1</v>
      </c>
      <c r="C9" s="56">
        <v>15876</v>
      </c>
      <c r="D9" s="53"/>
      <c r="E9" s="60">
        <f>SUM(C9:D9)</f>
        <v>15876</v>
      </c>
    </row>
    <row r="10" spans="1:6" x14ac:dyDescent="0.25">
      <c r="A10" s="11">
        <v>2</v>
      </c>
      <c r="B10" s="15" t="s">
        <v>2</v>
      </c>
      <c r="C10" s="53">
        <v>37449</v>
      </c>
      <c r="D10" s="53"/>
      <c r="E10" s="60">
        <f t="shared" ref="E10:E14" si="0">SUM(C10:D10)</f>
        <v>37449</v>
      </c>
    </row>
    <row r="11" spans="1:6" x14ac:dyDescent="0.25">
      <c r="A11" s="11">
        <v>3</v>
      </c>
      <c r="B11" s="15" t="s">
        <v>3</v>
      </c>
      <c r="C11" s="53">
        <v>0</v>
      </c>
      <c r="D11" s="53"/>
      <c r="E11" s="60">
        <f t="shared" si="0"/>
        <v>0</v>
      </c>
    </row>
    <row r="12" spans="1:6" x14ac:dyDescent="0.25">
      <c r="A12" s="11">
        <v>4</v>
      </c>
      <c r="B12" s="15" t="s">
        <v>4</v>
      </c>
      <c r="C12" s="53">
        <v>916</v>
      </c>
      <c r="D12" s="53"/>
      <c r="E12" s="60">
        <f t="shared" si="0"/>
        <v>916</v>
      </c>
    </row>
    <row r="13" spans="1:6" x14ac:dyDescent="0.25">
      <c r="A13" s="11">
        <v>5</v>
      </c>
      <c r="B13" s="15" t="s">
        <v>5</v>
      </c>
      <c r="C13" s="53">
        <v>1259</v>
      </c>
      <c r="D13" s="53"/>
      <c r="E13" s="60">
        <f t="shared" si="0"/>
        <v>1259</v>
      </c>
    </row>
    <row r="14" spans="1:6" x14ac:dyDescent="0.25">
      <c r="A14" s="11">
        <v>6</v>
      </c>
      <c r="B14" s="15" t="s">
        <v>133</v>
      </c>
      <c r="C14" s="53">
        <v>0</v>
      </c>
      <c r="D14" s="53"/>
      <c r="E14" s="60">
        <f t="shared" si="0"/>
        <v>0</v>
      </c>
    </row>
    <row r="15" spans="1:6" x14ac:dyDescent="0.25">
      <c r="A15" s="11">
        <v>7</v>
      </c>
      <c r="B15" s="79" t="s">
        <v>132</v>
      </c>
      <c r="C15" s="82">
        <f>SUM(C9:C14)</f>
        <v>55500</v>
      </c>
      <c r="D15" s="82">
        <f t="shared" ref="D15:E15" si="1">SUM(D9:D14)</f>
        <v>0</v>
      </c>
      <c r="E15" s="82">
        <f t="shared" si="1"/>
        <v>55500</v>
      </c>
      <c r="F15" s="1"/>
    </row>
    <row r="16" spans="1:6" x14ac:dyDescent="0.25">
      <c r="A16" s="11">
        <v>8</v>
      </c>
      <c r="B16" s="15" t="s">
        <v>6</v>
      </c>
      <c r="C16" s="53">
        <v>16768</v>
      </c>
      <c r="D16" s="53"/>
      <c r="E16" s="42">
        <f>SUM(C16:D16)</f>
        <v>16768</v>
      </c>
    </row>
    <row r="17" spans="1:6" x14ac:dyDescent="0.25">
      <c r="A17" s="11">
        <v>9</v>
      </c>
      <c r="B17" s="15" t="s">
        <v>39</v>
      </c>
      <c r="C17" s="53">
        <v>0</v>
      </c>
      <c r="D17" s="53"/>
      <c r="E17" s="42">
        <f t="shared" ref="E17:E21" si="2">SUM(C17:D17)</f>
        <v>0</v>
      </c>
    </row>
    <row r="18" spans="1:6" x14ac:dyDescent="0.25">
      <c r="A18" s="11">
        <v>10</v>
      </c>
      <c r="B18" s="15" t="s">
        <v>7</v>
      </c>
      <c r="C18" s="53">
        <v>13196</v>
      </c>
      <c r="D18" s="53"/>
      <c r="E18" s="42">
        <f t="shared" si="2"/>
        <v>13196</v>
      </c>
    </row>
    <row r="19" spans="1:6" x14ac:dyDescent="0.25">
      <c r="A19" s="11">
        <v>11</v>
      </c>
      <c r="B19" s="15" t="s">
        <v>8</v>
      </c>
      <c r="C19" s="53">
        <v>0</v>
      </c>
      <c r="D19" s="53"/>
      <c r="E19" s="42">
        <f t="shared" si="2"/>
        <v>0</v>
      </c>
    </row>
    <row r="20" spans="1:6" x14ac:dyDescent="0.25">
      <c r="A20" s="11">
        <v>12</v>
      </c>
      <c r="B20" s="15" t="s">
        <v>9</v>
      </c>
      <c r="C20" s="53">
        <v>7005</v>
      </c>
      <c r="D20" s="53">
        <v>2138</v>
      </c>
      <c r="E20" s="42">
        <f t="shared" si="2"/>
        <v>9143</v>
      </c>
    </row>
    <row r="21" spans="1:6" x14ac:dyDescent="0.25">
      <c r="A21" s="11">
        <v>13</v>
      </c>
      <c r="B21" s="15" t="s">
        <v>10</v>
      </c>
      <c r="C21" s="53">
        <v>79487</v>
      </c>
      <c r="D21" s="53">
        <v>-2298</v>
      </c>
      <c r="E21" s="42">
        <f t="shared" si="2"/>
        <v>77189</v>
      </c>
    </row>
    <row r="22" spans="1:6" x14ac:dyDescent="0.25">
      <c r="A22" s="11">
        <v>14</v>
      </c>
      <c r="B22" s="76" t="s">
        <v>261</v>
      </c>
      <c r="C22" s="82">
        <f>C16+C17+C18+C19+C20+C21</f>
        <v>116456</v>
      </c>
      <c r="D22" s="82">
        <f>D16+D17+D18+D19+D20+D21</f>
        <v>-160</v>
      </c>
      <c r="E22" s="83">
        <f>E16+E17+E18+E19+E20+E21</f>
        <v>116296</v>
      </c>
      <c r="F22" s="1"/>
    </row>
    <row r="23" spans="1:6" x14ac:dyDescent="0.25">
      <c r="A23" s="11">
        <v>15</v>
      </c>
      <c r="B23" s="15" t="s">
        <v>14</v>
      </c>
      <c r="C23" s="60">
        <f>C15-C22</f>
        <v>-60956</v>
      </c>
      <c r="D23" s="60">
        <f>D15-D22</f>
        <v>160</v>
      </c>
      <c r="E23" s="60">
        <f>E15-E22</f>
        <v>-60796</v>
      </c>
    </row>
    <row r="24" spans="1:6" x14ac:dyDescent="0.25">
      <c r="A24" s="11">
        <v>16</v>
      </c>
      <c r="B24" s="15" t="s">
        <v>134</v>
      </c>
      <c r="C24" s="53"/>
      <c r="D24" s="57"/>
      <c r="E24" s="60">
        <f>SUM(C24:D24)</f>
        <v>0</v>
      </c>
    </row>
    <row r="25" spans="1:6" x14ac:dyDescent="0.25">
      <c r="A25" s="11">
        <v>17</v>
      </c>
      <c r="B25" s="15" t="s">
        <v>11</v>
      </c>
      <c r="C25" s="53"/>
      <c r="D25" s="53"/>
      <c r="E25" s="60">
        <f t="shared" ref="E25:E27" si="3">SUM(C25:D25)</f>
        <v>0</v>
      </c>
    </row>
    <row r="26" spans="1:6" x14ac:dyDescent="0.25">
      <c r="A26" s="11">
        <v>18</v>
      </c>
      <c r="B26" s="15" t="s">
        <v>187</v>
      </c>
      <c r="C26" s="53"/>
      <c r="D26" s="108">
        <f>0</f>
        <v>0</v>
      </c>
      <c r="E26" s="60">
        <f t="shared" si="3"/>
        <v>0</v>
      </c>
    </row>
    <row r="27" spans="1:6" x14ac:dyDescent="0.25">
      <c r="A27" s="11">
        <v>19</v>
      </c>
      <c r="B27" s="15" t="s">
        <v>13</v>
      </c>
      <c r="C27" s="53">
        <v>3277</v>
      </c>
      <c r="D27" s="53"/>
      <c r="E27" s="60">
        <f t="shared" si="3"/>
        <v>3277</v>
      </c>
    </row>
    <row r="28" spans="1:6" x14ac:dyDescent="0.25">
      <c r="A28" s="11">
        <v>20</v>
      </c>
      <c r="B28" s="79" t="s">
        <v>12</v>
      </c>
      <c r="C28" s="74">
        <f>SUM(C25:C27)</f>
        <v>3277</v>
      </c>
      <c r="D28" s="74">
        <f t="shared" ref="D28:E28" si="4">SUM(D25:D27)</f>
        <v>0</v>
      </c>
      <c r="E28" s="84">
        <f t="shared" si="4"/>
        <v>3277</v>
      </c>
    </row>
    <row r="29" spans="1:6" x14ac:dyDescent="0.25">
      <c r="A29" s="11">
        <v>21</v>
      </c>
      <c r="B29" s="79" t="s">
        <v>22</v>
      </c>
      <c r="C29" s="74">
        <f>C23+C24-C28</f>
        <v>-64233</v>
      </c>
      <c r="D29" s="74">
        <f>D23+D24-D28</f>
        <v>160</v>
      </c>
      <c r="E29" s="84">
        <f>E23+E24-E28</f>
        <v>-64073</v>
      </c>
    </row>
    <row r="30" spans="1:6" x14ac:dyDescent="0.25">
      <c r="A30" s="11">
        <v>22</v>
      </c>
      <c r="B30" s="15" t="s">
        <v>15</v>
      </c>
      <c r="C30" s="53"/>
      <c r="D30" s="55"/>
      <c r="E30" s="60">
        <f>SUM(C30:D30)</f>
        <v>0</v>
      </c>
    </row>
    <row r="31" spans="1:6" x14ac:dyDescent="0.25">
      <c r="A31" s="11">
        <v>23</v>
      </c>
      <c r="B31" s="15" t="s">
        <v>16</v>
      </c>
      <c r="C31" s="53"/>
      <c r="D31" s="55"/>
      <c r="E31" s="60">
        <f t="shared" ref="E31:E33" si="5">SUM(C31:D31)</f>
        <v>0</v>
      </c>
    </row>
    <row r="32" spans="1:6" x14ac:dyDescent="0.25">
      <c r="A32" s="11">
        <v>24</v>
      </c>
      <c r="B32" s="15" t="s">
        <v>17</v>
      </c>
      <c r="C32" s="53"/>
      <c r="D32" s="55"/>
      <c r="E32" s="60">
        <f t="shared" si="5"/>
        <v>0</v>
      </c>
    </row>
    <row r="33" spans="1:10" x14ac:dyDescent="0.25">
      <c r="A33" s="11">
        <v>25</v>
      </c>
      <c r="B33" s="15" t="s">
        <v>290</v>
      </c>
      <c r="C33" s="53"/>
      <c r="D33" s="55"/>
      <c r="E33" s="61">
        <f t="shared" si="5"/>
        <v>0</v>
      </c>
    </row>
    <row r="34" spans="1:10" x14ac:dyDescent="0.25">
      <c r="A34" s="11">
        <v>26</v>
      </c>
      <c r="B34" s="79" t="s">
        <v>289</v>
      </c>
      <c r="C34" s="74">
        <f>SUM(C30:C33)</f>
        <v>0</v>
      </c>
      <c r="D34" s="85">
        <f t="shared" ref="D34" si="6">SUM(D30:D33)</f>
        <v>0</v>
      </c>
      <c r="E34" s="74">
        <f>SUM(E30:E33)</f>
        <v>0</v>
      </c>
    </row>
    <row r="35" spans="1:10" x14ac:dyDescent="0.25">
      <c r="A35" s="11">
        <v>27</v>
      </c>
      <c r="B35" s="15" t="s">
        <v>18</v>
      </c>
      <c r="C35" s="53">
        <v>7</v>
      </c>
      <c r="D35" s="55"/>
      <c r="E35" s="33">
        <f>SUM(C35:D35)</f>
        <v>7</v>
      </c>
    </row>
    <row r="36" spans="1:10" x14ac:dyDescent="0.25">
      <c r="A36" s="11">
        <v>28</v>
      </c>
      <c r="B36" s="15" t="s">
        <v>19</v>
      </c>
      <c r="C36" s="53"/>
      <c r="D36" s="55"/>
      <c r="E36" s="33">
        <f t="shared" ref="E36:E38" si="7">SUM(C36:D36)</f>
        <v>0</v>
      </c>
    </row>
    <row r="37" spans="1:10" x14ac:dyDescent="0.25">
      <c r="A37" s="11">
        <v>29</v>
      </c>
      <c r="B37" s="15" t="s">
        <v>78</v>
      </c>
      <c r="C37" s="53"/>
      <c r="D37" s="55"/>
      <c r="E37" s="33">
        <f t="shared" si="7"/>
        <v>0</v>
      </c>
    </row>
    <row r="38" spans="1:10" x14ac:dyDescent="0.25">
      <c r="A38" s="11">
        <v>30</v>
      </c>
      <c r="B38" s="15" t="s">
        <v>175</v>
      </c>
      <c r="C38" s="53">
        <v>11834</v>
      </c>
      <c r="D38" s="71">
        <f>-1*(D29-D34)</f>
        <v>-160</v>
      </c>
      <c r="E38" s="33">
        <f t="shared" si="7"/>
        <v>11674</v>
      </c>
    </row>
    <row r="39" spans="1:10" x14ac:dyDescent="0.25">
      <c r="A39" s="11">
        <v>31</v>
      </c>
      <c r="B39" s="79" t="s">
        <v>21</v>
      </c>
      <c r="C39" s="74">
        <f>C29-C34+C35+C36+C37+C38</f>
        <v>-52392</v>
      </c>
      <c r="D39" s="74">
        <f t="shared" ref="D39:E39" si="8">D29-D34+D35+D36+D37+D38</f>
        <v>0</v>
      </c>
      <c r="E39" s="74">
        <f t="shared" si="8"/>
        <v>-52392</v>
      </c>
    </row>
    <row r="40" spans="1:10" x14ac:dyDescent="0.25">
      <c r="A40" s="11">
        <v>32</v>
      </c>
      <c r="B40" s="15" t="s">
        <v>23</v>
      </c>
      <c r="C40" s="86"/>
      <c r="D40" s="86"/>
      <c r="E40" s="86"/>
    </row>
    <row r="41" spans="1:10" x14ac:dyDescent="0.25">
      <c r="A41" s="11">
        <v>33</v>
      </c>
      <c r="B41" s="15" t="s">
        <v>24</v>
      </c>
      <c r="C41" s="53">
        <v>316340</v>
      </c>
      <c r="D41" s="55"/>
      <c r="E41" s="60">
        <f t="shared" ref="E41:E46" si="9">SUM(C41:D41)</f>
        <v>316340</v>
      </c>
    </row>
    <row r="42" spans="1:10" x14ac:dyDescent="0.25">
      <c r="A42" s="11">
        <v>34</v>
      </c>
      <c r="B42" s="15" t="s">
        <v>25</v>
      </c>
      <c r="C42" s="53"/>
      <c r="D42" s="55"/>
      <c r="E42" s="60">
        <f t="shared" si="9"/>
        <v>0</v>
      </c>
    </row>
    <row r="43" spans="1:10" x14ac:dyDescent="0.25">
      <c r="A43" s="11">
        <v>35</v>
      </c>
      <c r="B43" s="15" t="s">
        <v>26</v>
      </c>
      <c r="C43" s="53"/>
      <c r="D43" s="55"/>
      <c r="E43" s="60">
        <f t="shared" si="9"/>
        <v>0</v>
      </c>
    </row>
    <row r="44" spans="1:10" x14ac:dyDescent="0.25">
      <c r="A44" s="11">
        <v>36</v>
      </c>
      <c r="B44" s="15" t="s">
        <v>27</v>
      </c>
      <c r="C44" s="53"/>
      <c r="D44" s="55"/>
      <c r="E44" s="60">
        <f t="shared" si="9"/>
        <v>0</v>
      </c>
    </row>
    <row r="45" spans="1:10" x14ac:dyDescent="0.25">
      <c r="A45" s="11">
        <v>37</v>
      </c>
      <c r="B45" s="15" t="s">
        <v>28</v>
      </c>
      <c r="C45" s="53"/>
      <c r="D45" s="55"/>
      <c r="E45" s="60">
        <f t="shared" si="9"/>
        <v>0</v>
      </c>
    </row>
    <row r="46" spans="1:10" x14ac:dyDescent="0.25">
      <c r="A46" s="11">
        <v>38</v>
      </c>
      <c r="B46" s="15" t="s">
        <v>29</v>
      </c>
      <c r="C46" s="53"/>
      <c r="D46" s="55"/>
      <c r="E46" s="60">
        <f t="shared" si="9"/>
        <v>0</v>
      </c>
      <c r="J46" s="67"/>
    </row>
    <row r="47" spans="1:10" x14ac:dyDescent="0.25">
      <c r="A47" s="11">
        <v>39</v>
      </c>
      <c r="B47" s="79" t="s">
        <v>223</v>
      </c>
      <c r="C47" s="74">
        <f>(C39+C41+C42)-(C43+C44+C45+C46)</f>
        <v>263948</v>
      </c>
      <c r="D47" s="85">
        <f t="shared" ref="D47:E47" si="10">(D39+D41+D42)-(D43+D44+D45+D46)</f>
        <v>0</v>
      </c>
      <c r="E47" s="84">
        <f t="shared" si="10"/>
        <v>263948</v>
      </c>
    </row>
    <row r="48" spans="1:10" x14ac:dyDescent="0.25">
      <c r="A48" s="11">
        <v>40</v>
      </c>
      <c r="B48" s="15" t="s">
        <v>31</v>
      </c>
      <c r="C48" s="53"/>
      <c r="D48" s="55"/>
      <c r="E48" s="60">
        <f>SUM(C48:D48)</f>
        <v>0</v>
      </c>
    </row>
    <row r="49" spans="1:7" x14ac:dyDescent="0.25">
      <c r="A49" s="11">
        <v>41</v>
      </c>
      <c r="B49" s="15" t="s">
        <v>29</v>
      </c>
      <c r="C49" s="53"/>
      <c r="D49" s="55"/>
      <c r="E49" s="60">
        <f t="shared" ref="E49:E50" si="11">SUM(C49:D49)</f>
        <v>0</v>
      </c>
    </row>
    <row r="50" spans="1:7" x14ac:dyDescent="0.25">
      <c r="A50" s="11">
        <v>42</v>
      </c>
      <c r="B50" s="15" t="s">
        <v>32</v>
      </c>
      <c r="C50" s="53"/>
      <c r="D50" s="55"/>
      <c r="E50" s="60">
        <f t="shared" si="11"/>
        <v>0</v>
      </c>
    </row>
    <row r="51" spans="1:7" x14ac:dyDescent="0.25">
      <c r="A51" s="11">
        <v>43</v>
      </c>
      <c r="B51" s="79" t="s">
        <v>33</v>
      </c>
      <c r="C51" s="74">
        <f>C48+C49-C50</f>
        <v>0</v>
      </c>
      <c r="D51" s="85">
        <f t="shared" ref="D51:E51" si="12">D48+D49-D50</f>
        <v>0</v>
      </c>
      <c r="E51" s="84">
        <f t="shared" si="12"/>
        <v>0</v>
      </c>
    </row>
    <row r="52" spans="1:7" x14ac:dyDescent="0.25">
      <c r="A52" s="11">
        <v>44</v>
      </c>
      <c r="B52" s="15" t="s">
        <v>34</v>
      </c>
      <c r="C52" s="56"/>
      <c r="D52" s="87"/>
      <c r="E52" s="33">
        <f>C52</f>
        <v>0</v>
      </c>
    </row>
    <row r="53" spans="1:7" x14ac:dyDescent="0.25">
      <c r="A53" s="11">
        <v>45</v>
      </c>
      <c r="B53" s="15" t="s">
        <v>35</v>
      </c>
      <c r="C53" s="88">
        <f>((C22+C28-C18-C19)/C15)</f>
        <v>1.9195855855855857</v>
      </c>
      <c r="D53" s="88" t="e">
        <f>((D22+D28-D18-D19)/D15)</f>
        <v>#DIV/0!</v>
      </c>
      <c r="E53" s="88">
        <f>((E22+E28-E18-E19)/E15)</f>
        <v>1.9167027027027026</v>
      </c>
    </row>
    <row r="54" spans="1:7" x14ac:dyDescent="0.25">
      <c r="A54" s="11">
        <v>46</v>
      </c>
      <c r="B54" s="15" t="s">
        <v>36</v>
      </c>
      <c r="C54" s="88">
        <f>((C22+C28+C34)/C15)</f>
        <v>2.1573513513513514</v>
      </c>
      <c r="D54" s="88" t="e">
        <f>((D22+D28+D34)/D15)</f>
        <v>#DIV/0!</v>
      </c>
      <c r="E54" s="88">
        <f>((E22+E28+E34)/E15)</f>
        <v>2.1544684684684685</v>
      </c>
    </row>
    <row r="55" spans="1:7" x14ac:dyDescent="0.25">
      <c r="A55" s="11">
        <v>47</v>
      </c>
      <c r="B55" s="15" t="s">
        <v>37</v>
      </c>
      <c r="C55" s="88" t="e">
        <f>((C39+C34)/C34)</f>
        <v>#DIV/0!</v>
      </c>
      <c r="D55" s="88" t="e">
        <f t="shared" ref="D55:E55" si="13">((D39+D34)/D34)</f>
        <v>#DIV/0!</v>
      </c>
      <c r="E55" s="88" t="e">
        <f t="shared" si="13"/>
        <v>#DIV/0!</v>
      </c>
    </row>
    <row r="56" spans="1:7" x14ac:dyDescent="0.25">
      <c r="A56" s="11">
        <v>48</v>
      </c>
      <c r="B56" s="15" t="s">
        <v>38</v>
      </c>
      <c r="C56" s="88" t="e">
        <f>(C39+C34+C18+C19)/C52</f>
        <v>#DIV/0!</v>
      </c>
      <c r="D56" s="88" t="e">
        <f>(D39+D34+D18+D19)/D52</f>
        <v>#DIV/0!</v>
      </c>
      <c r="E56" s="88" t="e">
        <f>(E39+E34+E18+E19)/E52</f>
        <v>#DIV/0!</v>
      </c>
    </row>
    <row r="57" spans="1:7" x14ac:dyDescent="0.25">
      <c r="A57" s="20"/>
      <c r="B57" s="16"/>
      <c r="C57" s="20"/>
      <c r="D57" s="20"/>
      <c r="E57" s="16"/>
    </row>
    <row r="58" spans="1:7" x14ac:dyDescent="0.25">
      <c r="A58" s="13"/>
      <c r="B58" s="73" t="s">
        <v>169</v>
      </c>
      <c r="C58" s="68"/>
      <c r="D58" s="67"/>
      <c r="E58" s="67"/>
      <c r="F58" s="67"/>
      <c r="G58" s="67"/>
    </row>
    <row r="59" spans="1:7" x14ac:dyDescent="0.25">
      <c r="A59" s="48" t="s">
        <v>148</v>
      </c>
      <c r="B59" t="s">
        <v>221</v>
      </c>
      <c r="C59" s="67"/>
      <c r="D59" s="67"/>
      <c r="E59" s="67"/>
      <c r="F59" s="67"/>
      <c r="G59" s="67"/>
    </row>
    <row r="60" spans="1:7" x14ac:dyDescent="0.25">
      <c r="A60" s="48" t="s">
        <v>157</v>
      </c>
      <c r="B60" t="s">
        <v>288</v>
      </c>
      <c r="C60" s="67"/>
      <c r="D60" s="67"/>
      <c r="E60" s="67"/>
      <c r="F60" s="67"/>
      <c r="G60" s="67"/>
    </row>
    <row r="61" spans="1:7" x14ac:dyDescent="0.25">
      <c r="A61" s="48"/>
      <c r="B61" t="s">
        <v>222</v>
      </c>
      <c r="C61" s="67"/>
      <c r="D61" s="67"/>
      <c r="E61" s="67"/>
      <c r="F61" s="67"/>
      <c r="G61" s="67"/>
    </row>
    <row r="62" spans="1:7" x14ac:dyDescent="0.25">
      <c r="A62" s="48" t="s">
        <v>168</v>
      </c>
      <c r="B62" s="70" t="s">
        <v>262</v>
      </c>
      <c r="C62" s="67"/>
      <c r="D62" s="67"/>
      <c r="E62" s="67"/>
      <c r="F62" s="67"/>
      <c r="G62" s="67"/>
    </row>
    <row r="63" spans="1:7" x14ac:dyDescent="0.25">
      <c r="A63" s="48" t="s">
        <v>156</v>
      </c>
      <c r="B63" t="s">
        <v>158</v>
      </c>
      <c r="C63" s="67"/>
      <c r="D63" s="67"/>
      <c r="E63" s="67"/>
      <c r="F63" s="67"/>
      <c r="G63" s="67"/>
    </row>
    <row r="64" spans="1:7" x14ac:dyDescent="0.25">
      <c r="A64" s="48" t="s">
        <v>154</v>
      </c>
      <c r="B64" t="s">
        <v>241</v>
      </c>
      <c r="C64" s="67"/>
      <c r="D64" s="67"/>
      <c r="E64" s="67"/>
      <c r="F64" s="67"/>
      <c r="G64" s="67"/>
    </row>
    <row r="65" spans="1:7" x14ac:dyDescent="0.25">
      <c r="A65" s="67"/>
      <c r="B65" s="67" t="s">
        <v>242</v>
      </c>
      <c r="C65" s="67"/>
      <c r="D65" s="67"/>
      <c r="E65" s="67"/>
      <c r="F65" s="67"/>
      <c r="G65" s="67"/>
    </row>
    <row r="66" spans="1:7" x14ac:dyDescent="0.25">
      <c r="A66" s="67"/>
      <c r="B66" s="67"/>
      <c r="C66" s="67"/>
      <c r="D66" s="67"/>
      <c r="E66" s="67"/>
      <c r="F66" s="67"/>
      <c r="G66" s="67"/>
    </row>
    <row r="67" spans="1:7" x14ac:dyDescent="0.25">
      <c r="A67" s="67"/>
      <c r="B67" s="67"/>
      <c r="C67" s="67"/>
      <c r="D67" s="67"/>
      <c r="E67" s="67"/>
      <c r="F67" s="67"/>
      <c r="G67" s="67"/>
    </row>
    <row r="68" spans="1:7" x14ac:dyDescent="0.25">
      <c r="A68" s="67"/>
      <c r="B68" s="67"/>
      <c r="C68" s="67"/>
      <c r="D68" s="67"/>
      <c r="E68" s="67"/>
      <c r="F68" s="67"/>
      <c r="G68" s="67"/>
    </row>
    <row r="69" spans="1:7" x14ac:dyDescent="0.25">
      <c r="A69" s="67"/>
      <c r="B69" s="67"/>
      <c r="C69" s="67"/>
      <c r="D69" s="67"/>
      <c r="E69" s="67"/>
      <c r="F69" s="67"/>
      <c r="G69" s="67"/>
    </row>
    <row r="70" spans="1:7" x14ac:dyDescent="0.25">
      <c r="A70" s="67"/>
      <c r="B70" s="67"/>
      <c r="C70" s="67"/>
      <c r="D70" s="67"/>
      <c r="E70" s="67"/>
    </row>
    <row r="71" spans="1:7" x14ac:dyDescent="0.25">
      <c r="A71" s="67"/>
      <c r="B71" s="67"/>
      <c r="C71" s="67"/>
      <c r="D71" s="67"/>
      <c r="E71" s="67"/>
    </row>
    <row r="72" spans="1:7" x14ac:dyDescent="0.25">
      <c r="A72" s="67"/>
      <c r="B72" s="67"/>
      <c r="C72" s="67"/>
      <c r="D72" s="67"/>
      <c r="E72" s="67"/>
    </row>
    <row r="73" spans="1:7" x14ac:dyDescent="0.25">
      <c r="A73" s="67"/>
      <c r="B73" s="67"/>
      <c r="C73" s="67"/>
      <c r="D73" s="67"/>
      <c r="E73" s="67"/>
    </row>
    <row r="74" spans="1:7" x14ac:dyDescent="0.25">
      <c r="A74" s="67"/>
      <c r="B74" s="67"/>
      <c r="C74" s="67"/>
      <c r="D74" s="67"/>
      <c r="E74" s="67"/>
    </row>
    <row r="75" spans="1:7" x14ac:dyDescent="0.25">
      <c r="A75" s="67"/>
      <c r="B75" s="67"/>
      <c r="C75" s="67"/>
      <c r="D75" s="67"/>
      <c r="E75" s="67"/>
    </row>
  </sheetData>
  <sheetProtection algorithmName="SHA-512" hashValue="rJXdPxRwLiFm+tMuKM/TukKAf6xgMdwFBVMFV5wZQ+F6TudtrK9j0AOsvtCP7+hfa2k40MSKigKcilNM6kp7aQ==" saltValue="hrY2WqQlKdLM+xTnfUCQog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4"/>
  <sheetViews>
    <sheetView topLeftCell="A22" zoomScaleNormal="100" workbookViewId="0">
      <selection activeCell="C41" sqref="C41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9" t="str">
        <f>PriorYearBalanceSheet!A3</f>
        <v>Hat Island Telephone Company</v>
      </c>
      <c r="C3" s="67"/>
      <c r="D3" s="67"/>
      <c r="E3" s="67"/>
    </row>
    <row r="4" spans="1:6" x14ac:dyDescent="0.25">
      <c r="B4" s="67"/>
      <c r="C4" s="67"/>
      <c r="D4" s="67"/>
      <c r="E4" s="67"/>
    </row>
    <row r="5" spans="1:6" x14ac:dyDescent="0.25">
      <c r="B5" s="67"/>
      <c r="C5" s="67"/>
      <c r="D5" s="67"/>
      <c r="E5" s="67"/>
    </row>
    <row r="6" spans="1:6" x14ac:dyDescent="0.25">
      <c r="A6" s="7"/>
      <c r="B6" s="7"/>
      <c r="C6" s="28" t="s">
        <v>111</v>
      </c>
      <c r="D6" s="28" t="s">
        <v>103</v>
      </c>
      <c r="E6" s="27" t="s">
        <v>111</v>
      </c>
    </row>
    <row r="7" spans="1:6" x14ac:dyDescent="0.25">
      <c r="A7" s="18" t="s">
        <v>0</v>
      </c>
      <c r="B7" s="11" t="s">
        <v>147</v>
      </c>
      <c r="C7" s="11">
        <v>2018</v>
      </c>
      <c r="D7" s="11" t="s">
        <v>131</v>
      </c>
      <c r="E7" s="5" t="s">
        <v>108</v>
      </c>
    </row>
    <row r="8" spans="1:6" x14ac:dyDescent="0.25">
      <c r="A8" s="12"/>
      <c r="B8" s="12"/>
      <c r="C8" s="12" t="s">
        <v>148</v>
      </c>
      <c r="D8" s="12" t="s">
        <v>156</v>
      </c>
      <c r="E8" s="6" t="s">
        <v>302</v>
      </c>
    </row>
    <row r="9" spans="1:6" x14ac:dyDescent="0.25">
      <c r="A9" s="10">
        <v>1</v>
      </c>
      <c r="B9" s="7" t="s">
        <v>1</v>
      </c>
      <c r="C9" s="56">
        <f>11035.52+3057.29</f>
        <v>14092.810000000001</v>
      </c>
      <c r="D9" s="53"/>
      <c r="E9" s="33">
        <f>SUM(C9:D9)</f>
        <v>14092.810000000001</v>
      </c>
    </row>
    <row r="10" spans="1:6" x14ac:dyDescent="0.25">
      <c r="A10" s="11">
        <v>2</v>
      </c>
      <c r="B10" s="18" t="s">
        <v>2</v>
      </c>
      <c r="C10" s="53">
        <v>68286.06</v>
      </c>
      <c r="D10" s="53"/>
      <c r="E10" s="33">
        <f t="shared" ref="E10:E14" si="0">SUM(C10:D10)</f>
        <v>68286.06</v>
      </c>
    </row>
    <row r="11" spans="1:6" x14ac:dyDescent="0.25">
      <c r="A11" s="11">
        <v>3</v>
      </c>
      <c r="B11" s="18" t="s">
        <v>3</v>
      </c>
      <c r="C11" s="53">
        <v>0</v>
      </c>
      <c r="D11" s="53"/>
      <c r="E11" s="33">
        <f t="shared" si="0"/>
        <v>0</v>
      </c>
    </row>
    <row r="12" spans="1:6" x14ac:dyDescent="0.25">
      <c r="A12" s="11">
        <v>4</v>
      </c>
      <c r="B12" s="18" t="s">
        <v>4</v>
      </c>
      <c r="C12" s="53">
        <f>674.57+71.98</f>
        <v>746.55000000000007</v>
      </c>
      <c r="D12" s="53"/>
      <c r="E12" s="33">
        <f t="shared" si="0"/>
        <v>746.55000000000007</v>
      </c>
    </row>
    <row r="13" spans="1:6" x14ac:dyDescent="0.25">
      <c r="A13" s="11">
        <v>5</v>
      </c>
      <c r="B13" s="18" t="s">
        <v>5</v>
      </c>
      <c r="C13" s="53">
        <v>1277.67</v>
      </c>
      <c r="D13" s="53"/>
      <c r="E13" s="33">
        <f t="shared" si="0"/>
        <v>1277.67</v>
      </c>
    </row>
    <row r="14" spans="1:6" x14ac:dyDescent="0.25">
      <c r="A14" s="11">
        <v>6</v>
      </c>
      <c r="B14" s="18" t="s">
        <v>133</v>
      </c>
      <c r="C14" s="53">
        <v>-321.95</v>
      </c>
      <c r="D14" s="53"/>
      <c r="E14" s="33">
        <f t="shared" si="0"/>
        <v>-321.95</v>
      </c>
    </row>
    <row r="15" spans="1:6" x14ac:dyDescent="0.25">
      <c r="A15" s="11">
        <v>7</v>
      </c>
      <c r="B15" s="76" t="s">
        <v>132</v>
      </c>
      <c r="C15" s="41">
        <f>SUM(C9:C14)</f>
        <v>84081.14</v>
      </c>
      <c r="D15" s="41">
        <f t="shared" ref="D15:E15" si="1">SUM(D9:D14)</f>
        <v>0</v>
      </c>
      <c r="E15" s="41">
        <f t="shared" si="1"/>
        <v>84081.14</v>
      </c>
      <c r="F15" s="1"/>
    </row>
    <row r="16" spans="1:6" x14ac:dyDescent="0.25">
      <c r="A16" s="11">
        <v>8</v>
      </c>
      <c r="B16" s="18" t="s">
        <v>6</v>
      </c>
      <c r="C16" s="53">
        <v>12804.3</v>
      </c>
      <c r="D16" s="53"/>
      <c r="E16" s="42">
        <f>SUM(C16:D16)</f>
        <v>12804.3</v>
      </c>
    </row>
    <row r="17" spans="1:6" x14ac:dyDescent="0.25">
      <c r="A17" s="11">
        <v>9</v>
      </c>
      <c r="B17" s="18" t="s">
        <v>39</v>
      </c>
      <c r="C17" s="53">
        <v>0</v>
      </c>
      <c r="D17" s="53"/>
      <c r="E17" s="42">
        <f t="shared" ref="E17:E21" si="2">SUM(C17:D17)</f>
        <v>0</v>
      </c>
    </row>
    <row r="18" spans="1:6" x14ac:dyDescent="0.25">
      <c r="A18" s="11">
        <v>10</v>
      </c>
      <c r="B18" s="18" t="s">
        <v>7</v>
      </c>
      <c r="C18" s="53">
        <v>13195.56</v>
      </c>
      <c r="D18" s="53"/>
      <c r="E18" s="42">
        <f t="shared" si="2"/>
        <v>13195.56</v>
      </c>
    </row>
    <row r="19" spans="1:6" x14ac:dyDescent="0.25">
      <c r="A19" s="11">
        <v>11</v>
      </c>
      <c r="B19" s="18" t="s">
        <v>8</v>
      </c>
      <c r="C19" s="53">
        <v>0</v>
      </c>
      <c r="D19" s="53"/>
      <c r="E19" s="42">
        <f t="shared" si="2"/>
        <v>0</v>
      </c>
    </row>
    <row r="20" spans="1:6" x14ac:dyDescent="0.25">
      <c r="A20" s="11">
        <v>12</v>
      </c>
      <c r="B20" s="18" t="s">
        <v>9</v>
      </c>
      <c r="C20" s="53">
        <v>7119.43</v>
      </c>
      <c r="D20" s="53">
        <v>2350.9899999999998</v>
      </c>
      <c r="E20" s="42">
        <f t="shared" si="2"/>
        <v>9470.42</v>
      </c>
    </row>
    <row r="21" spans="1:6" x14ac:dyDescent="0.25">
      <c r="A21" s="11">
        <v>13</v>
      </c>
      <c r="B21" s="18" t="s">
        <v>10</v>
      </c>
      <c r="C21" s="53">
        <v>98272.54</v>
      </c>
      <c r="D21" s="53">
        <f>-2490.99-510</f>
        <v>-3000.99</v>
      </c>
      <c r="E21" s="42">
        <f t="shared" si="2"/>
        <v>95271.549999999988</v>
      </c>
    </row>
    <row r="22" spans="1:6" x14ac:dyDescent="0.25">
      <c r="A22" s="11">
        <v>14</v>
      </c>
      <c r="B22" s="76" t="s">
        <v>261</v>
      </c>
      <c r="C22" s="41">
        <f>C16+C17+C18+C19+C20+C21</f>
        <v>131391.82999999999</v>
      </c>
      <c r="D22" s="41">
        <f>D16+D17+D18+D19+D20+D21</f>
        <v>-650</v>
      </c>
      <c r="E22" s="43">
        <f>E16+E17+E18+E19+E20+E21</f>
        <v>130741.82999999999</v>
      </c>
      <c r="F22" s="1"/>
    </row>
    <row r="23" spans="1:6" x14ac:dyDescent="0.25">
      <c r="A23" s="11">
        <v>15</v>
      </c>
      <c r="B23" s="18" t="s">
        <v>14</v>
      </c>
      <c r="C23" s="33">
        <f>C15-C22</f>
        <v>-47310.689999999988</v>
      </c>
      <c r="D23" s="33">
        <f>D15-D22</f>
        <v>650</v>
      </c>
      <c r="E23" s="33">
        <f>E15-E22</f>
        <v>-46660.689999999988</v>
      </c>
    </row>
    <row r="24" spans="1:6" x14ac:dyDescent="0.25">
      <c r="A24" s="11">
        <v>16</v>
      </c>
      <c r="B24" s="18" t="s">
        <v>134</v>
      </c>
      <c r="C24" s="53"/>
      <c r="D24" s="55"/>
      <c r="E24" s="33">
        <f>SUM(C24:D24)</f>
        <v>0</v>
      </c>
    </row>
    <row r="25" spans="1:6" x14ac:dyDescent="0.25">
      <c r="A25" s="11">
        <v>17</v>
      </c>
      <c r="B25" s="18" t="s">
        <v>11</v>
      </c>
      <c r="C25" s="53"/>
      <c r="D25" s="120"/>
      <c r="E25" s="33">
        <f t="shared" ref="E25:E27" si="3">SUM(C25:D25)</f>
        <v>0</v>
      </c>
    </row>
    <row r="26" spans="1:6" x14ac:dyDescent="0.25">
      <c r="A26" s="11">
        <v>18</v>
      </c>
      <c r="B26" s="18" t="s">
        <v>187</v>
      </c>
      <c r="C26" s="53"/>
      <c r="D26" s="71">
        <f>0</f>
        <v>0</v>
      </c>
      <c r="E26" s="33">
        <f t="shared" si="3"/>
        <v>0</v>
      </c>
    </row>
    <row r="27" spans="1:6" x14ac:dyDescent="0.25">
      <c r="A27" s="11">
        <v>19</v>
      </c>
      <c r="B27" s="18" t="s">
        <v>13</v>
      </c>
      <c r="C27" s="53">
        <v>2558.46</v>
      </c>
      <c r="D27" s="120"/>
      <c r="E27" s="33">
        <f t="shared" si="3"/>
        <v>2558.46</v>
      </c>
    </row>
    <row r="28" spans="1:6" x14ac:dyDescent="0.25">
      <c r="A28" s="11">
        <v>20</v>
      </c>
      <c r="B28" s="76" t="s">
        <v>12</v>
      </c>
      <c r="C28" s="38">
        <f>SUM(C25:C27)</f>
        <v>2558.46</v>
      </c>
      <c r="D28" s="38">
        <f t="shared" ref="D28:E28" si="4">SUM(D25:D27)</f>
        <v>0</v>
      </c>
      <c r="E28" s="44">
        <f t="shared" si="4"/>
        <v>2558.46</v>
      </c>
    </row>
    <row r="29" spans="1:6" x14ac:dyDescent="0.25">
      <c r="A29" s="11">
        <v>21</v>
      </c>
      <c r="B29" s="76" t="s">
        <v>22</v>
      </c>
      <c r="C29" s="38">
        <f>C23+C24-C28</f>
        <v>-49869.149999999987</v>
      </c>
      <c r="D29" s="38">
        <f>D23+D24-D28</f>
        <v>650</v>
      </c>
      <c r="E29" s="44">
        <f>E23+E24-E28</f>
        <v>-49219.149999999987</v>
      </c>
    </row>
    <row r="30" spans="1:6" x14ac:dyDescent="0.25">
      <c r="A30" s="11">
        <v>22</v>
      </c>
      <c r="B30" s="18" t="s">
        <v>15</v>
      </c>
      <c r="C30" s="53"/>
      <c r="D30" s="55"/>
      <c r="E30" s="33">
        <f>SUM(C30:D30)</f>
        <v>0</v>
      </c>
    </row>
    <row r="31" spans="1:6" x14ac:dyDescent="0.25">
      <c r="A31" s="11">
        <v>23</v>
      </c>
      <c r="B31" s="18" t="s">
        <v>16</v>
      </c>
      <c r="C31" s="53"/>
      <c r="D31" s="55"/>
      <c r="E31" s="33">
        <f t="shared" ref="E31:E33" si="5">SUM(C31:D31)</f>
        <v>0</v>
      </c>
    </row>
    <row r="32" spans="1:6" x14ac:dyDescent="0.25">
      <c r="A32" s="11">
        <v>24</v>
      </c>
      <c r="B32" s="18" t="s">
        <v>17</v>
      </c>
      <c r="C32" s="53"/>
      <c r="D32" s="55"/>
      <c r="E32" s="33">
        <f t="shared" si="5"/>
        <v>0</v>
      </c>
    </row>
    <row r="33" spans="1:5" x14ac:dyDescent="0.25">
      <c r="A33" s="11">
        <v>25</v>
      </c>
      <c r="B33" s="18" t="s">
        <v>290</v>
      </c>
      <c r="C33" s="53"/>
      <c r="D33" s="55"/>
      <c r="E33" s="34">
        <f t="shared" si="5"/>
        <v>0</v>
      </c>
    </row>
    <row r="34" spans="1:5" x14ac:dyDescent="0.25">
      <c r="A34" s="11">
        <v>26</v>
      </c>
      <c r="B34" s="76" t="s">
        <v>289</v>
      </c>
      <c r="C34" s="38">
        <f>SUM(C30:C33)</f>
        <v>0</v>
      </c>
      <c r="D34" s="66">
        <f t="shared" ref="D34" si="6">SUM(D30:D33)</f>
        <v>0</v>
      </c>
      <c r="E34" s="38">
        <f>SUM(E30:E33)</f>
        <v>0</v>
      </c>
    </row>
    <row r="35" spans="1:5" x14ac:dyDescent="0.25">
      <c r="A35" s="11">
        <v>27</v>
      </c>
      <c r="B35" s="18" t="s">
        <v>18</v>
      </c>
      <c r="C35" s="53">
        <v>32</v>
      </c>
      <c r="D35" s="55"/>
      <c r="E35" s="33">
        <f>SUM(C35:D35)</f>
        <v>32</v>
      </c>
    </row>
    <row r="36" spans="1:5" x14ac:dyDescent="0.25">
      <c r="A36" s="11">
        <v>28</v>
      </c>
      <c r="B36" s="18" t="s">
        <v>19</v>
      </c>
      <c r="C36" s="53"/>
      <c r="D36" s="55"/>
      <c r="E36" s="33">
        <f t="shared" ref="E36:E38" si="7">SUM(C36:D36)</f>
        <v>0</v>
      </c>
    </row>
    <row r="37" spans="1:5" x14ac:dyDescent="0.25">
      <c r="A37" s="11">
        <v>29</v>
      </c>
      <c r="B37" s="18" t="s">
        <v>78</v>
      </c>
      <c r="C37" s="53"/>
      <c r="D37" s="55"/>
      <c r="E37" s="33">
        <f t="shared" si="7"/>
        <v>0</v>
      </c>
    </row>
    <row r="38" spans="1:5" x14ac:dyDescent="0.25">
      <c r="A38" s="11">
        <v>30</v>
      </c>
      <c r="B38" s="18" t="s">
        <v>175</v>
      </c>
      <c r="C38" s="53">
        <v>7306</v>
      </c>
      <c r="D38" s="71">
        <f>-1*(D29-D34)</f>
        <v>-650</v>
      </c>
      <c r="E38" s="33">
        <f t="shared" si="7"/>
        <v>6656</v>
      </c>
    </row>
    <row r="39" spans="1:5" x14ac:dyDescent="0.25">
      <c r="A39" s="11">
        <v>31</v>
      </c>
      <c r="B39" s="76" t="s">
        <v>21</v>
      </c>
      <c r="C39" s="38">
        <f>C29-C34+C35+C36+C37+C38</f>
        <v>-42531.149999999987</v>
      </c>
      <c r="D39" s="38">
        <f t="shared" ref="D39:E39" si="8">D29-D34+D35+D36+D37+D38</f>
        <v>0</v>
      </c>
      <c r="E39" s="38">
        <f t="shared" si="8"/>
        <v>-42531.149999999987</v>
      </c>
    </row>
    <row r="40" spans="1:5" x14ac:dyDescent="0.25">
      <c r="A40" s="11">
        <v>32</v>
      </c>
      <c r="B40" s="18" t="s">
        <v>23</v>
      </c>
      <c r="C40" s="69"/>
      <c r="D40" s="69"/>
      <c r="E40" s="45"/>
    </row>
    <row r="41" spans="1:5" x14ac:dyDescent="0.25">
      <c r="A41" s="11">
        <v>33</v>
      </c>
      <c r="B41" s="18" t="s">
        <v>24</v>
      </c>
      <c r="C41" s="53">
        <f>+PriorYearBalanceSheet!G46</f>
        <v>263948</v>
      </c>
      <c r="D41" s="55"/>
      <c r="E41" s="33">
        <f t="shared" ref="E41:E46" si="9">SUM(C41:D41)</f>
        <v>263948</v>
      </c>
    </row>
    <row r="42" spans="1:5" x14ac:dyDescent="0.25">
      <c r="A42" s="11">
        <v>34</v>
      </c>
      <c r="B42" s="18" t="s">
        <v>25</v>
      </c>
      <c r="C42" s="53"/>
      <c r="D42" s="55"/>
      <c r="E42" s="33">
        <f t="shared" si="9"/>
        <v>0</v>
      </c>
    </row>
    <row r="43" spans="1:5" x14ac:dyDescent="0.25">
      <c r="A43" s="11">
        <v>35</v>
      </c>
      <c r="B43" s="18" t="s">
        <v>26</v>
      </c>
      <c r="C43" s="53"/>
      <c r="D43" s="55"/>
      <c r="E43" s="33">
        <f t="shared" si="9"/>
        <v>0</v>
      </c>
    </row>
    <row r="44" spans="1:5" x14ac:dyDescent="0.25">
      <c r="A44" s="11">
        <v>36</v>
      </c>
      <c r="B44" s="18" t="s">
        <v>27</v>
      </c>
      <c r="C44" s="53"/>
      <c r="D44" s="55"/>
      <c r="E44" s="33">
        <f t="shared" si="9"/>
        <v>0</v>
      </c>
    </row>
    <row r="45" spans="1:5" x14ac:dyDescent="0.25">
      <c r="A45" s="11">
        <v>37</v>
      </c>
      <c r="B45" s="18" t="s">
        <v>28</v>
      </c>
      <c r="C45" s="53"/>
      <c r="D45" s="55"/>
      <c r="E45" s="33">
        <f t="shared" si="9"/>
        <v>0</v>
      </c>
    </row>
    <row r="46" spans="1:5" x14ac:dyDescent="0.25">
      <c r="A46" s="11">
        <v>38</v>
      </c>
      <c r="B46" s="18" t="s">
        <v>29</v>
      </c>
      <c r="C46" s="53"/>
      <c r="D46" s="55"/>
      <c r="E46" s="33">
        <f t="shared" si="9"/>
        <v>0</v>
      </c>
    </row>
    <row r="47" spans="1:5" x14ac:dyDescent="0.25">
      <c r="A47" s="11">
        <v>39</v>
      </c>
      <c r="B47" s="76" t="s">
        <v>223</v>
      </c>
      <c r="C47" s="38">
        <f>(C39+C41+C42)-(C43+C44+C45+C46)</f>
        <v>221416.85</v>
      </c>
      <c r="D47" s="66">
        <f t="shared" ref="D47:E47" si="10">(D39+D41+D42)-(D43+D44+D45+D46)</f>
        <v>0</v>
      </c>
      <c r="E47" s="44">
        <f t="shared" si="10"/>
        <v>221416.85</v>
      </c>
    </row>
    <row r="48" spans="1:5" x14ac:dyDescent="0.25">
      <c r="A48" s="11">
        <v>40</v>
      </c>
      <c r="B48" s="18" t="s">
        <v>31</v>
      </c>
      <c r="C48" s="53"/>
      <c r="D48" s="55"/>
      <c r="E48" s="33">
        <f>SUM(C48:D48)</f>
        <v>0</v>
      </c>
    </row>
    <row r="49" spans="1:7" x14ac:dyDescent="0.25">
      <c r="A49" s="11">
        <v>41</v>
      </c>
      <c r="B49" s="18" t="s">
        <v>29</v>
      </c>
      <c r="C49" s="53"/>
      <c r="D49" s="55"/>
      <c r="E49" s="33">
        <f t="shared" ref="E49:E50" si="11">SUM(C49:D49)</f>
        <v>0</v>
      </c>
    </row>
    <row r="50" spans="1:7" x14ac:dyDescent="0.25">
      <c r="A50" s="11">
        <v>42</v>
      </c>
      <c r="B50" s="18" t="s">
        <v>32</v>
      </c>
      <c r="C50" s="53"/>
      <c r="D50" s="55"/>
      <c r="E50" s="33">
        <f t="shared" si="11"/>
        <v>0</v>
      </c>
    </row>
    <row r="51" spans="1:7" x14ac:dyDescent="0.25">
      <c r="A51" s="11">
        <v>43</v>
      </c>
      <c r="B51" s="76" t="s">
        <v>33</v>
      </c>
      <c r="C51" s="38">
        <f>C48+C49-C50</f>
        <v>0</v>
      </c>
      <c r="D51" s="66">
        <f t="shared" ref="D51:E51" si="12">D48+D49-D50</f>
        <v>0</v>
      </c>
      <c r="E51" s="44">
        <f t="shared" si="12"/>
        <v>0</v>
      </c>
    </row>
    <row r="52" spans="1:7" x14ac:dyDescent="0.25">
      <c r="A52" s="11">
        <v>44</v>
      </c>
      <c r="B52" s="18" t="s">
        <v>34</v>
      </c>
      <c r="C52" s="56"/>
      <c r="D52" s="81"/>
      <c r="E52" s="33">
        <f>C52</f>
        <v>0</v>
      </c>
    </row>
    <row r="53" spans="1:7" x14ac:dyDescent="0.25">
      <c r="A53" s="11">
        <v>45</v>
      </c>
      <c r="B53" s="18" t="s">
        <v>35</v>
      </c>
      <c r="C53" s="47">
        <f>((C22+C28-C18-C19)/C15)</f>
        <v>1.4361690386215027</v>
      </c>
      <c r="D53" s="47" t="e">
        <f>((D22+D28-D18-D19)/D15)</f>
        <v>#DIV/0!</v>
      </c>
      <c r="E53" s="47">
        <f>((E22+E28-E18-E19)/E15)</f>
        <v>1.4284384108017563</v>
      </c>
    </row>
    <row r="54" spans="1:7" x14ac:dyDescent="0.25">
      <c r="A54" s="11">
        <v>46</v>
      </c>
      <c r="B54" s="18" t="s">
        <v>36</v>
      </c>
      <c r="C54" s="47">
        <f>((C22+C28+C34)/C15)</f>
        <v>1.5931074435955552</v>
      </c>
      <c r="D54" s="47" t="e">
        <f>((D22+D28+D34)/D15)</f>
        <v>#DIV/0!</v>
      </c>
      <c r="E54" s="47">
        <f>((E22+E28+E34)/E15)</f>
        <v>1.5853768157758088</v>
      </c>
    </row>
    <row r="55" spans="1:7" x14ac:dyDescent="0.25">
      <c r="A55" s="11">
        <v>47</v>
      </c>
      <c r="B55" s="18" t="s">
        <v>37</v>
      </c>
      <c r="C55" s="47" t="e">
        <f>((C39+C34)/C34)</f>
        <v>#DIV/0!</v>
      </c>
      <c r="D55" s="47" t="e">
        <f t="shared" ref="D55:E55" si="13">((D39+D34)/D34)</f>
        <v>#DIV/0!</v>
      </c>
      <c r="E55" s="47" t="e">
        <f t="shared" si="13"/>
        <v>#DIV/0!</v>
      </c>
    </row>
    <row r="56" spans="1:7" x14ac:dyDescent="0.25">
      <c r="A56" s="11">
        <v>48</v>
      </c>
      <c r="B56" s="18" t="s">
        <v>38</v>
      </c>
      <c r="C56" s="47" t="e">
        <f>(C39+C34+C18+C19)/C52</f>
        <v>#DIV/0!</v>
      </c>
      <c r="D56" s="47" t="e">
        <f>(D39+D34+D18+D19)/D52</f>
        <v>#DIV/0!</v>
      </c>
      <c r="E56" s="47" t="e">
        <f>(E39+E34+E18+E19)/E52</f>
        <v>#DIV/0!</v>
      </c>
    </row>
    <row r="57" spans="1:7" x14ac:dyDescent="0.25">
      <c r="A57" s="20"/>
      <c r="B57" s="20"/>
      <c r="C57" s="20"/>
      <c r="D57" s="20"/>
      <c r="E57" s="16"/>
    </row>
    <row r="58" spans="1:7" x14ac:dyDescent="0.25">
      <c r="A58" s="13"/>
      <c r="B58" s="73" t="s">
        <v>169</v>
      </c>
      <c r="C58" s="68"/>
      <c r="D58" s="67"/>
      <c r="E58" s="67"/>
      <c r="F58" s="67"/>
      <c r="G58" s="67"/>
    </row>
    <row r="59" spans="1:7" x14ac:dyDescent="0.25">
      <c r="A59" s="48" t="s">
        <v>148</v>
      </c>
      <c r="B59" t="s">
        <v>221</v>
      </c>
      <c r="C59" s="67"/>
      <c r="D59" s="67"/>
      <c r="E59" s="67"/>
      <c r="F59" s="67"/>
      <c r="G59" s="67"/>
    </row>
    <row r="60" spans="1:7" x14ac:dyDescent="0.25">
      <c r="A60" s="48" t="s">
        <v>157</v>
      </c>
      <c r="B60" t="s">
        <v>291</v>
      </c>
      <c r="C60" s="67"/>
      <c r="D60" s="67"/>
      <c r="E60" s="67"/>
      <c r="F60" s="67"/>
      <c r="G60" s="67"/>
    </row>
    <row r="61" spans="1:7" x14ac:dyDescent="0.25">
      <c r="A61" s="48"/>
      <c r="B61" t="s">
        <v>224</v>
      </c>
      <c r="C61" s="67"/>
      <c r="D61" s="67"/>
      <c r="E61" s="67"/>
      <c r="F61" s="67"/>
      <c r="G61" s="67"/>
    </row>
    <row r="62" spans="1:7" x14ac:dyDescent="0.25">
      <c r="A62" s="48" t="s">
        <v>168</v>
      </c>
      <c r="B62" s="70" t="s">
        <v>263</v>
      </c>
      <c r="C62" s="67"/>
      <c r="D62" s="67"/>
      <c r="E62" s="67"/>
      <c r="F62" s="67"/>
      <c r="G62" s="67"/>
    </row>
    <row r="63" spans="1:7" x14ac:dyDescent="0.25">
      <c r="A63" s="48" t="s">
        <v>156</v>
      </c>
      <c r="B63" t="s">
        <v>158</v>
      </c>
      <c r="C63" s="67"/>
      <c r="D63" s="67"/>
      <c r="E63" s="67"/>
      <c r="F63" s="67"/>
      <c r="G63" s="67"/>
    </row>
    <row r="64" spans="1:7" x14ac:dyDescent="0.25">
      <c r="A64" s="48" t="s">
        <v>154</v>
      </c>
      <c r="B64" t="s">
        <v>243</v>
      </c>
      <c r="C64" s="67"/>
      <c r="D64" s="67"/>
      <c r="E64" s="67"/>
      <c r="F64" s="67"/>
      <c r="G64" s="67"/>
    </row>
    <row r="65" spans="1:7" x14ac:dyDescent="0.25">
      <c r="A65" s="67"/>
      <c r="B65" s="67" t="s">
        <v>244</v>
      </c>
      <c r="C65" s="67"/>
      <c r="D65" s="67"/>
      <c r="E65" s="67"/>
      <c r="F65" s="67"/>
      <c r="G65" s="67"/>
    </row>
    <row r="66" spans="1:7" x14ac:dyDescent="0.25">
      <c r="A66" s="67"/>
      <c r="B66" s="67"/>
      <c r="C66" s="67"/>
      <c r="D66" s="67"/>
      <c r="E66" s="67"/>
      <c r="F66" s="67"/>
      <c r="G66" s="67"/>
    </row>
    <row r="67" spans="1:7" x14ac:dyDescent="0.25">
      <c r="A67" s="67"/>
      <c r="B67" s="67"/>
      <c r="C67" s="67"/>
      <c r="D67" s="67"/>
      <c r="E67" s="67"/>
      <c r="F67" s="67"/>
      <c r="G67" s="67"/>
    </row>
    <row r="68" spans="1:7" x14ac:dyDescent="0.25">
      <c r="A68" s="67"/>
      <c r="B68" s="67"/>
      <c r="C68" s="67"/>
      <c r="D68" s="67"/>
      <c r="E68" s="67"/>
    </row>
    <row r="69" spans="1:7" x14ac:dyDescent="0.25">
      <c r="A69" s="67"/>
      <c r="B69" s="67"/>
      <c r="C69" s="67"/>
      <c r="D69" s="67"/>
      <c r="E69" s="67"/>
    </row>
    <row r="70" spans="1:7" x14ac:dyDescent="0.25">
      <c r="A70" s="67"/>
      <c r="B70" s="67"/>
      <c r="C70" s="67"/>
      <c r="D70" s="67"/>
      <c r="E70" s="67"/>
    </row>
    <row r="71" spans="1:7" x14ac:dyDescent="0.25">
      <c r="A71" s="67"/>
      <c r="B71" s="67"/>
      <c r="C71" s="67"/>
      <c r="D71" s="67"/>
      <c r="E71" s="67"/>
    </row>
    <row r="72" spans="1:7" x14ac:dyDescent="0.25">
      <c r="A72" s="67"/>
      <c r="B72" s="67"/>
      <c r="C72" s="67"/>
      <c r="D72" s="67"/>
      <c r="E72" s="67"/>
    </row>
    <row r="73" spans="1:7" x14ac:dyDescent="0.25">
      <c r="A73" s="67"/>
      <c r="B73" s="67"/>
      <c r="C73" s="67"/>
      <c r="D73" s="67"/>
      <c r="E73" s="67"/>
    </row>
    <row r="74" spans="1:7" x14ac:dyDescent="0.25">
      <c r="A74" s="67"/>
      <c r="B74" s="67"/>
      <c r="C74" s="67"/>
      <c r="D74" s="67"/>
      <c r="E74" s="67"/>
    </row>
  </sheetData>
  <sheetProtection algorithmName="SHA-512" hashValue="zjUHTT5cOh/R4cEpXPNYcnpG8qiG59ScU383O48SLg8ZIrtDNQC9pLSRjsxfoMefX8GcGkDvnwGK2AUfFZ1vUg==" saltValue="ELnD5WuPidVTtr/kC7mjdA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9"/>
  <sheetViews>
    <sheetView topLeftCell="A25" zoomScaleNormal="100" workbookViewId="0">
      <selection activeCell="D61" sqref="D61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240</v>
      </c>
    </row>
    <row r="3" spans="1:5" x14ac:dyDescent="0.25">
      <c r="B3" s="59" t="str">
        <f>PriorYearBalanceSheet!A3</f>
        <v>Hat Island Telephone Company</v>
      </c>
      <c r="C3" s="67"/>
      <c r="D3" s="67"/>
    </row>
    <row r="4" spans="1:5" x14ac:dyDescent="0.25">
      <c r="B4" s="67"/>
      <c r="C4" s="67"/>
      <c r="D4" s="67"/>
    </row>
    <row r="5" spans="1:5" x14ac:dyDescent="0.25">
      <c r="B5" s="67"/>
      <c r="C5" s="67"/>
      <c r="D5" s="67"/>
    </row>
    <row r="6" spans="1:5" x14ac:dyDescent="0.25">
      <c r="A6" s="7"/>
      <c r="B6" s="7"/>
      <c r="C6" s="10" t="s">
        <v>108</v>
      </c>
      <c r="D6" s="27" t="s">
        <v>108</v>
      </c>
    </row>
    <row r="7" spans="1:5" x14ac:dyDescent="0.25">
      <c r="A7" s="18" t="s">
        <v>0</v>
      </c>
      <c r="B7" s="11" t="s">
        <v>147</v>
      </c>
      <c r="C7" s="29" t="s">
        <v>72</v>
      </c>
      <c r="D7" s="5" t="s">
        <v>111</v>
      </c>
    </row>
    <row r="8" spans="1:5" x14ac:dyDescent="0.25">
      <c r="A8" s="12"/>
      <c r="B8" s="12"/>
      <c r="C8" s="12">
        <v>2017</v>
      </c>
      <c r="D8" s="6">
        <v>2018</v>
      </c>
    </row>
    <row r="9" spans="1:5" x14ac:dyDescent="0.25">
      <c r="A9" s="10">
        <v>1</v>
      </c>
      <c r="B9" s="7" t="s">
        <v>1</v>
      </c>
      <c r="C9" s="37">
        <f>PriorYearIncomeStmt!E9</f>
        <v>15876</v>
      </c>
      <c r="D9" s="42">
        <f>'CurrentYearIncomeStmt '!E9</f>
        <v>14092.810000000001</v>
      </c>
    </row>
    <row r="10" spans="1:5" x14ac:dyDescent="0.25">
      <c r="A10" s="11">
        <v>2</v>
      </c>
      <c r="B10" s="18" t="s">
        <v>2</v>
      </c>
      <c r="C10" s="33">
        <f>PriorYearIncomeStmt!E10</f>
        <v>37449</v>
      </c>
      <c r="D10" s="42">
        <f>'CurrentYearIncomeStmt '!E10</f>
        <v>68286.06</v>
      </c>
    </row>
    <row r="11" spans="1:5" x14ac:dyDescent="0.25">
      <c r="A11" s="11">
        <v>3</v>
      </c>
      <c r="B11" s="18" t="s">
        <v>3</v>
      </c>
      <c r="C11" s="33">
        <f>PriorYearIncomeStmt!E11</f>
        <v>0</v>
      </c>
      <c r="D11" s="42">
        <f>'CurrentYearIncomeStmt '!E11</f>
        <v>0</v>
      </c>
    </row>
    <row r="12" spans="1:5" x14ac:dyDescent="0.25">
      <c r="A12" s="11">
        <v>4</v>
      </c>
      <c r="B12" s="18" t="s">
        <v>4</v>
      </c>
      <c r="C12" s="33">
        <f>PriorYearIncomeStmt!E12</f>
        <v>916</v>
      </c>
      <c r="D12" s="42">
        <f>'CurrentYearIncomeStmt '!E12</f>
        <v>746.55000000000007</v>
      </c>
    </row>
    <row r="13" spans="1:5" x14ac:dyDescent="0.25">
      <c r="A13" s="11">
        <v>5</v>
      </c>
      <c r="B13" s="18" t="s">
        <v>5</v>
      </c>
      <c r="C13" s="33">
        <f>PriorYearIncomeStmt!E13</f>
        <v>1259</v>
      </c>
      <c r="D13" s="42">
        <f>'CurrentYearIncomeStmt '!E13</f>
        <v>1277.67</v>
      </c>
    </row>
    <row r="14" spans="1:5" x14ac:dyDescent="0.25">
      <c r="A14" s="11">
        <v>6</v>
      </c>
      <c r="B14" s="18" t="s">
        <v>133</v>
      </c>
      <c r="C14" s="33">
        <f>PriorYearIncomeStmt!E14</f>
        <v>0</v>
      </c>
      <c r="D14" s="42">
        <f>'CurrentYearIncomeStmt '!E14</f>
        <v>-321.95</v>
      </c>
    </row>
    <row r="15" spans="1:5" x14ac:dyDescent="0.25">
      <c r="A15" s="11">
        <v>7</v>
      </c>
      <c r="B15" s="76" t="s">
        <v>132</v>
      </c>
      <c r="C15" s="41">
        <f>SUM(C9:C14)</f>
        <v>55500</v>
      </c>
      <c r="D15" s="43">
        <f t="shared" ref="D15" si="0">SUM(D9:D14)</f>
        <v>84081.14</v>
      </c>
      <c r="E15" s="1"/>
    </row>
    <row r="16" spans="1:5" x14ac:dyDescent="0.25">
      <c r="A16" s="11">
        <v>8</v>
      </c>
      <c r="B16" s="18" t="s">
        <v>6</v>
      </c>
      <c r="C16" s="33">
        <f>PriorYearIncomeStmt!E16</f>
        <v>16768</v>
      </c>
      <c r="D16" s="42">
        <f>'CurrentYearIncomeStmt '!E16</f>
        <v>12804.3</v>
      </c>
    </row>
    <row r="17" spans="1:5" x14ac:dyDescent="0.25">
      <c r="A17" s="11">
        <v>9</v>
      </c>
      <c r="B17" s="18" t="s">
        <v>39</v>
      </c>
      <c r="C17" s="33">
        <f>PriorYearIncomeStmt!E17</f>
        <v>0</v>
      </c>
      <c r="D17" s="42">
        <f>'CurrentYearIncomeStmt '!E17</f>
        <v>0</v>
      </c>
    </row>
    <row r="18" spans="1:5" x14ac:dyDescent="0.25">
      <c r="A18" s="11">
        <v>10</v>
      </c>
      <c r="B18" s="18" t="s">
        <v>7</v>
      </c>
      <c r="C18" s="33">
        <f>PriorYearIncomeStmt!E18</f>
        <v>13196</v>
      </c>
      <c r="D18" s="42">
        <f>'CurrentYearIncomeStmt '!E18</f>
        <v>13195.56</v>
      </c>
    </row>
    <row r="19" spans="1:5" x14ac:dyDescent="0.25">
      <c r="A19" s="11">
        <v>11</v>
      </c>
      <c r="B19" s="18" t="s">
        <v>8</v>
      </c>
      <c r="C19" s="33">
        <f>PriorYearIncomeStmt!E19</f>
        <v>0</v>
      </c>
      <c r="D19" s="42">
        <f>'CurrentYearIncomeStmt '!E19</f>
        <v>0</v>
      </c>
    </row>
    <row r="20" spans="1:5" x14ac:dyDescent="0.25">
      <c r="A20" s="11">
        <v>12</v>
      </c>
      <c r="B20" s="18" t="s">
        <v>9</v>
      </c>
      <c r="C20" s="33">
        <f>PriorYearIncomeStmt!E20</f>
        <v>9143</v>
      </c>
      <c r="D20" s="42">
        <f>'CurrentYearIncomeStmt '!E20</f>
        <v>9470.42</v>
      </c>
    </row>
    <row r="21" spans="1:5" x14ac:dyDescent="0.25">
      <c r="A21" s="11">
        <v>13</v>
      </c>
      <c r="B21" s="18" t="s">
        <v>10</v>
      </c>
      <c r="C21" s="33">
        <f>PriorYearIncomeStmt!E21</f>
        <v>77189</v>
      </c>
      <c r="D21" s="42">
        <f>'CurrentYearIncomeStmt '!E21</f>
        <v>95271.549999999988</v>
      </c>
    </row>
    <row r="22" spans="1:5" x14ac:dyDescent="0.25">
      <c r="A22" s="11">
        <v>14</v>
      </c>
      <c r="B22" s="76" t="s">
        <v>261</v>
      </c>
      <c r="C22" s="41">
        <f>C16+C17+C18+C19+C20+C21</f>
        <v>116296</v>
      </c>
      <c r="D22" s="43">
        <f>D16+D17+D18+D19+D20+D21</f>
        <v>130741.82999999999</v>
      </c>
      <c r="E22" s="1"/>
    </row>
    <row r="23" spans="1:5" x14ac:dyDescent="0.25">
      <c r="A23" s="11">
        <v>15</v>
      </c>
      <c r="B23" s="18" t="s">
        <v>14</v>
      </c>
      <c r="C23" s="33">
        <f>C15-C22</f>
        <v>-60796</v>
      </c>
      <c r="D23" s="42">
        <f>D15-D22</f>
        <v>-46660.689999999988</v>
      </c>
    </row>
    <row r="24" spans="1:5" x14ac:dyDescent="0.25">
      <c r="A24" s="11">
        <v>16</v>
      </c>
      <c r="B24" s="18" t="s">
        <v>134</v>
      </c>
      <c r="C24" s="33">
        <f>PriorYearIncomeStmt!E24</f>
        <v>0</v>
      </c>
      <c r="D24" s="42">
        <f>'CurrentYearIncomeStmt '!E24</f>
        <v>0</v>
      </c>
    </row>
    <row r="25" spans="1:5" x14ac:dyDescent="0.25">
      <c r="A25" s="11">
        <v>17</v>
      </c>
      <c r="B25" s="18" t="s">
        <v>11</v>
      </c>
      <c r="C25" s="33">
        <f>PriorYearIncomeStmt!E25</f>
        <v>0</v>
      </c>
      <c r="D25" s="42">
        <f>'CurrentYearIncomeStmt '!E25</f>
        <v>0</v>
      </c>
    </row>
    <row r="26" spans="1:5" x14ac:dyDescent="0.25">
      <c r="A26" s="11">
        <v>18</v>
      </c>
      <c r="B26" s="18" t="s">
        <v>176</v>
      </c>
      <c r="C26" s="33">
        <f>PriorYearIncomeStmt!E26</f>
        <v>0</v>
      </c>
      <c r="D26" s="42">
        <f>'CurrentYearIncomeStmt '!E26</f>
        <v>0</v>
      </c>
    </row>
    <row r="27" spans="1:5" x14ac:dyDescent="0.25">
      <c r="A27" s="11">
        <v>19</v>
      </c>
      <c r="B27" s="18" t="s">
        <v>13</v>
      </c>
      <c r="C27" s="33">
        <f>PriorYearIncomeStmt!E27</f>
        <v>3277</v>
      </c>
      <c r="D27" s="42">
        <f>'CurrentYearIncomeStmt '!E27</f>
        <v>2558.46</v>
      </c>
    </row>
    <row r="28" spans="1:5" x14ac:dyDescent="0.25">
      <c r="A28" s="11">
        <v>20</v>
      </c>
      <c r="B28" s="76" t="s">
        <v>12</v>
      </c>
      <c r="C28" s="38">
        <f>SUM(C25:C27)</f>
        <v>3277</v>
      </c>
      <c r="D28" s="44">
        <f t="shared" ref="D28" si="1">SUM(D25:D27)</f>
        <v>2558.46</v>
      </c>
    </row>
    <row r="29" spans="1:5" x14ac:dyDescent="0.25">
      <c r="A29" s="11">
        <v>21</v>
      </c>
      <c r="B29" s="76" t="s">
        <v>22</v>
      </c>
      <c r="C29" s="38">
        <f>C23+C24-C28</f>
        <v>-64073</v>
      </c>
      <c r="D29" s="44">
        <f>D23+D24-D28</f>
        <v>-49219.149999999987</v>
      </c>
    </row>
    <row r="30" spans="1:5" x14ac:dyDescent="0.25">
      <c r="A30" s="11">
        <v>22</v>
      </c>
      <c r="B30" s="18" t="s">
        <v>15</v>
      </c>
      <c r="C30" s="33">
        <f>PriorYearIncomeStmt!E30</f>
        <v>0</v>
      </c>
      <c r="D30" s="42">
        <f>'CurrentYearIncomeStmt '!E30</f>
        <v>0</v>
      </c>
    </row>
    <row r="31" spans="1:5" x14ac:dyDescent="0.25">
      <c r="A31" s="11">
        <v>23</v>
      </c>
      <c r="B31" s="18" t="s">
        <v>16</v>
      </c>
      <c r="C31" s="33">
        <f>PriorYearIncomeStmt!E31</f>
        <v>0</v>
      </c>
      <c r="D31" s="42">
        <f>'CurrentYearIncomeStmt '!E31</f>
        <v>0</v>
      </c>
    </row>
    <row r="32" spans="1:5" x14ac:dyDescent="0.25">
      <c r="A32" s="11">
        <v>24</v>
      </c>
      <c r="B32" s="18" t="s">
        <v>17</v>
      </c>
      <c r="C32" s="33">
        <f>PriorYearIncomeStmt!E32</f>
        <v>0</v>
      </c>
      <c r="D32" s="42">
        <f>'CurrentYearIncomeStmt '!E32</f>
        <v>0</v>
      </c>
    </row>
    <row r="33" spans="1:4" x14ac:dyDescent="0.25">
      <c r="A33" s="11">
        <v>25</v>
      </c>
      <c r="B33" s="18" t="s">
        <v>292</v>
      </c>
      <c r="C33" s="33">
        <f>PriorYearIncomeStmt!E33</f>
        <v>0</v>
      </c>
      <c r="D33" s="42">
        <f>'CurrentYearIncomeStmt '!E33</f>
        <v>0</v>
      </c>
    </row>
    <row r="34" spans="1:4" x14ac:dyDescent="0.25">
      <c r="A34" s="11">
        <v>26</v>
      </c>
      <c r="B34" s="76" t="s">
        <v>289</v>
      </c>
      <c r="C34" s="38">
        <f>SUM(C30:C33)</f>
        <v>0</v>
      </c>
      <c r="D34" s="44">
        <f t="shared" ref="D34" si="2">SUM(D30:D33)</f>
        <v>0</v>
      </c>
    </row>
    <row r="35" spans="1:4" x14ac:dyDescent="0.25">
      <c r="A35" s="11">
        <v>27</v>
      </c>
      <c r="B35" s="18" t="s">
        <v>18</v>
      </c>
      <c r="C35" s="33">
        <f>PriorYearIncomeStmt!E35</f>
        <v>7</v>
      </c>
      <c r="D35" s="42">
        <f>'CurrentYearIncomeStmt '!E35</f>
        <v>32</v>
      </c>
    </row>
    <row r="36" spans="1:4" x14ac:dyDescent="0.25">
      <c r="A36" s="11">
        <v>28</v>
      </c>
      <c r="B36" s="18" t="s">
        <v>19</v>
      </c>
      <c r="C36" s="33">
        <f>PriorYearIncomeStmt!E36</f>
        <v>0</v>
      </c>
      <c r="D36" s="42">
        <f>'CurrentYearIncomeStmt '!E36</f>
        <v>0</v>
      </c>
    </row>
    <row r="37" spans="1:4" x14ac:dyDescent="0.25">
      <c r="A37" s="11">
        <v>29</v>
      </c>
      <c r="B37" s="18" t="s">
        <v>78</v>
      </c>
      <c r="C37" s="33">
        <f>PriorYearIncomeStmt!E37</f>
        <v>0</v>
      </c>
      <c r="D37" s="42">
        <f>'CurrentYearIncomeStmt '!E37</f>
        <v>0</v>
      </c>
    </row>
    <row r="38" spans="1:4" x14ac:dyDescent="0.25">
      <c r="A38" s="11">
        <v>30</v>
      </c>
      <c r="B38" s="18" t="s">
        <v>20</v>
      </c>
      <c r="C38" s="33">
        <f>PriorYearIncomeStmt!E38</f>
        <v>11674</v>
      </c>
      <c r="D38" s="42">
        <f>'CurrentYearIncomeStmt '!E38</f>
        <v>6656</v>
      </c>
    </row>
    <row r="39" spans="1:4" x14ac:dyDescent="0.25">
      <c r="A39" s="11">
        <v>31</v>
      </c>
      <c r="B39" s="76" t="s">
        <v>21</v>
      </c>
      <c r="C39" s="38">
        <f>C29-C34+C35+C36+C37+C38</f>
        <v>-52392</v>
      </c>
      <c r="D39" s="44">
        <f t="shared" ref="D39" si="3">D29-D34+D35+D36+D37+D38</f>
        <v>-42531.149999999987</v>
      </c>
    </row>
    <row r="40" spans="1:4" x14ac:dyDescent="0.25">
      <c r="A40" s="11">
        <v>32</v>
      </c>
      <c r="B40" s="18" t="s">
        <v>23</v>
      </c>
      <c r="C40" s="45"/>
      <c r="D40" s="72"/>
    </row>
    <row r="41" spans="1:4" x14ac:dyDescent="0.25">
      <c r="A41" s="11">
        <v>33</v>
      </c>
      <c r="B41" s="18" t="s">
        <v>24</v>
      </c>
      <c r="C41" s="33">
        <f>PriorYearIncomeStmt!E41</f>
        <v>316340</v>
      </c>
      <c r="D41" s="42">
        <f>'CurrentYearIncomeStmt '!E41</f>
        <v>263948</v>
      </c>
    </row>
    <row r="42" spans="1:4" x14ac:dyDescent="0.25">
      <c r="A42" s="11">
        <v>34</v>
      </c>
      <c r="B42" s="18" t="s">
        <v>25</v>
      </c>
      <c r="C42" s="33">
        <f>PriorYearIncomeStmt!E42</f>
        <v>0</v>
      </c>
      <c r="D42" s="42">
        <f>'CurrentYearIncomeStmt '!E42</f>
        <v>0</v>
      </c>
    </row>
    <row r="43" spans="1:4" x14ac:dyDescent="0.25">
      <c r="A43" s="11">
        <v>35</v>
      </c>
      <c r="B43" s="18" t="s">
        <v>26</v>
      </c>
      <c r="C43" s="33">
        <f>PriorYearIncomeStmt!E43</f>
        <v>0</v>
      </c>
      <c r="D43" s="42">
        <f>'CurrentYearIncomeStmt '!E43</f>
        <v>0</v>
      </c>
    </row>
    <row r="44" spans="1:4" x14ac:dyDescent="0.25">
      <c r="A44" s="11">
        <v>36</v>
      </c>
      <c r="B44" s="18" t="s">
        <v>27</v>
      </c>
      <c r="C44" s="33">
        <f>PriorYearIncomeStmt!E44</f>
        <v>0</v>
      </c>
      <c r="D44" s="42">
        <f>'CurrentYearIncomeStmt '!E44</f>
        <v>0</v>
      </c>
    </row>
    <row r="45" spans="1:4" x14ac:dyDescent="0.25">
      <c r="A45" s="11">
        <v>37</v>
      </c>
      <c r="B45" s="18" t="s">
        <v>28</v>
      </c>
      <c r="C45" s="33">
        <f>PriorYearIncomeStmt!E45</f>
        <v>0</v>
      </c>
      <c r="D45" s="42">
        <f>'CurrentYearIncomeStmt '!E45</f>
        <v>0</v>
      </c>
    </row>
    <row r="46" spans="1:4" x14ac:dyDescent="0.25">
      <c r="A46" s="11">
        <v>38</v>
      </c>
      <c r="B46" s="18" t="s">
        <v>29</v>
      </c>
      <c r="C46" s="33">
        <f>PriorYearIncomeStmt!E46</f>
        <v>0</v>
      </c>
      <c r="D46" s="42">
        <f>'CurrentYearIncomeStmt '!E46</f>
        <v>0</v>
      </c>
    </row>
    <row r="47" spans="1:4" x14ac:dyDescent="0.25">
      <c r="A47" s="11">
        <v>39</v>
      </c>
      <c r="B47" s="76" t="s">
        <v>30</v>
      </c>
      <c r="C47" s="38">
        <f>(C39+C41+C42)-(C43+C44+C45+C46)</f>
        <v>263948</v>
      </c>
      <c r="D47" s="44">
        <f t="shared" ref="D47" si="4">(D39+D41+D42)-(D43+D44+D45+D46)</f>
        <v>221416.85</v>
      </c>
    </row>
    <row r="48" spans="1:4" x14ac:dyDescent="0.25">
      <c r="A48" s="11">
        <v>40</v>
      </c>
      <c r="B48" s="18" t="s">
        <v>31</v>
      </c>
      <c r="C48" s="33">
        <f>PriorYearIncomeStmt!E48</f>
        <v>0</v>
      </c>
      <c r="D48" s="42">
        <f>'CurrentYearIncomeStmt '!E48</f>
        <v>0</v>
      </c>
    </row>
    <row r="49" spans="1:4" x14ac:dyDescent="0.25">
      <c r="A49" s="11">
        <v>41</v>
      </c>
      <c r="B49" s="18" t="s">
        <v>29</v>
      </c>
      <c r="C49" s="33">
        <f>PriorYearIncomeStmt!E49</f>
        <v>0</v>
      </c>
      <c r="D49" s="42">
        <f>'CurrentYearIncomeStmt '!E49</f>
        <v>0</v>
      </c>
    </row>
    <row r="50" spans="1:4" x14ac:dyDescent="0.25">
      <c r="A50" s="11">
        <v>42</v>
      </c>
      <c r="B50" s="18" t="s">
        <v>32</v>
      </c>
      <c r="C50" s="33">
        <f>PriorYearIncomeStmt!E50</f>
        <v>0</v>
      </c>
      <c r="D50" s="42">
        <f>'CurrentYearIncomeStmt '!E50</f>
        <v>0</v>
      </c>
    </row>
    <row r="51" spans="1:4" x14ac:dyDescent="0.25">
      <c r="A51" s="11">
        <v>43</v>
      </c>
      <c r="B51" s="76" t="s">
        <v>33</v>
      </c>
      <c r="C51" s="38">
        <f>C48+C49-C50</f>
        <v>0</v>
      </c>
      <c r="D51" s="44">
        <f t="shared" ref="D51" si="5">D48+D49-D50</f>
        <v>0</v>
      </c>
    </row>
    <row r="52" spans="1:4" x14ac:dyDescent="0.25">
      <c r="A52" s="11">
        <v>44</v>
      </c>
      <c r="B52" s="18" t="s">
        <v>34</v>
      </c>
      <c r="C52" s="33">
        <f>PriorYearIncomeStmt!E52</f>
        <v>0</v>
      </c>
      <c r="D52" s="42">
        <f>'CurrentYearIncomeStmt '!E52</f>
        <v>0</v>
      </c>
    </row>
    <row r="53" spans="1:4" x14ac:dyDescent="0.25">
      <c r="A53" s="11">
        <v>45</v>
      </c>
      <c r="B53" s="18" t="s">
        <v>35</v>
      </c>
      <c r="C53" s="50">
        <f>((C22+C28-C18-C19)/C15)</f>
        <v>1.9167027027027026</v>
      </c>
      <c r="D53" s="50">
        <f>((D22+D28-D18-D19)/D15)</f>
        <v>1.4284384108017563</v>
      </c>
    </row>
    <row r="54" spans="1:4" x14ac:dyDescent="0.25">
      <c r="A54" s="11">
        <v>46</v>
      </c>
      <c r="B54" s="18" t="s">
        <v>36</v>
      </c>
      <c r="C54" s="50">
        <f>((C22+C28+C34)/C15)</f>
        <v>2.1544684684684685</v>
      </c>
      <c r="D54" s="50">
        <f>((D22+D28+D34)/D15)</f>
        <v>1.5853768157758088</v>
      </c>
    </row>
    <row r="55" spans="1:4" x14ac:dyDescent="0.25">
      <c r="A55" s="11">
        <v>47</v>
      </c>
      <c r="B55" s="18" t="s">
        <v>37</v>
      </c>
      <c r="C55" s="50" t="e">
        <f>((C39+C34)/C34)</f>
        <v>#DIV/0!</v>
      </c>
      <c r="D55" s="50" t="e">
        <f t="shared" ref="D55" si="6">((D39+D34)/D34)</f>
        <v>#DIV/0!</v>
      </c>
    </row>
    <row r="56" spans="1:4" x14ac:dyDescent="0.25">
      <c r="A56" s="11">
        <v>48</v>
      </c>
      <c r="B56" s="18" t="s">
        <v>38</v>
      </c>
      <c r="C56" s="46" t="e">
        <f>(C39+C34+C18+C19)/C52</f>
        <v>#DIV/0!</v>
      </c>
      <c r="D56" s="50" t="e">
        <f>(D39+D34+D18+D19)/D52</f>
        <v>#DIV/0!</v>
      </c>
    </row>
    <row r="57" spans="1:4" x14ac:dyDescent="0.25">
      <c r="A57" s="20"/>
      <c r="B57" s="20"/>
      <c r="C57" s="20"/>
      <c r="D57" s="16"/>
    </row>
    <row r="59" spans="1:4" x14ac:dyDescent="0.25">
      <c r="B59" t="s">
        <v>177</v>
      </c>
      <c r="C59" s="49" t="s">
        <v>277</v>
      </c>
      <c r="D59" s="49" t="s">
        <v>306</v>
      </c>
    </row>
    <row r="60" spans="1:4" x14ac:dyDescent="0.25">
      <c r="A60" s="48" t="s">
        <v>157</v>
      </c>
      <c r="B60" t="s">
        <v>149</v>
      </c>
      <c r="C60" s="58">
        <v>0.1101</v>
      </c>
      <c r="D60" s="58">
        <v>0.08</v>
      </c>
    </row>
    <row r="61" spans="1:4" x14ac:dyDescent="0.25">
      <c r="A61" s="48"/>
      <c r="C61" s="58"/>
      <c r="D61" s="58"/>
    </row>
    <row r="62" spans="1:4" x14ac:dyDescent="0.25">
      <c r="A62" s="67"/>
      <c r="B62" s="67" t="s">
        <v>178</v>
      </c>
      <c r="C62" s="67"/>
      <c r="D62" s="67"/>
    </row>
    <row r="63" spans="1:4" x14ac:dyDescent="0.25">
      <c r="A63" s="67"/>
      <c r="B63" s="67" t="s">
        <v>179</v>
      </c>
      <c r="C63" s="67"/>
      <c r="D63" s="67"/>
    </row>
    <row r="64" spans="1:4" x14ac:dyDescent="0.25">
      <c r="A64" s="67"/>
      <c r="B64" s="67" t="s">
        <v>180</v>
      </c>
      <c r="C64" s="67"/>
      <c r="D64" s="67"/>
    </row>
    <row r="65" spans="1:4" x14ac:dyDescent="0.25">
      <c r="A65" s="67"/>
      <c r="B65" s="67"/>
      <c r="C65" s="67"/>
      <c r="D65" s="67"/>
    </row>
    <row r="66" spans="1:4" x14ac:dyDescent="0.25">
      <c r="A66" s="67"/>
      <c r="B66" s="67"/>
      <c r="C66" s="67"/>
      <c r="D66" s="67"/>
    </row>
    <row r="67" spans="1:4" x14ac:dyDescent="0.25">
      <c r="A67" s="67"/>
      <c r="B67" s="67"/>
      <c r="C67" s="67"/>
      <c r="D67" s="67"/>
    </row>
    <row r="68" spans="1:4" x14ac:dyDescent="0.25">
      <c r="A68" s="67"/>
      <c r="B68" s="67"/>
      <c r="C68" s="67"/>
      <c r="D68" s="67"/>
    </row>
    <row r="69" spans="1:4" x14ac:dyDescent="0.25">
      <c r="A69" s="67"/>
      <c r="B69" s="67"/>
      <c r="C69" s="67"/>
      <c r="D69" s="67"/>
    </row>
  </sheetData>
  <sheetProtection algorithmName="SHA-512" hashValue="g+xnwra2WOq8u9o9exbNnybJZadTcxuuW2rNhhnr6dTYoy1EZH8H4NCYKAG++0UzNmV7pYgEQKn1EdsV47iSQw==" saltValue="DvGiMKh2fAPpprBggvFzUQ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94BC9CC07739440A30B9777E11BAA07" ma:contentTypeVersion="56" ma:contentTypeDescription="" ma:contentTypeScope="" ma:versionID="920cbf60b14814f4f551ff880888352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2019-08-01T07:00:00+00:00</OpenedDate>
    <SignificantOrder xmlns="dc463f71-b30c-4ab2-9473-d307f9d35888">false</SignificantOrder>
    <Date1 xmlns="dc463f71-b30c-4ab2-9473-d307f9d35888">2019-08-12T07:00:00+00:00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Hat Island Telephone Company</CaseCompanyNames>
    <Nickname xmlns="http://schemas.microsoft.com/sharepoint/v3" xsi:nil="true"/>
    <DocketNumber xmlns="dc463f71-b30c-4ab2-9473-d307f9d35888">190649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D08D749-9859-4DF4-A503-E1831A438B7C}"/>
</file>

<file path=customXml/itemProps2.xml><?xml version="1.0" encoding="utf-8"?>
<ds:datastoreItem xmlns:ds="http://schemas.openxmlformats.org/officeDocument/2006/customXml" ds:itemID="{B5AF9726-A8DC-4DA2-8E5E-1C58A2BA90B0}"/>
</file>

<file path=customXml/itemProps3.xml><?xml version="1.0" encoding="utf-8"?>
<ds:datastoreItem xmlns:ds="http://schemas.openxmlformats.org/officeDocument/2006/customXml" ds:itemID="{5C952E64-666A-4C26-AE97-4053B355D665}"/>
</file>

<file path=customXml/itemProps4.xml><?xml version="1.0" encoding="utf-8"?>
<ds:datastoreItem xmlns:ds="http://schemas.openxmlformats.org/officeDocument/2006/customXml" ds:itemID="{86458D29-082B-4B7F-B403-3589FD593C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SCorpTaxCalc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Gary Ricketts</cp:lastModifiedBy>
  <cp:lastPrinted>2017-11-21T19:01:04Z</cp:lastPrinted>
  <dcterms:created xsi:type="dcterms:W3CDTF">2014-05-21T17:51:51Z</dcterms:created>
  <dcterms:modified xsi:type="dcterms:W3CDTF">2019-08-12T20:05:12Z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i4>20</vt:i4>
  </property>
  <property fmtid="{D5CDD505-2E9C-101B-9397-08002B2CF9AE}" pid="3" name="tabName">
    <vt:lpwstr>State Filing</vt:lpwstr>
  </property>
  <property fmtid="{D5CDD505-2E9C-101B-9397-08002B2CF9AE}" pid="4" name="tabIndex">
    <vt:lpwstr>10</vt:lpwstr>
  </property>
  <property fmtid="{D5CDD505-2E9C-101B-9397-08002B2CF9AE}" pid="5" name="workpaperIndex">
    <vt:lpwstr/>
  </property>
  <property fmtid="{D5CDD505-2E9C-101B-9397-08002B2CF9AE}" pid="6" name="ContentTypeId">
    <vt:lpwstr>0x0101006E56B4D1795A2E4DB2F0B01679ED314A00E94BC9CC07739440A30B9777E11BAA07</vt:lpwstr>
  </property>
  <property fmtid="{D5CDD505-2E9C-101B-9397-08002B2CF9AE}" pid="7" name="_docset_NoMedatataSyncRequired">
    <vt:lpwstr>False</vt:lpwstr>
  </property>
  <property fmtid="{D5CDD505-2E9C-101B-9397-08002B2CF9AE}" pid="8" name="IsEFSEC">
    <vt:bool>false</vt:bool>
  </property>
</Properties>
</file>