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505" yWindow="-15" windowWidth="14310" windowHeight="7320" tabRatio="918"/>
  </bookViews>
  <sheets>
    <sheet name="3.02G" sheetId="1" r:id="rId1"/>
    <sheet name="SOG 12 12-2018" sheetId="57" r:id="rId2"/>
    <sheet name="Rev Sharing 12ME 12-2018 Gas" sheetId="59" r:id="rId3"/>
    <sheet name="Rentals MerCR SCH132" sheetId="60" r:id="rId4"/>
  </sheets>
  <externalReferences>
    <externalReference r:id="rId5"/>
  </externalReferences>
  <definedNames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 calcMode="autoNoTable"/>
</workbook>
</file>

<file path=xl/calcChain.xml><?xml version="1.0" encoding="utf-8"?>
<calcChain xmlns="http://schemas.openxmlformats.org/spreadsheetml/2006/main">
  <c r="C37" i="1" l="1"/>
  <c r="D19" i="1" l="1"/>
  <c r="P34" i="60" l="1"/>
  <c r="P23" i="60"/>
  <c r="P24" i="60"/>
  <c r="P25" i="60"/>
  <c r="P26" i="60"/>
  <c r="P27" i="60"/>
  <c r="P28" i="60"/>
  <c r="P29" i="60"/>
  <c r="P30" i="60"/>
  <c r="P31" i="60"/>
  <c r="P32" i="60"/>
  <c r="P33" i="60"/>
  <c r="P22" i="60"/>
  <c r="B14" i="59"/>
  <c r="D21" i="1" s="1"/>
  <c r="E24" i="1" l="1"/>
  <c r="D13" i="1" l="1"/>
  <c r="E14" i="57"/>
  <c r="E28" i="57"/>
  <c r="E52" i="57"/>
  <c r="E66" i="57"/>
  <c r="E60" i="57" l="1"/>
  <c r="E22" i="57"/>
  <c r="E68" i="57" l="1"/>
  <c r="E30" i="57"/>
  <c r="E35" i="57" s="1"/>
  <c r="E15" i="1" l="1"/>
  <c r="A14" i="1" l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E26" i="1" l="1"/>
  <c r="A13" i="1"/>
  <c r="C29" i="1" l="1"/>
  <c r="D29" i="1" s="1"/>
  <c r="C28" i="1" l="1"/>
  <c r="D28" i="1" s="1"/>
  <c r="E30" i="1" s="1"/>
  <c r="C32" i="1" l="1"/>
  <c r="D32" i="1" s="1"/>
  <c r="E34" i="1" s="1"/>
  <c r="E36" i="1" s="1"/>
  <c r="E37" i="1" s="1"/>
  <c r="E38" i="1" s="1"/>
</calcChain>
</file>

<file path=xl/sharedStrings.xml><?xml version="1.0" encoding="utf-8"?>
<sst xmlns="http://schemas.openxmlformats.org/spreadsheetml/2006/main" count="231" uniqueCount="124">
  <si>
    <t>LINE</t>
  </si>
  <si>
    <t>NO.</t>
  </si>
  <si>
    <t>DESCRIPTION</t>
  </si>
  <si>
    <t>ADJUSTMENT</t>
  </si>
  <si>
    <t>UNCOLLECTIBLES @</t>
  </si>
  <si>
    <t>ANNUAL FILING FEE @</t>
  </si>
  <si>
    <t>STATE UTILITY TAX @</t>
  </si>
  <si>
    <t>INCREASE (DECREASE) TAXES OTHER</t>
  </si>
  <si>
    <t>INCREASE (DECREASE) FIT @</t>
  </si>
  <si>
    <t>INCREASE (DECREASE) NOI</t>
  </si>
  <si>
    <t>SALES TO CUSTOMERS:</t>
  </si>
  <si>
    <t>COMMISSION BASIS REPORT</t>
  </si>
  <si>
    <t>REVENUES AND EXPENSES</t>
  </si>
  <si>
    <t>INCREASE (DECREASE) OPERATING INCOME</t>
  </si>
  <si>
    <t>INCREASE (DECREASE) EXPENSE</t>
  </si>
  <si>
    <t>PAGE 3.02</t>
  </si>
  <si>
    <t>PUGET SOUND ENERGY-GAS</t>
  </si>
  <si>
    <t>TOTAL INCREASE (DECREASE) SALES TO CUSTOMERS</t>
  </si>
  <si>
    <t>TOTAL INCREASE (DECREASE) REVENUES</t>
  </si>
  <si>
    <t>OTHER OPERATING REVENUES:</t>
  </si>
  <si>
    <t>TOTAL INCREASE (DECREASE) OPERATING REVENUES</t>
  </si>
  <si>
    <t>REMOVE RENTALS ASSOC WITH SCH 132</t>
  </si>
  <si>
    <t>REMOVE EARNINGS SHARING ACCRUALS</t>
  </si>
  <si>
    <t>Act. Costs</t>
  </si>
  <si>
    <t/>
  </si>
  <si>
    <t>* Note: Sch. 141 Expedited Rate Filing and Sch. 142 Decoupling Riders were included in this report starting in July 2015</t>
  </si>
  <si>
    <t xml:space="preserve">    Total therms</t>
  </si>
  <si>
    <t xml:space="preserve">  Total transportation</t>
  </si>
  <si>
    <t>Industrial transportation</t>
  </si>
  <si>
    <t>Commercial transportation</t>
  </si>
  <si>
    <t>Transportation Therms</t>
  </si>
  <si>
    <t xml:space="preserve">    Total gas sales - therms</t>
  </si>
  <si>
    <t xml:space="preserve">  Total interruptible</t>
  </si>
  <si>
    <t>Industrial interruptible</t>
  </si>
  <si>
    <t>Commercial interruptible</t>
  </si>
  <si>
    <t>Interruptible Sales Therms</t>
  </si>
  <si>
    <t xml:space="preserve">  Total firm</t>
  </si>
  <si>
    <t>Industrial firm</t>
  </si>
  <si>
    <t>Commercial firm</t>
  </si>
  <si>
    <t>Residential firm</t>
  </si>
  <si>
    <t>Firm Sales Therms</t>
  </si>
  <si>
    <t>SALE OF GAS - THERMS</t>
  </si>
  <si>
    <t>SCH. 149 (Pipeline Replacement) in above</t>
  </si>
  <si>
    <t>SCH. 142 (Decup in BillEngy) in above</t>
  </si>
  <si>
    <t>SCH. 141 (Expedt in BillEngy) in above</t>
  </si>
  <si>
    <t>SCH. 140 (Prop Tax in BillEngy) in above</t>
  </si>
  <si>
    <t>SCH. 132 (Merger Rate Credit) in above</t>
  </si>
  <si>
    <t>Low Income Surcharge included in above</t>
  </si>
  <si>
    <t>SCH. 120 (Cons. Tracker Rev) in above</t>
  </si>
  <si>
    <t>SCH. 81 (Utility Tax &amp; FranFee) in above</t>
  </si>
  <si>
    <t xml:space="preserve">    Total operating revenues</t>
  </si>
  <si>
    <t>Other Operating Revenues</t>
  </si>
  <si>
    <t>Decoupling Revenue</t>
  </si>
  <si>
    <t xml:space="preserve">      Total gas revenue</t>
  </si>
  <si>
    <t>Transportation Revenue</t>
  </si>
  <si>
    <t xml:space="preserve">      Total gas sales revenue</t>
  </si>
  <si>
    <t>Interruptible Sales Revenue</t>
  </si>
  <si>
    <t>Firm Sales Revenue</t>
  </si>
  <si>
    <t>SALE OF GAS - REVENUE</t>
  </si>
  <si>
    <t>ACTUAL</t>
  </si>
  <si>
    <t>INCREASE (DECREASE)</t>
  </si>
  <si>
    <t>SUMMARY OF GAS OPERATING REVENUE &amp; THERM SALES</t>
  </si>
  <si>
    <t>PUGET SOUND ENERGY</t>
  </si>
  <si>
    <t>REMOVE MERGER RATE CREDIT SCH 132</t>
  </si>
  <si>
    <t>Background Filter:</t>
  </si>
  <si>
    <t>Fiscal year/period</t>
  </si>
  <si>
    <t>Division</t>
  </si>
  <si>
    <t>Rate Category</t>
  </si>
  <si>
    <t>001/2017</t>
  </si>
  <si>
    <t>002/2017</t>
  </si>
  <si>
    <t>003/2017</t>
  </si>
  <si>
    <t>004/2017</t>
  </si>
  <si>
    <t>005/2017</t>
  </si>
  <si>
    <t>006/2017</t>
  </si>
  <si>
    <t>SCH_071G : Natural Gas Water Heater Rental Service</t>
  </si>
  <si>
    <t>SCH_072G : Natural Gas Large Vol H2O Heater Rental</t>
  </si>
  <si>
    <t>SCH_074G : Natural Gas Conv. Burner Rental Service</t>
  </si>
  <si>
    <t>Debit</t>
  </si>
  <si>
    <t>49500101  9900 - Gas ROR Accrual-Residential</t>
  </si>
  <si>
    <t>49500113  9900 - Gas ROR Refund-Commercial</t>
  </si>
  <si>
    <t>49500114  9900 - Gas ROR Refund-Industrial</t>
  </si>
  <si>
    <t>49500142  9900 - Gas ROR Refund-Residential</t>
  </si>
  <si>
    <t>49500115  9900 - Gas ROR Accrual-Commercial</t>
  </si>
  <si>
    <t>49500116  9900 - Gas ROR Accrual-Industrial</t>
  </si>
  <si>
    <t>Key Figures</t>
  </si>
  <si>
    <t>Revenue</t>
  </si>
  <si>
    <t>Sub-Transaction</t>
  </si>
  <si>
    <t>007/2017</t>
  </si>
  <si>
    <t>008/2017</t>
  </si>
  <si>
    <t>009/2017</t>
  </si>
  <si>
    <t>010/2017</t>
  </si>
  <si>
    <t>011/2017</t>
  </si>
  <si>
    <t>012/2017</t>
  </si>
  <si>
    <t>Overall Result</t>
  </si>
  <si>
    <t>Gas</t>
  </si>
  <si>
    <t>Merger Credit</t>
  </si>
  <si>
    <t>Result</t>
  </si>
  <si>
    <t>FOR THE TWELVE MONTHS ENDED DECEMBER 31, 2018</t>
  </si>
  <si>
    <t>Order Group: EB_GAS.OVER</t>
  </si>
  <si>
    <t>Puget Sound Energy</t>
  </si>
  <si>
    <t>12 Month Ended Order Report</t>
  </si>
  <si>
    <t>Report:  Orders: 12 Month Ended By Order new Report Group:  ZO12</t>
  </si>
  <si>
    <t>From:  1/2018  To: 12/2018      Report Executed: 01/25/2019 @ 14:39:29</t>
  </si>
  <si>
    <t>Sub-Transaction\Fiscal year/period</t>
  </si>
  <si>
    <t>001/2018</t>
  </si>
  <si>
    <t>002/2018</t>
  </si>
  <si>
    <t>003/2018</t>
  </si>
  <si>
    <t>004/2018</t>
  </si>
  <si>
    <t>005/2018</t>
  </si>
  <si>
    <t>006/2018</t>
  </si>
  <si>
    <t>007/2018</t>
  </si>
  <si>
    <t>008/2018</t>
  </si>
  <si>
    <t>009/2018</t>
  </si>
  <si>
    <t>010/2018</t>
  </si>
  <si>
    <t>011/2018</t>
  </si>
  <si>
    <t>012/2018</t>
  </si>
  <si>
    <t>SCH_071G</t>
  </si>
  <si>
    <t>Natural Gas Water Heater Rental Service</t>
  </si>
  <si>
    <t>SCH_072G</t>
  </si>
  <si>
    <t>Natural Gas Large Vol H2O Heater Rental</t>
  </si>
  <si>
    <t>SCH_074G</t>
  </si>
  <si>
    <t>Natural Gas Conv. Burner Rental Service</t>
  </si>
  <si>
    <t>TWELVE MONTHS ENDED DECEMBER 31, 2018</t>
  </si>
  <si>
    <t>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</si>
</sst>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  <numFmt numFmtId="166" formatCode="0.00000%"/>
    <numFmt numFmtId="167" formatCode="0.00000"/>
    <numFmt numFmtId="168" formatCode="_(#,##0_);\(#,##0\);_(#,##0_);_(@_)"/>
    <numFmt numFmtId="169" formatCode="&quot;$ &quot;#,##0.00;&quot;$ -&quot;#,##0.00"/>
    <numFmt numFmtId="170" formatCode="_-* #,##0.00\ _D_M_-;\-* #,##0.00\ _D_M_-;_-* &quot;-&quot;??\ _D_M_-;_-@_-"/>
    <numFmt numFmtId="171" formatCode="_-* #,##0.00\ &quot;DM&quot;_-;\-* #,##0.00\ &quot;DM&quot;_-;_-* &quot;-&quot;??\ &quot;DM&quot;_-;_-@_-"/>
    <numFmt numFmtId="172" formatCode="00000"/>
    <numFmt numFmtId="173" formatCode="0.00_)"/>
    <numFmt numFmtId="174" formatCode="###,000"/>
    <numFmt numFmtId="175" formatCode="_(* #,##0_);_(* \(#,##0\);_(* &quot;-&quot;??_);_(@_)"/>
    <numFmt numFmtId="176" formatCode="\$\ #,##0.00"/>
    <numFmt numFmtId="177" formatCode="\$\ #,##0.00;\$\ \-\ #,##0.00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109">
    <fill>
      <patternFill patternType="none"/>
    </fill>
    <fill>
      <patternFill patternType="gray125"/>
    </fill>
    <fill>
      <patternFill patternType="solid">
        <fgColor rgb="FFECECE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D7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 style="medium">
        <color rgb="FFECECEC"/>
      </left>
      <right/>
      <top/>
      <bottom/>
      <diagonal/>
    </border>
    <border>
      <left/>
      <right style="medium">
        <color rgb="FFECECEC"/>
      </right>
      <top style="medium">
        <color rgb="FFECECEC"/>
      </top>
      <bottom/>
      <diagonal/>
    </border>
    <border>
      <left/>
      <right/>
      <top style="medium">
        <color rgb="FFECECEC"/>
      </top>
      <bottom/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 style="medium">
        <color rgb="FFECECEC"/>
      </left>
      <right/>
      <top style="medium">
        <color rgb="FFECECEC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ECECEC"/>
      </left>
      <right style="medium">
        <color rgb="FFECECEC"/>
      </right>
      <top/>
      <bottom style="medium">
        <color rgb="FFECECEC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229">
    <xf numFmtId="0" fontId="0" fillId="0" borderId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16" applyNumberFormat="0" applyAlignment="0" applyProtection="0"/>
    <xf numFmtId="0" fontId="25" fillId="7" borderId="17" applyNumberFormat="0" applyAlignment="0" applyProtection="0"/>
    <xf numFmtId="0" fontId="26" fillId="7" borderId="16" applyNumberFormat="0" applyAlignment="0" applyProtection="0"/>
    <xf numFmtId="0" fontId="27" fillId="0" borderId="18" applyNumberFormat="0" applyFill="0" applyAlignment="0" applyProtection="0"/>
    <xf numFmtId="0" fontId="28" fillId="8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32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2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9" borderId="20" applyNumberFormat="0" applyFont="0" applyAlignment="0" applyProtection="0"/>
    <xf numFmtId="0" fontId="33" fillId="0" borderId="0"/>
    <xf numFmtId="0" fontId="5" fillId="0" borderId="0"/>
    <xf numFmtId="39" fontId="34" fillId="0" borderId="0"/>
    <xf numFmtId="17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6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6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43" borderId="0" applyNumberFormat="0" applyBorder="0" applyAlignment="0" applyProtection="0"/>
    <xf numFmtId="0" fontId="35" fillId="38" borderId="0" applyNumberFormat="0" applyBorder="0" applyAlignment="0" applyProtection="0"/>
    <xf numFmtId="0" fontId="36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172" fontId="5" fillId="0" borderId="0"/>
    <xf numFmtId="38" fontId="10" fillId="48" borderId="0" applyNumberFormat="0" applyBorder="0" applyAlignment="0" applyProtection="0"/>
    <xf numFmtId="10" fontId="10" fillId="49" borderId="1" applyNumberFormat="0" applyBorder="0" applyAlignment="0" applyProtection="0"/>
    <xf numFmtId="173" fontId="38" fillId="0" borderId="0"/>
    <xf numFmtId="10" fontId="5" fillId="0" borderId="0" applyFont="0" applyFill="0" applyBorder="0" applyAlignment="0" applyProtection="0"/>
    <xf numFmtId="4" fontId="39" fillId="50" borderId="22" applyNumberFormat="0" applyProtection="0">
      <alignment vertical="center"/>
    </xf>
    <xf numFmtId="4" fontId="40" fillId="50" borderId="22" applyNumberFormat="0" applyProtection="0">
      <alignment vertical="center"/>
    </xf>
    <xf numFmtId="4" fontId="39" fillId="50" borderId="22" applyNumberFormat="0" applyProtection="0">
      <alignment horizontal="left" vertical="center" indent="1"/>
    </xf>
    <xf numFmtId="0" fontId="39" fillId="50" borderId="22" applyNumberFormat="0" applyProtection="0">
      <alignment horizontal="left" vertical="top" indent="1"/>
    </xf>
    <xf numFmtId="4" fontId="39" fillId="51" borderId="0" applyNumberFormat="0" applyProtection="0">
      <alignment horizontal="left" vertical="center" indent="1"/>
    </xf>
    <xf numFmtId="4" fontId="41" fillId="52" borderId="22" applyNumberFormat="0" applyProtection="0">
      <alignment horizontal="right" vertical="center"/>
    </xf>
    <xf numFmtId="4" fontId="41" fillId="53" borderId="22" applyNumberFormat="0" applyProtection="0">
      <alignment horizontal="right" vertical="center"/>
    </xf>
    <xf numFmtId="4" fontId="41" fillId="54" borderId="22" applyNumberFormat="0" applyProtection="0">
      <alignment horizontal="right" vertical="center"/>
    </xf>
    <xf numFmtId="4" fontId="41" fillId="55" borderId="22" applyNumberFormat="0" applyProtection="0">
      <alignment horizontal="right" vertical="center"/>
    </xf>
    <xf numFmtId="4" fontId="41" fillId="56" borderId="22" applyNumberFormat="0" applyProtection="0">
      <alignment horizontal="right" vertical="center"/>
    </xf>
    <xf numFmtId="4" fontId="41" fillId="57" borderId="22" applyNumberFormat="0" applyProtection="0">
      <alignment horizontal="right" vertical="center"/>
    </xf>
    <xf numFmtId="4" fontId="41" fillId="58" borderId="22" applyNumberFormat="0" applyProtection="0">
      <alignment horizontal="right" vertical="center"/>
    </xf>
    <xf numFmtId="4" fontId="41" fillId="59" borderId="22" applyNumberFormat="0" applyProtection="0">
      <alignment horizontal="right" vertical="center"/>
    </xf>
    <xf numFmtId="4" fontId="41" fillId="60" borderId="22" applyNumberFormat="0" applyProtection="0">
      <alignment horizontal="right" vertical="center"/>
    </xf>
    <xf numFmtId="4" fontId="39" fillId="61" borderId="23" applyNumberFormat="0" applyProtection="0">
      <alignment horizontal="left" vertical="center" indent="1"/>
    </xf>
    <xf numFmtId="4" fontId="41" fillId="62" borderId="0" applyNumberFormat="0" applyProtection="0">
      <alignment horizontal="left" vertical="center" indent="1"/>
    </xf>
    <xf numFmtId="4" fontId="42" fillId="63" borderId="0" applyNumberFormat="0" applyProtection="0">
      <alignment horizontal="left" vertical="center" indent="1"/>
    </xf>
    <xf numFmtId="4" fontId="41" fillId="51" borderId="22" applyNumberFormat="0" applyProtection="0">
      <alignment horizontal="right" vertical="center"/>
    </xf>
    <xf numFmtId="4" fontId="41" fillId="62" borderId="0" applyNumberFormat="0" applyProtection="0">
      <alignment horizontal="left" vertical="center" indent="1"/>
    </xf>
    <xf numFmtId="4" fontId="41" fillId="51" borderId="0" applyNumberFormat="0" applyProtection="0">
      <alignment horizontal="left" vertical="center" indent="1"/>
    </xf>
    <xf numFmtId="0" fontId="5" fillId="63" borderId="22" applyNumberFormat="0" applyProtection="0">
      <alignment horizontal="left" vertical="center" indent="1"/>
    </xf>
    <xf numFmtId="0" fontId="5" fillId="63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64" borderId="22" applyNumberFormat="0" applyProtection="0">
      <alignment horizontal="left" vertical="center" indent="1"/>
    </xf>
    <xf numFmtId="0" fontId="5" fillId="64" borderId="22" applyNumberFormat="0" applyProtection="0">
      <alignment horizontal="left" vertical="top" indent="1"/>
    </xf>
    <xf numFmtId="0" fontId="5" fillId="62" borderId="22" applyNumberFormat="0" applyProtection="0">
      <alignment horizontal="left" vertical="center" indent="1"/>
    </xf>
    <xf numFmtId="0" fontId="5" fillId="62" borderId="22" applyNumberFormat="0" applyProtection="0">
      <alignment horizontal="left" vertical="top" indent="1"/>
    </xf>
    <xf numFmtId="0" fontId="5" fillId="65" borderId="1" applyNumberFormat="0">
      <protection locked="0"/>
    </xf>
    <xf numFmtId="0" fontId="43" fillId="63" borderId="24" applyBorder="0"/>
    <xf numFmtId="4" fontId="41" fillId="66" borderId="22" applyNumberFormat="0" applyProtection="0">
      <alignment vertical="center"/>
    </xf>
    <xf numFmtId="4" fontId="44" fillId="66" borderId="22" applyNumberFormat="0" applyProtection="0">
      <alignment vertical="center"/>
    </xf>
    <xf numFmtId="4" fontId="41" fillId="66" borderId="22" applyNumberFormat="0" applyProtection="0">
      <alignment horizontal="left" vertical="center" indent="1"/>
    </xf>
    <xf numFmtId="0" fontId="41" fillId="66" borderId="22" applyNumberFormat="0" applyProtection="0">
      <alignment horizontal="left" vertical="top" indent="1"/>
    </xf>
    <xf numFmtId="4" fontId="41" fillId="62" borderId="22" applyNumberFormat="0" applyProtection="0">
      <alignment horizontal="right" vertical="center"/>
    </xf>
    <xf numFmtId="4" fontId="44" fillId="62" borderId="22" applyNumberFormat="0" applyProtection="0">
      <alignment horizontal="right" vertical="center"/>
    </xf>
    <xf numFmtId="4" fontId="41" fillId="51" borderId="22" applyNumberFormat="0" applyProtection="0">
      <alignment horizontal="left" vertical="center" indent="1"/>
    </xf>
    <xf numFmtId="0" fontId="41" fillId="51" borderId="22" applyNumberFormat="0" applyProtection="0">
      <alignment horizontal="left" vertical="top" indent="1"/>
    </xf>
    <xf numFmtId="4" fontId="45" fillId="67" borderId="0" applyNumberFormat="0" applyProtection="0">
      <alignment horizontal="left" vertical="center" indent="1"/>
    </xf>
    <xf numFmtId="0" fontId="10" fillId="68" borderId="1"/>
    <xf numFmtId="4" fontId="46" fillId="62" borderId="22" applyNumberFormat="0" applyProtection="0">
      <alignment horizontal="right" vertical="center"/>
    </xf>
    <xf numFmtId="0" fontId="47" fillId="0" borderId="25" applyNumberFormat="0" applyFont="0" applyFill="0" applyAlignment="0" applyProtection="0"/>
    <xf numFmtId="174" fontId="48" fillId="0" borderId="26" applyNumberFormat="0" applyProtection="0">
      <alignment horizontal="right" vertical="center"/>
    </xf>
    <xf numFmtId="174" fontId="49" fillId="0" borderId="27" applyNumberFormat="0" applyProtection="0">
      <alignment horizontal="right" vertical="center"/>
    </xf>
    <xf numFmtId="0" fontId="49" fillId="69" borderId="25" applyNumberFormat="0" applyAlignment="0" applyProtection="0">
      <alignment horizontal="left" vertical="center" indent="1"/>
    </xf>
    <xf numFmtId="0" fontId="50" fillId="70" borderId="27" applyNumberFormat="0" applyAlignment="0" applyProtection="0">
      <alignment horizontal="left" vertical="center" indent="1"/>
    </xf>
    <xf numFmtId="0" fontId="50" fillId="70" borderId="27" applyNumberFormat="0" applyAlignment="0" applyProtection="0">
      <alignment horizontal="left" vertical="center" indent="1"/>
    </xf>
    <xf numFmtId="0" fontId="51" fillId="0" borderId="28" applyNumberFormat="0" applyFill="0" applyBorder="0" applyAlignment="0" applyProtection="0"/>
    <xf numFmtId="0" fontId="52" fillId="0" borderId="28" applyBorder="0" applyAlignment="0" applyProtection="0"/>
    <xf numFmtId="174" fontId="53" fillId="71" borderId="29" applyNumberFormat="0" applyBorder="0" applyAlignment="0" applyProtection="0">
      <alignment horizontal="right" vertical="center" indent="1"/>
    </xf>
    <xf numFmtId="174" fontId="54" fillId="72" borderId="29" applyNumberFormat="0" applyBorder="0" applyAlignment="0" applyProtection="0">
      <alignment horizontal="right" vertical="center" indent="1"/>
    </xf>
    <xf numFmtId="174" fontId="54" fillId="73" borderId="29" applyNumberFormat="0" applyBorder="0" applyAlignment="0" applyProtection="0">
      <alignment horizontal="right" vertical="center" indent="1"/>
    </xf>
    <xf numFmtId="174" fontId="55" fillId="74" borderId="29" applyNumberFormat="0" applyBorder="0" applyAlignment="0" applyProtection="0">
      <alignment horizontal="right" vertical="center" indent="1"/>
    </xf>
    <xf numFmtId="174" fontId="55" fillId="75" borderId="29" applyNumberFormat="0" applyBorder="0" applyAlignment="0" applyProtection="0">
      <alignment horizontal="right" vertical="center" indent="1"/>
    </xf>
    <xf numFmtId="174" fontId="55" fillId="76" borderId="29" applyNumberFormat="0" applyBorder="0" applyAlignment="0" applyProtection="0">
      <alignment horizontal="right" vertical="center" indent="1"/>
    </xf>
    <xf numFmtId="174" fontId="56" fillId="77" borderId="29" applyNumberFormat="0" applyBorder="0" applyAlignment="0" applyProtection="0">
      <alignment horizontal="right" vertical="center" indent="1"/>
    </xf>
    <xf numFmtId="174" fontId="56" fillId="78" borderId="29" applyNumberFormat="0" applyBorder="0" applyAlignment="0" applyProtection="0">
      <alignment horizontal="right" vertical="center" indent="1"/>
    </xf>
    <xf numFmtId="174" fontId="56" fillId="79" borderId="29" applyNumberFormat="0" applyBorder="0" applyAlignment="0" applyProtection="0">
      <alignment horizontal="right" vertical="center" indent="1"/>
    </xf>
    <xf numFmtId="0" fontId="50" fillId="80" borderId="25" applyNumberFormat="0" applyAlignment="0" applyProtection="0">
      <alignment horizontal="left" vertical="center" indent="1"/>
    </xf>
    <xf numFmtId="0" fontId="50" fillId="81" borderId="25" applyNumberFormat="0" applyAlignment="0" applyProtection="0">
      <alignment horizontal="left" vertical="center" indent="1"/>
    </xf>
    <xf numFmtId="0" fontId="50" fillId="82" borderId="25" applyNumberFormat="0" applyAlignment="0" applyProtection="0">
      <alignment horizontal="left" vertical="center" indent="1"/>
    </xf>
    <xf numFmtId="0" fontId="50" fillId="83" borderId="25" applyNumberFormat="0" applyAlignment="0" applyProtection="0">
      <alignment horizontal="left" vertical="center" indent="1"/>
    </xf>
    <xf numFmtId="0" fontId="50" fillId="84" borderId="27" applyNumberFormat="0" applyAlignment="0" applyProtection="0">
      <alignment horizontal="left" vertical="center" indent="1"/>
    </xf>
    <xf numFmtId="174" fontId="48" fillId="83" borderId="26" applyNumberFormat="0" applyBorder="0" applyProtection="0">
      <alignment horizontal="right" vertical="center"/>
    </xf>
    <xf numFmtId="174" fontId="49" fillId="83" borderId="27" applyNumberFormat="0" applyBorder="0" applyProtection="0">
      <alignment horizontal="right" vertical="center"/>
    </xf>
    <xf numFmtId="174" fontId="48" fillId="85" borderId="25" applyNumberFormat="0" applyAlignment="0" applyProtection="0">
      <alignment horizontal="left" vertical="center" indent="1"/>
    </xf>
    <xf numFmtId="0" fontId="49" fillId="69" borderId="27" applyNumberFormat="0" applyAlignment="0" applyProtection="0">
      <alignment horizontal="left" vertical="center" indent="1"/>
    </xf>
    <xf numFmtId="0" fontId="50" fillId="84" borderId="27" applyNumberFormat="0" applyAlignment="0" applyProtection="0">
      <alignment horizontal="left" vertical="center" indent="1"/>
    </xf>
    <xf numFmtId="174" fontId="49" fillId="84" borderId="27" applyNumberFormat="0" applyProtection="0">
      <alignment horizontal="right" vertical="center"/>
    </xf>
    <xf numFmtId="0" fontId="57" fillId="0" borderId="0" applyNumberFormat="0" applyFill="0" applyBorder="0" applyAlignment="0" applyProtection="0"/>
    <xf numFmtId="0" fontId="3" fillId="0" borderId="0"/>
    <xf numFmtId="0" fontId="2" fillId="0" borderId="0"/>
    <xf numFmtId="0" fontId="33" fillId="0" borderId="0"/>
    <xf numFmtId="43" fontId="58" fillId="0" borderId="0" applyFont="0" applyFill="0" applyBorder="0" applyAlignment="0" applyProtection="0"/>
    <xf numFmtId="0" fontId="10" fillId="87" borderId="0"/>
    <xf numFmtId="0" fontId="36" fillId="88" borderId="0" applyNumberFormat="0" applyBorder="0" applyAlignment="0" applyProtection="0"/>
    <xf numFmtId="0" fontId="35" fillId="89" borderId="0" applyNumberFormat="0" applyBorder="0" applyAlignment="0" applyProtection="0"/>
    <xf numFmtId="0" fontId="35" fillId="42" borderId="0" applyNumberFormat="0" applyBorder="0" applyAlignment="0" applyProtection="0"/>
    <xf numFmtId="0" fontId="36" fillId="90" borderId="0" applyNumberFormat="0" applyBorder="0" applyAlignment="0" applyProtection="0"/>
    <xf numFmtId="0" fontId="36" fillId="91" borderId="0" applyNumberFormat="0" applyBorder="0" applyAlignment="0" applyProtection="0"/>
    <xf numFmtId="0" fontId="35" fillId="92" borderId="0" applyNumberFormat="0" applyBorder="0" applyAlignment="0" applyProtection="0"/>
    <xf numFmtId="0" fontId="35" fillId="41" borderId="0" applyNumberFormat="0" applyBorder="0" applyAlignment="0" applyProtection="0"/>
    <xf numFmtId="0" fontId="36" fillId="38" borderId="0" applyNumberFormat="0" applyBorder="0" applyAlignment="0" applyProtection="0"/>
    <xf numFmtId="0" fontId="36" fillId="93" borderId="0" applyNumberFormat="0" applyBorder="0" applyAlignment="0" applyProtection="0"/>
    <xf numFmtId="0" fontId="35" fillId="94" borderId="0" applyNumberFormat="0" applyBorder="0" applyAlignment="0" applyProtection="0"/>
    <xf numFmtId="0" fontId="35" fillId="95" borderId="0" applyNumberFormat="0" applyBorder="0" applyAlignment="0" applyProtection="0"/>
    <xf numFmtId="0" fontId="36" fillId="96" borderId="0" applyNumberFormat="0" applyBorder="0" applyAlignment="0" applyProtection="0"/>
    <xf numFmtId="0" fontId="36" fillId="97" borderId="0" applyNumberFormat="0" applyBorder="0" applyAlignment="0" applyProtection="0"/>
    <xf numFmtId="0" fontId="35" fillId="92" borderId="0" applyNumberFormat="0" applyBorder="0" applyAlignment="0" applyProtection="0"/>
    <xf numFmtId="0" fontId="35" fillId="39" borderId="0" applyNumberFormat="0" applyBorder="0" applyAlignment="0" applyProtection="0"/>
    <xf numFmtId="0" fontId="36" fillId="41" borderId="0" applyNumberFormat="0" applyBorder="0" applyAlignment="0" applyProtection="0"/>
    <xf numFmtId="0" fontId="36" fillId="90" borderId="0" applyNumberFormat="0" applyBorder="0" applyAlignment="0" applyProtection="0"/>
    <xf numFmtId="0" fontId="35" fillId="40" borderId="0" applyNumberFormat="0" applyBorder="0" applyAlignment="0" applyProtection="0"/>
    <xf numFmtId="0" fontId="36" fillId="90" borderId="0" applyNumberFormat="0" applyBorder="0" applyAlignment="0" applyProtection="0"/>
    <xf numFmtId="0" fontId="36" fillId="98" borderId="0" applyNumberFormat="0" applyBorder="0" applyAlignment="0" applyProtection="0"/>
    <xf numFmtId="0" fontId="35" fillId="44" borderId="0" applyNumberFormat="0" applyBorder="0" applyAlignment="0" applyProtection="0"/>
    <xf numFmtId="0" fontId="36" fillId="99" borderId="0" applyNumberFormat="0" applyBorder="0" applyAlignment="0" applyProtection="0"/>
    <xf numFmtId="0" fontId="63" fillId="43" borderId="0" applyNumberFormat="0" applyBorder="0" applyAlignment="0" applyProtection="0"/>
    <xf numFmtId="0" fontId="64" fillId="100" borderId="31" applyNumberFormat="0" applyAlignment="0" applyProtection="0"/>
    <xf numFmtId="0" fontId="65" fillId="97" borderId="32" applyNumberFormat="0" applyAlignment="0" applyProtection="0"/>
    <xf numFmtId="0" fontId="37" fillId="101" borderId="0" applyNumberFormat="0" applyBorder="0" applyAlignment="0" applyProtection="0"/>
    <xf numFmtId="0" fontId="37" fillId="102" borderId="0" applyNumberFormat="0" applyBorder="0" applyAlignment="0" applyProtection="0"/>
    <xf numFmtId="0" fontId="35" fillId="95" borderId="0" applyNumberFormat="0" applyBorder="0" applyAlignment="0" applyProtection="0"/>
    <xf numFmtId="0" fontId="66" fillId="0" borderId="33" applyNumberFormat="0" applyFill="0" applyAlignment="0" applyProtection="0"/>
    <xf numFmtId="0" fontId="67" fillId="0" borderId="34" applyNumberFormat="0" applyFill="0" applyAlignment="0" applyProtection="0"/>
    <xf numFmtId="0" fontId="68" fillId="0" borderId="35" applyNumberFormat="0" applyFill="0" applyAlignment="0" applyProtection="0"/>
    <xf numFmtId="0" fontId="68" fillId="0" borderId="0" applyNumberFormat="0" applyFill="0" applyBorder="0" applyAlignment="0" applyProtection="0"/>
    <xf numFmtId="0" fontId="69" fillId="44" borderId="31" applyNumberFormat="0" applyAlignment="0" applyProtection="0"/>
    <xf numFmtId="0" fontId="70" fillId="0" borderId="36" applyNumberFormat="0" applyFill="0" applyAlignment="0" applyProtection="0"/>
    <xf numFmtId="0" fontId="70" fillId="44" borderId="0" applyNumberFormat="0" applyBorder="0" applyAlignment="0" applyProtection="0"/>
    <xf numFmtId="0" fontId="10" fillId="43" borderId="31" applyNumberFormat="0" applyFont="0" applyAlignment="0" applyProtection="0"/>
    <xf numFmtId="0" fontId="71" fillId="100" borderId="37" applyNumberFormat="0" applyAlignment="0" applyProtection="0"/>
    <xf numFmtId="4" fontId="10" fillId="50" borderId="31" applyNumberFormat="0" applyProtection="0">
      <alignment vertical="center"/>
    </xf>
    <xf numFmtId="4" fontId="73" fillId="103" borderId="31" applyNumberFormat="0" applyProtection="0">
      <alignment vertical="center"/>
    </xf>
    <xf numFmtId="4" fontId="10" fillId="103" borderId="31" applyNumberFormat="0" applyProtection="0">
      <alignment horizontal="left" vertical="center" indent="1"/>
    </xf>
    <xf numFmtId="0" fontId="60" fillId="50" borderId="22" applyNumberFormat="0" applyProtection="0">
      <alignment horizontal="left" vertical="top" indent="1"/>
    </xf>
    <xf numFmtId="4" fontId="10" fillId="104" borderId="31" applyNumberFormat="0" applyProtection="0">
      <alignment horizontal="left" vertical="center" indent="1"/>
    </xf>
    <xf numFmtId="4" fontId="10" fillId="52" borderId="31" applyNumberFormat="0" applyProtection="0">
      <alignment horizontal="right" vertical="center"/>
    </xf>
    <xf numFmtId="4" fontId="10" fillId="105" borderId="31" applyNumberFormat="0" applyProtection="0">
      <alignment horizontal="right" vertical="center"/>
    </xf>
    <xf numFmtId="4" fontId="10" fillId="54" borderId="38" applyNumberFormat="0" applyProtection="0">
      <alignment horizontal="right" vertical="center"/>
    </xf>
    <xf numFmtId="4" fontId="10" fillId="55" borderId="31" applyNumberFormat="0" applyProtection="0">
      <alignment horizontal="right" vertical="center"/>
    </xf>
    <xf numFmtId="4" fontId="10" fillId="56" borderId="31" applyNumberFormat="0" applyProtection="0">
      <alignment horizontal="right" vertical="center"/>
    </xf>
    <xf numFmtId="4" fontId="10" fillId="57" borderId="31" applyNumberFormat="0" applyProtection="0">
      <alignment horizontal="right" vertical="center"/>
    </xf>
    <xf numFmtId="4" fontId="10" fillId="58" borderId="31" applyNumberFormat="0" applyProtection="0">
      <alignment horizontal="right" vertical="center"/>
    </xf>
    <xf numFmtId="4" fontId="10" fillId="59" borderId="31" applyNumberFormat="0" applyProtection="0">
      <alignment horizontal="right" vertical="center"/>
    </xf>
    <xf numFmtId="4" fontId="10" fillId="60" borderId="31" applyNumberFormat="0" applyProtection="0">
      <alignment horizontal="right" vertical="center"/>
    </xf>
    <xf numFmtId="4" fontId="10" fillId="61" borderId="38" applyNumberFormat="0" applyProtection="0">
      <alignment horizontal="left" vertical="center" indent="1"/>
    </xf>
    <xf numFmtId="4" fontId="5" fillId="63" borderId="38" applyNumberFormat="0" applyProtection="0">
      <alignment horizontal="left" vertical="center" indent="1"/>
    </xf>
    <xf numFmtId="4" fontId="5" fillId="63" borderId="38" applyNumberFormat="0" applyProtection="0">
      <alignment horizontal="left" vertical="center" indent="1"/>
    </xf>
    <xf numFmtId="4" fontId="10" fillId="51" borderId="31" applyNumberFormat="0" applyProtection="0">
      <alignment horizontal="right" vertical="center"/>
    </xf>
    <xf numFmtId="4" fontId="10" fillId="62" borderId="38" applyNumberFormat="0" applyProtection="0">
      <alignment horizontal="left" vertical="center" indent="1"/>
    </xf>
    <xf numFmtId="4" fontId="10" fillId="51" borderId="38" applyNumberFormat="0" applyProtection="0">
      <alignment horizontal="left" vertical="center" indent="1"/>
    </xf>
    <xf numFmtId="0" fontId="10" fillId="106" borderId="31" applyNumberFormat="0" applyProtection="0">
      <alignment horizontal="left" vertical="center" indent="1"/>
    </xf>
    <xf numFmtId="0" fontId="10" fillId="63" borderId="22" applyNumberFormat="0" applyProtection="0">
      <alignment horizontal="left" vertical="top" indent="1"/>
    </xf>
    <xf numFmtId="0" fontId="10" fillId="107" borderId="31" applyNumberFormat="0" applyProtection="0">
      <alignment horizontal="left" vertical="center" indent="1"/>
    </xf>
    <xf numFmtId="0" fontId="10" fillId="51" borderId="22" applyNumberFormat="0" applyProtection="0">
      <alignment horizontal="left" vertical="top" indent="1"/>
    </xf>
    <xf numFmtId="0" fontId="10" fillId="64" borderId="31" applyNumberFormat="0" applyProtection="0">
      <alignment horizontal="left" vertical="center" indent="1"/>
    </xf>
    <xf numFmtId="0" fontId="10" fillId="64" borderId="22" applyNumberFormat="0" applyProtection="0">
      <alignment horizontal="left" vertical="top" indent="1"/>
    </xf>
    <xf numFmtId="0" fontId="10" fillId="62" borderId="31" applyNumberFormat="0" applyProtection="0">
      <alignment horizontal="left" vertical="center" indent="1"/>
    </xf>
    <xf numFmtId="0" fontId="10" fillId="62" borderId="22" applyNumberFormat="0" applyProtection="0">
      <alignment horizontal="left" vertical="top" indent="1"/>
    </xf>
    <xf numFmtId="0" fontId="10" fillId="65" borderId="39" applyNumberFormat="0">
      <protection locked="0"/>
    </xf>
    <xf numFmtId="4" fontId="59" fillId="66" borderId="22" applyNumberFormat="0" applyProtection="0">
      <alignment vertical="center"/>
    </xf>
    <xf numFmtId="4" fontId="73" fillId="108" borderId="1" applyNumberFormat="0" applyProtection="0">
      <alignment vertical="center"/>
    </xf>
    <xf numFmtId="4" fontId="59" fillId="106" borderId="22" applyNumberFormat="0" applyProtection="0">
      <alignment horizontal="left" vertical="center" indent="1"/>
    </xf>
    <xf numFmtId="0" fontId="59" fillId="66" borderId="22" applyNumberFormat="0" applyProtection="0">
      <alignment horizontal="left" vertical="top" indent="1"/>
    </xf>
    <xf numFmtId="4" fontId="10" fillId="0" borderId="31" applyNumberFormat="0" applyProtection="0">
      <alignment horizontal="right" vertical="center"/>
    </xf>
    <xf numFmtId="4" fontId="73" fillId="49" borderId="31" applyNumberFormat="0" applyProtection="0">
      <alignment horizontal="right" vertical="center"/>
    </xf>
    <xf numFmtId="4" fontId="10" fillId="104" borderId="31" applyNumberFormat="0" applyProtection="0">
      <alignment horizontal="left" vertical="center" indent="1"/>
    </xf>
    <xf numFmtId="0" fontId="59" fillId="51" borderId="22" applyNumberFormat="0" applyProtection="0">
      <alignment horizontal="left" vertical="top" indent="1"/>
    </xf>
    <xf numFmtId="4" fontId="61" fillId="67" borderId="38" applyNumberFormat="0" applyProtection="0">
      <alignment horizontal="left" vertical="center" indent="1"/>
    </xf>
    <xf numFmtId="4" fontId="62" fillId="65" borderId="31" applyNumberFormat="0" applyProtection="0">
      <alignment horizontal="right" vertical="center"/>
    </xf>
    <xf numFmtId="0" fontId="37" fillId="0" borderId="40" applyNumberFormat="0" applyFill="0" applyAlignment="0" applyProtection="0"/>
    <xf numFmtId="0" fontId="72" fillId="0" borderId="0" applyNumberFormat="0" applyFill="0" applyBorder="0" applyAlignment="0" applyProtection="0"/>
  </cellStyleXfs>
  <cellXfs count="121">
    <xf numFmtId="0" fontId="0" fillId="0" borderId="0" xfId="0"/>
    <xf numFmtId="0" fontId="7" fillId="0" borderId="0" xfId="0" applyFont="1" applyFill="1" applyAlignment="1"/>
    <xf numFmtId="0" fontId="8" fillId="0" borderId="3" xfId="0" quotePrefix="1" applyFont="1" applyFill="1" applyBorder="1" applyAlignment="1">
      <alignment horizontal="right"/>
    </xf>
    <xf numFmtId="0" fontId="8" fillId="0" borderId="0" xfId="0" applyFont="1" applyFill="1" applyAlignment="1"/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/>
    <xf numFmtId="0" fontId="9" fillId="0" borderId="4" xfId="0" applyFont="1" applyFill="1" applyBorder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7" fillId="0" borderId="0" xfId="0" quotePrefix="1" applyFont="1" applyFill="1" applyAlignment="1">
      <alignment horizontal="left"/>
    </xf>
    <xf numFmtId="41" fontId="7" fillId="0" borderId="0" xfId="0" applyNumberFormat="1" applyFont="1" applyFill="1" applyAlignment="1"/>
    <xf numFmtId="41" fontId="7" fillId="0" borderId="4" xfId="0" applyNumberFormat="1" applyFont="1" applyFill="1" applyBorder="1" applyAlignment="1">
      <alignment horizontal="right"/>
    </xf>
    <xf numFmtId="37" fontId="7" fillId="0" borderId="0" xfId="0" applyNumberFormat="1" applyFont="1" applyFill="1" applyAlignment="1"/>
    <xf numFmtId="37" fontId="7" fillId="0" borderId="0" xfId="0" applyNumberFormat="1" applyFont="1" applyFill="1" applyBorder="1" applyAlignment="1"/>
    <xf numFmtId="9" fontId="7" fillId="0" borderId="0" xfId="0" applyNumberFormat="1" applyFont="1" applyFill="1" applyAlignment="1">
      <alignment horizontal="right"/>
    </xf>
    <xf numFmtId="0" fontId="8" fillId="0" borderId="0" xfId="0" applyFont="1" applyFill="1"/>
    <xf numFmtId="0" fontId="7" fillId="0" borderId="0" xfId="0" applyFont="1" applyFill="1"/>
    <xf numFmtId="0" fontId="0" fillId="0" borderId="0" xfId="0" applyFill="1"/>
    <xf numFmtId="0" fontId="6" fillId="0" borderId="0" xfId="0" applyFont="1" applyFill="1"/>
    <xf numFmtId="14" fontId="6" fillId="0" borderId="0" xfId="0" applyNumberFormat="1" applyFont="1" applyFill="1"/>
    <xf numFmtId="15" fontId="8" fillId="0" borderId="0" xfId="0" applyNumberFormat="1" applyFont="1" applyFill="1"/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Continuous" vertical="center"/>
      <protection locked="0"/>
    </xf>
    <xf numFmtId="0" fontId="8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5" fontId="7" fillId="0" borderId="0" xfId="0" applyNumberFormat="1" applyFont="1" applyFill="1" applyAlignment="1"/>
    <xf numFmtId="165" fontId="7" fillId="0" borderId="0" xfId="0" applyNumberFormat="1" applyFont="1" applyFill="1" applyAlignment="1">
      <alignment horizontal="left" wrapText="1" indent="1"/>
    </xf>
    <xf numFmtId="42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Continuous" vertical="center"/>
    </xf>
    <xf numFmtId="4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/>
    <xf numFmtId="164" fontId="7" fillId="0" borderId="0" xfId="0" applyNumberFormat="1" applyFont="1" applyFill="1" applyBorder="1" applyAlignment="1"/>
    <xf numFmtId="41" fontId="7" fillId="0" borderId="0" xfId="0" applyNumberFormat="1" applyFont="1" applyFill="1" applyBorder="1" applyAlignment="1"/>
    <xf numFmtId="0" fontId="7" fillId="0" borderId="0" xfId="0" applyNumberFormat="1" applyFont="1" applyFill="1" applyAlignment="1">
      <alignment horizontal="left" indent="1"/>
    </xf>
    <xf numFmtId="0" fontId="7" fillId="0" borderId="0" xfId="0" applyNumberFormat="1" applyFont="1" applyFill="1" applyAlignment="1"/>
    <xf numFmtId="0" fontId="13" fillId="0" borderId="0" xfId="0" applyFont="1" applyFill="1" applyAlignment="1"/>
    <xf numFmtId="0" fontId="7" fillId="0" borderId="0" xfId="0" applyFont="1" applyFill="1" applyBorder="1" applyAlignment="1"/>
    <xf numFmtId="0" fontId="7" fillId="0" borderId="2" xfId="0" applyFont="1" applyFill="1" applyBorder="1" applyAlignment="1"/>
    <xf numFmtId="42" fontId="7" fillId="0" borderId="0" xfId="0" applyNumberFormat="1" applyFont="1" applyFill="1" applyBorder="1" applyAlignment="1"/>
    <xf numFmtId="166" fontId="7" fillId="0" borderId="0" xfId="0" applyNumberFormat="1" applyFont="1" applyFill="1" applyAlignment="1">
      <alignment horizontal="right"/>
    </xf>
    <xf numFmtId="166" fontId="7" fillId="0" borderId="0" xfId="0" applyNumberFormat="1" applyFont="1" applyFill="1" applyAlignment="1">
      <alignment horizontal="right"/>
    </xf>
    <xf numFmtId="167" fontId="7" fillId="0" borderId="0" xfId="0" applyNumberFormat="1" applyFont="1" applyFill="1" applyAlignment="1"/>
    <xf numFmtId="37" fontId="7" fillId="0" borderId="2" xfId="0" applyNumberFormat="1" applyFont="1" applyFill="1" applyBorder="1" applyAlignment="1"/>
    <xf numFmtId="41" fontId="7" fillId="0" borderId="2" xfId="0" applyNumberFormat="1" applyFont="1" applyFill="1" applyBorder="1" applyAlignment="1"/>
    <xf numFmtId="41" fontId="7" fillId="0" borderId="0" xfId="0" applyNumberFormat="1" applyFont="1" applyFill="1" applyBorder="1" applyAlignment="1"/>
    <xf numFmtId="42" fontId="7" fillId="0" borderId="5" xfId="0" applyNumberFormat="1" applyFont="1" applyFill="1" applyBorder="1" applyAlignment="1"/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 wrapText="1"/>
    </xf>
    <xf numFmtId="3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7" fillId="0" borderId="4" xfId="0" applyNumberFormat="1" applyFont="1" applyFill="1" applyBorder="1" applyAlignment="1">
      <alignment horizontal="left" indent="1"/>
    </xf>
    <xf numFmtId="0" fontId="7" fillId="0" borderId="4" xfId="0" applyNumberFormat="1" applyFont="1" applyFill="1" applyBorder="1" applyAlignment="1"/>
    <xf numFmtId="0" fontId="7" fillId="0" borderId="0" xfId="0" applyFont="1" applyFill="1" applyAlignment="1">
      <alignment horizontal="left" indent="1"/>
    </xf>
    <xf numFmtId="0" fontId="14" fillId="0" borderId="0" xfId="45" applyFont="1" applyProtection="1"/>
    <xf numFmtId="0" fontId="14" fillId="0" borderId="0" xfId="45" applyFont="1" applyFill="1" applyProtection="1"/>
    <xf numFmtId="168" fontId="14" fillId="0" borderId="6" xfId="47" applyNumberFormat="1" applyFont="1" applyBorder="1" applyAlignment="1" applyProtection="1"/>
    <xf numFmtId="168" fontId="14" fillId="0" borderId="0" xfId="47" applyNumberFormat="1" applyFont="1" applyAlignment="1" applyProtection="1"/>
    <xf numFmtId="168" fontId="14" fillId="0" borderId="4" xfId="47" applyNumberFormat="1" applyFont="1" applyBorder="1" applyAlignment="1" applyProtection="1"/>
    <xf numFmtId="168" fontId="14" fillId="0" borderId="0" xfId="47" applyNumberFormat="1" applyFont="1" applyBorder="1" applyAlignment="1" applyProtection="1"/>
    <xf numFmtId="0" fontId="15" fillId="0" borderId="0" xfId="45" applyFont="1" applyProtection="1"/>
    <xf numFmtId="170" fontId="14" fillId="0" borderId="0" xfId="47" applyFont="1" applyAlignment="1" applyProtection="1"/>
    <xf numFmtId="0" fontId="11" fillId="0" borderId="0" xfId="45" applyFont="1" applyProtection="1"/>
    <xf numFmtId="43" fontId="14" fillId="0" borderId="0" xfId="47" applyNumberFormat="1" applyFont="1" applyAlignment="1" applyProtection="1">
      <alignment horizontal="right"/>
    </xf>
    <xf numFmtId="164" fontId="14" fillId="0" borderId="0" xfId="47" applyNumberFormat="1" applyFont="1" applyAlignment="1" applyProtection="1">
      <alignment horizontal="right"/>
    </xf>
    <xf numFmtId="44" fontId="14" fillId="0" borderId="0" xfId="47" applyNumberFormat="1" applyFont="1" applyAlignment="1" applyProtection="1">
      <alignment horizontal="right"/>
    </xf>
    <xf numFmtId="44" fontId="14" fillId="0" borderId="6" xfId="47" applyNumberFormat="1" applyFont="1" applyBorder="1" applyAlignment="1" applyProtection="1">
      <alignment horizontal="right"/>
    </xf>
    <xf numFmtId="43" fontId="14" fillId="0" borderId="4" xfId="47" applyNumberFormat="1" applyFont="1" applyBorder="1" applyAlignment="1" applyProtection="1">
      <alignment horizontal="right"/>
    </xf>
    <xf numFmtId="0" fontId="5" fillId="0" borderId="0" xfId="45" applyFont="1" applyProtection="1"/>
    <xf numFmtId="0" fontId="5" fillId="0" borderId="4" xfId="45" applyFont="1" applyBorder="1" applyAlignment="1" applyProtection="1">
      <alignment horizontal="center"/>
    </xf>
    <xf numFmtId="0" fontId="5" fillId="0" borderId="0" xfId="45" applyFont="1" applyAlignment="1" applyProtection="1">
      <alignment horizontal="center"/>
    </xf>
    <xf numFmtId="0" fontId="12" fillId="0" borderId="0" xfId="45" applyFont="1" applyProtection="1"/>
    <xf numFmtId="0" fontId="2" fillId="0" borderId="0" xfId="147"/>
    <xf numFmtId="0" fontId="16" fillId="0" borderId="0" xfId="148" applyFont="1" applyAlignment="1">
      <alignment horizontal="left" vertical="top"/>
    </xf>
    <xf numFmtId="0" fontId="33" fillId="0" borderId="0" xfId="148"/>
    <xf numFmtId="0" fontId="16" fillId="0" borderId="0" xfId="148" applyFont="1" applyAlignment="1">
      <alignment horizontal="left" vertical="top" wrapText="1"/>
    </xf>
    <xf numFmtId="0" fontId="16" fillId="0" borderId="0" xfId="148" applyFont="1" applyAlignment="1">
      <alignment horizontal="center" vertical="top" wrapText="1"/>
    </xf>
    <xf numFmtId="0" fontId="33" fillId="0" borderId="7" xfId="148" applyBorder="1" applyAlignment="1">
      <alignment horizontal="left" vertical="top" wrapText="1"/>
    </xf>
    <xf numFmtId="0" fontId="16" fillId="86" borderId="8" xfId="148" applyFont="1" applyFill="1" applyBorder="1" applyAlignment="1">
      <alignment horizontal="left" vertical="top" wrapText="1"/>
    </xf>
    <xf numFmtId="0" fontId="33" fillId="0" borderId="0" xfId="148" applyAlignment="1">
      <alignment wrapText="1"/>
    </xf>
    <xf numFmtId="0" fontId="33" fillId="0" borderId="10" xfId="148" applyBorder="1" applyAlignment="1">
      <alignment horizontal="left" vertical="top"/>
    </xf>
    <xf numFmtId="169" fontId="33" fillId="0" borderId="11" xfId="148" applyNumberFormat="1" applyBorder="1" applyAlignment="1">
      <alignment horizontal="right" vertical="top"/>
    </xf>
    <xf numFmtId="169" fontId="16" fillId="86" borderId="12" xfId="148" applyNumberFormat="1" applyFont="1" applyFill="1" applyBorder="1" applyAlignment="1">
      <alignment horizontal="right" vertical="top"/>
    </xf>
    <xf numFmtId="0" fontId="33" fillId="2" borderId="0" xfId="148" applyFill="1" applyAlignment="1">
      <alignment horizontal="left" vertical="top"/>
    </xf>
    <xf numFmtId="169" fontId="33" fillId="2" borderId="7" xfId="148" applyNumberFormat="1" applyFill="1" applyBorder="1" applyAlignment="1">
      <alignment horizontal="right" vertical="top"/>
    </xf>
    <xf numFmtId="169" fontId="16" fillId="86" borderId="8" xfId="148" applyNumberFormat="1" applyFont="1" applyFill="1" applyBorder="1" applyAlignment="1">
      <alignment horizontal="right" vertical="top"/>
    </xf>
    <xf numFmtId="0" fontId="33" fillId="0" borderId="0" xfId="148" applyAlignment="1">
      <alignment horizontal="left" vertical="top"/>
    </xf>
    <xf numFmtId="169" fontId="33" fillId="0" borderId="7" xfId="148" applyNumberFormat="1" applyBorder="1" applyAlignment="1">
      <alignment horizontal="right" vertical="top"/>
    </xf>
    <xf numFmtId="0" fontId="33" fillId="2" borderId="7" xfId="148" applyFill="1" applyBorder="1" applyAlignment="1">
      <alignment horizontal="left" vertical="top"/>
    </xf>
    <xf numFmtId="0" fontId="33" fillId="0" borderId="9" xfId="148" applyBorder="1" applyAlignment="1">
      <alignment horizontal="left" vertical="top"/>
    </xf>
    <xf numFmtId="0" fontId="16" fillId="86" borderId="0" xfId="148" applyFont="1" applyFill="1" applyAlignment="1">
      <alignment horizontal="left" vertical="top"/>
    </xf>
    <xf numFmtId="169" fontId="16" fillId="86" borderId="7" xfId="148" applyNumberFormat="1" applyFont="1" applyFill="1" applyBorder="1" applyAlignment="1">
      <alignment horizontal="right" vertical="top"/>
    </xf>
    <xf numFmtId="175" fontId="2" fillId="0" borderId="0" xfId="149" applyNumberFormat="1" applyFont="1"/>
    <xf numFmtId="175" fontId="31" fillId="0" borderId="0" xfId="149" applyNumberFormat="1" applyFont="1"/>
    <xf numFmtId="175" fontId="1" fillId="0" borderId="4" xfId="149" applyNumberFormat="1" applyFont="1" applyBorder="1"/>
    <xf numFmtId="177" fontId="33" fillId="0" borderId="0" xfId="148" applyNumberFormat="1"/>
    <xf numFmtId="176" fontId="33" fillId="0" borderId="0" xfId="148" applyNumberFormat="1"/>
    <xf numFmtId="0" fontId="10" fillId="104" borderId="31" xfId="192" quotePrefix="1" applyNumberFormat="1">
      <alignment horizontal="left" vertical="center" indent="1"/>
    </xf>
    <xf numFmtId="0" fontId="10" fillId="104" borderId="31" xfId="223" quotePrefix="1" applyNumberFormat="1">
      <alignment horizontal="left" vertical="center" indent="1"/>
    </xf>
    <xf numFmtId="3" fontId="10" fillId="0" borderId="31" xfId="221" applyNumberFormat="1">
      <alignment horizontal="right" vertical="center"/>
    </xf>
    <xf numFmtId="176" fontId="10" fillId="0" borderId="31" xfId="221" applyNumberFormat="1">
      <alignment horizontal="right" vertical="center"/>
    </xf>
    <xf numFmtId="177" fontId="10" fillId="0" borderId="31" xfId="221" applyNumberFormat="1">
      <alignment horizontal="right" vertical="center"/>
    </xf>
    <xf numFmtId="0" fontId="10" fillId="103" borderId="31" xfId="190" quotePrefix="1" applyNumberFormat="1">
      <alignment horizontal="left" vertical="center" indent="1"/>
    </xf>
    <xf numFmtId="176" fontId="10" fillId="50" borderId="31" xfId="188" applyNumberFormat="1">
      <alignment vertical="center"/>
    </xf>
    <xf numFmtId="0" fontId="31" fillId="0" borderId="0" xfId="147" applyFont="1"/>
    <xf numFmtId="175" fontId="31" fillId="0" borderId="5" xfId="149" applyNumberFormat="1" applyFont="1" applyBorder="1"/>
    <xf numFmtId="0" fontId="12" fillId="0" borderId="0" xfId="45" applyFont="1" applyAlignment="1" applyProtection="1">
      <alignment horizontal="center"/>
    </xf>
    <xf numFmtId="0" fontId="11" fillId="0" borderId="0" xfId="45" applyFont="1" applyAlignment="1" applyProtection="1">
      <alignment horizontal="center"/>
    </xf>
    <xf numFmtId="0" fontId="5" fillId="0" borderId="0" xfId="0" applyFont="1" applyFill="1" applyAlignment="1">
      <alignment horizontal="center" wrapText="1"/>
    </xf>
    <xf numFmtId="39" fontId="5" fillId="0" borderId="0" xfId="46" applyNumberFormat="1" applyFont="1" applyFill="1" applyAlignment="1" applyProtection="1">
      <alignment wrapText="1"/>
    </xf>
    <xf numFmtId="0" fontId="5" fillId="0" borderId="0" xfId="45" applyAlignment="1">
      <alignment wrapText="1"/>
    </xf>
    <xf numFmtId="0" fontId="33" fillId="0" borderId="7" xfId="148" applyBorder="1" applyAlignment="1">
      <alignment horizontal="left" vertical="top"/>
    </xf>
    <xf numFmtId="0" fontId="33" fillId="0" borderId="8" xfId="148" applyBorder="1" applyAlignment="1">
      <alignment horizontal="left" vertical="top"/>
    </xf>
    <xf numFmtId="0" fontId="33" fillId="0" borderId="9" xfId="148" applyBorder="1" applyAlignment="1">
      <alignment horizontal="left" vertical="top"/>
    </xf>
    <xf numFmtId="0" fontId="33" fillId="0" borderId="11" xfId="148" applyBorder="1" applyAlignment="1">
      <alignment horizontal="left" vertical="top" wrapText="1"/>
    </xf>
    <xf numFmtId="0" fontId="33" fillId="0" borderId="7" xfId="148" applyBorder="1" applyAlignment="1">
      <alignment horizontal="left" vertical="top" wrapText="1"/>
    </xf>
    <xf numFmtId="0" fontId="33" fillId="0" borderId="30" xfId="148" applyBorder="1" applyAlignment="1">
      <alignment horizontal="left" vertical="top" wrapText="1"/>
    </xf>
  </cellXfs>
  <cellStyles count="229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1 - 20%" xfId="50"/>
    <cellStyle name="Accent1 - 20% 2" xfId="152"/>
    <cellStyle name="Accent1 - 40%" xfId="51"/>
    <cellStyle name="Accent1 - 40% 2" xfId="153"/>
    <cellStyle name="Accent1 - 60%" xfId="52"/>
    <cellStyle name="Accent1 - 60% 2" xfId="154"/>
    <cellStyle name="Accent1 2" xfId="151"/>
    <cellStyle name="Accent2" xfId="21" builtinId="33" customBuiltin="1"/>
    <cellStyle name="Accent2 - 20%" xfId="53"/>
    <cellStyle name="Accent2 - 20% 2" xfId="156"/>
    <cellStyle name="Accent2 - 40%" xfId="54"/>
    <cellStyle name="Accent2 - 40% 2" xfId="157"/>
    <cellStyle name="Accent2 - 60%" xfId="55"/>
    <cellStyle name="Accent2 - 60% 2" xfId="158"/>
    <cellStyle name="Accent2 2" xfId="155"/>
    <cellStyle name="Accent3" xfId="25" builtinId="37" customBuiltin="1"/>
    <cellStyle name="Accent3 - 20%" xfId="56"/>
    <cellStyle name="Accent3 - 20% 2" xfId="160"/>
    <cellStyle name="Accent3 - 40%" xfId="57"/>
    <cellStyle name="Accent3 - 40% 2" xfId="161"/>
    <cellStyle name="Accent3 - 60%" xfId="58"/>
    <cellStyle name="Accent3 - 60% 2" xfId="162"/>
    <cellStyle name="Accent3 2" xfId="159"/>
    <cellStyle name="Accent4" xfId="29" builtinId="41" customBuiltin="1"/>
    <cellStyle name="Accent4 - 20%" xfId="59"/>
    <cellStyle name="Accent4 - 20% 2" xfId="164"/>
    <cellStyle name="Accent4 - 40%" xfId="60"/>
    <cellStyle name="Accent4 - 40% 2" xfId="165"/>
    <cellStyle name="Accent4 - 60%" xfId="61"/>
    <cellStyle name="Accent4 - 60% 2" xfId="166"/>
    <cellStyle name="Accent4 2" xfId="163"/>
    <cellStyle name="Accent5" xfId="33" builtinId="45" customBuiltin="1"/>
    <cellStyle name="Accent5 - 20%" xfId="62"/>
    <cellStyle name="Accent5 - 20% 2" xfId="168"/>
    <cellStyle name="Accent5 - 40%" xfId="63"/>
    <cellStyle name="Accent5 - 60%" xfId="64"/>
    <cellStyle name="Accent5 - 60% 2" xfId="169"/>
    <cellStyle name="Accent5 2" xfId="167"/>
    <cellStyle name="Accent6" xfId="37" builtinId="49" customBuiltin="1"/>
    <cellStyle name="Accent6 - 20%" xfId="65"/>
    <cellStyle name="Accent6 - 40%" xfId="66"/>
    <cellStyle name="Accent6 - 40% 2" xfId="171"/>
    <cellStyle name="Accent6 - 60%" xfId="67"/>
    <cellStyle name="Accent6 - 60% 2" xfId="172"/>
    <cellStyle name="Accent6 2" xfId="170"/>
    <cellStyle name="Bad" xfId="7" builtinId="27" customBuiltin="1"/>
    <cellStyle name="Bad 2" xfId="173"/>
    <cellStyle name="Calculation" xfId="11" builtinId="22" customBuiltin="1"/>
    <cellStyle name="Calculation 2" xfId="174"/>
    <cellStyle name="Check Cell" xfId="13" builtinId="23" customBuiltin="1"/>
    <cellStyle name="Check Cell 2" xfId="175"/>
    <cellStyle name="Comma" xfId="149" builtinId="3"/>
    <cellStyle name="Comma 2" xfId="42"/>
    <cellStyle name="Comma 3" xfId="47"/>
    <cellStyle name="Currency 2" xfId="49"/>
    <cellStyle name="Emphasis 1" xfId="68"/>
    <cellStyle name="Emphasis 1 2" xfId="176"/>
    <cellStyle name="Emphasis 2" xfId="69"/>
    <cellStyle name="Emphasis 2 2" xfId="177"/>
    <cellStyle name="Emphasis 3" xfId="70"/>
    <cellStyle name="Entered" xfId="71"/>
    <cellStyle name="Explanatory Text" xfId="15" builtinId="53" customBuiltin="1"/>
    <cellStyle name="Good" xfId="6" builtinId="26" customBuiltin="1"/>
    <cellStyle name="Good 2" xfId="178"/>
    <cellStyle name="Grey" xfId="72"/>
    <cellStyle name="Heading 1" xfId="2" builtinId="16" customBuiltin="1"/>
    <cellStyle name="Heading 1 2" xfId="179"/>
    <cellStyle name="Heading 2" xfId="3" builtinId="17" customBuiltin="1"/>
    <cellStyle name="Heading 2 2" xfId="180"/>
    <cellStyle name="Heading 3" xfId="4" builtinId="18" customBuiltin="1"/>
    <cellStyle name="Heading 3 2" xfId="181"/>
    <cellStyle name="Heading 4" xfId="5" builtinId="19" customBuiltin="1"/>
    <cellStyle name="Heading 4 2" xfId="182"/>
    <cellStyle name="Input" xfId="9" builtinId="20" customBuiltin="1"/>
    <cellStyle name="Input [yellow]" xfId="73"/>
    <cellStyle name="Input 2" xfId="183"/>
    <cellStyle name="Linked Cell" xfId="12" builtinId="24" customBuiltin="1"/>
    <cellStyle name="Linked Cell 2" xfId="184"/>
    <cellStyle name="Neutral" xfId="8" builtinId="28" customBuiltin="1"/>
    <cellStyle name="Neutral 2" xfId="185"/>
    <cellStyle name="Normal" xfId="0" builtinId="0"/>
    <cellStyle name="Normal - Style1" xfId="74"/>
    <cellStyle name="Normal 2" xfId="41"/>
    <cellStyle name="Normal 2 2" xfId="148"/>
    <cellStyle name="Normal 3" xfId="44"/>
    <cellStyle name="Normal 4" xfId="45"/>
    <cellStyle name="Normal 5" xfId="146"/>
    <cellStyle name="Normal 6" xfId="147"/>
    <cellStyle name="Normal 7" xfId="150"/>
    <cellStyle name="Normal_Monthly" xfId="46"/>
    <cellStyle name="Note 2" xfId="43"/>
    <cellStyle name="Note 3" xfId="186"/>
    <cellStyle name="Output" xfId="10" builtinId="21" customBuiltin="1"/>
    <cellStyle name="Output 2" xfId="187"/>
    <cellStyle name="Percent [2]" xfId="75"/>
    <cellStyle name="Percent 2" xfId="48"/>
    <cellStyle name="SAPBEXaggData" xfId="76"/>
    <cellStyle name="SAPBEXaggData 2" xfId="188"/>
    <cellStyle name="SAPBEXaggDataEmph" xfId="77"/>
    <cellStyle name="SAPBEXaggDataEmph 2" xfId="189"/>
    <cellStyle name="SAPBEXaggItem" xfId="78"/>
    <cellStyle name="SAPBEXaggItem 2" xfId="190"/>
    <cellStyle name="SAPBEXaggItemX" xfId="79"/>
    <cellStyle name="SAPBEXaggItemX 2" xfId="191"/>
    <cellStyle name="SAPBEXchaText" xfId="80"/>
    <cellStyle name="SAPBEXchaText 2" xfId="192"/>
    <cellStyle name="SAPBEXexcBad7" xfId="81"/>
    <cellStyle name="SAPBEXexcBad7 2" xfId="193"/>
    <cellStyle name="SAPBEXexcBad8" xfId="82"/>
    <cellStyle name="SAPBEXexcBad8 2" xfId="194"/>
    <cellStyle name="SAPBEXexcBad9" xfId="83"/>
    <cellStyle name="SAPBEXexcBad9 2" xfId="195"/>
    <cellStyle name="SAPBEXexcCritical4" xfId="84"/>
    <cellStyle name="SAPBEXexcCritical4 2" xfId="196"/>
    <cellStyle name="SAPBEXexcCritical5" xfId="85"/>
    <cellStyle name="SAPBEXexcCritical5 2" xfId="197"/>
    <cellStyle name="SAPBEXexcCritical6" xfId="86"/>
    <cellStyle name="SAPBEXexcCritical6 2" xfId="198"/>
    <cellStyle name="SAPBEXexcGood1" xfId="87"/>
    <cellStyle name="SAPBEXexcGood1 2" xfId="199"/>
    <cellStyle name="SAPBEXexcGood2" xfId="88"/>
    <cellStyle name="SAPBEXexcGood2 2" xfId="200"/>
    <cellStyle name="SAPBEXexcGood3" xfId="89"/>
    <cellStyle name="SAPBEXexcGood3 2" xfId="201"/>
    <cellStyle name="SAPBEXfilterDrill" xfId="90"/>
    <cellStyle name="SAPBEXfilterDrill 2" xfId="202"/>
    <cellStyle name="SAPBEXfilterItem" xfId="91"/>
    <cellStyle name="SAPBEXfilterItem 2" xfId="203"/>
    <cellStyle name="SAPBEXfilterText" xfId="92"/>
    <cellStyle name="SAPBEXfilterText 2" xfId="204"/>
    <cellStyle name="SAPBEXformats" xfId="93"/>
    <cellStyle name="SAPBEXformats 2" xfId="205"/>
    <cellStyle name="SAPBEXheaderItem" xfId="94"/>
    <cellStyle name="SAPBEXheaderItem 2" xfId="206"/>
    <cellStyle name="SAPBEXheaderText" xfId="95"/>
    <cellStyle name="SAPBEXheaderText 2" xfId="207"/>
    <cellStyle name="SAPBEXHLevel0" xfId="96"/>
    <cellStyle name="SAPBEXHLevel0 2" xfId="208"/>
    <cellStyle name="SAPBEXHLevel0X" xfId="97"/>
    <cellStyle name="SAPBEXHLevel0X 2" xfId="209"/>
    <cellStyle name="SAPBEXHLevel1" xfId="98"/>
    <cellStyle name="SAPBEXHLevel1 2" xfId="210"/>
    <cellStyle name="SAPBEXHLevel1X" xfId="99"/>
    <cellStyle name="SAPBEXHLevel1X 2" xfId="211"/>
    <cellStyle name="SAPBEXHLevel2" xfId="100"/>
    <cellStyle name="SAPBEXHLevel2 2" xfId="212"/>
    <cellStyle name="SAPBEXHLevel2X" xfId="101"/>
    <cellStyle name="SAPBEXHLevel2X 2" xfId="213"/>
    <cellStyle name="SAPBEXHLevel3" xfId="102"/>
    <cellStyle name="SAPBEXHLevel3 2" xfId="214"/>
    <cellStyle name="SAPBEXHLevel3X" xfId="103"/>
    <cellStyle name="SAPBEXHLevel3X 2" xfId="215"/>
    <cellStyle name="SAPBEXinputData" xfId="104"/>
    <cellStyle name="SAPBEXinputData 2" xfId="216"/>
    <cellStyle name="SAPBEXItemHeader" xfId="105"/>
    <cellStyle name="SAPBEXresData" xfId="106"/>
    <cellStyle name="SAPBEXresData 2" xfId="217"/>
    <cellStyle name="SAPBEXresDataEmph" xfId="107"/>
    <cellStyle name="SAPBEXresDataEmph 2" xfId="218"/>
    <cellStyle name="SAPBEXresItem" xfId="108"/>
    <cellStyle name="SAPBEXresItem 2" xfId="219"/>
    <cellStyle name="SAPBEXresItemX" xfId="109"/>
    <cellStyle name="SAPBEXresItemX 2" xfId="220"/>
    <cellStyle name="SAPBEXstdData" xfId="110"/>
    <cellStyle name="SAPBEXstdData 2" xfId="221"/>
    <cellStyle name="SAPBEXstdDataEmph" xfId="111"/>
    <cellStyle name="SAPBEXstdDataEmph 2" xfId="222"/>
    <cellStyle name="SAPBEXstdItem" xfId="112"/>
    <cellStyle name="SAPBEXstdItem 2" xfId="223"/>
    <cellStyle name="SAPBEXstdItemX" xfId="113"/>
    <cellStyle name="SAPBEXstdItemX 2" xfId="224"/>
    <cellStyle name="SAPBEXtitle" xfId="114"/>
    <cellStyle name="SAPBEXtitle 2" xfId="225"/>
    <cellStyle name="SAPBEXunassignedItem" xfId="115"/>
    <cellStyle name="SAPBEXundefined" xfId="116"/>
    <cellStyle name="SAPBEXundefined 2" xfId="226"/>
    <cellStyle name="SAPBorder" xfId="117"/>
    <cellStyle name="SAPDataCell" xfId="118"/>
    <cellStyle name="SAPDataTotalCell" xfId="119"/>
    <cellStyle name="SAPDimensionCell" xfId="120"/>
    <cellStyle name="SAPEditableDataCell" xfId="121"/>
    <cellStyle name="SAPEditableDataTotalCell" xfId="122"/>
    <cellStyle name="SAPEmphasized" xfId="123"/>
    <cellStyle name="SAPEmphasizedTotal" xfId="124"/>
    <cellStyle name="SAPExceptionLevel1" xfId="125"/>
    <cellStyle name="SAPExceptionLevel2" xfId="126"/>
    <cellStyle name="SAPExceptionLevel3" xfId="127"/>
    <cellStyle name="SAPExceptionLevel4" xfId="128"/>
    <cellStyle name="SAPExceptionLevel5" xfId="129"/>
    <cellStyle name="SAPExceptionLevel6" xfId="130"/>
    <cellStyle name="SAPExceptionLevel7" xfId="131"/>
    <cellStyle name="SAPExceptionLevel8" xfId="132"/>
    <cellStyle name="SAPExceptionLevel9" xfId="133"/>
    <cellStyle name="SAPHierarchyCell0" xfId="134"/>
    <cellStyle name="SAPHierarchyCell1" xfId="135"/>
    <cellStyle name="SAPHierarchyCell2" xfId="136"/>
    <cellStyle name="SAPHierarchyCell3" xfId="137"/>
    <cellStyle name="SAPHierarchyCell4" xfId="138"/>
    <cellStyle name="SAPLockedDataCell" xfId="139"/>
    <cellStyle name="SAPLockedDataTotalCell" xfId="140"/>
    <cellStyle name="SAPMemberCell" xfId="141"/>
    <cellStyle name="SAPMemberTotalCell" xfId="142"/>
    <cellStyle name="SAPReadonlyDataCell" xfId="143"/>
    <cellStyle name="SAPReadonlyDataTotalCell" xfId="144"/>
    <cellStyle name="Sheet Title" xfId="145"/>
    <cellStyle name="Title" xfId="1" builtinId="15" customBuiltin="1"/>
    <cellStyle name="Total" xfId="16" builtinId="25" customBuiltin="1"/>
    <cellStyle name="Total 2" xfId="227"/>
    <cellStyle name="Warning Text" xfId="14" builtinId="11" customBuiltin="1"/>
    <cellStyle name="Warning Text 2" xfId="228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18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1.02 COC"/>
      <sheetName val="Earnings Sharing-CBR to Adj CBR"/>
      <sheetName val="Restating Print Macros"/>
      <sheetName val="Module13"/>
      <sheetName val="Module14"/>
      <sheetName val="Module15"/>
      <sheetName val="Module1"/>
      <sheetName val="model"/>
      <sheetName val="Sheet1"/>
    </sheetNames>
    <definedNames>
      <definedName name="FIT" refersTo="='model'!$BN$19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BO12">
            <v>5.1240000000000001E-3</v>
          </cell>
        </row>
        <row r="13">
          <cell r="BO13">
            <v>2E-3</v>
          </cell>
        </row>
        <row r="14">
          <cell r="BO14">
            <v>3.8323000000000003E-2</v>
          </cell>
        </row>
        <row r="19">
          <cell r="BN19">
            <v>0.21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5"/>
  <sheetViews>
    <sheetView tabSelected="1" workbookViewId="0"/>
  </sheetViews>
  <sheetFormatPr defaultRowHeight="12.75" x14ac:dyDescent="0.2"/>
  <cols>
    <col min="1" max="1" width="5.42578125" bestFit="1" customWidth="1"/>
    <col min="2" max="2" width="56.28515625" customWidth="1"/>
    <col min="3" max="3" width="9.85546875" customWidth="1"/>
    <col min="4" max="4" width="13.5703125" bestFit="1" customWidth="1"/>
    <col min="5" max="5" width="15.85546875" customWidth="1"/>
    <col min="6" max="6" width="2.28515625" style="19" customWidth="1"/>
    <col min="7" max="7" width="11.28515625" customWidth="1"/>
    <col min="8" max="8" width="13.7109375" bestFit="1" customWidth="1"/>
    <col min="9" max="9" width="9.7109375" bestFit="1" customWidth="1"/>
  </cols>
  <sheetData>
    <row r="1" spans="1:5" ht="13.5" thickBot="1" x14ac:dyDescent="0.25">
      <c r="A1" s="20"/>
      <c r="B1" s="18"/>
      <c r="C1" s="18"/>
      <c r="D1" s="21"/>
    </row>
    <row r="2" spans="1:5" ht="14.25" thickTop="1" thickBot="1" x14ac:dyDescent="0.25">
      <c r="A2" s="18"/>
      <c r="B2" s="18"/>
      <c r="C2" s="18"/>
      <c r="E2" s="2" t="s">
        <v>15</v>
      </c>
    </row>
    <row r="3" spans="1:5" ht="13.5" thickTop="1" x14ac:dyDescent="0.2">
      <c r="A3" s="17"/>
      <c r="B3" s="22"/>
      <c r="C3" s="23"/>
      <c r="D3" s="17"/>
    </row>
    <row r="4" spans="1:5" x14ac:dyDescent="0.2">
      <c r="A4" s="24" t="s">
        <v>16</v>
      </c>
      <c r="B4" s="25"/>
      <c r="C4" s="25"/>
      <c r="D4" s="25"/>
      <c r="E4" s="26"/>
    </row>
    <row r="5" spans="1:5" x14ac:dyDescent="0.2">
      <c r="A5" s="24" t="s">
        <v>12</v>
      </c>
      <c r="B5" s="25"/>
      <c r="C5" s="24"/>
      <c r="D5" s="25"/>
      <c r="E5" s="31"/>
    </row>
    <row r="6" spans="1:5" x14ac:dyDescent="0.2">
      <c r="A6" s="25" t="s">
        <v>97</v>
      </c>
      <c r="B6" s="25"/>
      <c r="C6" s="24"/>
      <c r="D6" s="25"/>
      <c r="E6" s="31"/>
    </row>
    <row r="7" spans="1:5" x14ac:dyDescent="0.2">
      <c r="A7" s="24" t="s">
        <v>11</v>
      </c>
      <c r="B7" s="25"/>
      <c r="C7" s="24"/>
      <c r="D7" s="24"/>
      <c r="E7" s="31"/>
    </row>
    <row r="8" spans="1:5" x14ac:dyDescent="0.2">
      <c r="A8" s="3"/>
      <c r="B8" s="3"/>
      <c r="C8" s="3"/>
      <c r="D8" s="3"/>
      <c r="E8" s="3"/>
    </row>
    <row r="9" spans="1:5" x14ac:dyDescent="0.2">
      <c r="A9" s="4" t="s">
        <v>0</v>
      </c>
      <c r="B9" s="5"/>
      <c r="C9" s="5"/>
      <c r="D9" s="5"/>
      <c r="E9" s="5"/>
    </row>
    <row r="10" spans="1:5" x14ac:dyDescent="0.2">
      <c r="A10" s="6" t="s">
        <v>1</v>
      </c>
      <c r="B10" s="7" t="s">
        <v>2</v>
      </c>
      <c r="C10" s="7"/>
      <c r="D10" s="8" t="s">
        <v>3</v>
      </c>
      <c r="E10" s="8"/>
    </row>
    <row r="12" spans="1:5" x14ac:dyDescent="0.2">
      <c r="A12" s="33">
        <v>1</v>
      </c>
      <c r="B12" s="1" t="s">
        <v>10</v>
      </c>
      <c r="C12" s="1"/>
      <c r="D12" s="1"/>
      <c r="E12" s="1"/>
    </row>
    <row r="13" spans="1:5" x14ac:dyDescent="0.2">
      <c r="A13" s="33">
        <f>+A12+1</f>
        <v>2</v>
      </c>
      <c r="B13" s="57" t="s">
        <v>63</v>
      </c>
      <c r="C13" s="34"/>
      <c r="D13" s="48">
        <f>-'SOG 12 12-2018'!E40</f>
        <v>2929656.64</v>
      </c>
    </row>
    <row r="14" spans="1:5" x14ac:dyDescent="0.2">
      <c r="A14" s="33">
        <f t="shared" ref="A14:A44" si="0">+A13+1</f>
        <v>3</v>
      </c>
      <c r="B14" s="55"/>
      <c r="C14" s="56"/>
      <c r="D14" s="13"/>
      <c r="E14" s="56"/>
    </row>
    <row r="15" spans="1:5" x14ac:dyDescent="0.2">
      <c r="A15" s="33">
        <f t="shared" si="0"/>
        <v>4</v>
      </c>
      <c r="B15" s="1" t="s">
        <v>17</v>
      </c>
      <c r="C15" s="1"/>
      <c r="D15" s="38"/>
      <c r="E15" s="35">
        <f>SUM(D13:D14)</f>
        <v>2929656.64</v>
      </c>
    </row>
    <row r="16" spans="1:5" x14ac:dyDescent="0.2">
      <c r="A16" s="33">
        <f t="shared" si="0"/>
        <v>5</v>
      </c>
      <c r="B16" s="1"/>
      <c r="C16" s="1"/>
      <c r="D16" s="38"/>
      <c r="E16" s="35"/>
    </row>
    <row r="17" spans="1:5" x14ac:dyDescent="0.2">
      <c r="A17" s="33">
        <f t="shared" si="0"/>
        <v>6</v>
      </c>
      <c r="B17" s="30" t="s">
        <v>19</v>
      </c>
      <c r="C17" s="1"/>
      <c r="D17" s="38"/>
      <c r="E17" s="35"/>
    </row>
    <row r="18" spans="1:5" x14ac:dyDescent="0.2">
      <c r="A18" s="33">
        <f t="shared" si="0"/>
        <v>7</v>
      </c>
      <c r="B18" s="28"/>
      <c r="C18" s="1"/>
      <c r="D18" s="29"/>
      <c r="E18" s="35"/>
    </row>
    <row r="19" spans="1:5" x14ac:dyDescent="0.2">
      <c r="A19" s="33">
        <f t="shared" si="0"/>
        <v>8</v>
      </c>
      <c r="B19" s="28" t="s">
        <v>21</v>
      </c>
      <c r="C19" s="39"/>
      <c r="D19" s="48">
        <f>-'Rentals MerCR SCH132'!P34</f>
        <v>48508.42</v>
      </c>
      <c r="E19" s="35"/>
    </row>
    <row r="20" spans="1:5" x14ac:dyDescent="0.2">
      <c r="A20" s="33">
        <f t="shared" si="0"/>
        <v>9</v>
      </c>
      <c r="B20" s="37"/>
      <c r="C20" s="1"/>
      <c r="D20" s="48"/>
      <c r="E20" s="35"/>
    </row>
    <row r="21" spans="1:5" x14ac:dyDescent="0.2">
      <c r="A21" s="33">
        <f t="shared" si="0"/>
        <v>10</v>
      </c>
      <c r="B21" s="37" t="s">
        <v>22</v>
      </c>
      <c r="C21" s="1"/>
      <c r="D21" s="48">
        <f>'Rev Sharing 12ME 12-2018 Gas'!B14</f>
        <v>-6899336.8599999994</v>
      </c>
      <c r="E21" s="35"/>
    </row>
    <row r="22" spans="1:5" x14ac:dyDescent="0.2">
      <c r="A22" s="33">
        <f t="shared" si="0"/>
        <v>11</v>
      </c>
      <c r="B22" s="37"/>
      <c r="C22" s="1"/>
      <c r="D22" s="36"/>
      <c r="E22" s="35"/>
    </row>
    <row r="23" spans="1:5" x14ac:dyDescent="0.2">
      <c r="A23" s="33">
        <f t="shared" si="0"/>
        <v>12</v>
      </c>
      <c r="B23" s="37"/>
      <c r="C23" s="1"/>
      <c r="D23" s="38"/>
      <c r="E23" s="35"/>
    </row>
    <row r="24" spans="1:5" x14ac:dyDescent="0.2">
      <c r="A24" s="33">
        <f t="shared" si="0"/>
        <v>13</v>
      </c>
      <c r="B24" s="27" t="s">
        <v>20</v>
      </c>
      <c r="C24" s="1"/>
      <c r="D24" s="38"/>
      <c r="E24" s="35">
        <f>SUM(D19:D23)</f>
        <v>-6850828.4399999995</v>
      </c>
    </row>
    <row r="25" spans="1:5" x14ac:dyDescent="0.2">
      <c r="A25" s="33">
        <f t="shared" si="0"/>
        <v>14</v>
      </c>
      <c r="B25" s="1"/>
      <c r="C25" s="1"/>
      <c r="D25" s="40"/>
      <c r="E25" s="41"/>
    </row>
    <row r="26" spans="1:5" x14ac:dyDescent="0.2">
      <c r="A26" s="33">
        <f t="shared" si="0"/>
        <v>15</v>
      </c>
      <c r="B26" s="1" t="s">
        <v>18</v>
      </c>
      <c r="C26" s="40"/>
      <c r="D26" s="42"/>
      <c r="E26" s="36">
        <f>SUM(E12:E25)</f>
        <v>-3921171.7999999993</v>
      </c>
    </row>
    <row r="27" spans="1:5" x14ac:dyDescent="0.2">
      <c r="A27" s="33">
        <f t="shared" si="0"/>
        <v>16</v>
      </c>
      <c r="B27" s="1"/>
      <c r="C27" s="40"/>
      <c r="D27" s="42"/>
      <c r="E27" s="36"/>
    </row>
    <row r="28" spans="1:5" x14ac:dyDescent="0.2">
      <c r="A28" s="33">
        <f t="shared" si="0"/>
        <v>17</v>
      </c>
      <c r="B28" s="10" t="s">
        <v>4</v>
      </c>
      <c r="C28" s="43">
        <f>[1]model!$BO$12</f>
        <v>5.1240000000000001E-3</v>
      </c>
      <c r="D28" s="32">
        <f>+E26*C28</f>
        <v>-20092.084303199998</v>
      </c>
      <c r="E28" s="12"/>
    </row>
    <row r="29" spans="1:5" x14ac:dyDescent="0.2">
      <c r="A29" s="33">
        <f t="shared" si="0"/>
        <v>18</v>
      </c>
      <c r="B29" s="10" t="s">
        <v>5</v>
      </c>
      <c r="C29" s="44">
        <f>[1]model!$BO$13</f>
        <v>2E-3</v>
      </c>
      <c r="D29" s="32">
        <f>+E26*C29</f>
        <v>-7842.3435999999992</v>
      </c>
      <c r="E29" s="12"/>
    </row>
    <row r="30" spans="1:5" x14ac:dyDescent="0.2">
      <c r="A30" s="33">
        <f t="shared" si="0"/>
        <v>19</v>
      </c>
      <c r="B30" s="11" t="s">
        <v>14</v>
      </c>
      <c r="C30" s="45"/>
      <c r="D30" s="46"/>
      <c r="E30" s="36">
        <f>SUM(D28:D29)</f>
        <v>-27934.427903199998</v>
      </c>
    </row>
    <row r="31" spans="1:5" x14ac:dyDescent="0.2">
      <c r="A31" s="33">
        <f t="shared" si="0"/>
        <v>20</v>
      </c>
      <c r="B31" s="10"/>
      <c r="C31" s="45"/>
      <c r="D31" s="15"/>
      <c r="E31" s="12"/>
    </row>
    <row r="32" spans="1:5" x14ac:dyDescent="0.2">
      <c r="A32" s="33">
        <f t="shared" si="0"/>
        <v>21</v>
      </c>
      <c r="B32" s="10" t="s">
        <v>6</v>
      </c>
      <c r="C32" s="43">
        <f>[1]model!$BO$14</f>
        <v>3.8323000000000003E-2</v>
      </c>
      <c r="D32" s="42">
        <f>+E26*C32</f>
        <v>-150271.0668914</v>
      </c>
      <c r="E32" s="12"/>
    </row>
    <row r="33" spans="1:5" x14ac:dyDescent="0.2">
      <c r="A33" s="33">
        <f t="shared" si="0"/>
        <v>22</v>
      </c>
      <c r="B33" s="11"/>
      <c r="C33" s="45"/>
      <c r="D33" s="47"/>
      <c r="E33" s="12"/>
    </row>
    <row r="34" spans="1:5" x14ac:dyDescent="0.2">
      <c r="A34" s="33">
        <f t="shared" si="0"/>
        <v>23</v>
      </c>
      <c r="B34" s="11" t="s">
        <v>7</v>
      </c>
      <c r="C34" s="1"/>
      <c r="D34" s="15"/>
      <c r="E34" s="48">
        <f>SUM(D32:D33)</f>
        <v>-150271.0668914</v>
      </c>
    </row>
    <row r="35" spans="1:5" x14ac:dyDescent="0.2">
      <c r="A35" s="33">
        <f t="shared" si="0"/>
        <v>24</v>
      </c>
      <c r="B35" s="10"/>
      <c r="C35" s="1"/>
      <c r="D35" s="1"/>
      <c r="E35" s="47"/>
    </row>
    <row r="36" spans="1:5" x14ac:dyDescent="0.2">
      <c r="A36" s="33">
        <f t="shared" si="0"/>
        <v>25</v>
      </c>
      <c r="B36" s="10" t="s">
        <v>13</v>
      </c>
      <c r="C36" s="1"/>
      <c r="D36" s="14"/>
      <c r="E36" s="48">
        <f>E26-E30-E34</f>
        <v>-3742966.3052053992</v>
      </c>
    </row>
    <row r="37" spans="1:5" x14ac:dyDescent="0.2">
      <c r="A37" s="33">
        <f t="shared" si="0"/>
        <v>26</v>
      </c>
      <c r="B37" s="10" t="s">
        <v>8</v>
      </c>
      <c r="C37" s="16">
        <f>[1]!FIT</f>
        <v>0.21</v>
      </c>
      <c r="D37" s="14"/>
      <c r="E37" s="36">
        <f>ROUND(E36*C37,0)</f>
        <v>-786023</v>
      </c>
    </row>
    <row r="38" spans="1:5" ht="13.5" thickBot="1" x14ac:dyDescent="0.25">
      <c r="A38" s="33">
        <f t="shared" si="0"/>
        <v>27</v>
      </c>
      <c r="B38" s="10" t="s">
        <v>9</v>
      </c>
      <c r="C38" s="1"/>
      <c r="D38" s="14"/>
      <c r="E38" s="49">
        <f>E36-E37</f>
        <v>-2956943.3052053992</v>
      </c>
    </row>
    <row r="39" spans="1:5" ht="13.5" thickTop="1" x14ac:dyDescent="0.2">
      <c r="A39" s="33">
        <f t="shared" si="0"/>
        <v>28</v>
      </c>
      <c r="B39" s="50"/>
      <c r="C39" s="51"/>
      <c r="D39" s="42"/>
      <c r="E39" s="52"/>
    </row>
    <row r="40" spans="1:5" x14ac:dyDescent="0.2">
      <c r="A40" s="33">
        <f t="shared" si="0"/>
        <v>29</v>
      </c>
      <c r="B40" s="112"/>
      <c r="C40" s="112"/>
      <c r="D40" s="112"/>
      <c r="E40" s="53"/>
    </row>
    <row r="41" spans="1:5" x14ac:dyDescent="0.2">
      <c r="A41" s="33">
        <f t="shared" si="0"/>
        <v>30</v>
      </c>
      <c r="B41" s="38"/>
      <c r="C41" s="54"/>
      <c r="D41" s="54"/>
      <c r="E41" s="54"/>
    </row>
    <row r="42" spans="1:5" x14ac:dyDescent="0.2">
      <c r="A42" s="33">
        <f t="shared" si="0"/>
        <v>31</v>
      </c>
      <c r="B42" s="38"/>
      <c r="C42" s="54"/>
      <c r="D42" s="54"/>
      <c r="E42" s="54"/>
    </row>
    <row r="43" spans="1:5" x14ac:dyDescent="0.2">
      <c r="A43" s="33">
        <f t="shared" si="0"/>
        <v>32</v>
      </c>
      <c r="B43" s="38"/>
      <c r="C43" s="38"/>
      <c r="D43" s="38"/>
      <c r="E43" s="38"/>
    </row>
    <row r="44" spans="1:5" x14ac:dyDescent="0.2">
      <c r="A44" s="33">
        <f t="shared" si="0"/>
        <v>33</v>
      </c>
      <c r="B44" s="38"/>
      <c r="C44" s="54"/>
      <c r="D44" s="54"/>
      <c r="E44" s="54"/>
    </row>
    <row r="45" spans="1:5" x14ac:dyDescent="0.2">
      <c r="A45" s="9"/>
    </row>
    <row r="46" spans="1:5" x14ac:dyDescent="0.2">
      <c r="A46" s="9"/>
    </row>
    <row r="47" spans="1:5" x14ac:dyDescent="0.2">
      <c r="A47" s="9"/>
    </row>
    <row r="48" spans="1:5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</sheetData>
  <mergeCells count="1">
    <mergeCell ref="B40:D40"/>
  </mergeCells>
  <phoneticPr fontId="10" type="noConversion"/>
  <pageMargins left="0.75" right="0.75" top="1" bottom="1" header="0.5" footer="0.5"/>
  <pageSetup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zoomScaleNormal="100" zoomScaleSheetLayoutView="100" workbookViewId="0">
      <pane xSplit="4" ySplit="8" topLeftCell="E24" activePane="bottomRight" state="frozen"/>
      <selection activeCell="C37" sqref="C37"/>
      <selection pane="topRight" activeCell="C37" sqref="C37"/>
      <selection pane="bottomLeft" activeCell="C37" sqref="C37"/>
      <selection pane="bottomRight" activeCell="F36" sqref="F36"/>
    </sheetView>
  </sheetViews>
  <sheetFormatPr defaultColWidth="9.140625" defaultRowHeight="12" x14ac:dyDescent="0.2"/>
  <cols>
    <col min="1" max="2" width="1.7109375" style="58" customWidth="1"/>
    <col min="3" max="3" width="9.140625" style="58"/>
    <col min="4" max="4" width="23.85546875" style="58" customWidth="1"/>
    <col min="5" max="5" width="16.7109375" style="58" customWidth="1"/>
    <col min="6" max="16384" width="9.140625" style="58"/>
  </cols>
  <sheetData>
    <row r="1" spans="1:5" s="75" customFormat="1" ht="15" x14ac:dyDescent="0.25">
      <c r="E1" s="110" t="s">
        <v>62</v>
      </c>
    </row>
    <row r="2" spans="1:5" s="75" customFormat="1" ht="15" x14ac:dyDescent="0.25">
      <c r="E2" s="110" t="s">
        <v>61</v>
      </c>
    </row>
    <row r="3" spans="1:5" s="75" customFormat="1" ht="15" x14ac:dyDescent="0.25">
      <c r="E3" s="110" t="s">
        <v>122</v>
      </c>
    </row>
    <row r="4" spans="1:5" s="66" customFormat="1" ht="12.75" x14ac:dyDescent="0.2">
      <c r="E4" s="111" t="s">
        <v>60</v>
      </c>
    </row>
    <row r="5" spans="1:5" x14ac:dyDescent="0.2">
      <c r="A5" s="58" t="s">
        <v>24</v>
      </c>
      <c r="E5" s="59"/>
    </row>
    <row r="6" spans="1:5" s="72" customFormat="1" ht="12.75" x14ac:dyDescent="0.2">
      <c r="A6" s="72" t="s">
        <v>24</v>
      </c>
    </row>
    <row r="7" spans="1:5" s="72" customFormat="1" ht="12.75" x14ac:dyDescent="0.2">
      <c r="E7" s="74" t="s">
        <v>59</v>
      </c>
    </row>
    <row r="8" spans="1:5" s="72" customFormat="1" ht="12.75" x14ac:dyDescent="0.2">
      <c r="A8" s="66" t="s">
        <v>58</v>
      </c>
      <c r="E8" s="73">
        <v>2018</v>
      </c>
    </row>
    <row r="9" spans="1:5" x14ac:dyDescent="0.2">
      <c r="B9" s="64" t="s">
        <v>57</v>
      </c>
    </row>
    <row r="10" spans="1:5" x14ac:dyDescent="0.2">
      <c r="C10" s="58" t="s">
        <v>39</v>
      </c>
      <c r="E10" s="69">
        <v>598922744.48000002</v>
      </c>
    </row>
    <row r="11" spans="1:5" x14ac:dyDescent="0.2">
      <c r="C11" s="58" t="s">
        <v>38</v>
      </c>
      <c r="E11" s="67">
        <v>219390408.09</v>
      </c>
    </row>
    <row r="12" spans="1:5" x14ac:dyDescent="0.2">
      <c r="C12" s="58" t="s">
        <v>37</v>
      </c>
      <c r="E12" s="71">
        <v>17247490.82</v>
      </c>
    </row>
    <row r="13" spans="1:5" ht="6.95" customHeight="1" x14ac:dyDescent="0.2">
      <c r="E13" s="67"/>
    </row>
    <row r="14" spans="1:5" x14ac:dyDescent="0.2">
      <c r="C14" s="58" t="s">
        <v>36</v>
      </c>
      <c r="E14" s="67">
        <f>SUM(E10:E12)</f>
        <v>835560643.3900001</v>
      </c>
    </row>
    <row r="15" spans="1:5" ht="6.95" customHeight="1" x14ac:dyDescent="0.2">
      <c r="E15" s="67"/>
    </row>
    <row r="16" spans="1:5" x14ac:dyDescent="0.2">
      <c r="B16" s="64" t="s">
        <v>56</v>
      </c>
      <c r="E16" s="67"/>
    </row>
    <row r="17" spans="2:5" x14ac:dyDescent="0.2">
      <c r="C17" s="58" t="s">
        <v>34</v>
      </c>
      <c r="E17" s="67">
        <v>20161953.969999999</v>
      </c>
    </row>
    <row r="18" spans="2:5" x14ac:dyDescent="0.2">
      <c r="C18" s="58" t="s">
        <v>33</v>
      </c>
      <c r="E18" s="71">
        <v>951461.9</v>
      </c>
    </row>
    <row r="19" spans="2:5" ht="6.95" customHeight="1" x14ac:dyDescent="0.2">
      <c r="E19" s="67"/>
    </row>
    <row r="20" spans="2:5" x14ac:dyDescent="0.2">
      <c r="C20" s="58" t="s">
        <v>32</v>
      </c>
      <c r="E20" s="71">
        <v>21113415.870000001</v>
      </c>
    </row>
    <row r="21" spans="2:5" ht="6.95" customHeight="1" x14ac:dyDescent="0.2">
      <c r="E21" s="67"/>
    </row>
    <row r="22" spans="2:5" x14ac:dyDescent="0.2">
      <c r="C22" s="58" t="s">
        <v>55</v>
      </c>
      <c r="E22" s="67">
        <f>E14+E20</f>
        <v>856674059.26000011</v>
      </c>
    </row>
    <row r="23" spans="2:5" ht="6.95" customHeight="1" x14ac:dyDescent="0.2">
      <c r="E23" s="67"/>
    </row>
    <row r="24" spans="2:5" x14ac:dyDescent="0.2">
      <c r="B24" s="64" t="s">
        <v>54</v>
      </c>
      <c r="E24" s="67"/>
    </row>
    <row r="25" spans="2:5" x14ac:dyDescent="0.2">
      <c r="C25" s="58" t="s">
        <v>29</v>
      </c>
      <c r="E25" s="67">
        <v>7096189.8200000003</v>
      </c>
    </row>
    <row r="26" spans="2:5" x14ac:dyDescent="0.2">
      <c r="C26" s="58" t="s">
        <v>28</v>
      </c>
      <c r="E26" s="71">
        <v>12887426.59</v>
      </c>
    </row>
    <row r="27" spans="2:5" ht="6.95" customHeight="1" x14ac:dyDescent="0.2">
      <c r="E27" s="67"/>
    </row>
    <row r="28" spans="2:5" x14ac:dyDescent="0.2">
      <c r="C28" s="58" t="s">
        <v>27</v>
      </c>
      <c r="E28" s="71">
        <f>SUM(E25:E26)</f>
        <v>19983616.41</v>
      </c>
    </row>
    <row r="29" spans="2:5" ht="6.95" customHeight="1" x14ac:dyDescent="0.2">
      <c r="E29" s="67"/>
    </row>
    <row r="30" spans="2:5" x14ac:dyDescent="0.2">
      <c r="C30" s="58" t="s">
        <v>53</v>
      </c>
      <c r="E30" s="67">
        <f>E22+E28</f>
        <v>876657675.67000008</v>
      </c>
    </row>
    <row r="31" spans="2:5" ht="6.95" customHeight="1" x14ac:dyDescent="0.2">
      <c r="E31" s="67"/>
    </row>
    <row r="32" spans="2:5" x14ac:dyDescent="0.2">
      <c r="B32" s="58" t="s">
        <v>52</v>
      </c>
      <c r="E32" s="67">
        <v>-30906773.420000002</v>
      </c>
    </row>
    <row r="33" spans="1:5" x14ac:dyDescent="0.2">
      <c r="B33" s="58" t="s">
        <v>51</v>
      </c>
      <c r="E33" s="71">
        <v>4996774.84</v>
      </c>
    </row>
    <row r="34" spans="1:5" ht="6.95" customHeight="1" x14ac:dyDescent="0.2">
      <c r="E34" s="67"/>
    </row>
    <row r="35" spans="1:5" ht="12.75" thickBot="1" x14ac:dyDescent="0.25">
      <c r="C35" s="58" t="s">
        <v>50</v>
      </c>
      <c r="E35" s="70">
        <f>SUM(E30:E33)</f>
        <v>850747677.09000015</v>
      </c>
    </row>
    <row r="36" spans="1:5" ht="12.75" thickTop="1" x14ac:dyDescent="0.2">
      <c r="E36" s="68"/>
    </row>
    <row r="37" spans="1:5" x14ac:dyDescent="0.2">
      <c r="C37" s="58" t="s">
        <v>49</v>
      </c>
      <c r="E37" s="69">
        <v>41535844.990000002</v>
      </c>
    </row>
    <row r="38" spans="1:5" x14ac:dyDescent="0.2">
      <c r="C38" s="58" t="s">
        <v>48</v>
      </c>
      <c r="E38" s="67">
        <v>15312447.359999999</v>
      </c>
    </row>
    <row r="39" spans="1:5" x14ac:dyDescent="0.2">
      <c r="C39" s="58" t="s">
        <v>47</v>
      </c>
      <c r="E39" s="67">
        <v>5022860.79</v>
      </c>
    </row>
    <row r="40" spans="1:5" x14ac:dyDescent="0.2">
      <c r="C40" s="58" t="s">
        <v>46</v>
      </c>
      <c r="E40" s="67">
        <v>-2929656.64</v>
      </c>
    </row>
    <row r="41" spans="1:5" x14ac:dyDescent="0.2">
      <c r="C41" s="58" t="s">
        <v>45</v>
      </c>
      <c r="E41" s="67">
        <v>22867673.829999998</v>
      </c>
    </row>
    <row r="42" spans="1:5" x14ac:dyDescent="0.2">
      <c r="C42" s="58" t="s">
        <v>44</v>
      </c>
      <c r="E42" s="67">
        <v>-51282.51</v>
      </c>
    </row>
    <row r="43" spans="1:5" x14ac:dyDescent="0.2">
      <c r="C43" s="58" t="s">
        <v>43</v>
      </c>
      <c r="E43" s="67"/>
    </row>
    <row r="44" spans="1:5" x14ac:dyDescent="0.2">
      <c r="C44" s="58" t="s">
        <v>42</v>
      </c>
      <c r="E44" s="67">
        <v>6980521.1699999999</v>
      </c>
    </row>
    <row r="45" spans="1:5" x14ac:dyDescent="0.2">
      <c r="E45" s="65"/>
    </row>
    <row r="46" spans="1:5" ht="12.75" x14ac:dyDescent="0.2">
      <c r="A46" s="66" t="s">
        <v>41</v>
      </c>
      <c r="E46" s="65"/>
    </row>
    <row r="47" spans="1:5" x14ac:dyDescent="0.2">
      <c r="B47" s="64" t="s">
        <v>40</v>
      </c>
      <c r="E47" s="65"/>
    </row>
    <row r="48" spans="1:5" x14ac:dyDescent="0.2">
      <c r="C48" s="58" t="s">
        <v>39</v>
      </c>
      <c r="E48" s="63">
        <v>571264746</v>
      </c>
    </row>
    <row r="49" spans="2:5" x14ac:dyDescent="0.2">
      <c r="C49" s="58" t="s">
        <v>38</v>
      </c>
      <c r="E49" s="63">
        <v>264775331</v>
      </c>
    </row>
    <row r="50" spans="2:5" x14ac:dyDescent="0.2">
      <c r="C50" s="58" t="s">
        <v>37</v>
      </c>
      <c r="E50" s="62">
        <v>23889811</v>
      </c>
    </row>
    <row r="51" spans="2:5" ht="6.95" customHeight="1" x14ac:dyDescent="0.2">
      <c r="E51" s="61"/>
    </row>
    <row r="52" spans="2:5" x14ac:dyDescent="0.2">
      <c r="C52" s="58" t="s">
        <v>36</v>
      </c>
      <c r="E52" s="61">
        <f>SUM(E48:E50)</f>
        <v>859929888</v>
      </c>
    </row>
    <row r="53" spans="2:5" ht="6.95" customHeight="1" x14ac:dyDescent="0.2">
      <c r="E53" s="61"/>
    </row>
    <row r="54" spans="2:5" x14ac:dyDescent="0.2">
      <c r="B54" s="64" t="s">
        <v>35</v>
      </c>
      <c r="E54" s="61"/>
    </row>
    <row r="55" spans="2:5" x14ac:dyDescent="0.2">
      <c r="C55" s="58" t="s">
        <v>34</v>
      </c>
      <c r="E55" s="63">
        <v>45242443</v>
      </c>
    </row>
    <row r="56" spans="2:5" x14ac:dyDescent="0.2">
      <c r="C56" s="58" t="s">
        <v>33</v>
      </c>
      <c r="E56" s="62">
        <v>2032858</v>
      </c>
    </row>
    <row r="57" spans="2:5" ht="6.95" customHeight="1" x14ac:dyDescent="0.2">
      <c r="E57" s="61"/>
    </row>
    <row r="58" spans="2:5" x14ac:dyDescent="0.2">
      <c r="C58" s="58" t="s">
        <v>32</v>
      </c>
      <c r="E58" s="62">
        <v>47275301</v>
      </c>
    </row>
    <row r="59" spans="2:5" ht="6.95" customHeight="1" x14ac:dyDescent="0.2">
      <c r="E59" s="61"/>
    </row>
    <row r="60" spans="2:5" x14ac:dyDescent="0.2">
      <c r="C60" s="58" t="s">
        <v>31</v>
      </c>
      <c r="E60" s="61">
        <f>E52+E58</f>
        <v>907205189</v>
      </c>
    </row>
    <row r="61" spans="2:5" ht="6.95" customHeight="1" x14ac:dyDescent="0.2">
      <c r="E61" s="61"/>
    </row>
    <row r="62" spans="2:5" x14ac:dyDescent="0.2">
      <c r="B62" s="64" t="s">
        <v>30</v>
      </c>
      <c r="E62" s="61"/>
    </row>
    <row r="63" spans="2:5" x14ac:dyDescent="0.2">
      <c r="C63" s="58" t="s">
        <v>29</v>
      </c>
      <c r="E63" s="63">
        <v>54524708</v>
      </c>
    </row>
    <row r="64" spans="2:5" x14ac:dyDescent="0.2">
      <c r="C64" s="58" t="s">
        <v>28</v>
      </c>
      <c r="E64" s="62">
        <v>176209847</v>
      </c>
    </row>
    <row r="65" spans="1:5" ht="6.95" customHeight="1" x14ac:dyDescent="0.2">
      <c r="E65" s="61"/>
    </row>
    <row r="66" spans="1:5" x14ac:dyDescent="0.2">
      <c r="C66" s="58" t="s">
        <v>27</v>
      </c>
      <c r="E66" s="62">
        <f>SUM(E63:E64)</f>
        <v>230734555</v>
      </c>
    </row>
    <row r="67" spans="1:5" ht="6.95" customHeight="1" x14ac:dyDescent="0.2">
      <c r="E67" s="61"/>
    </row>
    <row r="68" spans="1:5" ht="12.75" thickBot="1" x14ac:dyDescent="0.25">
      <c r="C68" s="58" t="s">
        <v>26</v>
      </c>
      <c r="E68" s="60">
        <f>E60+E66</f>
        <v>1137939744</v>
      </c>
    </row>
    <row r="69" spans="1:5" ht="12.75" thickTop="1" x14ac:dyDescent="0.2"/>
    <row r="70" spans="1:5" ht="12.75" x14ac:dyDescent="0.2">
      <c r="A70" s="58" t="s">
        <v>24</v>
      </c>
      <c r="C70" s="113" t="s">
        <v>25</v>
      </c>
      <c r="D70" s="114"/>
      <c r="E70" s="114"/>
    </row>
    <row r="71" spans="1:5" x14ac:dyDescent="0.2">
      <c r="A71" s="58" t="s">
        <v>24</v>
      </c>
    </row>
    <row r="72" spans="1:5" x14ac:dyDescent="0.2">
      <c r="A72" s="58" t="s">
        <v>24</v>
      </c>
    </row>
    <row r="73" spans="1:5" x14ac:dyDescent="0.2">
      <c r="A73" s="58" t="s">
        <v>24</v>
      </c>
    </row>
    <row r="74" spans="1:5" x14ac:dyDescent="0.2">
      <c r="A74" s="58" t="s">
        <v>24</v>
      </c>
    </row>
    <row r="75" spans="1:5" x14ac:dyDescent="0.2">
      <c r="A75" s="58" t="s">
        <v>24</v>
      </c>
    </row>
    <row r="76" spans="1:5" x14ac:dyDescent="0.2">
      <c r="A76" s="58" t="s">
        <v>24</v>
      </c>
    </row>
    <row r="77" spans="1:5" x14ac:dyDescent="0.2">
      <c r="A77" s="58" t="s">
        <v>24</v>
      </c>
    </row>
    <row r="78" spans="1:5" x14ac:dyDescent="0.2">
      <c r="A78" s="58" t="s">
        <v>24</v>
      </c>
    </row>
    <row r="79" spans="1:5" x14ac:dyDescent="0.2">
      <c r="A79" s="58" t="s">
        <v>24</v>
      </c>
    </row>
    <row r="80" spans="1:5" x14ac:dyDescent="0.2">
      <c r="A80" s="58" t="s">
        <v>24</v>
      </c>
    </row>
    <row r="81" spans="1:1" x14ac:dyDescent="0.2">
      <c r="A81" s="58" t="s">
        <v>24</v>
      </c>
    </row>
    <row r="82" spans="1:1" x14ac:dyDescent="0.2">
      <c r="A82" s="58" t="s">
        <v>24</v>
      </c>
    </row>
    <row r="83" spans="1:1" x14ac:dyDescent="0.2">
      <c r="A83" s="58" t="s">
        <v>24</v>
      </c>
    </row>
    <row r="84" spans="1:1" x14ac:dyDescent="0.2">
      <c r="A84" s="58" t="s">
        <v>24</v>
      </c>
    </row>
  </sheetData>
  <mergeCells count="1">
    <mergeCell ref="C70:E70"/>
  </mergeCells>
  <printOptions horizontalCentered="1"/>
  <pageMargins left="0.25" right="0.25" top="0.25" bottom="0.39" header="0" footer="0"/>
  <pageSetup scale="61" orientation="landscape" r:id="rId1"/>
  <headerFooter alignWithMargins="0">
    <oddFooter>&amp;C6c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37" sqref="B37"/>
    </sheetView>
  </sheetViews>
  <sheetFormatPr defaultColWidth="8.85546875" defaultRowHeight="15" x14ac:dyDescent="0.25"/>
  <cols>
    <col min="1" max="1" width="61" style="76" bestFit="1" customWidth="1"/>
    <col min="2" max="2" width="14" style="96" bestFit="1" customWidth="1"/>
    <col min="3" max="16384" width="8.85546875" style="76"/>
  </cols>
  <sheetData>
    <row r="1" spans="1:2" x14ac:dyDescent="0.25">
      <c r="A1" s="76" t="s">
        <v>99</v>
      </c>
    </row>
    <row r="2" spans="1:2" x14ac:dyDescent="0.25">
      <c r="A2" s="76" t="s">
        <v>100</v>
      </c>
    </row>
    <row r="3" spans="1:2" x14ac:dyDescent="0.25">
      <c r="A3" s="76" t="s">
        <v>101</v>
      </c>
    </row>
    <row r="4" spans="1:2" x14ac:dyDescent="0.25">
      <c r="A4" s="76" t="s">
        <v>98</v>
      </c>
    </row>
    <row r="5" spans="1:2" x14ac:dyDescent="0.25">
      <c r="A5" s="76" t="s">
        <v>102</v>
      </c>
    </row>
    <row r="7" spans="1:2" x14ac:dyDescent="0.25">
      <c r="A7" s="108" t="s">
        <v>123</v>
      </c>
      <c r="B7" s="97" t="s">
        <v>23</v>
      </c>
    </row>
    <row r="8" spans="1:2" x14ac:dyDescent="0.25">
      <c r="A8" s="76" t="s">
        <v>78</v>
      </c>
      <c r="B8" s="96">
        <v>-2308486.7999999998</v>
      </c>
    </row>
    <row r="9" spans="1:2" x14ac:dyDescent="0.25">
      <c r="A9" s="76" t="s">
        <v>79</v>
      </c>
      <c r="B9" s="96">
        <v>-1174050.31</v>
      </c>
    </row>
    <row r="10" spans="1:2" x14ac:dyDescent="0.25">
      <c r="A10" s="76" t="s">
        <v>80</v>
      </c>
      <c r="B10" s="96">
        <v>-100200.76</v>
      </c>
    </row>
    <row r="11" spans="1:2" x14ac:dyDescent="0.25">
      <c r="A11" s="76" t="s">
        <v>82</v>
      </c>
      <c r="B11" s="96">
        <v>-1047509.88</v>
      </c>
    </row>
    <row r="12" spans="1:2" x14ac:dyDescent="0.25">
      <c r="A12" s="76" t="s">
        <v>83</v>
      </c>
      <c r="B12" s="96">
        <v>-82055.009999999995</v>
      </c>
    </row>
    <row r="13" spans="1:2" x14ac:dyDescent="0.25">
      <c r="A13" s="76" t="s">
        <v>81</v>
      </c>
      <c r="B13" s="98">
        <v>-2187034.1</v>
      </c>
    </row>
    <row r="14" spans="1:2" ht="15.75" thickBot="1" x14ac:dyDescent="0.3">
      <c r="A14" s="108" t="s">
        <v>77</v>
      </c>
      <c r="B14" s="109">
        <f>SUM(B8:B13)</f>
        <v>-6899336.8599999994</v>
      </c>
    </row>
    <row r="15" spans="1:2" ht="15.75" thickTop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D16" zoomScaleNormal="100" workbookViewId="0">
      <selection activeCell="C37" sqref="C37"/>
    </sheetView>
  </sheetViews>
  <sheetFormatPr defaultColWidth="13.7109375" defaultRowHeight="15" x14ac:dyDescent="0.25"/>
  <cols>
    <col min="1" max="1" width="10.7109375" style="78" customWidth="1"/>
    <col min="2" max="2" width="16.7109375" style="78" customWidth="1"/>
    <col min="3" max="3" width="12.28515625" style="78" customWidth="1"/>
    <col min="4" max="8" width="13.7109375" style="78"/>
    <col min="9" max="9" width="12.85546875" style="78" customWidth="1"/>
    <col min="10" max="14" width="13.7109375" style="78"/>
    <col min="15" max="15" width="12.140625" style="78" customWidth="1"/>
    <col min="16" max="16" width="12.28515625" style="78" customWidth="1"/>
    <col min="17" max="16384" width="13.7109375" style="78"/>
  </cols>
  <sheetData>
    <row r="1" spans="1:16" x14ac:dyDescent="0.25">
      <c r="A1" s="77" t="s">
        <v>64</v>
      </c>
      <c r="B1" s="77" t="s">
        <v>24</v>
      </c>
    </row>
    <row r="3" spans="1:16" x14ac:dyDescent="0.25">
      <c r="D3" s="77" t="s">
        <v>84</v>
      </c>
      <c r="E3" s="77" t="s">
        <v>65</v>
      </c>
    </row>
    <row r="4" spans="1:16" x14ac:dyDescent="0.25">
      <c r="D4" s="115" t="s">
        <v>85</v>
      </c>
      <c r="E4" s="115" t="s">
        <v>85</v>
      </c>
      <c r="F4" s="115" t="s">
        <v>85</v>
      </c>
      <c r="G4" s="115" t="s">
        <v>85</v>
      </c>
      <c r="H4" s="115" t="s">
        <v>85</v>
      </c>
      <c r="I4" s="115" t="s">
        <v>85</v>
      </c>
      <c r="J4" s="115" t="s">
        <v>85</v>
      </c>
      <c r="K4" s="115" t="s">
        <v>85</v>
      </c>
      <c r="L4" s="115" t="s">
        <v>85</v>
      </c>
      <c r="M4" s="115" t="s">
        <v>85</v>
      </c>
      <c r="N4" s="115" t="s">
        <v>85</v>
      </c>
      <c r="O4" s="115" t="s">
        <v>85</v>
      </c>
      <c r="P4" s="116" t="s">
        <v>85</v>
      </c>
    </row>
    <row r="5" spans="1:16" s="83" customFormat="1" ht="30" customHeight="1" thickBot="1" x14ac:dyDescent="0.3">
      <c r="A5" s="79" t="s">
        <v>66</v>
      </c>
      <c r="B5" s="79" t="s">
        <v>67</v>
      </c>
      <c r="C5" s="80" t="s">
        <v>86</v>
      </c>
      <c r="D5" s="81" t="s">
        <v>68</v>
      </c>
      <c r="E5" s="81" t="s">
        <v>69</v>
      </c>
      <c r="F5" s="81" t="s">
        <v>70</v>
      </c>
      <c r="G5" s="81" t="s">
        <v>71</v>
      </c>
      <c r="H5" s="81" t="s">
        <v>72</v>
      </c>
      <c r="I5" s="81" t="s">
        <v>73</v>
      </c>
      <c r="J5" s="81" t="s">
        <v>87</v>
      </c>
      <c r="K5" s="81" t="s">
        <v>88</v>
      </c>
      <c r="L5" s="81" t="s">
        <v>89</v>
      </c>
      <c r="M5" s="81" t="s">
        <v>90</v>
      </c>
      <c r="N5" s="81" t="s">
        <v>91</v>
      </c>
      <c r="O5" s="81" t="s">
        <v>92</v>
      </c>
      <c r="P5" s="82" t="s">
        <v>93</v>
      </c>
    </row>
    <row r="6" spans="1:16" ht="15.75" thickBot="1" x14ac:dyDescent="0.3">
      <c r="A6" s="117" t="s">
        <v>94</v>
      </c>
      <c r="B6" s="118" t="s">
        <v>74</v>
      </c>
      <c r="C6" s="84" t="s">
        <v>95</v>
      </c>
      <c r="D6" s="85">
        <v>-3558.27</v>
      </c>
      <c r="E6" s="85">
        <v>-3404.8</v>
      </c>
      <c r="F6" s="85">
        <v>-3790.2</v>
      </c>
      <c r="G6" s="85">
        <v>-3537.27</v>
      </c>
      <c r="H6" s="85">
        <v>-3520.96</v>
      </c>
      <c r="I6" s="85">
        <v>-3514.87</v>
      </c>
      <c r="J6" s="85">
        <v>-3530.94</v>
      </c>
      <c r="K6" s="85">
        <v>-3484.55</v>
      </c>
      <c r="L6" s="85">
        <v>-3455.94</v>
      </c>
      <c r="M6" s="85">
        <v>-3450.33</v>
      </c>
      <c r="N6" s="85">
        <v>-3431</v>
      </c>
      <c r="O6" s="85">
        <v>-3416.95</v>
      </c>
      <c r="P6" s="86">
        <v>-42096.08</v>
      </c>
    </row>
    <row r="7" spans="1:16" ht="15.75" thickBot="1" x14ac:dyDescent="0.3">
      <c r="A7" s="117" t="s">
        <v>94</v>
      </c>
      <c r="B7" s="119" t="s">
        <v>74</v>
      </c>
      <c r="C7" s="87" t="s">
        <v>95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9">
        <v>0</v>
      </c>
    </row>
    <row r="8" spans="1:16" ht="15.75" thickBot="1" x14ac:dyDescent="0.3">
      <c r="A8" s="117" t="s">
        <v>94</v>
      </c>
      <c r="B8" s="119" t="s">
        <v>74</v>
      </c>
      <c r="C8" s="90" t="s">
        <v>95</v>
      </c>
      <c r="D8" s="91">
        <v>-17.309999999999999</v>
      </c>
      <c r="E8" s="91">
        <v>-11.34</v>
      </c>
      <c r="F8" s="91">
        <v>-15.15</v>
      </c>
      <c r="G8" s="91">
        <v>-16.5</v>
      </c>
      <c r="H8" s="91">
        <v>-19.5</v>
      </c>
      <c r="I8" s="91">
        <v>-15.92</v>
      </c>
      <c r="J8" s="91">
        <v>-18.920000000000002</v>
      </c>
      <c r="K8" s="91">
        <v>-16.41</v>
      </c>
      <c r="L8" s="91">
        <v>-19.38</v>
      </c>
      <c r="M8" s="91">
        <v>-18.63</v>
      </c>
      <c r="N8" s="91">
        <v>-14.65</v>
      </c>
      <c r="O8" s="91">
        <v>-15.19</v>
      </c>
      <c r="P8" s="89">
        <v>-198.9</v>
      </c>
    </row>
    <row r="9" spans="1:16" ht="15.75" thickBot="1" x14ac:dyDescent="0.3">
      <c r="A9" s="117" t="s">
        <v>94</v>
      </c>
      <c r="B9" s="120" t="s">
        <v>74</v>
      </c>
      <c r="C9" s="87" t="s">
        <v>95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9">
        <v>0</v>
      </c>
    </row>
    <row r="10" spans="1:16" ht="15.75" thickBot="1" x14ac:dyDescent="0.3">
      <c r="A10" s="117" t="s">
        <v>94</v>
      </c>
      <c r="B10" s="118" t="s">
        <v>75</v>
      </c>
      <c r="C10" s="90" t="s">
        <v>95</v>
      </c>
      <c r="D10" s="91">
        <v>-348.28</v>
      </c>
      <c r="E10" s="91">
        <v>-327.18</v>
      </c>
      <c r="F10" s="91">
        <v>-377.15</v>
      </c>
      <c r="G10" s="91">
        <v>-350.01</v>
      </c>
      <c r="H10" s="91">
        <v>-348.61</v>
      </c>
      <c r="I10" s="91">
        <v>-348.42</v>
      </c>
      <c r="J10" s="91">
        <v>-349.5</v>
      </c>
      <c r="K10" s="91">
        <v>-345.56</v>
      </c>
      <c r="L10" s="91">
        <v>-340.97</v>
      </c>
      <c r="M10" s="91">
        <v>-352.91</v>
      </c>
      <c r="N10" s="91">
        <v>-343.38</v>
      </c>
      <c r="O10" s="91">
        <v>-343.22</v>
      </c>
      <c r="P10" s="89">
        <v>-4175.1899999999996</v>
      </c>
    </row>
    <row r="11" spans="1:16" ht="15.75" thickBot="1" x14ac:dyDescent="0.3">
      <c r="A11" s="117" t="s">
        <v>94</v>
      </c>
      <c r="B11" s="119" t="s">
        <v>75</v>
      </c>
      <c r="C11" s="87" t="s">
        <v>95</v>
      </c>
      <c r="D11" s="88">
        <v>0</v>
      </c>
      <c r="E11" s="88">
        <v>0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89">
        <v>0</v>
      </c>
    </row>
    <row r="12" spans="1:16" ht="15.75" thickBot="1" x14ac:dyDescent="0.3">
      <c r="A12" s="117" t="s">
        <v>94</v>
      </c>
      <c r="B12" s="119" t="s">
        <v>75</v>
      </c>
      <c r="C12" s="90" t="s">
        <v>95</v>
      </c>
      <c r="D12" s="91">
        <v>-1.4</v>
      </c>
      <c r="E12" s="91">
        <v>-1.38</v>
      </c>
      <c r="F12" s="91">
        <v>-1.1200000000000001</v>
      </c>
      <c r="G12" s="91">
        <v>-1.1399999999999999</v>
      </c>
      <c r="H12" s="91">
        <v>-1.96</v>
      </c>
      <c r="I12" s="91">
        <v>-1.08</v>
      </c>
      <c r="J12" s="91">
        <v>-1.43</v>
      </c>
      <c r="K12" s="91">
        <v>-2.44</v>
      </c>
      <c r="L12" s="91">
        <v>-1.06</v>
      </c>
      <c r="M12" s="91">
        <v>-0.92</v>
      </c>
      <c r="N12" s="91">
        <v>-1.36</v>
      </c>
      <c r="O12" s="91">
        <v>-0.94</v>
      </c>
      <c r="P12" s="89">
        <v>-16.23</v>
      </c>
    </row>
    <row r="13" spans="1:16" ht="15.75" thickBot="1" x14ac:dyDescent="0.3">
      <c r="A13" s="117" t="s">
        <v>94</v>
      </c>
      <c r="B13" s="120" t="s">
        <v>75</v>
      </c>
      <c r="C13" s="87" t="s">
        <v>95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9">
        <v>0</v>
      </c>
    </row>
    <row r="14" spans="1:16" ht="15.75" thickBot="1" x14ac:dyDescent="0.3">
      <c r="A14" s="117" t="s">
        <v>94</v>
      </c>
      <c r="B14" s="118" t="s">
        <v>76</v>
      </c>
      <c r="C14" s="90" t="s">
        <v>95</v>
      </c>
      <c r="D14" s="91">
        <v>-408.83</v>
      </c>
      <c r="E14" s="91">
        <v>-390.4</v>
      </c>
      <c r="F14" s="91">
        <v>-427.55</v>
      </c>
      <c r="G14" s="91">
        <v>-397.27</v>
      </c>
      <c r="H14" s="91">
        <v>-396.68</v>
      </c>
      <c r="I14" s="91">
        <v>-394.55</v>
      </c>
      <c r="J14" s="91">
        <v>-400.5</v>
      </c>
      <c r="K14" s="91">
        <v>-386.41</v>
      </c>
      <c r="L14" s="91">
        <v>-384.3</v>
      </c>
      <c r="M14" s="91">
        <v>-383.27</v>
      </c>
      <c r="N14" s="91">
        <v>-381.58</v>
      </c>
      <c r="O14" s="91">
        <v>-378.74</v>
      </c>
      <c r="P14" s="89">
        <v>-4730.08</v>
      </c>
    </row>
    <row r="15" spans="1:16" ht="15.75" thickBot="1" x14ac:dyDescent="0.3">
      <c r="A15" s="117" t="s">
        <v>94</v>
      </c>
      <c r="B15" s="119" t="s">
        <v>76</v>
      </c>
      <c r="C15" s="87" t="s">
        <v>95</v>
      </c>
      <c r="D15" s="92"/>
      <c r="E15" s="88">
        <v>0</v>
      </c>
      <c r="F15" s="92"/>
      <c r="G15" s="92"/>
      <c r="H15" s="92"/>
      <c r="I15" s="92"/>
      <c r="J15" s="88">
        <v>0</v>
      </c>
      <c r="K15" s="92"/>
      <c r="L15" s="88">
        <v>0</v>
      </c>
      <c r="M15" s="92"/>
      <c r="N15" s="92"/>
      <c r="O15" s="92"/>
      <c r="P15" s="89">
        <v>0</v>
      </c>
    </row>
    <row r="16" spans="1:16" ht="15.75" thickBot="1" x14ac:dyDescent="0.3">
      <c r="A16" s="117" t="s">
        <v>94</v>
      </c>
      <c r="B16" s="119" t="s">
        <v>76</v>
      </c>
      <c r="C16" s="90" t="s">
        <v>95</v>
      </c>
      <c r="D16" s="91">
        <v>-2.4700000000000002</v>
      </c>
      <c r="E16" s="91">
        <v>-1.58</v>
      </c>
      <c r="F16" s="91">
        <v>-2.4700000000000002</v>
      </c>
      <c r="G16" s="91">
        <v>-2.42</v>
      </c>
      <c r="H16" s="91">
        <v>-1.53</v>
      </c>
      <c r="I16" s="91">
        <v>-1.73</v>
      </c>
      <c r="J16" s="91">
        <v>-2.63</v>
      </c>
      <c r="K16" s="91">
        <v>-2.87</v>
      </c>
      <c r="L16" s="91">
        <v>-2.4</v>
      </c>
      <c r="M16" s="91">
        <v>-2.17</v>
      </c>
      <c r="N16" s="91">
        <v>-1.3</v>
      </c>
      <c r="O16" s="91">
        <v>-2.2200000000000002</v>
      </c>
      <c r="P16" s="89">
        <v>-25.79</v>
      </c>
    </row>
    <row r="17" spans="1:16" ht="15.75" thickBot="1" x14ac:dyDescent="0.3">
      <c r="A17" s="117" t="s">
        <v>94</v>
      </c>
      <c r="B17" s="120" t="s">
        <v>76</v>
      </c>
      <c r="C17" s="87" t="s">
        <v>95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9">
        <v>0</v>
      </c>
    </row>
    <row r="18" spans="1:16" x14ac:dyDescent="0.25">
      <c r="A18" s="93" t="s">
        <v>93</v>
      </c>
      <c r="B18" s="93" t="s">
        <v>96</v>
      </c>
      <c r="C18" s="94" t="s">
        <v>96</v>
      </c>
      <c r="D18" s="95">
        <v>-4336.5600000000004</v>
      </c>
      <c r="E18" s="95">
        <v>-4136.68</v>
      </c>
      <c r="F18" s="95">
        <v>-4613.6400000000003</v>
      </c>
      <c r="G18" s="95">
        <v>-4304.6099999999997</v>
      </c>
      <c r="H18" s="95">
        <v>-4289.24</v>
      </c>
      <c r="I18" s="95">
        <v>-4276.57</v>
      </c>
      <c r="J18" s="95">
        <v>-4303.92</v>
      </c>
      <c r="K18" s="95">
        <v>-4238.24</v>
      </c>
      <c r="L18" s="95">
        <v>-4204.05</v>
      </c>
      <c r="M18" s="95">
        <v>-4208.2299999999996</v>
      </c>
      <c r="N18" s="95">
        <v>-4173.2700000000004</v>
      </c>
      <c r="O18" s="95">
        <v>-4157.26</v>
      </c>
      <c r="P18" s="89">
        <v>-51242.27</v>
      </c>
    </row>
    <row r="21" spans="1:16" x14ac:dyDescent="0.25">
      <c r="A21" s="101" t="s">
        <v>66</v>
      </c>
      <c r="B21" s="101" t="s">
        <v>67</v>
      </c>
      <c r="C21" s="101" t="s">
        <v>103</v>
      </c>
      <c r="D21" s="102" t="s">
        <v>104</v>
      </c>
      <c r="E21" s="102" t="s">
        <v>105</v>
      </c>
      <c r="F21" s="102" t="s">
        <v>106</v>
      </c>
      <c r="G21" s="102" t="s">
        <v>107</v>
      </c>
      <c r="H21" s="102" t="s">
        <v>108</v>
      </c>
      <c r="I21" s="102" t="s">
        <v>109</v>
      </c>
      <c r="J21" s="102" t="s">
        <v>110</v>
      </c>
      <c r="K21" s="102" t="s">
        <v>111</v>
      </c>
      <c r="L21" s="102" t="s">
        <v>112</v>
      </c>
      <c r="M21" s="102" t="s">
        <v>113</v>
      </c>
      <c r="N21" s="102" t="s">
        <v>114</v>
      </c>
      <c r="O21" s="102" t="s">
        <v>115</v>
      </c>
    </row>
    <row r="22" spans="1:16" x14ac:dyDescent="0.25">
      <c r="A22" s="102" t="s">
        <v>94</v>
      </c>
      <c r="B22" s="102" t="s">
        <v>116</v>
      </c>
      <c r="C22" s="102" t="s">
        <v>95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99">
        <f>SUM(D22:O22)</f>
        <v>0</v>
      </c>
    </row>
    <row r="23" spans="1:16" x14ac:dyDescent="0.25">
      <c r="A23" s="102" t="s">
        <v>24</v>
      </c>
      <c r="B23" s="102" t="s">
        <v>117</v>
      </c>
      <c r="C23" s="102" t="s">
        <v>95</v>
      </c>
      <c r="D23" s="104">
        <v>-3406.86</v>
      </c>
      <c r="E23" s="104">
        <v>-3411.84</v>
      </c>
      <c r="F23" s="104">
        <v>-3369.59</v>
      </c>
      <c r="G23" s="104">
        <v>-3364.84</v>
      </c>
      <c r="H23" s="104">
        <v>-3348.46</v>
      </c>
      <c r="I23" s="104">
        <v>-3330.5</v>
      </c>
      <c r="J23" s="104">
        <v>-3317.82</v>
      </c>
      <c r="K23" s="104">
        <v>-3284.42</v>
      </c>
      <c r="L23" s="104">
        <v>-3273.14</v>
      </c>
      <c r="M23" s="104">
        <v>-3267.18</v>
      </c>
      <c r="N23" s="104">
        <v>-3253.83</v>
      </c>
      <c r="O23" s="104">
        <v>-3240.5</v>
      </c>
      <c r="P23" s="99">
        <f t="shared" ref="P23:P33" si="0">SUM(D23:O23)</f>
        <v>-39868.980000000003</v>
      </c>
    </row>
    <row r="24" spans="1:16" x14ac:dyDescent="0.25">
      <c r="A24" s="102" t="s">
        <v>24</v>
      </c>
      <c r="B24" s="102" t="s">
        <v>24</v>
      </c>
      <c r="C24" s="102" t="s">
        <v>95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99">
        <f t="shared" si="0"/>
        <v>0</v>
      </c>
    </row>
    <row r="25" spans="1:16" x14ac:dyDescent="0.25">
      <c r="A25" s="102" t="s">
        <v>24</v>
      </c>
      <c r="B25" s="102" t="s">
        <v>24</v>
      </c>
      <c r="C25" s="102" t="s">
        <v>95</v>
      </c>
      <c r="D25" s="104">
        <v>-16.34</v>
      </c>
      <c r="E25" s="104">
        <v>-14.3</v>
      </c>
      <c r="F25" s="104">
        <v>-18.53</v>
      </c>
      <c r="G25" s="104">
        <v>-14.06</v>
      </c>
      <c r="H25" s="104">
        <v>-17.399999999999999</v>
      </c>
      <c r="I25" s="104">
        <v>-20.13</v>
      </c>
      <c r="J25" s="104">
        <v>-14.46</v>
      </c>
      <c r="K25" s="104">
        <v>-18.5</v>
      </c>
      <c r="L25" s="104">
        <v>-16.59</v>
      </c>
      <c r="M25" s="104">
        <v>-14.97</v>
      </c>
      <c r="N25" s="104">
        <v>-13.94</v>
      </c>
      <c r="O25" s="104">
        <v>-10.99</v>
      </c>
      <c r="P25" s="99">
        <f t="shared" si="0"/>
        <v>-190.21</v>
      </c>
    </row>
    <row r="26" spans="1:16" x14ac:dyDescent="0.25">
      <c r="A26" s="102" t="s">
        <v>24</v>
      </c>
      <c r="B26" s="102" t="s">
        <v>118</v>
      </c>
      <c r="C26" s="102" t="s">
        <v>95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99">
        <f t="shared" si="0"/>
        <v>0</v>
      </c>
    </row>
    <row r="27" spans="1:16" x14ac:dyDescent="0.25">
      <c r="A27" s="102" t="s">
        <v>24</v>
      </c>
      <c r="B27" s="102" t="s">
        <v>119</v>
      </c>
      <c r="C27" s="102" t="s">
        <v>95</v>
      </c>
      <c r="D27" s="104">
        <v>-339.51</v>
      </c>
      <c r="E27" s="104">
        <v>-342.88</v>
      </c>
      <c r="F27" s="104">
        <v>-338.71</v>
      </c>
      <c r="G27" s="104">
        <v>-337.54</v>
      </c>
      <c r="H27" s="104">
        <v>-337.32</v>
      </c>
      <c r="I27" s="104">
        <v>-329.07</v>
      </c>
      <c r="J27" s="104">
        <v>-332.45</v>
      </c>
      <c r="K27" s="104">
        <v>-345.64</v>
      </c>
      <c r="L27" s="104">
        <v>-334.41</v>
      </c>
      <c r="M27" s="104">
        <v>-332.96</v>
      </c>
      <c r="N27" s="104">
        <v>-330.09</v>
      </c>
      <c r="O27" s="104">
        <v>-331.35</v>
      </c>
      <c r="P27" s="99">
        <f t="shared" si="0"/>
        <v>-4031.9299999999994</v>
      </c>
    </row>
    <row r="28" spans="1:16" x14ac:dyDescent="0.25">
      <c r="A28" s="102" t="s">
        <v>24</v>
      </c>
      <c r="B28" s="102" t="s">
        <v>24</v>
      </c>
      <c r="C28" s="102" t="s">
        <v>95</v>
      </c>
      <c r="D28" s="103"/>
      <c r="E28" s="103"/>
      <c r="F28" s="105">
        <v>0</v>
      </c>
      <c r="G28" s="105">
        <v>0</v>
      </c>
      <c r="H28" s="103"/>
      <c r="I28" s="105">
        <v>0</v>
      </c>
      <c r="J28" s="105">
        <v>0</v>
      </c>
      <c r="K28" s="103"/>
      <c r="L28" s="103"/>
      <c r="M28" s="105">
        <v>0</v>
      </c>
      <c r="N28" s="105">
        <v>0</v>
      </c>
      <c r="O28" s="105">
        <v>0</v>
      </c>
      <c r="P28" s="99">
        <f t="shared" si="0"/>
        <v>0</v>
      </c>
    </row>
    <row r="29" spans="1:16" x14ac:dyDescent="0.25">
      <c r="A29" s="102" t="s">
        <v>24</v>
      </c>
      <c r="B29" s="102" t="s">
        <v>24</v>
      </c>
      <c r="C29" s="102" t="s">
        <v>95</v>
      </c>
      <c r="D29" s="104">
        <v>-1.1499999999999999</v>
      </c>
      <c r="E29" s="104">
        <v>-1.77</v>
      </c>
      <c r="F29" s="104">
        <v>-1.74</v>
      </c>
      <c r="G29" s="104">
        <v>-1.26</v>
      </c>
      <c r="H29" s="104">
        <v>-0.97</v>
      </c>
      <c r="I29" s="104">
        <v>-1.06</v>
      </c>
      <c r="J29" s="104">
        <v>-1.01</v>
      </c>
      <c r="K29" s="104">
        <v>-1.1599999999999999</v>
      </c>
      <c r="L29" s="104">
        <v>-1.32</v>
      </c>
      <c r="M29" s="104">
        <v>-0.98</v>
      </c>
      <c r="N29" s="104">
        <v>-1.54</v>
      </c>
      <c r="O29" s="104">
        <v>-0.99</v>
      </c>
      <c r="P29" s="99">
        <f t="shared" si="0"/>
        <v>-14.950000000000001</v>
      </c>
    </row>
    <row r="30" spans="1:16" x14ac:dyDescent="0.25">
      <c r="A30" s="102" t="s">
        <v>24</v>
      </c>
      <c r="B30" s="102" t="s">
        <v>120</v>
      </c>
      <c r="C30" s="102" t="s">
        <v>95</v>
      </c>
      <c r="D30" s="103"/>
      <c r="E30" s="103"/>
      <c r="F30" s="103"/>
      <c r="G30" s="103"/>
      <c r="H30" s="103"/>
      <c r="I30" s="103"/>
      <c r="J30" s="103"/>
      <c r="K30" s="105">
        <v>0</v>
      </c>
      <c r="L30" s="103"/>
      <c r="M30" s="103"/>
      <c r="N30" s="103"/>
      <c r="O30" s="103"/>
      <c r="P30" s="99">
        <f t="shared" si="0"/>
        <v>0</v>
      </c>
    </row>
    <row r="31" spans="1:16" x14ac:dyDescent="0.25">
      <c r="A31" s="102" t="s">
        <v>24</v>
      </c>
      <c r="B31" s="102" t="s">
        <v>121</v>
      </c>
      <c r="C31" s="102" t="s">
        <v>95</v>
      </c>
      <c r="D31" s="104">
        <v>-377.4</v>
      </c>
      <c r="E31" s="104">
        <v>-378.09</v>
      </c>
      <c r="F31" s="104">
        <v>-372.65</v>
      </c>
      <c r="G31" s="104">
        <v>-371.99</v>
      </c>
      <c r="H31" s="104">
        <v>-370.44</v>
      </c>
      <c r="I31" s="104">
        <v>-364.78</v>
      </c>
      <c r="J31" s="104">
        <v>-365.98</v>
      </c>
      <c r="K31" s="104">
        <v>-362.92</v>
      </c>
      <c r="L31" s="104">
        <v>-357.64</v>
      </c>
      <c r="M31" s="104">
        <v>-347.78</v>
      </c>
      <c r="N31" s="104">
        <v>-353.89</v>
      </c>
      <c r="O31" s="104">
        <v>-353.84</v>
      </c>
      <c r="P31" s="99">
        <f t="shared" si="0"/>
        <v>-4377.3999999999996</v>
      </c>
    </row>
    <row r="32" spans="1:16" x14ac:dyDescent="0.25">
      <c r="A32" s="102" t="s">
        <v>24</v>
      </c>
      <c r="B32" s="102" t="s">
        <v>24</v>
      </c>
      <c r="C32" s="102" t="s">
        <v>95</v>
      </c>
      <c r="D32" s="105">
        <v>0</v>
      </c>
      <c r="E32" s="105">
        <v>0</v>
      </c>
      <c r="F32" s="105">
        <v>0</v>
      </c>
      <c r="G32" s="103"/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99">
        <f t="shared" si="0"/>
        <v>0</v>
      </c>
    </row>
    <row r="33" spans="1:16" x14ac:dyDescent="0.25">
      <c r="A33" s="102" t="s">
        <v>24</v>
      </c>
      <c r="B33" s="102" t="s">
        <v>24</v>
      </c>
      <c r="C33" s="102" t="s">
        <v>95</v>
      </c>
      <c r="D33" s="104">
        <v>-2.34</v>
      </c>
      <c r="E33" s="104">
        <v>-2.42</v>
      </c>
      <c r="F33" s="104">
        <v>-1.72</v>
      </c>
      <c r="G33" s="104">
        <v>-2.15</v>
      </c>
      <c r="H33" s="104">
        <v>-2.41</v>
      </c>
      <c r="I33" s="104">
        <v>-3.05</v>
      </c>
      <c r="J33" s="104">
        <v>-1.32</v>
      </c>
      <c r="K33" s="104">
        <v>-1.58</v>
      </c>
      <c r="L33" s="104">
        <v>-2.36</v>
      </c>
      <c r="M33" s="104">
        <v>-2.5099999999999998</v>
      </c>
      <c r="N33" s="104">
        <v>-1.83</v>
      </c>
      <c r="O33" s="104">
        <v>-1.26</v>
      </c>
      <c r="P33" s="99">
        <f t="shared" si="0"/>
        <v>-24.95</v>
      </c>
    </row>
    <row r="34" spans="1:16" x14ac:dyDescent="0.25">
      <c r="A34" s="102" t="s">
        <v>24</v>
      </c>
      <c r="B34" s="106" t="s">
        <v>96</v>
      </c>
      <c r="C34" s="106" t="s">
        <v>24</v>
      </c>
      <c r="D34" s="107">
        <v>-4143.6000000000004</v>
      </c>
      <c r="E34" s="107">
        <v>-4151.3</v>
      </c>
      <c r="F34" s="107">
        <v>-4102.9399999999996</v>
      </c>
      <c r="G34" s="107">
        <v>-4091.84</v>
      </c>
      <c r="H34" s="107">
        <v>-4077</v>
      </c>
      <c r="I34" s="107">
        <v>-4048.59</v>
      </c>
      <c r="J34" s="107">
        <v>-4033.04</v>
      </c>
      <c r="K34" s="107">
        <v>-4014.22</v>
      </c>
      <c r="L34" s="107">
        <v>-3985.46</v>
      </c>
      <c r="M34" s="107">
        <v>-3966.38</v>
      </c>
      <c r="N34" s="107">
        <v>-3955.12</v>
      </c>
      <c r="O34" s="107">
        <v>-3938.93</v>
      </c>
      <c r="P34" s="99">
        <f>SUM(P22:P33)</f>
        <v>-48508.42</v>
      </c>
    </row>
    <row r="35" spans="1:16" x14ac:dyDescent="0.25"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</sheetData>
  <mergeCells count="5">
    <mergeCell ref="D4:P4"/>
    <mergeCell ref="A6:A17"/>
    <mergeCell ref="B6:B9"/>
    <mergeCell ref="B10:B13"/>
    <mergeCell ref="B14:B17"/>
  </mergeCells>
  <pageMargins left="0.7" right="0.7" top="0.75" bottom="0.75" header="0.3" footer="0.3"/>
  <pageSetup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2F97BD1BDA82C498D0C8725A0429E83" ma:contentTypeVersion="48" ma:contentTypeDescription="" ma:contentTypeScope="" ma:versionID="ae81ad43afb79092e19c4ee119cea16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F4EBBF9-7164-4DFB-AD53-F7E0A32692FD}"/>
</file>

<file path=customXml/itemProps2.xml><?xml version="1.0" encoding="utf-8"?>
<ds:datastoreItem xmlns:ds="http://schemas.openxmlformats.org/officeDocument/2006/customXml" ds:itemID="{AE237176-52FA-4847-924A-5DE755E5B400}"/>
</file>

<file path=customXml/itemProps3.xml><?xml version="1.0" encoding="utf-8"?>
<ds:datastoreItem xmlns:ds="http://schemas.openxmlformats.org/officeDocument/2006/customXml" ds:itemID="{17EED245-CC6A-4D99-9DA3-336CC76A9394}"/>
</file>

<file path=customXml/itemProps4.xml><?xml version="1.0" encoding="utf-8"?>
<ds:datastoreItem xmlns:ds="http://schemas.openxmlformats.org/officeDocument/2006/customXml" ds:itemID="{4C2611DA-6DF9-4996-8D29-C3151AE798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3.02G</vt:lpstr>
      <vt:lpstr>SOG 12 12-2018</vt:lpstr>
      <vt:lpstr>Rev Sharing 12ME 12-2018 Gas</vt:lpstr>
      <vt:lpstr>Rentals MerCR SCH132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SFree</cp:lastModifiedBy>
  <cp:lastPrinted>2018-02-28T16:00:24Z</cp:lastPrinted>
  <dcterms:created xsi:type="dcterms:W3CDTF">2004-03-11T21:28:41Z</dcterms:created>
  <dcterms:modified xsi:type="dcterms:W3CDTF">2019-03-29T14:52:27Z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0x0101006E56B4D1795A2E4DB2F0B01679ED314A00C2F97BD1BDA82C498D0C8725A0429E83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