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Dept\Rates\ENERGY EFFICIENCY\ANNUAL REPORTING\Annual Report 2018\Final Files for Submission\"/>
    </mc:Choice>
  </mc:AlternateContent>
  <xr:revisionPtr revIDLastSave="0" documentId="8_{C85281C4-55BE-439A-9611-A0A3419CF5A3}" xr6:coauthVersionLast="43" xr6:coauthVersionMax="43" xr10:uidLastSave="{00000000-0000-0000-0000-000000000000}"/>
  <bookViews>
    <workbookView xWindow="-120" yWindow="-120" windowWidth="19440" windowHeight="15150" xr2:uid="{00000000-000D-0000-FFFF-FFFF00000000}"/>
  </bookViews>
  <sheets>
    <sheet name="TOTAL FIRST YEAR" sheetId="3" r:id="rId1"/>
    <sheet name="APP 2885" sheetId="8" r:id="rId2"/>
    <sheet name="Pivot" sheetId="15" state="hidden" r:id="rId3"/>
    <sheet name="Sheet1" sheetId="13" state="hidden" r:id="rId4"/>
  </sheets>
  <externalReferences>
    <externalReference r:id="rId5"/>
    <externalReference r:id="rId6"/>
    <externalReference r:id="rId7"/>
    <externalReference r:id="rId8"/>
  </externalReferences>
  <definedNames>
    <definedName name="AC">'APP 2885'!$B$10:$H$54</definedName>
    <definedName name="Case_Flag">#REF!</definedName>
    <definedName name="Cons_Type_Flag">#REF!</definedName>
    <definedName name="ConstType">#REF!</definedName>
    <definedName name="CostPerMeasure">#REF!</definedName>
    <definedName name="Custom">#REF!</definedName>
    <definedName name="DiscountRate">[1]Constants!$A$5</definedName>
    <definedName name="Elect_Avoided_Cost">'[2]Load Profiles'!$G$2:$Z$74</definedName>
    <definedName name="Electric_Load_Profiles">'[2]Load Profiles'!$A$3:$D$20</definedName>
    <definedName name="EndUse_Type_Flag">#REF!</definedName>
    <definedName name="Existing_Process">"Gas_Capacity_Factors"</definedName>
    <definedName name="Gas_Avoided_Cost">'[2]Load Profiles'!$AB$3:$AE$79</definedName>
    <definedName name="Gas_Cap_Factor">'[2]Load Profiles'!$X$4:$Y$25</definedName>
    <definedName name="Index_No.">"Gas_Avoided_Cost"</definedName>
    <definedName name="Inflation">'[3]Rates&amp;NEB'!$B$7</definedName>
    <definedName name="LTdiscount">'[3]Rates&amp;NEB'!$B$9</definedName>
    <definedName name="MeasureSize">#REF!</definedName>
    <definedName name="NEPercentage">'[3]Rates&amp;NEB'!$B$13</definedName>
    <definedName name="NomInt">'[3]Rates&amp;NEB'!$B$5</definedName>
    <definedName name="OffsetAnchor" localSheetId="0">'TOTAL FIRST YEAR'!$B$5</definedName>
    <definedName name="OffsetAnchor">#REF!</definedName>
    <definedName name="_xlnm.Print_Area" localSheetId="0">'TOTAL FIRST YEAR'!$B$1:$Z$118</definedName>
    <definedName name="Raw_results">#REF!</definedName>
    <definedName name="Sector">#REF!</definedName>
    <definedName name="soff">#REF!</definedName>
    <definedName name="SSMeasures">[4]Sheet4!$A$5:$G$115</definedName>
  </definedNames>
  <calcPr calcId="191029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5" i="3" l="1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9" i="3"/>
  <c r="K106" i="3" s="1"/>
  <c r="E106" i="3"/>
  <c r="A11" i="8" l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M71" i="3" l="1"/>
  <c r="L71" i="3"/>
  <c r="B117" i="3"/>
  <c r="B115" i="3"/>
  <c r="S75" i="3" l="1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L75" i="3"/>
  <c r="M75" i="3"/>
  <c r="L76" i="3"/>
  <c r="M76" i="3"/>
  <c r="L77" i="3"/>
  <c r="M77" i="3"/>
  <c r="L78" i="3"/>
  <c r="M78" i="3"/>
  <c r="L79" i="3"/>
  <c r="M79" i="3"/>
  <c r="L80" i="3"/>
  <c r="M80" i="3"/>
  <c r="L81" i="3"/>
  <c r="M81" i="3"/>
  <c r="L82" i="3"/>
  <c r="M82" i="3"/>
  <c r="L83" i="3"/>
  <c r="M83" i="3"/>
  <c r="L84" i="3"/>
  <c r="M84" i="3"/>
  <c r="L85" i="3"/>
  <c r="N85" i="3" s="1"/>
  <c r="M85" i="3"/>
  <c r="L86" i="3"/>
  <c r="M86" i="3"/>
  <c r="L87" i="3"/>
  <c r="M87" i="3"/>
  <c r="L88" i="3"/>
  <c r="M88" i="3"/>
  <c r="L89" i="3"/>
  <c r="M89" i="3"/>
  <c r="L90" i="3"/>
  <c r="M90" i="3"/>
  <c r="L91" i="3"/>
  <c r="M91" i="3"/>
  <c r="L92" i="3"/>
  <c r="M92" i="3"/>
  <c r="L93" i="3"/>
  <c r="M93" i="3"/>
  <c r="L94" i="3"/>
  <c r="M94" i="3"/>
  <c r="L95" i="3"/>
  <c r="M95" i="3"/>
  <c r="L96" i="3"/>
  <c r="M96" i="3"/>
  <c r="L97" i="3"/>
  <c r="M97" i="3"/>
  <c r="L69" i="3"/>
  <c r="M69" i="3"/>
  <c r="L47" i="3"/>
  <c r="M47" i="3"/>
  <c r="L42" i="3"/>
  <c r="M42" i="3"/>
  <c r="L46" i="3"/>
  <c r="N46" i="3" s="1"/>
  <c r="M46" i="3"/>
  <c r="L53" i="3"/>
  <c r="M53" i="3"/>
  <c r="L60" i="3"/>
  <c r="M60" i="3"/>
  <c r="L66" i="3"/>
  <c r="M66" i="3"/>
  <c r="L41" i="3"/>
  <c r="M41" i="3"/>
  <c r="L56" i="3"/>
  <c r="M56" i="3"/>
  <c r="S42" i="3" l="1"/>
  <c r="N42" i="3"/>
  <c r="S46" i="3"/>
  <c r="I66" i="3"/>
  <c r="N66" i="3"/>
  <c r="I53" i="3"/>
  <c r="N53" i="3"/>
  <c r="I47" i="3"/>
  <c r="N47" i="3"/>
  <c r="N88" i="3"/>
  <c r="S56" i="3"/>
  <c r="N56" i="3"/>
  <c r="I60" i="3"/>
  <c r="N60" i="3"/>
  <c r="I41" i="3"/>
  <c r="N41" i="3"/>
  <c r="I69" i="3"/>
  <c r="N69" i="3"/>
  <c r="I46" i="3"/>
  <c r="P46" i="3" s="1"/>
  <c r="T46" i="3" s="1"/>
  <c r="N77" i="3"/>
  <c r="N96" i="3"/>
  <c r="N93" i="3"/>
  <c r="N92" i="3"/>
  <c r="N97" i="3"/>
  <c r="N89" i="3"/>
  <c r="N90" i="3"/>
  <c r="N80" i="3"/>
  <c r="N76" i="3"/>
  <c r="N81" i="3"/>
  <c r="N95" i="3"/>
  <c r="N79" i="3"/>
  <c r="N84" i="3"/>
  <c r="N82" i="3"/>
  <c r="N87" i="3"/>
  <c r="N94" i="3"/>
  <c r="N91" i="3"/>
  <c r="N86" i="3"/>
  <c r="N83" i="3"/>
  <c r="N78" i="3"/>
  <c r="N75" i="3"/>
  <c r="S47" i="3"/>
  <c r="I56" i="3"/>
  <c r="S41" i="3"/>
  <c r="S66" i="3"/>
  <c r="S69" i="3"/>
  <c r="P69" i="3"/>
  <c r="S60" i="3"/>
  <c r="S53" i="3"/>
  <c r="I42" i="3"/>
  <c r="P47" i="3" l="1"/>
  <c r="X47" i="3" s="1"/>
  <c r="P66" i="3"/>
  <c r="X66" i="3" s="1"/>
  <c r="P42" i="3"/>
  <c r="T42" i="3" s="1"/>
  <c r="P41" i="3"/>
  <c r="X41" i="3" s="1"/>
  <c r="P56" i="3"/>
  <c r="X56" i="3" s="1"/>
  <c r="P53" i="3"/>
  <c r="X53" i="3" s="1"/>
  <c r="T47" i="3"/>
  <c r="P60" i="3"/>
  <c r="X60" i="3" s="1"/>
  <c r="T56" i="3"/>
  <c r="T66" i="3"/>
  <c r="T69" i="3"/>
  <c r="X42" i="3"/>
  <c r="X69" i="3"/>
  <c r="X46" i="3"/>
  <c r="T60" i="3" l="1"/>
  <c r="T41" i="3"/>
  <c r="T53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Q94" i="3" l="1"/>
  <c r="Q90" i="3"/>
  <c r="Z90" i="3" s="1"/>
  <c r="Q86" i="3"/>
  <c r="Q97" i="3"/>
  <c r="Z97" i="3" s="1"/>
  <c r="Q93" i="3"/>
  <c r="Q89" i="3"/>
  <c r="Z89" i="3" s="1"/>
  <c r="Q85" i="3"/>
  <c r="Q81" i="3"/>
  <c r="Q77" i="3"/>
  <c r="Q82" i="3"/>
  <c r="Q92" i="3"/>
  <c r="Q88" i="3"/>
  <c r="Q84" i="3"/>
  <c r="Q80" i="3"/>
  <c r="Z80" i="3" s="1"/>
  <c r="Q76" i="3"/>
  <c r="Q78" i="3"/>
  <c r="Q96" i="3"/>
  <c r="Q95" i="3"/>
  <c r="Q91" i="3"/>
  <c r="Q87" i="3"/>
  <c r="Q83" i="3"/>
  <c r="Q79" i="3"/>
  <c r="Q75" i="3"/>
  <c r="P95" i="3"/>
  <c r="P91" i="3"/>
  <c r="P87" i="3"/>
  <c r="P83" i="3"/>
  <c r="P79" i="3"/>
  <c r="P75" i="3"/>
  <c r="P94" i="3"/>
  <c r="P90" i="3"/>
  <c r="P86" i="3"/>
  <c r="P82" i="3"/>
  <c r="P78" i="3"/>
  <c r="P97" i="3"/>
  <c r="P93" i="3"/>
  <c r="Y93" i="3" s="1"/>
  <c r="P89" i="3"/>
  <c r="P85" i="3"/>
  <c r="P81" i="3"/>
  <c r="P77" i="3"/>
  <c r="Z77" i="3"/>
  <c r="Y85" i="3"/>
  <c r="Z96" i="3"/>
  <c r="P96" i="3"/>
  <c r="P92" i="3"/>
  <c r="P88" i="3"/>
  <c r="P84" i="3"/>
  <c r="P80" i="3"/>
  <c r="P76" i="3"/>
  <c r="Z76" i="3"/>
  <c r="L45" i="3"/>
  <c r="M45" i="3"/>
  <c r="L51" i="3"/>
  <c r="M51" i="3"/>
  <c r="L52" i="3"/>
  <c r="M52" i="3"/>
  <c r="L57" i="3"/>
  <c r="M57" i="3"/>
  <c r="L59" i="3"/>
  <c r="M59" i="3"/>
  <c r="L61" i="3"/>
  <c r="M61" i="3"/>
  <c r="L63" i="3"/>
  <c r="M63" i="3"/>
  <c r="L64" i="3"/>
  <c r="M64" i="3"/>
  <c r="L67" i="3"/>
  <c r="M67" i="3"/>
  <c r="L68" i="3"/>
  <c r="N68" i="3" s="1"/>
  <c r="M68" i="3"/>
  <c r="I59" i="3"/>
  <c r="I45" i="3"/>
  <c r="I63" i="3" l="1"/>
  <c r="N63" i="3"/>
  <c r="I57" i="3"/>
  <c r="N57" i="3"/>
  <c r="I64" i="3"/>
  <c r="N64" i="3"/>
  <c r="I51" i="3"/>
  <c r="P51" i="3" s="1"/>
  <c r="N51" i="3"/>
  <c r="S67" i="3"/>
  <c r="N67" i="3"/>
  <c r="N59" i="3"/>
  <c r="N52" i="3"/>
  <c r="N45" i="3"/>
  <c r="I70" i="3"/>
  <c r="N71" i="3"/>
  <c r="S71" i="3"/>
  <c r="I71" i="3"/>
  <c r="N61" i="3"/>
  <c r="Y83" i="3"/>
  <c r="Y95" i="3"/>
  <c r="Z88" i="3"/>
  <c r="Z82" i="3"/>
  <c r="Y87" i="3"/>
  <c r="Y89" i="3"/>
  <c r="Y79" i="3"/>
  <c r="T81" i="3"/>
  <c r="X81" i="3"/>
  <c r="U81" i="3"/>
  <c r="T97" i="3"/>
  <c r="X97" i="3"/>
  <c r="U97" i="3"/>
  <c r="Y78" i="3"/>
  <c r="U78" i="3"/>
  <c r="T78" i="3"/>
  <c r="X78" i="3"/>
  <c r="Y86" i="3"/>
  <c r="U86" i="3"/>
  <c r="T86" i="3"/>
  <c r="X86" i="3"/>
  <c r="Y94" i="3"/>
  <c r="U94" i="3"/>
  <c r="T94" i="3"/>
  <c r="X94" i="3"/>
  <c r="U75" i="3"/>
  <c r="T75" i="3"/>
  <c r="X75" i="3"/>
  <c r="Z87" i="3"/>
  <c r="T91" i="3"/>
  <c r="U91" i="3"/>
  <c r="X91" i="3"/>
  <c r="Z84" i="3"/>
  <c r="Z92" i="3"/>
  <c r="Y75" i="3"/>
  <c r="T77" i="3"/>
  <c r="X77" i="3"/>
  <c r="U77" i="3"/>
  <c r="Z85" i="3"/>
  <c r="T93" i="3"/>
  <c r="X93" i="3"/>
  <c r="U93" i="3"/>
  <c r="Z83" i="3"/>
  <c r="T87" i="3"/>
  <c r="U87" i="3"/>
  <c r="X87" i="3"/>
  <c r="Y81" i="3"/>
  <c r="Y76" i="3"/>
  <c r="T76" i="3"/>
  <c r="U76" i="3"/>
  <c r="X76" i="3"/>
  <c r="Y84" i="3"/>
  <c r="T84" i="3"/>
  <c r="U84" i="3"/>
  <c r="X84" i="3"/>
  <c r="Y92" i="3"/>
  <c r="U92" i="3"/>
  <c r="T92" i="3"/>
  <c r="X92" i="3"/>
  <c r="Y91" i="3"/>
  <c r="Z81" i="3"/>
  <c r="X89" i="3"/>
  <c r="T89" i="3"/>
  <c r="U89" i="3"/>
  <c r="U82" i="3"/>
  <c r="Y82" i="3"/>
  <c r="T82" i="3"/>
  <c r="X82" i="3"/>
  <c r="U90" i="3"/>
  <c r="Y90" i="3"/>
  <c r="T90" i="3"/>
  <c r="X90" i="3"/>
  <c r="Z79" i="3"/>
  <c r="T83" i="3"/>
  <c r="U83" i="3"/>
  <c r="X83" i="3"/>
  <c r="Z95" i="3"/>
  <c r="Y97" i="3"/>
  <c r="U80" i="3"/>
  <c r="Y80" i="3"/>
  <c r="T80" i="3"/>
  <c r="X80" i="3"/>
  <c r="U88" i="3"/>
  <c r="X88" i="3"/>
  <c r="Y88" i="3"/>
  <c r="T88" i="3"/>
  <c r="U96" i="3"/>
  <c r="Y96" i="3"/>
  <c r="X96" i="3"/>
  <c r="T96" i="3"/>
  <c r="T85" i="3"/>
  <c r="X85" i="3"/>
  <c r="U85" i="3"/>
  <c r="Z93" i="3"/>
  <c r="Z78" i="3"/>
  <c r="Z86" i="3"/>
  <c r="Z94" i="3"/>
  <c r="Y77" i="3"/>
  <c r="Z75" i="3"/>
  <c r="U79" i="3"/>
  <c r="T79" i="3"/>
  <c r="X79" i="3"/>
  <c r="Z91" i="3"/>
  <c r="U95" i="3"/>
  <c r="T95" i="3"/>
  <c r="X95" i="3"/>
  <c r="P63" i="3"/>
  <c r="P57" i="3"/>
  <c r="P64" i="3"/>
  <c r="P45" i="3"/>
  <c r="P59" i="3"/>
  <c r="S63" i="3"/>
  <c r="S59" i="3"/>
  <c r="I67" i="3"/>
  <c r="I52" i="3"/>
  <c r="S52" i="3"/>
  <c r="I61" i="3"/>
  <c r="S61" i="3"/>
  <c r="I68" i="3"/>
  <c r="S68" i="3"/>
  <c r="S64" i="3"/>
  <c r="S57" i="3"/>
  <c r="S45" i="3"/>
  <c r="S70" i="3"/>
  <c r="P71" i="3" l="1"/>
  <c r="T71" i="3" s="1"/>
  <c r="X71" i="3"/>
  <c r="T51" i="3"/>
  <c r="T59" i="3"/>
  <c r="T63" i="3"/>
  <c r="P68" i="3"/>
  <c r="X68" i="3" s="1"/>
  <c r="P52" i="3"/>
  <c r="X52" i="3" s="1"/>
  <c r="P61" i="3"/>
  <c r="X61" i="3" s="1"/>
  <c r="P67" i="3"/>
  <c r="T67" i="3" s="1"/>
  <c r="X51" i="3"/>
  <c r="X64" i="3"/>
  <c r="X59" i="3"/>
  <c r="T45" i="3"/>
  <c r="X57" i="3"/>
  <c r="T57" i="3"/>
  <c r="X45" i="3"/>
  <c r="T64" i="3"/>
  <c r="X63" i="3"/>
  <c r="L62" i="3"/>
  <c r="I62" i="3"/>
  <c r="I55" i="3"/>
  <c r="L43" i="3"/>
  <c r="M43" i="3"/>
  <c r="L44" i="3"/>
  <c r="M44" i="3"/>
  <c r="L48" i="3"/>
  <c r="M48" i="3"/>
  <c r="L49" i="3"/>
  <c r="M49" i="3"/>
  <c r="L50" i="3"/>
  <c r="M50" i="3"/>
  <c r="L55" i="3"/>
  <c r="N55" i="3" s="1"/>
  <c r="M55" i="3"/>
  <c r="L58" i="3"/>
  <c r="M58" i="3"/>
  <c r="M62" i="3"/>
  <c r="I43" i="3" l="1"/>
  <c r="N43" i="3"/>
  <c r="N50" i="3"/>
  <c r="N62" i="3"/>
  <c r="N49" i="3"/>
  <c r="S44" i="3"/>
  <c r="N44" i="3"/>
  <c r="I48" i="3"/>
  <c r="P48" i="3" s="1"/>
  <c r="N48" i="3"/>
  <c r="I58" i="3"/>
  <c r="N58" i="3"/>
  <c r="T68" i="3"/>
  <c r="T52" i="3"/>
  <c r="X67" i="3"/>
  <c r="T61" i="3"/>
  <c r="I44" i="3"/>
  <c r="P62" i="3"/>
  <c r="S58" i="3"/>
  <c r="S62" i="3"/>
  <c r="I49" i="3"/>
  <c r="S49" i="3"/>
  <c r="P58" i="3"/>
  <c r="P55" i="3"/>
  <c r="S55" i="3"/>
  <c r="I50" i="3"/>
  <c r="S50" i="3"/>
  <c r="S48" i="3"/>
  <c r="S43" i="3"/>
  <c r="M70" i="3"/>
  <c r="L70" i="3"/>
  <c r="N70" i="3" s="1"/>
  <c r="P70" i="3"/>
  <c r="P43" i="3" l="1"/>
  <c r="P44" i="3"/>
  <c r="X44" i="3" s="1"/>
  <c r="T58" i="3"/>
  <c r="P49" i="3"/>
  <c r="T49" i="3" s="1"/>
  <c r="T62" i="3"/>
  <c r="X58" i="3"/>
  <c r="X62" i="3"/>
  <c r="X55" i="3"/>
  <c r="X48" i="3"/>
  <c r="T55" i="3"/>
  <c r="P50" i="3"/>
  <c r="T50" i="3" s="1"/>
  <c r="T48" i="3"/>
  <c r="X43" i="3"/>
  <c r="T43" i="3"/>
  <c r="T70" i="3"/>
  <c r="L38" i="3"/>
  <c r="M38" i="3"/>
  <c r="L39" i="3"/>
  <c r="M39" i="3"/>
  <c r="L40" i="3"/>
  <c r="M40" i="3"/>
  <c r="I40" i="3"/>
  <c r="S65" i="3"/>
  <c r="L65" i="3"/>
  <c r="M65" i="3"/>
  <c r="M54" i="3"/>
  <c r="L54" i="3"/>
  <c r="N65" i="3" l="1"/>
  <c r="I38" i="3"/>
  <c r="P38" i="3" s="1"/>
  <c r="N38" i="3"/>
  <c r="N40" i="3"/>
  <c r="S39" i="3"/>
  <c r="N39" i="3"/>
  <c r="I54" i="3"/>
  <c r="N54" i="3"/>
  <c r="X49" i="3"/>
  <c r="T44" i="3"/>
  <c r="X50" i="3"/>
  <c r="X70" i="3"/>
  <c r="P40" i="3"/>
  <c r="S40" i="3"/>
  <c r="I39" i="3"/>
  <c r="S38" i="3"/>
  <c r="I65" i="3"/>
  <c r="P54" i="3"/>
  <c r="S54" i="3"/>
  <c r="T40" i="3" l="1"/>
  <c r="X40" i="3"/>
  <c r="P39" i="3"/>
  <c r="T39" i="3" s="1"/>
  <c r="P65" i="3"/>
  <c r="T65" i="3" s="1"/>
  <c r="T38" i="3"/>
  <c r="X38" i="3"/>
  <c r="X54" i="3"/>
  <c r="T54" i="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3" i="13"/>
  <c r="X65" i="3" l="1"/>
  <c r="X39" i="3"/>
  <c r="C23" i="13"/>
  <c r="L37" i="3"/>
  <c r="M37" i="3"/>
  <c r="I37" i="3"/>
  <c r="N37" i="3" l="1"/>
  <c r="P37" i="3"/>
  <c r="S37" i="3"/>
  <c r="X37" i="3" l="1"/>
  <c r="T37" i="3"/>
  <c r="A25" i="3"/>
  <c r="A29" i="3"/>
  <c r="A32" i="3"/>
  <c r="A33" i="3"/>
  <c r="A34" i="3"/>
  <c r="A35" i="3"/>
  <c r="A36" i="3"/>
  <c r="A28" i="3" l="1"/>
  <c r="M28" i="3"/>
  <c r="I28" i="3" l="1"/>
  <c r="L28" i="3"/>
  <c r="N28" i="3" s="1"/>
  <c r="S28" i="3"/>
  <c r="P28" i="3" l="1"/>
  <c r="X28" i="3" s="1"/>
  <c r="T28" i="3" l="1"/>
  <c r="I16" i="3" l="1"/>
  <c r="I20" i="3" l="1"/>
  <c r="I17" i="3"/>
  <c r="P17" i="3" s="1"/>
  <c r="I21" i="3"/>
  <c r="P21" i="3" s="1"/>
  <c r="I27" i="3"/>
  <c r="I24" i="3"/>
  <c r="I14" i="3"/>
  <c r="I18" i="3"/>
  <c r="I22" i="3"/>
  <c r="I15" i="3"/>
  <c r="P15" i="3" s="1"/>
  <c r="I19" i="3"/>
  <c r="I23" i="3"/>
  <c r="L34" i="3"/>
  <c r="M34" i="3"/>
  <c r="L21" i="3"/>
  <c r="M21" i="3"/>
  <c r="N21" i="3" s="1"/>
  <c r="L13" i="3"/>
  <c r="N13" i="3" s="1"/>
  <c r="M13" i="3"/>
  <c r="L35" i="3"/>
  <c r="M35" i="3"/>
  <c r="N35" i="3" s="1"/>
  <c r="L29" i="3"/>
  <c r="M29" i="3"/>
  <c r="L27" i="3"/>
  <c r="M27" i="3"/>
  <c r="L22" i="3"/>
  <c r="N22" i="3" s="1"/>
  <c r="M22" i="3"/>
  <c r="L18" i="3"/>
  <c r="M18" i="3"/>
  <c r="L14" i="3"/>
  <c r="M14" i="3"/>
  <c r="N14" i="3" s="1"/>
  <c r="L33" i="3"/>
  <c r="M33" i="3"/>
  <c r="L24" i="3"/>
  <c r="M24" i="3"/>
  <c r="L20" i="3"/>
  <c r="M20" i="3"/>
  <c r="L16" i="3"/>
  <c r="M16" i="3"/>
  <c r="L12" i="3"/>
  <c r="M12" i="3"/>
  <c r="L25" i="3"/>
  <c r="M25" i="3"/>
  <c r="L17" i="3"/>
  <c r="M17" i="3"/>
  <c r="L36" i="3"/>
  <c r="M36" i="3"/>
  <c r="L32" i="3"/>
  <c r="M32" i="3"/>
  <c r="L23" i="3"/>
  <c r="M23" i="3"/>
  <c r="L19" i="3"/>
  <c r="M19" i="3"/>
  <c r="N19" i="3" s="1"/>
  <c r="L15" i="3"/>
  <c r="M15" i="3"/>
  <c r="S25" i="3"/>
  <c r="S35" i="3"/>
  <c r="V35" i="3" s="1"/>
  <c r="S13" i="3"/>
  <c r="S10" i="3"/>
  <c r="S11" i="3"/>
  <c r="S12" i="3"/>
  <c r="S33" i="3"/>
  <c r="V33" i="3" s="1"/>
  <c r="S36" i="3"/>
  <c r="S29" i="3"/>
  <c r="S22" i="3"/>
  <c r="V22" i="3" s="1"/>
  <c r="S21" i="3"/>
  <c r="S32" i="3"/>
  <c r="S34" i="3"/>
  <c r="I35" i="3"/>
  <c r="S31" i="3"/>
  <c r="S14" i="3"/>
  <c r="I13" i="3"/>
  <c r="I29" i="3"/>
  <c r="I25" i="3"/>
  <c r="S18" i="3"/>
  <c r="V18" i="3" s="1"/>
  <c r="S17" i="3"/>
  <c r="I36" i="3"/>
  <c r="I34" i="3"/>
  <c r="I32" i="3"/>
  <c r="S30" i="3"/>
  <c r="P24" i="3"/>
  <c r="S23" i="3"/>
  <c r="P20" i="3"/>
  <c r="Y20" i="3" s="1"/>
  <c r="S19" i="3"/>
  <c r="P16" i="3"/>
  <c r="S15" i="3"/>
  <c r="I12" i="3"/>
  <c r="I33" i="3"/>
  <c r="S27" i="3"/>
  <c r="P27" i="3"/>
  <c r="P23" i="3"/>
  <c r="P19" i="3"/>
  <c r="S24" i="3"/>
  <c r="S20" i="3"/>
  <c r="V20" i="3" s="1"/>
  <c r="S16" i="3"/>
  <c r="V16" i="3" s="1"/>
  <c r="P22" i="3"/>
  <c r="Y22" i="3" s="1"/>
  <c r="P18" i="3"/>
  <c r="Y18" i="3" s="1"/>
  <c r="P14" i="3"/>
  <c r="N15" i="3" l="1"/>
  <c r="N23" i="3"/>
  <c r="X23" i="3" s="1"/>
  <c r="N25" i="3"/>
  <c r="N24" i="3"/>
  <c r="X24" i="3" s="1"/>
  <c r="N29" i="3"/>
  <c r="N34" i="3"/>
  <c r="N17" i="3"/>
  <c r="X17" i="3" s="1"/>
  <c r="N12" i="3"/>
  <c r="N20" i="3"/>
  <c r="N33" i="3"/>
  <c r="N18" i="3"/>
  <c r="N27" i="3"/>
  <c r="N32" i="3"/>
  <c r="N36" i="3"/>
  <c r="N16" i="3"/>
  <c r="P34" i="3"/>
  <c r="T34" i="3" s="1"/>
  <c r="P25" i="3"/>
  <c r="T25" i="3" s="1"/>
  <c r="P36" i="3"/>
  <c r="T36" i="3" s="1"/>
  <c r="P29" i="3"/>
  <c r="T29" i="3" s="1"/>
  <c r="P35" i="3"/>
  <c r="Y35" i="3" s="1"/>
  <c r="P13" i="3"/>
  <c r="T13" i="3" s="1"/>
  <c r="P12" i="3"/>
  <c r="T12" i="3" s="1"/>
  <c r="P32" i="3"/>
  <c r="T32" i="3" s="1"/>
  <c r="X15" i="3"/>
  <c r="X14" i="3"/>
  <c r="U16" i="3"/>
  <c r="Y16" i="3"/>
  <c r="T21" i="3"/>
  <c r="T15" i="3"/>
  <c r="T19" i="3"/>
  <c r="T24" i="3"/>
  <c r="T17" i="3"/>
  <c r="T22" i="3"/>
  <c r="T14" i="3"/>
  <c r="T16" i="3"/>
  <c r="T20" i="3"/>
  <c r="T27" i="3"/>
  <c r="T23" i="3"/>
  <c r="P33" i="3"/>
  <c r="Y33" i="3" s="1"/>
  <c r="U22" i="3"/>
  <c r="T18" i="3"/>
  <c r="I9" i="3"/>
  <c r="X29" i="3" l="1"/>
  <c r="X32" i="3"/>
  <c r="T35" i="3"/>
  <c r="X34" i="3"/>
  <c r="X25" i="3"/>
  <c r="X36" i="3"/>
  <c r="Z35" i="3"/>
  <c r="X35" i="3"/>
  <c r="Z33" i="3"/>
  <c r="X33" i="3"/>
  <c r="X27" i="3"/>
  <c r="X22" i="3"/>
  <c r="Z22" i="3"/>
  <c r="X21" i="3"/>
  <c r="X20" i="3"/>
  <c r="Z20" i="3"/>
  <c r="X19" i="3"/>
  <c r="X18" i="3"/>
  <c r="Z18" i="3"/>
  <c r="Z16" i="3"/>
  <c r="X16" i="3"/>
  <c r="X13" i="3"/>
  <c r="X12" i="3"/>
  <c r="T33" i="3"/>
  <c r="A22" i="3" l="1"/>
  <c r="A21" i="3"/>
  <c r="A18" i="3"/>
  <c r="A17" i="3"/>
  <c r="A16" i="3"/>
  <c r="A14" i="3"/>
  <c r="V97" i="3" l="1"/>
  <c r="V96" i="3"/>
  <c r="S9" i="3" l="1"/>
  <c r="M10" i="3"/>
  <c r="M11" i="3"/>
  <c r="M26" i="3"/>
  <c r="M30" i="3"/>
  <c r="M31" i="3"/>
  <c r="A31" i="3"/>
  <c r="A24" i="3"/>
  <c r="A20" i="3"/>
  <c r="A15" i="3"/>
  <c r="A30" i="3"/>
  <c r="A27" i="3"/>
  <c r="A26" i="3"/>
  <c r="A23" i="3"/>
  <c r="A19" i="3"/>
  <c r="A13" i="3"/>
  <c r="A12" i="3"/>
  <c r="A11" i="3"/>
  <c r="A10" i="3"/>
  <c r="A9" i="3"/>
  <c r="V77" i="3" l="1"/>
  <c r="V92" i="3"/>
  <c r="V80" i="3"/>
  <c r="V79" i="3"/>
  <c r="V75" i="3"/>
  <c r="V81" i="3"/>
  <c r="V78" i="3"/>
  <c r="V91" i="3"/>
  <c r="V76" i="3"/>
  <c r="L9" i="3"/>
  <c r="M9" i="3"/>
  <c r="I31" i="3"/>
  <c r="L31" i="3"/>
  <c r="N31" i="3" s="1"/>
  <c r="I10" i="3"/>
  <c r="L10" i="3"/>
  <c r="N10" i="3" s="1"/>
  <c r="I30" i="3"/>
  <c r="L30" i="3"/>
  <c r="N30" i="3" s="1"/>
  <c r="I26" i="3"/>
  <c r="L26" i="3"/>
  <c r="N26" i="3" s="1"/>
  <c r="I11" i="3"/>
  <c r="Q11" i="3" s="1"/>
  <c r="L11" i="3"/>
  <c r="N11" i="3" s="1"/>
  <c r="S106" i="3"/>
  <c r="P9" i="3"/>
  <c r="N9" i="3" l="1"/>
  <c r="Q30" i="3"/>
  <c r="Q31" i="3"/>
  <c r="Q26" i="3"/>
  <c r="Z26" i="3" s="1"/>
  <c r="Q10" i="3"/>
  <c r="Q14" i="3"/>
  <c r="Q21" i="3"/>
  <c r="Q17" i="3"/>
  <c r="Q35" i="3"/>
  <c r="Q56" i="3"/>
  <c r="Q41" i="3"/>
  <c r="Q45" i="3"/>
  <c r="Q71" i="3"/>
  <c r="Q57" i="3"/>
  <c r="Q62" i="3"/>
  <c r="Q49" i="3"/>
  <c r="Q54" i="3"/>
  <c r="Q37" i="3"/>
  <c r="Q18" i="3"/>
  <c r="Q12" i="3"/>
  <c r="Q34" i="3"/>
  <c r="Q20" i="3"/>
  <c r="Q15" i="3"/>
  <c r="Q9" i="3"/>
  <c r="Q69" i="3"/>
  <c r="Q53" i="3"/>
  <c r="Q68" i="3"/>
  <c r="Q51" i="3"/>
  <c r="Q67" i="3"/>
  <c r="Q44" i="3"/>
  <c r="Q58" i="3"/>
  <c r="Q39" i="3"/>
  <c r="Q28" i="3"/>
  <c r="Q24" i="3"/>
  <c r="Q19" i="3"/>
  <c r="Q33" i="3"/>
  <c r="Q42" i="3"/>
  <c r="Q52" i="3"/>
  <c r="Q55" i="3"/>
  <c r="Q40" i="3"/>
  <c r="Q32" i="3"/>
  <c r="Q36" i="3"/>
  <c r="Q13" i="3"/>
  <c r="Q27" i="3"/>
  <c r="Q66" i="3"/>
  <c r="Q47" i="3"/>
  <c r="Q60" i="3"/>
  <c r="Q61" i="3"/>
  <c r="Q70" i="3"/>
  <c r="V70" i="3" s="1"/>
  <c r="Q63" i="3"/>
  <c r="Q48" i="3"/>
  <c r="Q43" i="3"/>
  <c r="Q65" i="3"/>
  <c r="Q16" i="3"/>
  <c r="Q29" i="3"/>
  <c r="Q22" i="3"/>
  <c r="Q23" i="3"/>
  <c r="Q46" i="3"/>
  <c r="Q59" i="3"/>
  <c r="Q64" i="3"/>
  <c r="Q50" i="3"/>
  <c r="Q38" i="3"/>
  <c r="Q25" i="3"/>
  <c r="U25" i="3" s="1"/>
  <c r="U29" i="3"/>
  <c r="V43" i="3"/>
  <c r="V30" i="3"/>
  <c r="P11" i="3"/>
  <c r="X11" i="3" s="1"/>
  <c r="P30" i="3"/>
  <c r="X30" i="3" s="1"/>
  <c r="P31" i="3"/>
  <c r="X31" i="3" s="1"/>
  <c r="V28" i="3"/>
  <c r="N106" i="3"/>
  <c r="I106" i="3"/>
  <c r="U14" i="3"/>
  <c r="P10" i="3"/>
  <c r="U19" i="3"/>
  <c r="U27" i="3"/>
  <c r="V34" i="3"/>
  <c r="U21" i="3"/>
  <c r="O106" i="3"/>
  <c r="P26" i="3"/>
  <c r="T26" i="3" s="1"/>
  <c r="U15" i="3"/>
  <c r="U18" i="3"/>
  <c r="U24" i="3"/>
  <c r="U20" i="3"/>
  <c r="U33" i="3"/>
  <c r="U35" i="3"/>
  <c r="T9" i="3"/>
  <c r="U71" i="3" l="1"/>
  <c r="Z71" i="3"/>
  <c r="V71" i="3"/>
  <c r="Y71" i="3"/>
  <c r="Q106" i="3"/>
  <c r="V106" i="3"/>
  <c r="V53" i="3"/>
  <c r="Z53" i="3"/>
  <c r="U53" i="3"/>
  <c r="Y53" i="3"/>
  <c r="V69" i="3"/>
  <c r="Y69" i="3"/>
  <c r="U69" i="3"/>
  <c r="Z69" i="3"/>
  <c r="Z47" i="3"/>
  <c r="Y47" i="3"/>
  <c r="U47" i="3"/>
  <c r="U56" i="3"/>
  <c r="Z56" i="3"/>
  <c r="Y56" i="3"/>
  <c r="Z66" i="3"/>
  <c r="Y66" i="3"/>
  <c r="U66" i="3"/>
  <c r="U60" i="3"/>
  <c r="Z60" i="3"/>
  <c r="Y60" i="3"/>
  <c r="V46" i="3"/>
  <c r="U46" i="3"/>
  <c r="Y46" i="3"/>
  <c r="Z46" i="3"/>
  <c r="U41" i="3"/>
  <c r="Y41" i="3"/>
  <c r="Z41" i="3"/>
  <c r="Z42" i="3"/>
  <c r="Y42" i="3"/>
  <c r="U42" i="3"/>
  <c r="V42" i="3"/>
  <c r="Y9" i="3"/>
  <c r="V68" i="3"/>
  <c r="Z68" i="3"/>
  <c r="Y68" i="3"/>
  <c r="U68" i="3"/>
  <c r="Z67" i="3"/>
  <c r="U67" i="3"/>
  <c r="Y67" i="3"/>
  <c r="V64" i="3"/>
  <c r="U64" i="3"/>
  <c r="Z64" i="3"/>
  <c r="Y64" i="3"/>
  <c r="V63" i="3"/>
  <c r="U63" i="3"/>
  <c r="Y63" i="3"/>
  <c r="Z63" i="3"/>
  <c r="Y61" i="3"/>
  <c r="Z61" i="3"/>
  <c r="U61" i="3"/>
  <c r="V59" i="3"/>
  <c r="U59" i="3"/>
  <c r="Y59" i="3"/>
  <c r="Z59" i="3"/>
  <c r="Y57" i="3"/>
  <c r="U57" i="3"/>
  <c r="Z57" i="3"/>
  <c r="V52" i="3"/>
  <c r="Y52" i="3"/>
  <c r="U52" i="3"/>
  <c r="Z52" i="3"/>
  <c r="V51" i="3"/>
  <c r="U51" i="3"/>
  <c r="Y51" i="3"/>
  <c r="Z51" i="3"/>
  <c r="V45" i="3"/>
  <c r="U45" i="3"/>
  <c r="Y45" i="3"/>
  <c r="Z45" i="3"/>
  <c r="U70" i="3"/>
  <c r="Z70" i="3"/>
  <c r="Y70" i="3"/>
  <c r="Y58" i="3"/>
  <c r="U58" i="3"/>
  <c r="U62" i="3"/>
  <c r="Y62" i="3"/>
  <c r="Y55" i="3"/>
  <c r="U55" i="3"/>
  <c r="Z58" i="3"/>
  <c r="V58" i="3"/>
  <c r="Z62" i="3"/>
  <c r="V62" i="3"/>
  <c r="Z55" i="3"/>
  <c r="V55" i="3"/>
  <c r="U50" i="3"/>
  <c r="Y50" i="3"/>
  <c r="V50" i="3"/>
  <c r="Z50" i="3"/>
  <c r="Z49" i="3"/>
  <c r="U49" i="3"/>
  <c r="Y49" i="3"/>
  <c r="V49" i="3"/>
  <c r="Z48" i="3"/>
  <c r="V48" i="3"/>
  <c r="U48" i="3"/>
  <c r="Y48" i="3"/>
  <c r="Z44" i="3"/>
  <c r="V44" i="3"/>
  <c r="U44" i="3"/>
  <c r="Y44" i="3"/>
  <c r="Y43" i="3"/>
  <c r="U43" i="3"/>
  <c r="Z43" i="3"/>
  <c r="Y31" i="3"/>
  <c r="T31" i="3"/>
  <c r="T30" i="3"/>
  <c r="T11" i="3"/>
  <c r="Y30" i="3"/>
  <c r="V39" i="3"/>
  <c r="Z39" i="3"/>
  <c r="U39" i="3"/>
  <c r="Y39" i="3"/>
  <c r="Z40" i="3"/>
  <c r="Y40" i="3"/>
  <c r="V40" i="3"/>
  <c r="U40" i="3"/>
  <c r="V38" i="3"/>
  <c r="Y38" i="3"/>
  <c r="Z38" i="3"/>
  <c r="U38" i="3"/>
  <c r="V65" i="3"/>
  <c r="U65" i="3"/>
  <c r="Y65" i="3"/>
  <c r="Z65" i="3"/>
  <c r="Y54" i="3"/>
  <c r="Z54" i="3"/>
  <c r="U54" i="3"/>
  <c r="V54" i="3"/>
  <c r="U28" i="3"/>
  <c r="Z10" i="3"/>
  <c r="Y10" i="3"/>
  <c r="U37" i="3"/>
  <c r="Y37" i="3"/>
  <c r="Y28" i="3"/>
  <c r="Z28" i="3"/>
  <c r="Z37" i="3"/>
  <c r="V37" i="3"/>
  <c r="U31" i="3"/>
  <c r="Z31" i="3"/>
  <c r="Y26" i="3"/>
  <c r="V31" i="3"/>
  <c r="Y17" i="3"/>
  <c r="Y21" i="3"/>
  <c r="Y19" i="3"/>
  <c r="U17" i="3"/>
  <c r="V27" i="3"/>
  <c r="Y27" i="3"/>
  <c r="Z27" i="3"/>
  <c r="Z9" i="3"/>
  <c r="T10" i="3"/>
  <c r="X9" i="3"/>
  <c r="U34" i="3"/>
  <c r="U26" i="3"/>
  <c r="U11" i="3"/>
  <c r="Z30" i="3"/>
  <c r="Y13" i="3"/>
  <c r="U10" i="3"/>
  <c r="P106" i="3"/>
  <c r="T106" i="3" s="1"/>
  <c r="U32" i="3"/>
  <c r="Z32" i="3"/>
  <c r="Y32" i="3"/>
  <c r="Y36" i="3"/>
  <c r="Z36" i="3"/>
  <c r="Y11" i="3"/>
  <c r="V14" i="3"/>
  <c r="Y14" i="3"/>
  <c r="Z14" i="3"/>
  <c r="U23" i="3"/>
  <c r="Y23" i="3"/>
  <c r="Y12" i="3"/>
  <c r="Y25" i="3"/>
  <c r="U13" i="3"/>
  <c r="Y15" i="3"/>
  <c r="Z24" i="3"/>
  <c r="Y24" i="3"/>
  <c r="Y34" i="3"/>
  <c r="Z34" i="3"/>
  <c r="X10" i="3"/>
  <c r="Y29" i="3"/>
  <c r="X26" i="3"/>
  <c r="V36" i="3"/>
  <c r="U30" i="3"/>
  <c r="V32" i="3"/>
  <c r="U36" i="3"/>
  <c r="U12" i="3"/>
  <c r="V93" i="3"/>
  <c r="U9" i="3"/>
  <c r="X106" i="3" l="1"/>
  <c r="Y106" i="3"/>
  <c r="V26" i="3"/>
  <c r="Z106" i="3"/>
  <c r="V47" i="3"/>
  <c r="U106" i="3"/>
  <c r="Z11" i="3" l="1"/>
  <c r="Z12" i="3"/>
  <c r="Z29" i="3"/>
  <c r="V83" i="3" l="1"/>
  <c r="V85" i="3"/>
  <c r="V84" i="3"/>
  <c r="V87" i="3"/>
  <c r="V86" i="3"/>
  <c r="V82" i="3"/>
  <c r="V88" i="3"/>
  <c r="V10" i="3"/>
  <c r="V9" i="3"/>
  <c r="V41" i="3"/>
  <c r="V12" i="3"/>
  <c r="V11" i="3"/>
  <c r="V29" i="3"/>
  <c r="Z25" i="3"/>
  <c r="V95" i="3" l="1"/>
  <c r="V94" i="3"/>
  <c r="V89" i="3"/>
  <c r="V90" i="3"/>
  <c r="V25" i="3"/>
  <c r="Z17" i="3" l="1"/>
  <c r="Z13" i="3"/>
  <c r="Z15" i="3"/>
  <c r="Z19" i="3"/>
  <c r="Z21" i="3"/>
  <c r="Z23" i="3"/>
  <c r="V57" i="3" l="1"/>
  <c r="V66" i="3"/>
  <c r="V60" i="3"/>
  <c r="V67" i="3"/>
  <c r="V61" i="3"/>
  <c r="V56" i="3"/>
  <c r="V21" i="3"/>
  <c r="V15" i="3"/>
  <c r="V17" i="3"/>
  <c r="V13" i="3"/>
  <c r="V19" i="3"/>
  <c r="V23" i="3"/>
  <c r="V24" i="3"/>
</calcChain>
</file>

<file path=xl/sharedStrings.xml><?xml version="1.0" encoding="utf-8"?>
<sst xmlns="http://schemas.openxmlformats.org/spreadsheetml/2006/main" count="527" uniqueCount="256">
  <si>
    <t>BENEFIT</t>
  </si>
  <si>
    <t>RATIO</t>
  </si>
  <si>
    <t>TOTAL PROGRAM</t>
  </si>
  <si>
    <t>CASCADE NATURAL GAS CORPORATION</t>
  </si>
  <si>
    <t>MEASURE</t>
  </si>
  <si>
    <t>DISCOUNTED</t>
  </si>
  <si>
    <t>TOTAL</t>
  </si>
  <si>
    <t>ANNUAL THERM</t>
  </si>
  <si>
    <t>INSTALLED</t>
  </si>
  <si>
    <t>THERM</t>
  </si>
  <si>
    <t>RESOURCE</t>
  </si>
  <si>
    <t>PROGRAM</t>
  </si>
  <si>
    <t>UTILITY</t>
  </si>
  <si>
    <t>SS</t>
  </si>
  <si>
    <t>SAVINGS</t>
  </si>
  <si>
    <t>COST</t>
  </si>
  <si>
    <t>LIFE</t>
  </si>
  <si>
    <t>REBATE</t>
  </si>
  <si>
    <t>Nominal interest rate (post tax cost of cap.)</t>
  </si>
  <si>
    <t>Inflation rate</t>
  </si>
  <si>
    <t>Long term real discount rate</t>
  </si>
  <si>
    <t>Radiant Heating</t>
  </si>
  <si>
    <t>Domestic Hot Water Tanks</t>
  </si>
  <si>
    <t>Clothes Washer</t>
  </si>
  <si>
    <t>HVAC Unit Heater</t>
  </si>
  <si>
    <t>DESCRIPTION</t>
  </si>
  <si>
    <t>High Efficiency Condensing Furnace</t>
  </si>
  <si>
    <t>Direct Fired Radiant Heating</t>
  </si>
  <si>
    <t>Condensing Tank</t>
  </si>
  <si>
    <t>Boiler Vent Damper</t>
  </si>
  <si>
    <t>Gas Fryer</t>
  </si>
  <si>
    <t>Energy Star</t>
  </si>
  <si>
    <t>Commercial Gas Washer</t>
  </si>
  <si>
    <t>EFFICIENCY TYPE FOR QUALIFICATION</t>
  </si>
  <si>
    <t>Minimum 86% AFUE</t>
  </si>
  <si>
    <t>Minimum 92% AFUE</t>
  </si>
  <si>
    <t>Minimum 91% AFUE</t>
  </si>
  <si>
    <t>None</t>
  </si>
  <si>
    <t>Minimum R-19</t>
  </si>
  <si>
    <t>Minimum R-11</t>
  </si>
  <si>
    <t>Minimum 91% AFUE or 91% Thermal Efficiency</t>
  </si>
  <si>
    <t>Minimum 1,000 kBtu input</t>
  </si>
  <si>
    <t>1.8 MEF</t>
  </si>
  <si>
    <t>UNITS</t>
  </si>
  <si>
    <t>REBATES</t>
  </si>
  <si>
    <t>&amp; ADMIN</t>
  </si>
  <si>
    <t>TRC</t>
  </si>
  <si>
    <t>UC</t>
  </si>
  <si>
    <t>45 YEAR RESOURCE SUMMARY COSTS - MELDED COST PER THERM</t>
  </si>
  <si>
    <t>IRP ANNUAL</t>
  </si>
  <si>
    <t xml:space="preserve">PV OF </t>
  </si>
  <si>
    <t>PORTFOLIO COSTS</t>
  </si>
  <si>
    <t>PORTFOLIO</t>
  </si>
  <si>
    <t>NOMINAL</t>
  </si>
  <si>
    <t>COST-</t>
  </si>
  <si>
    <t>COST PER</t>
  </si>
  <si>
    <t>CONSERVATION</t>
  </si>
  <si>
    <t>EFFECTIVENESS</t>
  </si>
  <si>
    <t>YEAR</t>
  </si>
  <si>
    <t>THERM (PV)*</t>
  </si>
  <si>
    <t>COST/THERM</t>
  </si>
  <si>
    <t>CREDIT</t>
  </si>
  <si>
    <t>LIMIT</t>
  </si>
  <si>
    <t>Years 21-45 Escalation =</t>
  </si>
  <si>
    <t>(EIA Inflation Rate)</t>
  </si>
  <si>
    <t>Minimum R-30</t>
  </si>
  <si>
    <t>Minimum R-45</t>
  </si>
  <si>
    <t>Minimum R-21</t>
  </si>
  <si>
    <t>SAVINGS/UNIT</t>
  </si>
  <si>
    <t xml:space="preserve">High Efficiency Condensing </t>
  </si>
  <si>
    <t xml:space="preserve">Warm Air Furnace </t>
  </si>
  <si>
    <t>COUNT</t>
  </si>
  <si>
    <t xml:space="preserve">COMMERCIAL Program Participant Cost Effectiveness </t>
  </si>
  <si>
    <t xml:space="preserve">Insulation-Attic </t>
  </si>
  <si>
    <t xml:space="preserve">Insulation-Roof </t>
  </si>
  <si>
    <t xml:space="preserve">Insulation-Wall </t>
  </si>
  <si>
    <t>/unit</t>
  </si>
  <si>
    <t>Attic Insulation (Tier 1 - Z1 &amp;Z3)</t>
  </si>
  <si>
    <t>Attic Insulation (Tier 1- Z2)</t>
  </si>
  <si>
    <t>Attic Insulation (Tier 2 - Z1 &amp;Z3)</t>
  </si>
  <si>
    <t>Attic Insulation (Tier 2 - Z2)</t>
  </si>
  <si>
    <t>Roof Insulation (Tier 2 - Z1 &amp; Z3)</t>
  </si>
  <si>
    <t>Roof Insulation (Tier 1 - Z1 &amp; Z3)</t>
  </si>
  <si>
    <t>Roof Insulation (Tier 1 Z2)</t>
  </si>
  <si>
    <t>Roof Insulation (Tier 2- Z2)</t>
  </si>
  <si>
    <t>Wall Insulation (Tier 1- Z1 &amp; Z3)</t>
  </si>
  <si>
    <t>Wall Insulation (Tier 1- Z2)</t>
  </si>
  <si>
    <t>Wall Insulation (Tier 2- Z2)</t>
  </si>
  <si>
    <t>Wall Insulation (Tier 2- Z1 &amp; Z3)</t>
  </si>
  <si>
    <t>COMCUSTOTH</t>
  </si>
  <si>
    <t>COMCUSTDDC</t>
  </si>
  <si>
    <t>COMIAT1Z13</t>
  </si>
  <si>
    <t>COMDHWTSCT</t>
  </si>
  <si>
    <t>COMIWT2Z13</t>
  </si>
  <si>
    <t>COMFURNACE</t>
  </si>
  <si>
    <t>COMIAT2Z13</t>
  </si>
  <si>
    <t>COMRADIANT</t>
  </si>
  <si>
    <t>COMFSFRYER</t>
  </si>
  <si>
    <t>Program Year:</t>
  </si>
  <si>
    <t>COMBOILERS</t>
  </si>
  <si>
    <t>COMTANKLESS</t>
  </si>
  <si>
    <t>COMFSDISDL</t>
  </si>
  <si>
    <t>COMOVEN413</t>
  </si>
  <si>
    <t>Double Rack Oven</t>
  </si>
  <si>
    <t>FSTC Qualified/≥50% Cooking Eff/ ≤3,500 Btu/hr/Idle Rate D Rack</t>
  </si>
  <si>
    <t>High Efficiency Condensing Boiler</t>
  </si>
  <si>
    <t>Min 90% Thermal Eff &amp; 300 kBtu input</t>
  </si>
  <si>
    <t>.82 EF</t>
  </si>
  <si>
    <t>≥44% Cooking Eff/ ≤13,000 Btu/hr Idle Rate</t>
  </si>
  <si>
    <t>≥38% Cooking Eff / ≤2,083 Btu/hr/pan Idle Rate</t>
  </si>
  <si>
    <t>Energy Star or CEE/FSTC Qualified</t>
  </si>
  <si>
    <t>≤.6 kw Idle Rate/ ≤1.18 gallon/rack</t>
  </si>
  <si>
    <t>≥38% Cooking Eff/ ≤2650 Btu/hr sq ft Idle Rate</t>
  </si>
  <si>
    <t>DELIVERY</t>
  </si>
  <si>
    <t>COMCUSTINS</t>
  </si>
  <si>
    <t xml:space="preserve">High-Eff Non-Condensing with Electronic Ignition </t>
  </si>
  <si>
    <t xml:space="preserve">NON </t>
  </si>
  <si>
    <t xml:space="preserve">ENERGY </t>
  </si>
  <si>
    <t>PORTFOLIO COST APPENDIX 1 TABLE H</t>
  </si>
  <si>
    <t xml:space="preserve">WITH </t>
  </si>
  <si>
    <t>LOADED</t>
  </si>
  <si>
    <t>SOCIETAL</t>
  </si>
  <si>
    <t>NEBS</t>
  </si>
  <si>
    <t>PARTICIPANT</t>
  </si>
  <si>
    <t>NET</t>
  </si>
  <si>
    <t>INCREM</t>
  </si>
  <si>
    <t>Boiler</t>
  </si>
  <si>
    <t>DHW Tankless Water Heater</t>
  </si>
  <si>
    <t>Gas Convection Oven</t>
  </si>
  <si>
    <t>Conn 6 Pan Gas Steamer</t>
  </si>
  <si>
    <t>Gas Griddle</t>
  </si>
  <si>
    <t>kBtu/hr</t>
  </si>
  <si>
    <t>sq. ft.</t>
  </si>
  <si>
    <t>gpm</t>
  </si>
  <si>
    <t>each</t>
  </si>
  <si>
    <t>Steam Traps Line Size &lt;2"</t>
  </si>
  <si>
    <t>Minimum 300 kBtuh system size, steam pressures operating at 7 psig or greater, steam trap line size &lt; 2", Min 25 psig Trap Design Pressure</t>
  </si>
  <si>
    <t>COMIRT1Z13</t>
  </si>
  <si>
    <t>COMBOILSTP</t>
  </si>
  <si>
    <t>COMBOILVTD</t>
  </si>
  <si>
    <t>COMIWT1Z13</t>
  </si>
  <si>
    <t>COMIRT2Z13</t>
  </si>
  <si>
    <t>COMFSFRYER-NT</t>
  </si>
  <si>
    <t>Measures</t>
  </si>
  <si>
    <t>Incentive</t>
  </si>
  <si>
    <t>Standard Measures</t>
  </si>
  <si>
    <t>Custom Measures</t>
  </si>
  <si>
    <t>Motion Control Faucet</t>
  </si>
  <si>
    <t>&lt;= 1.8 gpm, Watersense Certified</t>
  </si>
  <si>
    <t>NA</t>
  </si>
  <si>
    <t>Energy Saver Kit A (LF PRSV and Aerator)</t>
  </si>
  <si>
    <t>Energy Saver Kit B (LF Showerheads)</t>
  </si>
  <si>
    <t>Attic Insulation (Tier 2)</t>
  </si>
  <si>
    <t>Attic Insulation (Tier 2) Promo Rate</t>
  </si>
  <si>
    <t>Roof Insulation (Tier 2) Promo Rate</t>
  </si>
  <si>
    <t>Gas Convection Oven - Lodging</t>
  </si>
  <si>
    <t>Gas Convection Oven - Restaurant</t>
  </si>
  <si>
    <t>Gas Convection Oven - School</t>
  </si>
  <si>
    <t>Gas Fryer - Restaurant</t>
  </si>
  <si>
    <t>Door Type Dishwasher Low Temp Gas</t>
  </si>
  <si>
    <t>ESK A *</t>
  </si>
  <si>
    <t>ESK B *</t>
  </si>
  <si>
    <t>Custom Admin.</t>
  </si>
  <si>
    <t>Prescriptive Admin.</t>
  </si>
  <si>
    <t>Wall Insulation Tier 1</t>
  </si>
  <si>
    <t>Wall Insulation (Tier 1) Promo Rate</t>
  </si>
  <si>
    <t>Wall Insulation (Tier 1)</t>
  </si>
  <si>
    <t>Roof Insulation (Tier 2)</t>
  </si>
  <si>
    <t>Wall Insulation (Tier 2) Promo Rate</t>
  </si>
  <si>
    <t>Attic Insulation (Tier 2)  Tariff Update</t>
  </si>
  <si>
    <t>Roof Insulation (Tier 2) Tariff Update</t>
  </si>
  <si>
    <t>Wall Insulation (Tier 2) Tariff Update</t>
  </si>
  <si>
    <t>Gas Convection Oven - Restaurant - Tariff Update</t>
  </si>
  <si>
    <t>Gas Convection Oven - School - Tariff Update</t>
  </si>
  <si>
    <t>Attic Insulation Tier 2 - Tariff Update</t>
  </si>
  <si>
    <t>Wall Insulation Tier 2 - Tariff Update</t>
  </si>
  <si>
    <t>Roof Insulation Tier 2 - Tariff Update</t>
  </si>
  <si>
    <t xml:space="preserve">Roof Insulation Tier 2 </t>
  </si>
  <si>
    <t>Wall Insulation Tier 1 - Promo Rate</t>
  </si>
  <si>
    <t>Wall Insulation Tier 2 - Promo Rate</t>
  </si>
  <si>
    <t xml:space="preserve">Steam Trap </t>
  </si>
  <si>
    <t xml:space="preserve">Gas Fryer </t>
  </si>
  <si>
    <t xml:space="preserve">Attic Insulation Tier 1 </t>
  </si>
  <si>
    <t xml:space="preserve">Wall Insulation Tier 2 </t>
  </si>
  <si>
    <t xml:space="preserve">Radiant Heating </t>
  </si>
  <si>
    <t xml:space="preserve">Attic Insulation Tier 2 </t>
  </si>
  <si>
    <t>Attic Insulation Tier 2 - Promo Rate</t>
  </si>
  <si>
    <t>Roof Insulation Tier 2 - Promo Rate</t>
  </si>
  <si>
    <t>Gas Fryer - Lodging</t>
  </si>
  <si>
    <t>Attic Insulation (Tier 1)</t>
  </si>
  <si>
    <t>Wall Insulation (Tier 2)</t>
  </si>
  <si>
    <t>Doors for Medium Temp Refrigerated Cases</t>
  </si>
  <si>
    <t>Demand Control Ventilation</t>
  </si>
  <si>
    <t>Gas Conveyor Oven</t>
  </si>
  <si>
    <t>Gas Fryer - School</t>
  </si>
  <si>
    <t>Gas Convection Oven - Lodging - Tariff Update</t>
  </si>
  <si>
    <t>Attic Insulation Tier 1 - Tariff Update</t>
  </si>
  <si>
    <t>Roof Insulation Tier 1 - Tariff Update</t>
  </si>
  <si>
    <t>Wall Insulation Tier 1 - Tariff Update</t>
  </si>
  <si>
    <t>Radiant Heating - Tariff Update</t>
  </si>
  <si>
    <t>Wall Insulation (Tier 1) Tariff Update</t>
  </si>
  <si>
    <t>Minimum-R-11</t>
  </si>
  <si>
    <t>Roof Insulation (Tier 1) Tariff Update</t>
  </si>
  <si>
    <t>Door Type Dishwasher Low Temp Gas - New Tariff</t>
  </si>
  <si>
    <t>Conveyor Oven</t>
  </si>
  <si>
    <t>≥42% Baking Efficiency</t>
  </si>
  <si>
    <t>Meet JUARC Guidelines for DCV RTUs in 5-20 ton</t>
  </si>
  <si>
    <t>DCV - New Tariff</t>
  </si>
  <si>
    <t>per ton</t>
  </si>
  <si>
    <t>Total 2018 Program Admin.</t>
  </si>
  <si>
    <t>5%</t>
  </si>
  <si>
    <t>7.5%</t>
  </si>
  <si>
    <t>10.0%</t>
  </si>
  <si>
    <t>10%</t>
  </si>
  <si>
    <t>12.5%</t>
  </si>
  <si>
    <t>15%</t>
  </si>
  <si>
    <t>17.5%</t>
  </si>
  <si>
    <t>Bonus and Bundles</t>
  </si>
  <si>
    <t>Bonus Measures</t>
  </si>
  <si>
    <t>Inflation Rate</t>
  </si>
  <si>
    <t>Long Term Discount Rate (30yr mortgage rate)</t>
  </si>
  <si>
    <t>20%</t>
  </si>
  <si>
    <t>2016 INTEGRATED RESOURCE PLAN</t>
  </si>
  <si>
    <t>007612-C</t>
  </si>
  <si>
    <t>007613-C</t>
  </si>
  <si>
    <t>007614-C</t>
  </si>
  <si>
    <t>007615-C</t>
  </si>
  <si>
    <t>007616-C</t>
  </si>
  <si>
    <t>007617-C</t>
  </si>
  <si>
    <t>007618-C</t>
  </si>
  <si>
    <t>007681-C</t>
  </si>
  <si>
    <t>007591-C</t>
  </si>
  <si>
    <t>007590-C</t>
  </si>
  <si>
    <t>007592-C</t>
  </si>
  <si>
    <t>007621-C</t>
  </si>
  <si>
    <t>007673-C</t>
  </si>
  <si>
    <t>007672-C</t>
  </si>
  <si>
    <t>007657-C</t>
  </si>
  <si>
    <t>007598-C</t>
  </si>
  <si>
    <t>007693-C</t>
  </si>
  <si>
    <t>007510-C</t>
  </si>
  <si>
    <t>007325-C</t>
  </si>
  <si>
    <t>007500-C</t>
  </si>
  <si>
    <t>007496-C</t>
  </si>
  <si>
    <t>007558-C</t>
  </si>
  <si>
    <t>007664-C</t>
  </si>
  <si>
    <t xml:space="preserve"> Custom Broiler</t>
  </si>
  <si>
    <t xml:space="preserve"> Custom Broilers</t>
  </si>
  <si>
    <t xml:space="preserve"> Water Heater</t>
  </si>
  <si>
    <t xml:space="preserve"> Custom</t>
  </si>
  <si>
    <t>Custom</t>
  </si>
  <si>
    <t xml:space="preserve"> Hood/MUA DCV</t>
  </si>
  <si>
    <t>Custom and Standard</t>
  </si>
  <si>
    <t xml:space="preserve"> Standard and Custom </t>
  </si>
  <si>
    <t xml:space="preserve"> Custom Controls Upgrade</t>
  </si>
  <si>
    <t>Radiant Heat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</si>
</sst>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.000_);_(&quot;$&quot;* \(#,##0.000\);_(&quot;$&quot;* &quot;-&quot;???_);_(@_)"/>
    <numFmt numFmtId="166" formatCode="_(&quot;$&quot;* #,##0.00_);_(&quot;$&quot;* \(#,##0.00\);_(&quot;$&quot;* &quot;-&quot;_);_(@_)"/>
    <numFmt numFmtId="167" formatCode="_(&quot;$&quot;* #,##0.000_);_(&quot;$&quot;* \(#,##0.000\);_(&quot;$&quot;* &quot;-&quot;_);_(@_)"/>
    <numFmt numFmtId="168" formatCode="0.000%"/>
    <numFmt numFmtId="169" formatCode="#,##0.000"/>
    <numFmt numFmtId="170" formatCode="&quot;$&quot;#,##0.0000_);[Red]\(&quot;$&quot;#,##0.0000\)"/>
    <numFmt numFmtId="171" formatCode="&quot;$&quot;#,##0.00"/>
    <numFmt numFmtId="172" formatCode="yyyy"/>
    <numFmt numFmtId="173" formatCode="0.0%"/>
    <numFmt numFmtId="174" formatCode="_(&quot;$&quot;* #,##0_);_(&quot;$&quot;* \(#,##0\);_(&quot;$&quot;* &quot;-&quot;??_);_(@_)"/>
    <numFmt numFmtId="175" formatCode="_(* #,##0_);_(* \(#,##0\);_(* &quot;-&quot;??_);_(@_)"/>
    <numFmt numFmtId="176" formatCode="&quot;$&quot;#,##0.0000"/>
  </numFmts>
  <fonts count="18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color indexed="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indexed="0"/>
      <name val="Arial"/>
      <family val="2"/>
    </font>
    <font>
      <sz val="10"/>
      <color rgb="FFFF0000"/>
      <name val="Times New Roman"/>
      <family val="1"/>
    </font>
    <font>
      <sz val="10"/>
      <color indexed="0"/>
      <name val="Arial"/>
      <family val="2"/>
    </font>
    <font>
      <b/>
      <sz val="10"/>
      <color theme="0"/>
      <name val="Times New Roman"/>
      <family val="1"/>
    </font>
    <font>
      <b/>
      <sz val="10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9" fontId="10" fillId="0" borderId="0" applyFont="0" applyFill="0" applyBorder="0" applyAlignment="0" applyProtection="0"/>
    <xf numFmtId="0" fontId="13" fillId="0" borderId="0"/>
    <xf numFmtId="0" fontId="15" fillId="0" borderId="0"/>
  </cellStyleXfs>
  <cellXfs count="297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169" fontId="4" fillId="2" borderId="20" xfId="0" applyNumberFormat="1" applyFont="1" applyFill="1" applyBorder="1" applyAlignment="1">
      <alignment horizontal="center"/>
    </xf>
    <xf numFmtId="44" fontId="4" fillId="3" borderId="2" xfId="2" applyNumberFormat="1" applyFont="1" applyFill="1" applyBorder="1" applyProtection="1">
      <protection locked="0"/>
    </xf>
    <xf numFmtId="0" fontId="4" fillId="3" borderId="0" xfId="0" applyFont="1" applyFill="1" applyBorder="1"/>
    <xf numFmtId="44" fontId="4" fillId="3" borderId="2" xfId="0" applyNumberFormat="1" applyFont="1" applyFill="1" applyBorder="1"/>
    <xf numFmtId="0" fontId="4" fillId="3" borderId="0" xfId="0" applyFont="1" applyFill="1"/>
    <xf numFmtId="0" fontId="3" fillId="3" borderId="2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3" fontId="4" fillId="3" borderId="0" xfId="1" applyNumberFormat="1" applyFont="1" applyFill="1" applyBorder="1" applyAlignment="1">
      <alignment horizontal="center"/>
    </xf>
    <xf numFmtId="0" fontId="4" fillId="4" borderId="0" xfId="0" applyFont="1" applyFill="1"/>
    <xf numFmtId="44" fontId="4" fillId="0" borderId="0" xfId="13" applyFont="1" applyFill="1"/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3" fontId="3" fillId="3" borderId="15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44" fontId="4" fillId="3" borderId="0" xfId="0" applyNumberFormat="1" applyFont="1" applyFill="1"/>
    <xf numFmtId="0" fontId="3" fillId="3" borderId="0" xfId="0" applyFont="1" applyFill="1"/>
    <xf numFmtId="172" fontId="3" fillId="3" borderId="0" xfId="0" applyNumberFormat="1" applyFont="1" applyFill="1" applyAlignment="1">
      <alignment horizontal="left"/>
    </xf>
    <xf numFmtId="14" fontId="12" fillId="3" borderId="0" xfId="0" applyNumberFormat="1" applyFont="1" applyFill="1"/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3" borderId="17" xfId="0" applyFont="1" applyFill="1" applyBorder="1"/>
    <xf numFmtId="0" fontId="3" fillId="3" borderId="24" xfId="0" applyFont="1" applyFill="1" applyBorder="1" applyAlignment="1">
      <alignment horizontal="left"/>
    </xf>
    <xf numFmtId="0" fontId="3" fillId="3" borderId="25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4" xfId="0" applyFont="1" applyFill="1" applyBorder="1"/>
    <xf numFmtId="0" fontId="3" fillId="3" borderId="1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9" xfId="0" applyFont="1" applyFill="1" applyBorder="1"/>
    <xf numFmtId="0" fontId="3" fillId="3" borderId="2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4" fillId="3" borderId="0" xfId="0" applyFont="1" applyFill="1" applyBorder="1"/>
    <xf numFmtId="3" fontId="9" fillId="3" borderId="2" xfId="1" applyNumberFormat="1" applyFont="1" applyFill="1" applyBorder="1" applyAlignment="1">
      <alignment horizontal="center"/>
    </xf>
    <xf numFmtId="0" fontId="3" fillId="3" borderId="1" xfId="0" applyFont="1" applyFill="1" applyBorder="1"/>
    <xf numFmtId="0" fontId="4" fillId="3" borderId="29" xfId="16" applyFont="1" applyFill="1" applyBorder="1" applyAlignment="1">
      <alignment horizontal="left" vertical="top" wrapText="1"/>
    </xf>
    <xf numFmtId="0" fontId="4" fillId="3" borderId="31" xfId="0" applyNumberFormat="1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3" fontId="4" fillId="3" borderId="31" xfId="1" applyNumberFormat="1" applyFont="1" applyFill="1" applyBorder="1" applyAlignment="1">
      <alignment horizontal="center"/>
    </xf>
    <xf numFmtId="166" fontId="4" fillId="3" borderId="31" xfId="2" applyNumberFormat="1" applyFont="1" applyFill="1" applyBorder="1"/>
    <xf numFmtId="0" fontId="4" fillId="3" borderId="31" xfId="0" applyFont="1" applyFill="1" applyBorder="1" applyAlignment="1">
      <alignment horizontal="center"/>
    </xf>
    <xf numFmtId="0" fontId="4" fillId="3" borderId="0" xfId="1" applyNumberFormat="1" applyFont="1" applyFill="1" applyBorder="1" applyAlignment="1">
      <alignment horizontal="center"/>
    </xf>
    <xf numFmtId="10" fontId="4" fillId="3" borderId="0" xfId="0" applyNumberFormat="1" applyFont="1" applyFill="1" applyAlignment="1" applyProtection="1">
      <alignment horizontal="center"/>
    </xf>
    <xf numFmtId="171" fontId="4" fillId="3" borderId="0" xfId="0" applyNumberFormat="1" applyFont="1" applyFill="1" applyAlignment="1" applyProtection="1">
      <alignment horizontal="center"/>
    </xf>
    <xf numFmtId="3" fontId="4" fillId="3" borderId="0" xfId="0" applyNumberFormat="1" applyFont="1" applyFill="1" applyAlignment="1" applyProtection="1">
      <alignment horizontal="center"/>
    </xf>
    <xf numFmtId="7" fontId="4" fillId="3" borderId="0" xfId="0" applyNumberFormat="1" applyFont="1" applyFill="1" applyAlignment="1">
      <alignment horizontal="center"/>
    </xf>
    <xf numFmtId="164" fontId="3" fillId="6" borderId="16" xfId="2" applyNumberFormat="1" applyFont="1" applyFill="1" applyBorder="1" applyAlignment="1">
      <alignment horizontal="center"/>
    </xf>
    <xf numFmtId="164" fontId="3" fillId="6" borderId="15" xfId="2" applyNumberFormat="1" applyFont="1" applyFill="1" applyBorder="1"/>
    <xf numFmtId="169" fontId="3" fillId="6" borderId="16" xfId="0" applyNumberFormat="1" applyFont="1" applyFill="1" applyBorder="1" applyAlignment="1">
      <alignment horizontal="center"/>
    </xf>
    <xf numFmtId="164" fontId="3" fillId="5" borderId="27" xfId="2" applyNumberFormat="1" applyFont="1" applyFill="1" applyBorder="1"/>
    <xf numFmtId="165" fontId="3" fillId="2" borderId="8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42" fontId="4" fillId="3" borderId="0" xfId="2" applyNumberFormat="1" applyFont="1" applyFill="1" applyBorder="1"/>
    <xf numFmtId="42" fontId="4" fillId="3" borderId="0" xfId="0" applyNumberFormat="1" applyFont="1" applyFill="1" applyBorder="1" applyAlignment="1">
      <alignment horizontal="center"/>
    </xf>
    <xf numFmtId="169" fontId="4" fillId="3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Alignment="1" applyProtection="1">
      <alignment horizontal="left"/>
    </xf>
    <xf numFmtId="7" fontId="4" fillId="3" borderId="0" xfId="0" applyNumberFormat="1" applyFont="1" applyFill="1"/>
    <xf numFmtId="0" fontId="4" fillId="3" borderId="0" xfId="9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/>
    </xf>
    <xf numFmtId="44" fontId="4" fillId="3" borderId="31" xfId="0" applyNumberFormat="1" applyFont="1" applyFill="1" applyBorder="1"/>
    <xf numFmtId="3" fontId="3" fillId="3" borderId="0" xfId="0" applyNumberFormat="1" applyFont="1" applyFill="1" applyAlignment="1">
      <alignment horizontal="left"/>
    </xf>
    <xf numFmtId="3" fontId="3" fillId="3" borderId="0" xfId="0" applyNumberFormat="1" applyFont="1" applyFill="1" applyAlignment="1">
      <alignment horizontal="center"/>
    </xf>
    <xf numFmtId="3" fontId="9" fillId="3" borderId="30" xfId="1" applyNumberFormat="1" applyFont="1" applyFill="1" applyBorder="1" applyAlignment="1">
      <alignment horizontal="center"/>
    </xf>
    <xf numFmtId="0" fontId="4" fillId="3" borderId="35" xfId="9" applyFont="1" applyFill="1" applyBorder="1" applyAlignment="1">
      <alignment horizontal="left" vertical="center" wrapText="1"/>
    </xf>
    <xf numFmtId="3" fontId="9" fillId="3" borderId="0" xfId="1" applyNumberFormat="1" applyFont="1" applyFill="1" applyBorder="1" applyAlignment="1">
      <alignment horizontal="center"/>
    </xf>
    <xf numFmtId="42" fontId="4" fillId="3" borderId="34" xfId="2" applyNumberFormat="1" applyFont="1" applyFill="1" applyBorder="1"/>
    <xf numFmtId="0" fontId="4" fillId="3" borderId="28" xfId="0" applyFont="1" applyFill="1" applyBorder="1" applyAlignment="1">
      <alignment horizontal="center"/>
    </xf>
    <xf numFmtId="167" fontId="3" fillId="2" borderId="9" xfId="0" applyNumberFormat="1" applyFont="1" applyFill="1" applyBorder="1"/>
    <xf numFmtId="169" fontId="3" fillId="2" borderId="16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4" fillId="3" borderId="28" xfId="0" applyNumberFormat="1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2" fontId="4" fillId="3" borderId="0" xfId="0" applyNumberFormat="1" applyFont="1" applyFill="1" applyAlignment="1" applyProtection="1">
      <alignment horizontal="center"/>
    </xf>
    <xf numFmtId="2" fontId="4" fillId="3" borderId="0" xfId="1" applyNumberFormat="1" applyFont="1" applyFill="1" applyAlignment="1" applyProtection="1">
      <alignment horizontal="center"/>
    </xf>
    <xf numFmtId="0" fontId="4" fillId="3" borderId="37" xfId="0" applyFont="1" applyFill="1" applyBorder="1" applyAlignment="1">
      <alignment horizontal="left"/>
    </xf>
    <xf numFmtId="0" fontId="4" fillId="3" borderId="30" xfId="0" applyNumberFormat="1" applyFont="1" applyFill="1" applyBorder="1" applyAlignment="1">
      <alignment horizontal="left"/>
    </xf>
    <xf numFmtId="0" fontId="4" fillId="3" borderId="30" xfId="0" applyFont="1" applyFill="1" applyBorder="1" applyAlignment="1">
      <alignment horizontal="left"/>
    </xf>
    <xf numFmtId="0" fontId="4" fillId="3" borderId="30" xfId="0" applyFont="1" applyFill="1" applyBorder="1" applyAlignment="1">
      <alignment horizontal="left" vertical="center"/>
    </xf>
    <xf numFmtId="4" fontId="3" fillId="3" borderId="31" xfId="0" applyNumberFormat="1" applyFont="1" applyFill="1" applyBorder="1" applyAlignment="1">
      <alignment horizontal="center"/>
    </xf>
    <xf numFmtId="2" fontId="3" fillId="3" borderId="31" xfId="0" applyNumberFormat="1" applyFont="1" applyFill="1" applyBorder="1" applyAlignment="1">
      <alignment horizontal="center"/>
    </xf>
    <xf numFmtId="0" fontId="4" fillId="3" borderId="28" xfId="0" applyFont="1" applyFill="1" applyBorder="1"/>
    <xf numFmtId="0" fontId="3" fillId="3" borderId="31" xfId="0" applyFont="1" applyFill="1" applyBorder="1" applyAlignment="1">
      <alignment horizontal="center"/>
    </xf>
    <xf numFmtId="2" fontId="4" fillId="3" borderId="31" xfId="1" applyNumberFormat="1" applyFont="1" applyFill="1" applyBorder="1" applyAlignment="1">
      <alignment horizontal="center"/>
    </xf>
    <xf numFmtId="4" fontId="4" fillId="3" borderId="31" xfId="1" applyNumberFormat="1" applyFont="1" applyFill="1" applyBorder="1" applyAlignment="1">
      <alignment horizontal="center"/>
    </xf>
    <xf numFmtId="42" fontId="4" fillId="3" borderId="31" xfId="2" applyNumberFormat="1" applyFont="1" applyFill="1" applyBorder="1"/>
    <xf numFmtId="0" fontId="4" fillId="3" borderId="31" xfId="0" applyFont="1" applyFill="1" applyBorder="1" applyAlignment="1">
      <alignment horizontal="center" vertical="center"/>
    </xf>
    <xf numFmtId="169" fontId="4" fillId="3" borderId="31" xfId="0" applyNumberFormat="1" applyFont="1" applyFill="1" applyBorder="1" applyAlignment="1">
      <alignment horizontal="center"/>
    </xf>
    <xf numFmtId="169" fontId="4" fillId="3" borderId="28" xfId="0" applyNumberFormat="1" applyFont="1" applyFill="1" applyBorder="1" applyAlignment="1">
      <alignment horizontal="center"/>
    </xf>
    <xf numFmtId="3" fontId="4" fillId="3" borderId="3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/>
    <xf numFmtId="171" fontId="0" fillId="3" borderId="0" xfId="0" applyNumberFormat="1" applyFill="1"/>
    <xf numFmtId="44" fontId="4" fillId="3" borderId="31" xfId="2" applyNumberFormat="1" applyFont="1" applyFill="1" applyBorder="1"/>
    <xf numFmtId="0" fontId="3" fillId="0" borderId="0" xfId="3" applyFont="1" applyFill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 applyFill="1"/>
    <xf numFmtId="0" fontId="4" fillId="0" borderId="0" xfId="3" applyFont="1"/>
    <xf numFmtId="0" fontId="4" fillId="0" borderId="0" xfId="3" applyFont="1" applyFill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4" fillId="0" borderId="5" xfId="3" applyFont="1" applyFill="1" applyBorder="1" applyAlignment="1">
      <alignment horizontal="center"/>
    </xf>
    <xf numFmtId="0" fontId="4" fillId="0" borderId="33" xfId="3" applyFont="1" applyFill="1" applyBorder="1" applyAlignment="1">
      <alignment horizontal="center"/>
    </xf>
    <xf numFmtId="0" fontId="4" fillId="0" borderId="0" xfId="14" applyFont="1" applyFill="1"/>
    <xf numFmtId="44" fontId="4" fillId="0" borderId="0" xfId="2" applyFont="1" applyAlignment="1">
      <alignment horizontal="center"/>
    </xf>
    <xf numFmtId="44" fontId="4" fillId="0" borderId="0" xfId="3" applyNumberFormat="1" applyFont="1" applyAlignment="1">
      <alignment horizontal="center"/>
    </xf>
    <xf numFmtId="170" fontId="4" fillId="0" borderId="0" xfId="14" applyNumberFormat="1" applyFont="1" applyFill="1" applyAlignment="1">
      <alignment horizontal="center"/>
    </xf>
    <xf numFmtId="44" fontId="4" fillId="0" borderId="0" xfId="14" applyNumberFormat="1" applyFont="1" applyFill="1" applyAlignment="1">
      <alignment horizontal="center"/>
    </xf>
    <xf numFmtId="9" fontId="4" fillId="0" borderId="0" xfId="4" applyFont="1" applyAlignment="1">
      <alignment horizontal="center"/>
    </xf>
    <xf numFmtId="44" fontId="4" fillId="0" borderId="0" xfId="3" applyNumberFormat="1" applyFont="1" applyFill="1"/>
    <xf numFmtId="44" fontId="4" fillId="0" borderId="0" xfId="4" applyNumberFormat="1" applyFont="1" applyFill="1"/>
    <xf numFmtId="173" fontId="4" fillId="0" borderId="0" xfId="4" applyNumberFormat="1" applyFont="1" applyAlignment="1">
      <alignment horizontal="center"/>
    </xf>
    <xf numFmtId="0" fontId="3" fillId="0" borderId="0" xfId="3" applyFont="1" applyFill="1"/>
    <xf numFmtId="168" fontId="4" fillId="0" borderId="0" xfId="4" applyNumberFormat="1" applyFont="1" applyFill="1"/>
    <xf numFmtId="168" fontId="4" fillId="0" borderId="0" xfId="3" applyNumberFormat="1" applyFont="1"/>
    <xf numFmtId="10" fontId="4" fillId="0" borderId="0" xfId="4" applyNumberFormat="1" applyFont="1"/>
    <xf numFmtId="4" fontId="4" fillId="3" borderId="31" xfId="0" applyNumberFormat="1" applyFont="1" applyFill="1" applyBorder="1" applyAlignment="1">
      <alignment horizontal="center"/>
    </xf>
    <xf numFmtId="4" fontId="4" fillId="3" borderId="31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4" fillId="6" borderId="28" xfId="0" applyFont="1" applyFill="1" applyBorder="1"/>
    <xf numFmtId="0" fontId="4" fillId="6" borderId="28" xfId="0" applyFont="1" applyFill="1" applyBorder="1" applyAlignment="1">
      <alignment horizontal="center"/>
    </xf>
    <xf numFmtId="169" fontId="4" fillId="6" borderId="28" xfId="0" applyNumberFormat="1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165" fontId="4" fillId="6" borderId="31" xfId="0" applyNumberFormat="1" applyFont="1" applyFill="1" applyBorder="1"/>
    <xf numFmtId="169" fontId="4" fillId="6" borderId="31" xfId="0" applyNumberFormat="1" applyFont="1" applyFill="1" applyBorder="1" applyAlignment="1">
      <alignment horizontal="center"/>
    </xf>
    <xf numFmtId="165" fontId="4" fillId="5" borderId="31" xfId="0" applyNumberFormat="1" applyFont="1" applyFill="1" applyBorder="1"/>
    <xf numFmtId="165" fontId="4" fillId="2" borderId="31" xfId="0" applyNumberFormat="1" applyFont="1" applyFill="1" applyBorder="1"/>
    <xf numFmtId="2" fontId="9" fillId="3" borderId="38" xfId="9" applyNumberFormat="1" applyFont="1" applyFill="1" applyBorder="1" applyAlignment="1">
      <alignment horizontal="center" vertical="center" wrapText="1"/>
    </xf>
    <xf numFmtId="1" fontId="4" fillId="3" borderId="38" xfId="0" applyNumberFormat="1" applyFont="1" applyFill="1" applyBorder="1" applyAlignment="1">
      <alignment horizontal="center"/>
    </xf>
    <xf numFmtId="169" fontId="4" fillId="2" borderId="39" xfId="0" applyNumberFormat="1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left"/>
    </xf>
    <xf numFmtId="0" fontId="8" fillId="3" borderId="32" xfId="0" applyFont="1" applyFill="1" applyBorder="1" applyAlignment="1">
      <alignment horizontal="left"/>
    </xf>
    <xf numFmtId="0" fontId="14" fillId="3" borderId="31" xfId="0" applyNumberFormat="1" applyFont="1" applyFill="1" applyBorder="1" applyAlignment="1">
      <alignment horizontal="left"/>
    </xf>
    <xf numFmtId="0" fontId="14" fillId="3" borderId="30" xfId="0" applyNumberFormat="1" applyFont="1" applyFill="1" applyBorder="1" applyAlignment="1">
      <alignment horizontal="left" wrapText="1"/>
    </xf>
    <xf numFmtId="2" fontId="14" fillId="3" borderId="31" xfId="0" applyNumberFormat="1" applyFont="1" applyFill="1" applyBorder="1" applyAlignment="1">
      <alignment horizontal="center"/>
    </xf>
    <xf numFmtId="169" fontId="14" fillId="3" borderId="31" xfId="0" applyNumberFormat="1" applyFont="1" applyFill="1" applyBorder="1" applyAlignment="1">
      <alignment horizontal="center"/>
    </xf>
    <xf numFmtId="3" fontId="14" fillId="3" borderId="31" xfId="1" applyNumberFormat="1" applyFont="1" applyFill="1" applyBorder="1" applyAlignment="1">
      <alignment horizontal="center"/>
    </xf>
    <xf numFmtId="4" fontId="14" fillId="3" borderId="31" xfId="0" applyNumberFormat="1" applyFont="1" applyFill="1" applyBorder="1" applyAlignment="1" applyProtection="1">
      <alignment horizontal="center"/>
      <protection locked="0"/>
    </xf>
    <xf numFmtId="44" fontId="14" fillId="3" borderId="31" xfId="2" applyNumberFormat="1" applyFont="1" applyFill="1" applyBorder="1"/>
    <xf numFmtId="0" fontId="14" fillId="3" borderId="31" xfId="0" applyFont="1" applyFill="1" applyBorder="1" applyAlignment="1">
      <alignment horizontal="center"/>
    </xf>
    <xf numFmtId="44" fontId="14" fillId="3" borderId="31" xfId="0" applyNumberFormat="1" applyFont="1" applyFill="1" applyBorder="1"/>
    <xf numFmtId="165" fontId="14" fillId="6" borderId="31" xfId="0" applyNumberFormat="1" applyFont="1" applyFill="1" applyBorder="1"/>
    <xf numFmtId="169" fontId="14" fillId="6" borderId="31" xfId="0" applyNumberFormat="1" applyFont="1" applyFill="1" applyBorder="1" applyAlignment="1">
      <alignment horizontal="center"/>
    </xf>
    <xf numFmtId="0" fontId="4" fillId="3" borderId="40" xfId="16" applyFont="1" applyFill="1" applyBorder="1" applyAlignment="1">
      <alignment horizontal="left" vertical="top" wrapText="1"/>
    </xf>
    <xf numFmtId="2" fontId="0" fillId="0" borderId="0" xfId="0" applyNumberFormat="1"/>
    <xf numFmtId="0" fontId="9" fillId="3" borderId="30" xfId="9" applyFont="1" applyFill="1" applyBorder="1" applyAlignment="1">
      <alignment horizontal="center" vertical="center" wrapText="1"/>
    </xf>
    <xf numFmtId="3" fontId="4" fillId="3" borderId="31" xfId="1" applyNumberFormat="1" applyFont="1" applyFill="1" applyBorder="1" applyAlignment="1" applyProtection="1">
      <alignment horizontal="center"/>
      <protection locked="0"/>
    </xf>
    <xf numFmtId="3" fontId="4" fillId="3" borderId="38" xfId="1" applyNumberFormat="1" applyFont="1" applyFill="1" applyBorder="1" applyAlignment="1" applyProtection="1">
      <alignment horizontal="center"/>
      <protection locked="0"/>
    </xf>
    <xf numFmtId="4" fontId="14" fillId="3" borderId="31" xfId="1" applyNumberFormat="1" applyFont="1" applyFill="1" applyBorder="1" applyAlignment="1">
      <alignment horizontal="center"/>
    </xf>
    <xf numFmtId="4" fontId="9" fillId="3" borderId="0" xfId="5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Border="1" applyAlignment="1">
      <alignment horizontal="center"/>
    </xf>
    <xf numFmtId="4" fontId="16" fillId="3" borderId="0" xfId="0" applyNumberFormat="1" applyFont="1" applyFill="1" applyAlignment="1">
      <alignment horizontal="left"/>
    </xf>
    <xf numFmtId="10" fontId="3" fillId="3" borderId="0" xfId="0" applyNumberFormat="1" applyFont="1" applyFill="1" applyBorder="1" applyAlignment="1" applyProtection="1">
      <alignment horizontal="center"/>
    </xf>
    <xf numFmtId="10" fontId="4" fillId="3" borderId="0" xfId="0" applyNumberFormat="1" applyFont="1" applyFill="1" applyBorder="1" applyAlignment="1" applyProtection="1">
      <alignment horizontal="center"/>
    </xf>
    <xf numFmtId="164" fontId="3" fillId="3" borderId="0" xfId="2" applyNumberFormat="1" applyFont="1" applyFill="1" applyBorder="1" applyAlignment="1">
      <alignment horizontal="center"/>
    </xf>
    <xf numFmtId="164" fontId="3" fillId="3" borderId="0" xfId="2" applyNumberFormat="1" applyFont="1" applyFill="1" applyBorder="1"/>
    <xf numFmtId="169" fontId="3" fillId="3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/>
    <xf numFmtId="174" fontId="3" fillId="3" borderId="0" xfId="2" applyNumberFormat="1" applyFont="1" applyFill="1" applyBorder="1" applyAlignment="1">
      <alignment horizontal="center"/>
    </xf>
    <xf numFmtId="175" fontId="3" fillId="3" borderId="0" xfId="1" applyNumberFormat="1" applyFont="1" applyFill="1" applyBorder="1" applyAlignment="1">
      <alignment horizontal="center"/>
    </xf>
    <xf numFmtId="4" fontId="3" fillId="3" borderId="7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4" fillId="8" borderId="0" xfId="0" applyFont="1" applyFill="1" applyBorder="1"/>
    <xf numFmtId="166" fontId="4" fillId="3" borderId="2" xfId="2" applyNumberFormat="1" applyFont="1" applyFill="1" applyBorder="1"/>
    <xf numFmtId="171" fontId="4" fillId="3" borderId="0" xfId="0" applyNumberFormat="1" applyFont="1" applyFill="1" applyAlignment="1" applyProtection="1">
      <alignment horizontal="left"/>
    </xf>
    <xf numFmtId="7" fontId="4" fillId="3" borderId="0" xfId="0" applyNumberFormat="1" applyFont="1" applyFill="1" applyAlignment="1">
      <alignment horizontal="left"/>
    </xf>
    <xf numFmtId="0" fontId="3" fillId="3" borderId="50" xfId="0" applyFont="1" applyFill="1" applyBorder="1" applyAlignment="1">
      <alignment horizontal="left"/>
    </xf>
    <xf numFmtId="0" fontId="3" fillId="3" borderId="52" xfId="0" applyFont="1" applyFill="1" applyBorder="1" applyAlignment="1">
      <alignment horizontal="left"/>
    </xf>
    <xf numFmtId="0" fontId="3" fillId="3" borderId="54" xfId="0" applyFont="1" applyFill="1" applyBorder="1" applyAlignment="1">
      <alignment horizontal="left"/>
    </xf>
    <xf numFmtId="0" fontId="14" fillId="3" borderId="31" xfId="0" applyFont="1" applyFill="1" applyBorder="1" applyAlignment="1">
      <alignment horizontal="left"/>
    </xf>
    <xf numFmtId="0" fontId="14" fillId="3" borderId="0" xfId="9" applyFont="1" applyFill="1" applyBorder="1" applyAlignment="1">
      <alignment horizontal="left" vertical="center" wrapText="1"/>
    </xf>
    <xf numFmtId="2" fontId="14" fillId="3" borderId="30" xfId="9" applyNumberFormat="1" applyFont="1" applyFill="1" applyBorder="1" applyAlignment="1">
      <alignment horizontal="center" vertical="center" wrapText="1"/>
    </xf>
    <xf numFmtId="3" fontId="14" fillId="3" borderId="31" xfId="0" applyNumberFormat="1" applyFont="1" applyFill="1" applyBorder="1" applyAlignment="1">
      <alignment horizontal="center"/>
    </xf>
    <xf numFmtId="0" fontId="14" fillId="3" borderId="30" xfId="9" applyFont="1" applyFill="1" applyBorder="1" applyAlignment="1">
      <alignment horizontal="center" vertical="center" wrapText="1"/>
    </xf>
    <xf numFmtId="3" fontId="14" fillId="3" borderId="31" xfId="1" applyNumberFormat="1" applyFont="1" applyFill="1" applyBorder="1" applyAlignment="1" applyProtection="1">
      <alignment horizontal="center"/>
      <protection locked="0"/>
    </xf>
    <xf numFmtId="4" fontId="14" fillId="3" borderId="0" xfId="5" applyNumberFormat="1" applyFont="1" applyFill="1" applyBorder="1" applyAlignment="1">
      <alignment horizontal="center" vertical="center" wrapText="1"/>
    </xf>
    <xf numFmtId="166" fontId="14" fillId="3" borderId="31" xfId="2" applyNumberFormat="1" applyFont="1" applyFill="1" applyBorder="1"/>
    <xf numFmtId="42" fontId="14" fillId="3" borderId="34" xfId="2" applyNumberFormat="1" applyFont="1" applyFill="1" applyBorder="1"/>
    <xf numFmtId="165" fontId="14" fillId="5" borderId="31" xfId="0" applyNumberFormat="1" applyFont="1" applyFill="1" applyBorder="1"/>
    <xf numFmtId="165" fontId="14" fillId="2" borderId="31" xfId="0" applyNumberFormat="1" applyFont="1" applyFill="1" applyBorder="1"/>
    <xf numFmtId="169" fontId="14" fillId="2" borderId="20" xfId="0" applyNumberFormat="1" applyFont="1" applyFill="1" applyBorder="1" applyAlignment="1">
      <alignment horizontal="center"/>
    </xf>
    <xf numFmtId="0" fontId="14" fillId="3" borderId="29" xfId="16" applyFont="1" applyFill="1" applyBorder="1" applyAlignment="1">
      <alignment horizontal="left" vertical="top" wrapText="1"/>
    </xf>
    <xf numFmtId="166" fontId="14" fillId="3" borderId="2" xfId="2" applyNumberFormat="1" applyFont="1" applyFill="1" applyBorder="1"/>
    <xf numFmtId="3" fontId="14" fillId="3" borderId="2" xfId="1" applyNumberFormat="1" applyFont="1" applyFill="1" applyBorder="1" applyAlignment="1">
      <alignment horizontal="center"/>
    </xf>
    <xf numFmtId="44" fontId="14" fillId="3" borderId="2" xfId="0" applyNumberFormat="1" applyFont="1" applyFill="1" applyBorder="1"/>
    <xf numFmtId="0" fontId="4" fillId="0" borderId="31" xfId="0" applyFont="1" applyFill="1" applyBorder="1" applyAlignment="1">
      <alignment horizontal="left"/>
    </xf>
    <xf numFmtId="0" fontId="4" fillId="0" borderId="31" xfId="0" applyNumberFormat="1" applyFont="1" applyFill="1" applyBorder="1" applyAlignment="1">
      <alignment horizontal="left"/>
    </xf>
    <xf numFmtId="0" fontId="4" fillId="0" borderId="30" xfId="0" applyNumberFormat="1" applyFont="1" applyFill="1" applyBorder="1" applyAlignment="1">
      <alignment horizontal="left"/>
    </xf>
    <xf numFmtId="2" fontId="4" fillId="0" borderId="31" xfId="1" applyNumberFormat="1" applyFont="1" applyFill="1" applyBorder="1" applyAlignment="1">
      <alignment horizontal="center"/>
    </xf>
    <xf numFmtId="169" fontId="4" fillId="0" borderId="31" xfId="0" applyNumberFormat="1" applyFont="1" applyFill="1" applyBorder="1" applyAlignment="1">
      <alignment horizontal="center"/>
    </xf>
    <xf numFmtId="3" fontId="4" fillId="0" borderId="31" xfId="1" applyNumberFormat="1" applyFont="1" applyFill="1" applyBorder="1" applyAlignment="1">
      <alignment horizontal="center"/>
    </xf>
    <xf numFmtId="4" fontId="4" fillId="0" borderId="31" xfId="1" applyNumberFormat="1" applyFont="1" applyFill="1" applyBorder="1" applyAlignment="1">
      <alignment horizontal="center"/>
    </xf>
    <xf numFmtId="166" fontId="4" fillId="0" borderId="31" xfId="2" applyNumberFormat="1" applyFont="1" applyFill="1" applyBorder="1"/>
    <xf numFmtId="0" fontId="4" fillId="0" borderId="31" xfId="0" applyFont="1" applyFill="1" applyBorder="1" applyAlignment="1">
      <alignment horizontal="center"/>
    </xf>
    <xf numFmtId="44" fontId="4" fillId="0" borderId="31" xfId="0" applyNumberFormat="1" applyFont="1" applyFill="1" applyBorder="1"/>
    <xf numFmtId="0" fontId="14" fillId="0" borderId="0" xfId="0" applyFont="1" applyFill="1" applyBorder="1"/>
    <xf numFmtId="44" fontId="4" fillId="0" borderId="31" xfId="2" applyNumberFormat="1" applyFont="1" applyFill="1" applyBorder="1"/>
    <xf numFmtId="42" fontId="4" fillId="0" borderId="31" xfId="2" applyNumberFormat="1" applyFont="1" applyFill="1" applyBorder="1"/>
    <xf numFmtId="0" fontId="4" fillId="3" borderId="34" xfId="0" applyNumberFormat="1" applyFont="1" applyFill="1" applyBorder="1" applyAlignment="1">
      <alignment horizontal="left"/>
    </xf>
    <xf numFmtId="0" fontId="4" fillId="3" borderId="34" xfId="0" applyFont="1" applyFill="1" applyBorder="1" applyAlignment="1">
      <alignment horizontal="left"/>
    </xf>
    <xf numFmtId="0" fontId="4" fillId="3" borderId="34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2" fontId="4" fillId="3" borderId="30" xfId="9" applyNumberFormat="1" applyFont="1" applyFill="1" applyBorder="1" applyAlignment="1">
      <alignment horizontal="center" vertical="center" wrapText="1"/>
    </xf>
    <xf numFmtId="0" fontId="4" fillId="3" borderId="30" xfId="9" applyFont="1" applyFill="1" applyBorder="1" applyAlignment="1">
      <alignment horizontal="center" vertical="center" wrapText="1"/>
    </xf>
    <xf numFmtId="4" fontId="4" fillId="3" borderId="0" xfId="5" applyNumberFormat="1" applyFont="1" applyFill="1" applyBorder="1" applyAlignment="1">
      <alignment horizontal="center" vertical="center" wrapText="1"/>
    </xf>
    <xf numFmtId="3" fontId="4" fillId="3" borderId="2" xfId="1" applyNumberFormat="1" applyFont="1" applyFill="1" applyBorder="1" applyAlignment="1">
      <alignment horizontal="center"/>
    </xf>
    <xf numFmtId="4" fontId="3" fillId="3" borderId="0" xfId="0" applyNumberFormat="1" applyFont="1" applyFill="1" applyAlignment="1">
      <alignment horizontal="center"/>
    </xf>
    <xf numFmtId="4" fontId="3" fillId="3" borderId="0" xfId="0" applyNumberFormat="1" applyFont="1" applyFill="1"/>
    <xf numFmtId="4" fontId="3" fillId="3" borderId="18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4" fontId="3" fillId="3" borderId="28" xfId="0" applyNumberFormat="1" applyFont="1" applyFill="1" applyBorder="1" applyAlignment="1">
      <alignment horizontal="center"/>
    </xf>
    <xf numFmtId="4" fontId="3" fillId="3" borderId="0" xfId="0" applyNumberFormat="1" applyFont="1" applyFill="1" applyBorder="1"/>
    <xf numFmtId="4" fontId="3" fillId="3" borderId="0" xfId="1" applyNumberFormat="1" applyFont="1" applyFill="1" applyBorder="1" applyAlignment="1">
      <alignment horizontal="center"/>
    </xf>
    <xf numFmtId="4" fontId="3" fillId="3" borderId="0" xfId="0" applyNumberFormat="1" applyFont="1" applyFill="1" applyAlignment="1">
      <alignment horizontal="left"/>
    </xf>
    <xf numFmtId="0" fontId="14" fillId="3" borderId="0" xfId="0" applyFont="1" applyFill="1" applyAlignment="1">
      <alignment horizontal="left"/>
    </xf>
    <xf numFmtId="4" fontId="4" fillId="3" borderId="0" xfId="0" applyNumberFormat="1" applyFont="1" applyFill="1" applyAlignment="1">
      <alignment horizontal="left"/>
    </xf>
    <xf numFmtId="176" fontId="4" fillId="0" borderId="0" xfId="2" applyNumberFormat="1" applyFont="1" applyFill="1" applyAlignment="1">
      <alignment horizontal="center"/>
    </xf>
    <xf numFmtId="10" fontId="4" fillId="7" borderId="51" xfId="0" applyNumberFormat="1" applyFont="1" applyFill="1" applyBorder="1" applyAlignment="1" applyProtection="1">
      <alignment horizontal="left"/>
    </xf>
    <xf numFmtId="10" fontId="4" fillId="7" borderId="53" xfId="0" applyNumberFormat="1" applyFont="1" applyFill="1" applyBorder="1" applyAlignment="1" applyProtection="1">
      <alignment horizontal="left"/>
    </xf>
    <xf numFmtId="10" fontId="4" fillId="7" borderId="55" xfId="0" applyNumberFormat="1" applyFont="1" applyFill="1" applyBorder="1" applyAlignment="1" applyProtection="1">
      <alignment horizontal="left"/>
    </xf>
    <xf numFmtId="0" fontId="17" fillId="0" borderId="0" xfId="3" applyFont="1" applyFill="1" applyAlignment="1">
      <alignment horizontal="center"/>
    </xf>
    <xf numFmtId="0" fontId="17" fillId="0" borderId="0" xfId="3" applyFont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0" fontId="4" fillId="0" borderId="30" xfId="0" applyFont="1" applyFill="1" applyBorder="1" applyAlignment="1">
      <alignment horizontal="left"/>
    </xf>
    <xf numFmtId="44" fontId="4" fillId="0" borderId="31" xfId="0" applyNumberFormat="1" applyFont="1" applyFill="1" applyBorder="1" applyAlignment="1">
      <alignment horizontal="center"/>
    </xf>
    <xf numFmtId="165" fontId="4" fillId="0" borderId="31" xfId="0" applyNumberFormat="1" applyFont="1" applyFill="1" applyBorder="1"/>
    <xf numFmtId="4" fontId="4" fillId="0" borderId="31" xfId="0" applyNumberFormat="1" applyFont="1" applyFill="1" applyBorder="1" applyAlignment="1">
      <alignment horizontal="center"/>
    </xf>
    <xf numFmtId="170" fontId="4" fillId="0" borderId="0" xfId="3" applyNumberFormat="1" applyFont="1" applyFill="1" applyAlignment="1">
      <alignment horizontal="center"/>
    </xf>
    <xf numFmtId="165" fontId="4" fillId="9" borderId="31" xfId="0" applyNumberFormat="1" applyFont="1" applyFill="1" applyBorder="1"/>
    <xf numFmtId="169" fontId="4" fillId="9" borderId="3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166" fontId="14" fillId="0" borderId="31" xfId="2" applyNumberFormat="1" applyFont="1" applyFill="1" applyBorder="1"/>
    <xf numFmtId="42" fontId="3" fillId="0" borderId="13" xfId="2" applyNumberFormat="1" applyFont="1" applyFill="1" applyBorder="1"/>
    <xf numFmtId="0" fontId="4" fillId="0" borderId="0" xfId="0" applyFont="1" applyFill="1" applyBorder="1" applyAlignment="1">
      <alignment horizontal="center"/>
    </xf>
    <xf numFmtId="10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left"/>
    </xf>
    <xf numFmtId="0" fontId="3" fillId="0" borderId="2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4" fontId="14" fillId="0" borderId="31" xfId="0" applyNumberFormat="1" applyFont="1" applyFill="1" applyBorder="1" applyAlignment="1">
      <alignment horizontal="center"/>
    </xf>
    <xf numFmtId="44" fontId="4" fillId="0" borderId="2" xfId="0" applyNumberFormat="1" applyFont="1" applyFill="1" applyBorder="1" applyAlignment="1">
      <alignment horizontal="center"/>
    </xf>
    <xf numFmtId="174" fontId="3" fillId="0" borderId="13" xfId="0" applyNumberFormat="1" applyFont="1" applyFill="1" applyBorder="1" applyAlignment="1">
      <alignment horizontal="center"/>
    </xf>
    <xf numFmtId="175" fontId="3" fillId="0" borderId="0" xfId="1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174" fontId="3" fillId="0" borderId="13" xfId="2" applyNumberFormat="1" applyFont="1" applyFill="1" applyBorder="1"/>
    <xf numFmtId="4" fontId="3" fillId="0" borderId="9" xfId="0" applyNumberFormat="1" applyFont="1" applyFill="1" applyBorder="1" applyAlignment="1">
      <alignment horizontal="center"/>
    </xf>
    <xf numFmtId="37" fontId="3" fillId="0" borderId="9" xfId="2" applyNumberFormat="1" applyFont="1" applyFill="1" applyBorder="1" applyAlignment="1">
      <alignment horizontal="center"/>
    </xf>
    <xf numFmtId="44" fontId="3" fillId="0" borderId="13" xfId="0" applyNumberFormat="1" applyFont="1" applyFill="1" applyBorder="1" applyAlignment="1">
      <alignment horizontal="center"/>
    </xf>
    <xf numFmtId="4" fontId="3" fillId="0" borderId="23" xfId="0" applyNumberFormat="1" applyFont="1" applyFill="1" applyBorder="1"/>
    <xf numFmtId="171" fontId="4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42" fontId="4" fillId="3" borderId="0" xfId="0" applyNumberFormat="1" applyFont="1" applyFill="1" applyBorder="1" applyAlignment="1" applyProtection="1">
      <alignment horizontal="center"/>
    </xf>
    <xf numFmtId="0" fontId="3" fillId="3" borderId="0" xfId="0" applyFont="1" applyFill="1" applyAlignment="1">
      <alignment horizontal="center"/>
    </xf>
    <xf numFmtId="0" fontId="3" fillId="0" borderId="0" xfId="3" applyFont="1" applyFill="1" applyAlignment="1">
      <alignment horizontal="center"/>
    </xf>
  </cellXfs>
  <cellStyles count="18">
    <cellStyle name="Comma" xfId="1" builtinId="3"/>
    <cellStyle name="Comma 2" xfId="6" xr:uid="{00000000-0005-0000-0000-000001000000}"/>
    <cellStyle name="Comma 3" xfId="10" xr:uid="{00000000-0005-0000-0000-000002000000}"/>
    <cellStyle name="Comma 4" xfId="12" xr:uid="{00000000-0005-0000-0000-000003000000}"/>
    <cellStyle name="Currency" xfId="2" builtinId="4"/>
    <cellStyle name="Currency 2" xfId="7" xr:uid="{00000000-0005-0000-0000-000005000000}"/>
    <cellStyle name="Currency 3" xfId="11" xr:uid="{00000000-0005-0000-0000-000006000000}"/>
    <cellStyle name="Currency 4" xfId="13" xr:uid="{00000000-0005-0000-0000-000007000000}"/>
    <cellStyle name="Normal" xfId="0" builtinId="0"/>
    <cellStyle name="Normal 2" xfId="8" xr:uid="{00000000-0005-0000-0000-000009000000}"/>
    <cellStyle name="Normal 3" xfId="5" xr:uid="{00000000-0005-0000-0000-00000A000000}"/>
    <cellStyle name="Normal 4" xfId="9" xr:uid="{00000000-0005-0000-0000-00000B000000}"/>
    <cellStyle name="Normal 5" xfId="16" xr:uid="{00000000-0005-0000-0000-00000C000000}"/>
    <cellStyle name="Normal 6" xfId="17" xr:uid="{00000000-0005-0000-0000-00000D000000}"/>
    <cellStyle name="Normal_Copy of Avoided Cost adjusted Final" xfId="3" xr:uid="{00000000-0005-0000-0000-00000E000000}"/>
    <cellStyle name="Normal_Copy of Avoided Cost adjusted Final 2" xfId="14" xr:uid="{00000000-0005-0000-0000-00000F000000}"/>
    <cellStyle name="Percent" xfId="4" builtinId="5"/>
    <cellStyle name="Percent 2" xfId="15" xr:uid="{00000000-0005-0000-0000-000011000000}"/>
  </cellStyles>
  <dxfs count="7">
    <dxf>
      <numFmt numFmtId="171" formatCode="&quot;$&quot;#,##0.00"/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>
          <fgColor indexed="64"/>
          <bgColor theme="0"/>
        </patternFill>
      </fill>
    </dxf>
  </dxfs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Comml_Measures_C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DaveB\loadprofi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Cost%20Effectiveness%20calcul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Summary"/>
      <sheetName val="Results"/>
      <sheetName val="ECMs"/>
      <sheetName val="Applicability"/>
      <sheetName val="AppFuelSat"/>
      <sheetName val="Penetration"/>
      <sheetName val="TechPopRat"/>
      <sheetName val="AchievePopRat"/>
      <sheetName val="MeasElecSavings"/>
      <sheetName val="MeasGasSavings"/>
      <sheetName val="MeasureCost"/>
      <sheetName val="O_M"/>
      <sheetName val="SmOffice"/>
      <sheetName val="LgOffice"/>
      <sheetName val="Restaurant"/>
      <sheetName val="Retail"/>
      <sheetName val="Grocery"/>
      <sheetName val="School"/>
      <sheetName val="Warehouse"/>
      <sheetName val="College"/>
      <sheetName val="Hospital"/>
      <sheetName val="OtherHealth"/>
      <sheetName val="Lodging"/>
      <sheetName val="Other"/>
      <sheetName val="Characteristics"/>
      <sheetName val="Population"/>
      <sheetName val="EUIS"/>
      <sheetName val="Consta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5.1742837700707422E-2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Profiles"/>
      <sheetName val="loadprofiles"/>
    </sheetNames>
    <sheetDataSet>
      <sheetData sheetId="0">
        <row r="2">
          <cell r="G2" t="str">
            <v>Index</v>
          </cell>
          <cell r="H2" t="str">
            <v>FLAT</v>
          </cell>
          <cell r="I2" t="str">
            <v>ExLgOffGasHt</v>
          </cell>
          <cell r="J2" t="str">
            <v>NewCommLight</v>
          </cell>
          <cell r="K2" t="str">
            <v>Off Peak</v>
          </cell>
          <cell r="M2" t="str">
            <v>ResDHW</v>
          </cell>
          <cell r="N2" t="str">
            <v>ResSpHtHPZ1</v>
          </cell>
          <cell r="O2" t="str">
            <v>ResSH</v>
          </cell>
          <cell r="P2" t="str">
            <v>SmComWX</v>
          </cell>
          <cell r="Q2" t="str">
            <v>SolarDHWZ3W</v>
          </cell>
          <cell r="Y2" t="str">
            <v>Gas Load Profile</v>
          </cell>
        </row>
        <row r="3">
          <cell r="A3" t="str">
            <v>Flat</v>
          </cell>
          <cell r="B3">
            <v>1.1763812993321188E-4</v>
          </cell>
          <cell r="C3">
            <v>1.1763812993321188E-4</v>
          </cell>
          <cell r="D3">
            <v>2</v>
          </cell>
          <cell r="G3" t="str">
            <v>Index</v>
          </cell>
          <cell r="H3" t="str">
            <v>Flat</v>
          </cell>
          <cell r="I3" t="str">
            <v>HVAC</v>
          </cell>
          <cell r="J3" t="str">
            <v>On Peak</v>
          </cell>
          <cell r="K3" t="str">
            <v>Off Peak</v>
          </cell>
          <cell r="L3" t="str">
            <v>Res Cooling</v>
          </cell>
          <cell r="M3" t="str">
            <v>Res DHW</v>
          </cell>
          <cell r="N3" t="str">
            <v>Res HP</v>
          </cell>
          <cell r="O3" t="str">
            <v>ResSH</v>
          </cell>
          <cell r="P3" t="str">
            <v>Shell Wx</v>
          </cell>
          <cell r="Q3" t="str">
            <v>Solar DHW</v>
          </cell>
          <cell r="Y3" t="str">
            <v>Load Profile</v>
          </cell>
          <cell r="Z3" t="str">
            <v>Capacity Factor</v>
          </cell>
          <cell r="AB3">
            <v>2004</v>
          </cell>
          <cell r="AC3">
            <v>0</v>
          </cell>
        </row>
        <row r="4">
          <cell r="A4" t="str">
            <v>HVAC</v>
          </cell>
          <cell r="B4">
            <v>2.4798087477391641E-4</v>
          </cell>
          <cell r="C4">
            <v>2.1597075847529313E-4</v>
          </cell>
          <cell r="D4">
            <v>3</v>
          </cell>
          <cell r="G4">
            <v>1</v>
          </cell>
          <cell r="H4">
            <v>4.5200742747461393E-2</v>
          </cell>
          <cell r="I4">
            <v>5.0832409242958218E-2</v>
          </cell>
          <cell r="J4">
            <v>6.2898578839727964E-2</v>
          </cell>
          <cell r="K4">
            <v>3.233352402940598E-2</v>
          </cell>
          <cell r="L4">
            <v>6.418585588333206E-2</v>
          </cell>
          <cell r="M4">
            <v>5.3929403121569665E-2</v>
          </cell>
          <cell r="N4">
            <v>5.4783675154386841E-2</v>
          </cell>
          <cell r="O4">
            <v>5.1223986971486765E-2</v>
          </cell>
          <cell r="P4">
            <v>4.6085668233944374E-2</v>
          </cell>
          <cell r="Q4">
            <v>5.6024259880257429E-2</v>
          </cell>
          <cell r="Y4" t="str">
            <v>Existing Process</v>
          </cell>
          <cell r="Z4">
            <v>1</v>
          </cell>
          <cell r="AB4">
            <v>2005</v>
          </cell>
          <cell r="AC4">
            <v>1</v>
          </cell>
          <cell r="AD4">
            <v>4.2938147835148658E-3</v>
          </cell>
          <cell r="AE4">
            <v>0.67198576340909832</v>
          </cell>
        </row>
        <row r="5">
          <cell r="A5" t="str">
            <v>On Peak</v>
          </cell>
          <cell r="B5">
            <v>1.369382746367748E-4</v>
          </cell>
          <cell r="C5">
            <v>1.7969293569575331E-4</v>
          </cell>
          <cell r="D5">
            <v>4</v>
          </cell>
          <cell r="G5">
            <v>2</v>
          </cell>
          <cell r="H5">
            <v>9.2800359841590435E-2</v>
          </cell>
          <cell r="I5">
            <v>0.10561538324464102</v>
          </cell>
          <cell r="J5">
            <v>0.13009902431398201</v>
          </cell>
          <cell r="K5">
            <v>6.4526667453299658E-2</v>
          </cell>
          <cell r="L5">
            <v>0.14294269433272935</v>
          </cell>
          <cell r="M5">
            <v>0.1080724123252276</v>
          </cell>
          <cell r="N5">
            <v>0.11274004765260676</v>
          </cell>
          <cell r="O5">
            <v>0.1036505579241048</v>
          </cell>
          <cell r="P5">
            <v>9.2728877179108299E-2</v>
          </cell>
          <cell r="Q5">
            <v>0.1212450513222444</v>
          </cell>
          <cell r="Y5" t="str">
            <v>Existing Space Heat</v>
          </cell>
          <cell r="Z5">
            <v>0.1429</v>
          </cell>
          <cell r="AB5">
            <v>2006</v>
          </cell>
          <cell r="AC5">
            <v>2</v>
          </cell>
          <cell r="AD5">
            <v>8.4625670005195885E-3</v>
          </cell>
          <cell r="AE5">
            <v>1.2925750169972638</v>
          </cell>
        </row>
        <row r="6">
          <cell r="A6" t="str">
            <v>Off Peak</v>
          </cell>
          <cell r="B6">
            <v>0</v>
          </cell>
          <cell r="C6">
            <v>0</v>
          </cell>
          <cell r="D6">
            <v>5</v>
          </cell>
          <cell r="G6">
            <v>3</v>
          </cell>
          <cell r="H6">
            <v>0.14039997693571948</v>
          </cell>
          <cell r="I6">
            <v>0.16039835724632384</v>
          </cell>
          <cell r="J6">
            <v>0.19729946978823609</v>
          </cell>
          <cell r="K6">
            <v>9.6719810877193335E-2</v>
          </cell>
          <cell r="L6">
            <v>0.22169953278212665</v>
          </cell>
          <cell r="M6">
            <v>0.16221542152888554</v>
          </cell>
          <cell r="N6">
            <v>0.17069642015082667</v>
          </cell>
          <cell r="O6">
            <v>0.15607712887672281</v>
          </cell>
          <cell r="P6">
            <v>0.13937208612427221</v>
          </cell>
          <cell r="Q6">
            <v>0.18646584276423139</v>
          </cell>
          <cell r="Y6" t="str">
            <v>New Process</v>
          </cell>
          <cell r="Z6">
            <v>1</v>
          </cell>
          <cell r="AB6">
            <v>2007</v>
          </cell>
          <cell r="AC6">
            <v>3</v>
          </cell>
          <cell r="AD6">
            <v>1.2509899250038739E-2</v>
          </cell>
          <cell r="AE6">
            <v>1.8659192012449919</v>
          </cell>
        </row>
        <row r="7">
          <cell r="A7" t="str">
            <v>Res Cooling</v>
          </cell>
          <cell r="B7">
            <v>0</v>
          </cell>
          <cell r="C7">
            <v>4.560719657729473E-4</v>
          </cell>
          <cell r="D7">
            <v>6</v>
          </cell>
          <cell r="G7">
            <v>4</v>
          </cell>
          <cell r="H7">
            <v>0.18799959402984853</v>
          </cell>
          <cell r="I7">
            <v>0.21518133124800665</v>
          </cell>
          <cell r="J7">
            <v>0.26449991526249017</v>
          </cell>
          <cell r="K7">
            <v>0.12891295430108701</v>
          </cell>
          <cell r="L7">
            <v>0.30045637123152391</v>
          </cell>
          <cell r="M7">
            <v>0.21635843073254349</v>
          </cell>
          <cell r="N7">
            <v>0.22865279264904659</v>
          </cell>
          <cell r="O7">
            <v>0.20850369982934083</v>
          </cell>
          <cell r="P7">
            <v>0.18601529506943615</v>
          </cell>
          <cell r="Q7">
            <v>0.2516866342062184</v>
          </cell>
          <cell r="Y7" t="str">
            <v>New Space Heat</v>
          </cell>
          <cell r="Z7">
            <v>0.13800000000000001</v>
          </cell>
          <cell r="AB7">
            <v>2008</v>
          </cell>
          <cell r="AC7">
            <v>4</v>
          </cell>
          <cell r="AD7">
            <v>1.643934803597966E-2</v>
          </cell>
          <cell r="AE7">
            <v>2.3958274323329798</v>
          </cell>
        </row>
        <row r="8">
          <cell r="A8" t="str">
            <v>Res DHW</v>
          </cell>
          <cell r="B8">
            <v>1.4471686532932781E-4</v>
          </cell>
          <cell r="C8">
            <v>1.2120037471331203E-4</v>
          </cell>
          <cell r="D8">
            <v>7</v>
          </cell>
          <cell r="G8">
            <v>5</v>
          </cell>
          <cell r="H8">
            <v>0.23559921112397758</v>
          </cell>
          <cell r="I8">
            <v>0.26996430524968945</v>
          </cell>
          <cell r="J8">
            <v>0.33170036073674425</v>
          </cell>
          <cell r="K8">
            <v>0.16110609772498069</v>
          </cell>
          <cell r="L8">
            <v>0.3792132096809212</v>
          </cell>
          <cell r="M8">
            <v>0.27050143993620146</v>
          </cell>
          <cell r="N8">
            <v>0.28660916514726653</v>
          </cell>
          <cell r="O8">
            <v>0.26093027078195885</v>
          </cell>
          <cell r="P8">
            <v>0.23265850401460009</v>
          </cell>
          <cell r="Q8">
            <v>0.3169074256482054</v>
          </cell>
          <cell r="Y8" t="str">
            <v>None</v>
          </cell>
          <cell r="Z8">
            <v>0</v>
          </cell>
          <cell r="AB8">
            <v>2009</v>
          </cell>
          <cell r="AC8">
            <v>5</v>
          </cell>
          <cell r="AD8">
            <v>2.0254346857281526E-2</v>
          </cell>
          <cell r="AE8">
            <v>2.885794940481158</v>
          </cell>
        </row>
        <row r="9">
          <cell r="A9" t="str">
            <v>Res HP</v>
          </cell>
          <cell r="B9">
            <v>1.6717097771270541E-4</v>
          </cell>
          <cell r="C9">
            <v>4.1906621115991547E-5</v>
          </cell>
          <cell r="D9">
            <v>8</v>
          </cell>
          <cell r="G9">
            <v>6</v>
          </cell>
          <cell r="H9">
            <v>0.2831988282181066</v>
          </cell>
          <cell r="I9">
            <v>0.32474727925137226</v>
          </cell>
          <cell r="J9">
            <v>0.39890080621099833</v>
          </cell>
          <cell r="K9">
            <v>0.19329924114887437</v>
          </cell>
          <cell r="L9">
            <v>0.4579700481303185</v>
          </cell>
          <cell r="M9">
            <v>0.3246444491398594</v>
          </cell>
          <cell r="N9">
            <v>0.34456553764548647</v>
          </cell>
          <cell r="O9">
            <v>0.3133568417345769</v>
          </cell>
          <cell r="P9">
            <v>0.27930171295976403</v>
          </cell>
          <cell r="Q9">
            <v>0.3821282170901924</v>
          </cell>
          <cell r="AB9">
            <v>2010</v>
          </cell>
          <cell r="AC9">
            <v>6</v>
          </cell>
          <cell r="AD9">
            <v>2.3958229208060039E-2</v>
          </cell>
          <cell r="AE9">
            <v>3.3390291395899805</v>
          </cell>
        </row>
        <row r="10">
          <cell r="A10" t="str">
            <v>Res SH</v>
          </cell>
          <cell r="B10">
            <v>2.5162728156740127E-4</v>
          </cell>
          <cell r="C10">
            <v>6.9906806433752534E-6</v>
          </cell>
          <cell r="D10">
            <v>9</v>
          </cell>
          <cell r="G10">
            <v>7</v>
          </cell>
          <cell r="H10">
            <v>0.33079844531223562</v>
          </cell>
          <cell r="I10">
            <v>0.37953025325305506</v>
          </cell>
          <cell r="J10">
            <v>0.4661012516852524</v>
          </cell>
          <cell r="K10">
            <v>0.22549238457276805</v>
          </cell>
          <cell r="L10">
            <v>0.53672688657971579</v>
          </cell>
          <cell r="M10">
            <v>0.37878745834351735</v>
          </cell>
          <cell r="N10">
            <v>0.40252191014370642</v>
          </cell>
          <cell r="O10">
            <v>0.36578341268719494</v>
          </cell>
          <cell r="P10">
            <v>0.32594492190492796</v>
          </cell>
          <cell r="Q10">
            <v>0.4473490085321794</v>
          </cell>
          <cell r="AB10">
            <v>2011</v>
          </cell>
          <cell r="AC10">
            <v>7</v>
          </cell>
          <cell r="AD10">
            <v>3.004333220015741E-2</v>
          </cell>
          <cell r="AE10">
            <v>3.7757293698351506</v>
          </cell>
        </row>
        <row r="11">
          <cell r="A11" t="str">
            <v>Shell Wx</v>
          </cell>
          <cell r="B11">
            <v>3.4331518021211006E-4</v>
          </cell>
          <cell r="C11">
            <v>3.1101589120941116E-5</v>
          </cell>
          <cell r="D11">
            <v>10</v>
          </cell>
          <cell r="G11">
            <v>8</v>
          </cell>
          <cell r="H11">
            <v>0.37839806240636464</v>
          </cell>
          <cell r="I11">
            <v>0.43431322725473787</v>
          </cell>
          <cell r="J11">
            <v>0.53330169715950648</v>
          </cell>
          <cell r="K11">
            <v>0.25768552799666172</v>
          </cell>
          <cell r="L11">
            <v>0.61548372502911308</v>
          </cell>
          <cell r="M11">
            <v>0.43293046754717529</v>
          </cell>
          <cell r="N11">
            <v>0.46047828264192636</v>
          </cell>
          <cell r="O11">
            <v>0.41820998363981299</v>
          </cell>
          <cell r="P11">
            <v>0.3725881308500919</v>
          </cell>
          <cell r="Q11">
            <v>0.51256979997416641</v>
          </cell>
          <cell r="AB11">
            <v>2012</v>
          </cell>
          <cell r="AC11">
            <v>8</v>
          </cell>
          <cell r="AD11">
            <v>3.5951199182776214E-2</v>
          </cell>
          <cell r="AE11">
            <v>4.1965035689478638</v>
          </cell>
        </row>
        <row r="12">
          <cell r="A12" t="str">
            <v>Solar DHW</v>
          </cell>
          <cell r="B12">
            <v>1.3535404337832553E-4</v>
          </cell>
          <cell r="C12">
            <v>4.2484080028791884E-4</v>
          </cell>
          <cell r="D12">
            <v>11</v>
          </cell>
          <cell r="G12">
            <v>9</v>
          </cell>
          <cell r="H12">
            <v>0.42599767950049366</v>
          </cell>
          <cell r="I12">
            <v>0.48909620125642067</v>
          </cell>
          <cell r="J12">
            <v>0.60050214263376056</v>
          </cell>
          <cell r="K12">
            <v>0.2898786714205554</v>
          </cell>
          <cell r="L12">
            <v>0.69424056347851038</v>
          </cell>
          <cell r="M12">
            <v>0.48707347675083323</v>
          </cell>
          <cell r="N12">
            <v>0.51843465514014631</v>
          </cell>
          <cell r="O12">
            <v>0.47063655459243103</v>
          </cell>
          <cell r="P12">
            <v>0.41923133979525584</v>
          </cell>
          <cell r="Q12">
            <v>0.57779059141615341</v>
          </cell>
          <cell r="AB12">
            <v>2013</v>
          </cell>
          <cell r="AC12">
            <v>9</v>
          </cell>
          <cell r="AD12">
            <v>4.1686992369784764E-2</v>
          </cell>
          <cell r="AE12">
            <v>4.6019371767205355</v>
          </cell>
        </row>
        <row r="13">
          <cell r="A13" t="str">
            <v>None</v>
          </cell>
          <cell r="B13">
            <v>0</v>
          </cell>
          <cell r="C13">
            <v>0</v>
          </cell>
          <cell r="G13">
            <v>10</v>
          </cell>
          <cell r="H13">
            <v>0.47359729659462274</v>
          </cell>
          <cell r="I13">
            <v>0.54387917525810348</v>
          </cell>
          <cell r="J13">
            <v>0.66770258810801453</v>
          </cell>
          <cell r="K13">
            <v>0.32207181484444908</v>
          </cell>
          <cell r="L13">
            <v>0.77299740192790767</v>
          </cell>
          <cell r="M13">
            <v>0.54121648595449112</v>
          </cell>
          <cell r="N13">
            <v>0.57639102763836614</v>
          </cell>
          <cell r="O13">
            <v>0.52306312554504897</v>
          </cell>
          <cell r="P13">
            <v>0.46587454874041967</v>
          </cell>
          <cell r="Q13">
            <v>0.64301138285814019</v>
          </cell>
          <cell r="AB13">
            <v>2014</v>
          </cell>
          <cell r="AC13">
            <v>10</v>
          </cell>
          <cell r="AD13">
            <v>4.7255723619307625E-2</v>
          </cell>
          <cell r="AE13">
            <v>4.9925939719323766</v>
          </cell>
        </row>
        <row r="14">
          <cell r="G14">
            <v>11</v>
          </cell>
          <cell r="H14">
            <v>0.51056452561162924</v>
          </cell>
          <cell r="I14">
            <v>0.58637420810338148</v>
          </cell>
          <cell r="J14">
            <v>0.7193195730327191</v>
          </cell>
          <cell r="K14">
            <v>0.3474697002333077</v>
          </cell>
          <cell r="L14">
            <v>0.83607430640049629</v>
          </cell>
          <cell r="M14">
            <v>0.58313720399169633</v>
          </cell>
          <cell r="N14">
            <v>0.62025291673152338</v>
          </cell>
          <cell r="O14">
            <v>0.562702017066261</v>
          </cell>
          <cell r="P14">
            <v>0.50128141406669102</v>
          </cell>
          <cell r="Q14">
            <v>0.6947101600536506</v>
          </cell>
          <cell r="AB14">
            <v>2015</v>
          </cell>
          <cell r="AC14">
            <v>11</v>
          </cell>
          <cell r="AD14">
            <v>5.2662258813019142E-2</v>
          </cell>
          <cell r="AE14">
            <v>5.3690168780115872</v>
          </cell>
        </row>
        <row r="15">
          <cell r="G15">
            <v>12</v>
          </cell>
          <cell r="H15">
            <v>0.54753175462863579</v>
          </cell>
          <cell r="I15">
            <v>0.62886924094865948</v>
          </cell>
          <cell r="J15">
            <v>0.77093655795742366</v>
          </cell>
          <cell r="K15">
            <v>0.37286758562216632</v>
          </cell>
          <cell r="L15">
            <v>0.89915121087308503</v>
          </cell>
          <cell r="M15">
            <v>0.62505792202890154</v>
          </cell>
          <cell r="N15">
            <v>0.66411480582468063</v>
          </cell>
          <cell r="O15">
            <v>0.60234090858747302</v>
          </cell>
          <cell r="P15">
            <v>0.53668827939296238</v>
          </cell>
          <cell r="Q15">
            <v>0.74640893724916102</v>
          </cell>
          <cell r="AB15">
            <v>2016</v>
          </cell>
          <cell r="AC15">
            <v>12</v>
          </cell>
          <cell r="AD15">
            <v>5.7911322107884695E-2</v>
          </cell>
          <cell r="AE15">
            <v>5.7351786184490807</v>
          </cell>
        </row>
        <row r="16">
          <cell r="G16">
            <v>13</v>
          </cell>
          <cell r="H16">
            <v>0.58449898364564234</v>
          </cell>
          <cell r="I16">
            <v>0.67136427379393748</v>
          </cell>
          <cell r="J16">
            <v>0.82255354288212823</v>
          </cell>
          <cell r="K16">
            <v>0.39826547101102494</v>
          </cell>
          <cell r="L16">
            <v>0.96222811534567376</v>
          </cell>
          <cell r="M16">
            <v>0.66697864006610674</v>
          </cell>
          <cell r="N16">
            <v>0.70797669491783788</v>
          </cell>
          <cell r="O16">
            <v>0.64197980010868505</v>
          </cell>
          <cell r="P16">
            <v>0.57209514471923373</v>
          </cell>
          <cell r="Q16">
            <v>0.79810771444467143</v>
          </cell>
          <cell r="AB16">
            <v>2017</v>
          </cell>
          <cell r="AC16">
            <v>13</v>
          </cell>
          <cell r="AD16">
            <v>7.7967869911907683E-2</v>
          </cell>
          <cell r="AE16">
            <v>6.0913591768809345</v>
          </cell>
        </row>
        <row r="17">
          <cell r="G17">
            <v>14</v>
          </cell>
          <cell r="H17">
            <v>0.6214662126626489</v>
          </cell>
          <cell r="I17">
            <v>0.71385930663921549</v>
          </cell>
          <cell r="J17">
            <v>0.8741705278068328</v>
          </cell>
          <cell r="K17">
            <v>0.42366335639988356</v>
          </cell>
          <cell r="L17">
            <v>1.0253050198182625</v>
          </cell>
          <cell r="M17">
            <v>0.70889935810331195</v>
          </cell>
          <cell r="N17">
            <v>0.75183858401099513</v>
          </cell>
          <cell r="O17">
            <v>0.68161869162989708</v>
          </cell>
          <cell r="P17">
            <v>0.60750201004550508</v>
          </cell>
          <cell r="Q17">
            <v>0.84980649164018185</v>
          </cell>
          <cell r="AB17">
            <v>2018</v>
          </cell>
          <cell r="AC17">
            <v>14</v>
          </cell>
          <cell r="AD17">
            <v>0.13449797051354906</v>
          </cell>
          <cell r="AE17">
            <v>6.4378308896932648</v>
          </cell>
        </row>
        <row r="18">
          <cell r="G18">
            <v>15</v>
          </cell>
          <cell r="H18">
            <v>0.65843344167965545</v>
          </cell>
          <cell r="I18">
            <v>0.75635433948449349</v>
          </cell>
          <cell r="J18">
            <v>0.92578751273153737</v>
          </cell>
          <cell r="K18">
            <v>0.44906124178874218</v>
          </cell>
          <cell r="L18">
            <v>1.0883819242908512</v>
          </cell>
          <cell r="M18">
            <v>0.75082007614051716</v>
          </cell>
          <cell r="N18">
            <v>0.79570047310415237</v>
          </cell>
          <cell r="O18">
            <v>0.72125758315110911</v>
          </cell>
          <cell r="P18">
            <v>0.64290887537177643</v>
          </cell>
          <cell r="Q18">
            <v>0.90150526883569226</v>
          </cell>
          <cell r="AB18">
            <v>2019</v>
          </cell>
          <cell r="AC18">
            <v>15</v>
          </cell>
          <cell r="AD18">
            <v>0.15340319042496672</v>
          </cell>
          <cell r="AE18">
            <v>6.7748586551136309</v>
          </cell>
        </row>
        <row r="19">
          <cell r="G19">
            <v>16</v>
          </cell>
          <cell r="H19">
            <v>0.695400670696662</v>
          </cell>
          <cell r="I19">
            <v>0.79884937232977149</v>
          </cell>
          <cell r="J19">
            <v>0.97740449765624193</v>
          </cell>
          <cell r="K19">
            <v>0.4744591271776008</v>
          </cell>
          <cell r="L19">
            <v>1.15145882876344</v>
          </cell>
          <cell r="M19">
            <v>0.79274079417772236</v>
          </cell>
          <cell r="N19">
            <v>0.83956236219730962</v>
          </cell>
          <cell r="O19">
            <v>0.76089647467232113</v>
          </cell>
          <cell r="P19">
            <v>0.67831574069804779</v>
          </cell>
          <cell r="Q19">
            <v>0.95320404603120268</v>
          </cell>
          <cell r="AB19">
            <v>2020</v>
          </cell>
          <cell r="AC19">
            <v>16</v>
          </cell>
          <cell r="AD19">
            <v>0.20668823199499345</v>
          </cell>
          <cell r="AE19">
            <v>7.1027001365791298</v>
          </cell>
        </row>
        <row r="20">
          <cell r="G20">
            <v>17</v>
          </cell>
          <cell r="H20">
            <v>0.73236789971366856</v>
          </cell>
          <cell r="I20">
            <v>0.84134440517504949</v>
          </cell>
          <cell r="J20">
            <v>1.0290214825809465</v>
          </cell>
          <cell r="K20">
            <v>0.49985701256645942</v>
          </cell>
          <cell r="L20">
            <v>1.2145357332360287</v>
          </cell>
          <cell r="M20">
            <v>0.83466151221492757</v>
          </cell>
          <cell r="N20">
            <v>0.88342425129046687</v>
          </cell>
          <cell r="O20">
            <v>0.80053536619353316</v>
          </cell>
          <cell r="P20">
            <v>0.71372260602431914</v>
          </cell>
          <cell r="Q20">
            <v>1.004902823226713</v>
          </cell>
          <cell r="AB20">
            <v>2021</v>
          </cell>
          <cell r="AC20">
            <v>17</v>
          </cell>
          <cell r="AD20">
            <v>0.22450821494476975</v>
          </cell>
          <cell r="AE20">
            <v>7.4227948163181345</v>
          </cell>
        </row>
        <row r="21">
          <cell r="G21">
            <v>18</v>
          </cell>
          <cell r="H21">
            <v>0.76933512873067511</v>
          </cell>
          <cell r="I21">
            <v>0.88383943802032749</v>
          </cell>
          <cell r="J21">
            <v>1.0806384675056511</v>
          </cell>
          <cell r="K21">
            <v>0.5252548979553181</v>
          </cell>
          <cell r="L21">
            <v>1.2776126377086174</v>
          </cell>
          <cell r="M21">
            <v>0.87658223025213278</v>
          </cell>
          <cell r="N21">
            <v>0.92728614038362411</v>
          </cell>
          <cell r="O21">
            <v>0.84017425771474519</v>
          </cell>
          <cell r="P21">
            <v>0.74912947135059049</v>
          </cell>
          <cell r="Q21">
            <v>1.0566016004222234</v>
          </cell>
          <cell r="AB21">
            <v>2022</v>
          </cell>
          <cell r="AC21">
            <v>18</v>
          </cell>
          <cell r="AD21">
            <v>0.24180916926494087</v>
          </cell>
          <cell r="AE21">
            <v>7.7353277469195625</v>
          </cell>
        </row>
        <row r="22">
          <cell r="G22">
            <v>19</v>
          </cell>
          <cell r="H22">
            <v>0.80630235774768166</v>
          </cell>
          <cell r="I22">
            <v>0.9263344708656055</v>
          </cell>
          <cell r="J22">
            <v>1.1322554524303556</v>
          </cell>
          <cell r="K22">
            <v>0.55065278334417678</v>
          </cell>
          <cell r="L22">
            <v>1.3406895421812062</v>
          </cell>
          <cell r="M22">
            <v>0.91850294828933798</v>
          </cell>
          <cell r="N22">
            <v>0.97114802947678136</v>
          </cell>
          <cell r="O22">
            <v>0.87981314923595721</v>
          </cell>
          <cell r="P22">
            <v>0.78453633667686185</v>
          </cell>
          <cell r="Q22">
            <v>1.1083003776177338</v>
          </cell>
          <cell r="AB22">
            <v>2023</v>
          </cell>
          <cell r="AC22">
            <v>19</v>
          </cell>
          <cell r="AD22">
            <v>0.26705751884615664</v>
          </cell>
          <cell r="AE22">
            <v>8.0404795050484612</v>
          </cell>
        </row>
        <row r="23">
          <cell r="G23">
            <v>20</v>
          </cell>
          <cell r="H23">
            <v>0.84326958676468822</v>
          </cell>
          <cell r="I23">
            <v>0.96882950371088328</v>
          </cell>
          <cell r="J23">
            <v>1.1838724373550606</v>
          </cell>
          <cell r="K23">
            <v>0.57605066873303534</v>
          </cell>
          <cell r="L23">
            <v>1.4037664466537945</v>
          </cell>
          <cell r="M23">
            <v>0.96042366632654363</v>
          </cell>
          <cell r="N23">
            <v>1.0150099185699391</v>
          </cell>
          <cell r="O23">
            <v>0.91945204075716958</v>
          </cell>
          <cell r="P23">
            <v>0.81994320200313342</v>
          </cell>
          <cell r="Q23">
            <v>1.1599991548132442</v>
          </cell>
          <cell r="AB23">
            <v>2024</v>
          </cell>
          <cell r="AC23">
            <v>20</v>
          </cell>
          <cell r="AD23">
            <v>0.29157047960461852</v>
          </cell>
          <cell r="AE23">
            <v>8.3384263012294646</v>
          </cell>
        </row>
        <row r="24">
          <cell r="G24">
            <v>21</v>
          </cell>
          <cell r="H24">
            <v>0.87018472416634374</v>
          </cell>
          <cell r="I24">
            <v>0.99922016042084216</v>
          </cell>
          <cell r="J24">
            <v>1.223325280641723</v>
          </cell>
          <cell r="K24">
            <v>0.59546005345112241</v>
          </cell>
          <cell r="L24">
            <v>1.4474725209441246</v>
          </cell>
          <cell r="M24">
            <v>0.99106243256974846</v>
          </cell>
          <cell r="N24">
            <v>1.0477460661980871</v>
          </cell>
          <cell r="O24">
            <v>0.94926321641552669</v>
          </cell>
          <cell r="P24">
            <v>0.84635832491260798</v>
          </cell>
          <cell r="Q24">
            <v>1.195026692773532</v>
          </cell>
          <cell r="AB24">
            <v>2025</v>
          </cell>
          <cell r="AC24">
            <v>21</v>
          </cell>
          <cell r="AD24">
            <v>0.33753462453919891</v>
          </cell>
          <cell r="AE24">
            <v>8.629340086896244</v>
          </cell>
        </row>
        <row r="25">
          <cell r="G25">
            <v>22</v>
          </cell>
          <cell r="H25">
            <v>0.89709986156799926</v>
          </cell>
          <cell r="I25">
            <v>1.0296108171308009</v>
          </cell>
          <cell r="J25">
            <v>1.2627781239283853</v>
          </cell>
          <cell r="K25">
            <v>0.61486943816920947</v>
          </cell>
          <cell r="L25">
            <v>1.4911785952344547</v>
          </cell>
          <cell r="M25">
            <v>1.0217011988129532</v>
          </cell>
          <cell r="N25">
            <v>1.0804822138262351</v>
          </cell>
          <cell r="O25">
            <v>0.9790743920738838</v>
          </cell>
          <cell r="P25">
            <v>0.87277344782208255</v>
          </cell>
          <cell r="Q25">
            <v>1.2300542307338198</v>
          </cell>
          <cell r="AB25">
            <v>2026</v>
          </cell>
          <cell r="AC25">
            <v>22</v>
          </cell>
          <cell r="AD25">
            <v>0.38216000797083033</v>
          </cell>
          <cell r="AE25">
            <v>8.9133463330074143</v>
          </cell>
        </row>
        <row r="26">
          <cell r="G26">
            <v>23</v>
          </cell>
          <cell r="H26">
            <v>0.92401499896965478</v>
          </cell>
          <cell r="I26">
            <v>1.0600014738407597</v>
          </cell>
          <cell r="J26">
            <v>1.3022309672150476</v>
          </cell>
          <cell r="K26">
            <v>0.63427882288729653</v>
          </cell>
          <cell r="L26">
            <v>1.5348846695247849</v>
          </cell>
          <cell r="M26">
            <v>1.052339965056158</v>
          </cell>
          <cell r="N26">
            <v>1.1132183614543831</v>
          </cell>
          <cell r="O26">
            <v>1.008885567732241</v>
          </cell>
          <cell r="P26">
            <v>0.89918857073155711</v>
          </cell>
          <cell r="Q26">
            <v>1.2650817686941076</v>
          </cell>
          <cell r="AB26">
            <v>2027</v>
          </cell>
          <cell r="AC26">
            <v>23</v>
          </cell>
          <cell r="AD26">
            <v>0.43307905819658699</v>
          </cell>
          <cell r="AE26">
            <v>9.1906006277781138</v>
          </cell>
        </row>
        <row r="27">
          <cell r="G27">
            <v>24</v>
          </cell>
          <cell r="H27">
            <v>0.9509301363713103</v>
          </cell>
          <cell r="I27">
            <v>1.0903921305507185</v>
          </cell>
          <cell r="J27">
            <v>1.3416838105017099</v>
          </cell>
          <cell r="K27">
            <v>0.6536882076053836</v>
          </cell>
          <cell r="L27">
            <v>1.578590743815115</v>
          </cell>
          <cell r="M27">
            <v>1.0829787312993628</v>
          </cell>
          <cell r="N27">
            <v>1.1459545090825312</v>
          </cell>
          <cell r="O27">
            <v>1.0386967433905983</v>
          </cell>
          <cell r="P27">
            <v>0.92560369364103168</v>
          </cell>
          <cell r="Q27">
            <v>1.3001093066543954</v>
          </cell>
          <cell r="AB27">
            <v>2028</v>
          </cell>
          <cell r="AC27">
            <v>24</v>
          </cell>
          <cell r="AD27">
            <v>0.48251502928955464</v>
          </cell>
          <cell r="AE27">
            <v>9.4612553559489747</v>
          </cell>
        </row>
        <row r="28">
          <cell r="G28">
            <v>25</v>
          </cell>
          <cell r="H28">
            <v>0.97784527377296582</v>
          </cell>
          <cell r="I28">
            <v>1.1207827872606773</v>
          </cell>
          <cell r="J28">
            <v>1.3811366537883722</v>
          </cell>
          <cell r="K28">
            <v>0.67309759232347066</v>
          </cell>
          <cell r="L28">
            <v>1.6222968181054451</v>
          </cell>
          <cell r="M28">
            <v>1.1136174975425677</v>
          </cell>
          <cell r="N28">
            <v>1.1786906567106792</v>
          </cell>
          <cell r="O28">
            <v>1.0685079190489555</v>
          </cell>
          <cell r="P28">
            <v>0.95201881655050624</v>
          </cell>
          <cell r="Q28">
            <v>1.3351368446146832</v>
          </cell>
          <cell r="AB28">
            <v>2029</v>
          </cell>
          <cell r="AC28">
            <v>25</v>
          </cell>
          <cell r="AD28">
            <v>0.52335357673244887</v>
          </cell>
          <cell r="AE28">
            <v>9.7254597534051701</v>
          </cell>
        </row>
        <row r="29">
          <cell r="G29">
            <v>26</v>
          </cell>
          <cell r="H29">
            <v>1.0047604111746213</v>
          </cell>
          <cell r="I29">
            <v>1.151173443970636</v>
          </cell>
          <cell r="J29">
            <v>1.4205894970750346</v>
          </cell>
          <cell r="K29">
            <v>0.69250697704155773</v>
          </cell>
          <cell r="L29">
            <v>1.6660028923957753</v>
          </cell>
          <cell r="M29">
            <v>1.1442562637857725</v>
          </cell>
          <cell r="N29">
            <v>1.2114268043388272</v>
          </cell>
          <cell r="O29">
            <v>1.0983190947073127</v>
          </cell>
          <cell r="P29">
            <v>0.97843393945998081</v>
          </cell>
          <cell r="Q29">
            <v>1.370164382574971</v>
          </cell>
          <cell r="AB29">
            <v>2030</v>
          </cell>
          <cell r="AC29">
            <v>26</v>
          </cell>
          <cell r="AD29">
            <v>0.56300265191972465</v>
          </cell>
          <cell r="AE29">
            <v>9.9833599613313648</v>
          </cell>
        </row>
        <row r="30">
          <cell r="G30">
            <v>27</v>
          </cell>
          <cell r="H30">
            <v>1.031675548576277</v>
          </cell>
          <cell r="I30">
            <v>1.1815641006805948</v>
          </cell>
          <cell r="J30">
            <v>1.4600423403616969</v>
          </cell>
          <cell r="K30">
            <v>0.71191636175964479</v>
          </cell>
          <cell r="L30">
            <v>1.7097089666861054</v>
          </cell>
          <cell r="M30">
            <v>1.1748950300289773</v>
          </cell>
          <cell r="N30">
            <v>1.2441629519669752</v>
          </cell>
          <cell r="O30">
            <v>1.1281302703656699</v>
          </cell>
          <cell r="P30">
            <v>1.0048490623694555</v>
          </cell>
          <cell r="Q30">
            <v>1.4051919205352588</v>
          </cell>
          <cell r="AB30">
            <v>2031</v>
          </cell>
          <cell r="AC30">
            <v>27</v>
          </cell>
          <cell r="AD30">
            <v>0.57528187053148494</v>
          </cell>
          <cell r="AE30">
            <v>10.235099079883316</v>
          </cell>
        </row>
        <row r="31">
          <cell r="G31">
            <v>28</v>
          </cell>
          <cell r="H31">
            <v>1.0585906859779326</v>
          </cell>
          <cell r="I31">
            <v>1.2119547573905536</v>
          </cell>
          <cell r="J31">
            <v>1.4994951836483592</v>
          </cell>
          <cell r="K31">
            <v>0.73132574647773185</v>
          </cell>
          <cell r="L31">
            <v>1.7534150409764355</v>
          </cell>
          <cell r="M31">
            <v>1.2055337962721822</v>
          </cell>
          <cell r="N31">
            <v>1.2768990995951233</v>
          </cell>
          <cell r="O31">
            <v>1.1579414460240272</v>
          </cell>
          <cell r="P31">
            <v>1.0312641852789302</v>
          </cell>
          <cell r="Q31">
            <v>1.4402194584955466</v>
          </cell>
          <cell r="AB31">
            <v>2032</v>
          </cell>
          <cell r="AC31">
            <v>28</v>
          </cell>
          <cell r="AD31">
            <v>0.61920509054872108</v>
          </cell>
          <cell r="AE31">
            <v>10.480817221358313</v>
          </cell>
        </row>
        <row r="32">
          <cell r="G32">
            <v>29</v>
          </cell>
          <cell r="H32">
            <v>1.0855058233795882</v>
          </cell>
          <cell r="I32">
            <v>1.2423454141005124</v>
          </cell>
          <cell r="J32">
            <v>1.5389480269350215</v>
          </cell>
          <cell r="K32">
            <v>0.75073513119581892</v>
          </cell>
          <cell r="L32">
            <v>1.7971211152667657</v>
          </cell>
          <cell r="M32">
            <v>1.236172562515387</v>
          </cell>
          <cell r="N32">
            <v>1.3096352472232713</v>
          </cell>
          <cell r="O32">
            <v>1.1877526216823844</v>
          </cell>
          <cell r="P32">
            <v>1.0576793081884048</v>
          </cell>
          <cell r="Q32">
            <v>1.4752469964558343</v>
          </cell>
          <cell r="AB32">
            <v>2033</v>
          </cell>
          <cell r="AC32">
            <v>29</v>
          </cell>
          <cell r="AD32">
            <v>0.66184899347807657</v>
          </cell>
          <cell r="AE32">
            <v>10.720651562848129</v>
          </cell>
        </row>
        <row r="33">
          <cell r="G33">
            <v>30</v>
          </cell>
          <cell r="H33">
            <v>1.1124209607812439</v>
          </cell>
          <cell r="I33">
            <v>1.2727360708104718</v>
          </cell>
          <cell r="J33">
            <v>1.5784008702216847</v>
          </cell>
          <cell r="K33">
            <v>0.77014451591390631</v>
          </cell>
          <cell r="L33">
            <v>1.8408271895570962</v>
          </cell>
          <cell r="M33">
            <v>1.2668113287585916</v>
          </cell>
          <cell r="N33">
            <v>1.34237139485142</v>
          </cell>
          <cell r="O33">
            <v>1.2175637973407409</v>
          </cell>
          <cell r="P33">
            <v>1.0840944310978795</v>
          </cell>
          <cell r="Q33">
            <v>1.5102745344161215</v>
          </cell>
          <cell r="AB33">
            <v>2034</v>
          </cell>
          <cell r="AC33">
            <v>30</v>
          </cell>
          <cell r="AD33">
            <v>0.70325084098230517</v>
          </cell>
          <cell r="AE33">
            <v>10.957323046522811</v>
          </cell>
        </row>
        <row r="34">
          <cell r="G34">
            <v>31</v>
          </cell>
          <cell r="H34">
            <v>1.1324483515795338</v>
          </cell>
          <cell r="I34">
            <v>1.2953495737533849</v>
          </cell>
          <cell r="J34">
            <v>1.6077574893717592</v>
          </cell>
          <cell r="K34">
            <v>0.78458692073467906</v>
          </cell>
          <cell r="L34">
            <v>1.8733486111478757</v>
          </cell>
          <cell r="M34">
            <v>1.2896094479650766</v>
          </cell>
          <cell r="N34">
            <v>1.3667301731857737</v>
          </cell>
          <cell r="O34">
            <v>1.2397461105342309</v>
          </cell>
          <cell r="P34">
            <v>1.1037497627446347</v>
          </cell>
          <cell r="Q34">
            <v>1.5363383127705348</v>
          </cell>
          <cell r="AB34">
            <v>2035</v>
          </cell>
          <cell r="AC34">
            <v>31</v>
          </cell>
          <cell r="AD34">
            <v>0.74344680943301256</v>
          </cell>
          <cell r="AE34">
            <v>11.188759448703577</v>
          </cell>
        </row>
        <row r="35">
          <cell r="G35">
            <v>32</v>
          </cell>
          <cell r="H35">
            <v>1.1524757423778238</v>
          </cell>
          <cell r="I35">
            <v>1.317963076696298</v>
          </cell>
          <cell r="J35">
            <v>1.6371141085218337</v>
          </cell>
          <cell r="K35">
            <v>0.79902932555545181</v>
          </cell>
          <cell r="L35">
            <v>1.9058700327386551</v>
          </cell>
          <cell r="M35">
            <v>1.3124075671715616</v>
          </cell>
          <cell r="N35">
            <v>1.3910889515201275</v>
          </cell>
          <cell r="O35">
            <v>1.2619284237277208</v>
          </cell>
          <cell r="P35">
            <v>1.1234050943913898</v>
          </cell>
          <cell r="Q35">
            <v>1.5624020911249481</v>
          </cell>
          <cell r="AB35">
            <v>2036</v>
          </cell>
          <cell r="AC35">
            <v>32</v>
          </cell>
          <cell r="AD35">
            <v>0.78247202152107798</v>
          </cell>
          <cell r="AE35">
            <v>11.415116950697461</v>
          </cell>
        </row>
        <row r="36">
          <cell r="G36">
            <v>33</v>
          </cell>
          <cell r="H36">
            <v>1.1725031331761138</v>
          </cell>
          <cell r="I36">
            <v>1.3405765796392111</v>
          </cell>
          <cell r="J36">
            <v>1.6664707276719082</v>
          </cell>
          <cell r="K36">
            <v>0.81347173037622456</v>
          </cell>
          <cell r="L36">
            <v>1.9383914543294345</v>
          </cell>
          <cell r="M36">
            <v>1.3352056863780466</v>
          </cell>
          <cell r="N36">
            <v>1.4154477298544812</v>
          </cell>
          <cell r="O36">
            <v>1.2841107369212108</v>
          </cell>
          <cell r="P36">
            <v>1.1430604260381449</v>
          </cell>
          <cell r="Q36">
            <v>1.5884658694793614</v>
          </cell>
          <cell r="AB36">
            <v>2037</v>
          </cell>
          <cell r="AC36">
            <v>33</v>
          </cell>
          <cell r="AD36">
            <v>0.8203605769463842</v>
          </cell>
          <cell r="AE36">
            <v>11.636545562356241</v>
          </cell>
        </row>
        <row r="37">
          <cell r="G37">
            <v>34</v>
          </cell>
          <cell r="H37">
            <v>1.1925305239744037</v>
          </cell>
          <cell r="I37">
            <v>1.3631900825821242</v>
          </cell>
          <cell r="J37">
            <v>1.6958273468219827</v>
          </cell>
          <cell r="K37">
            <v>0.8279141351969973</v>
          </cell>
          <cell r="L37">
            <v>1.9709128759202139</v>
          </cell>
          <cell r="M37">
            <v>1.3580038055845316</v>
          </cell>
          <cell r="N37">
            <v>1.4398065081888349</v>
          </cell>
          <cell r="O37">
            <v>1.3062930501147008</v>
          </cell>
          <cell r="P37">
            <v>1.1627157576849001</v>
          </cell>
          <cell r="Q37">
            <v>1.6145296478337747</v>
          </cell>
          <cell r="AB37">
            <v>2038</v>
          </cell>
          <cell r="AC37">
            <v>34</v>
          </cell>
          <cell r="AD37">
            <v>0.85714558221367176</v>
          </cell>
          <cell r="AE37">
            <v>11.853189393199679</v>
          </cell>
        </row>
        <row r="38">
          <cell r="G38">
            <v>35</v>
          </cell>
          <cell r="H38">
            <v>1.2125579147726937</v>
          </cell>
          <cell r="I38">
            <v>1.3858035855250372</v>
          </cell>
          <cell r="J38">
            <v>1.7251839659720571</v>
          </cell>
          <cell r="K38">
            <v>0.84235654001777005</v>
          </cell>
          <cell r="L38">
            <v>2.0034342975109936</v>
          </cell>
          <cell r="M38">
            <v>1.3808019247910166</v>
          </cell>
          <cell r="N38">
            <v>1.4641652865231887</v>
          </cell>
          <cell r="O38">
            <v>1.3284753633081907</v>
          </cell>
          <cell r="P38">
            <v>1.1823710893316552</v>
          </cell>
          <cell r="Q38">
            <v>1.640593426188188</v>
          </cell>
          <cell r="AB38">
            <v>2039</v>
          </cell>
          <cell r="AC38">
            <v>35</v>
          </cell>
          <cell r="AD38">
            <v>0.89285917956055294</v>
          </cell>
          <cell r="AE38">
            <v>12.065186911695758</v>
          </cell>
        </row>
        <row r="39">
          <cell r="G39">
            <v>36</v>
          </cell>
          <cell r="H39">
            <v>1.2325853055709837</v>
          </cell>
          <cell r="I39">
            <v>1.4084170884679503</v>
          </cell>
          <cell r="J39">
            <v>1.7545405851221316</v>
          </cell>
          <cell r="K39">
            <v>0.8567989448385428</v>
          </cell>
          <cell r="L39">
            <v>2.0359557191017732</v>
          </cell>
          <cell r="M39">
            <v>1.4036000439975016</v>
          </cell>
          <cell r="N39">
            <v>1.4885240648575424</v>
          </cell>
          <cell r="O39">
            <v>1.3506576765016807</v>
          </cell>
          <cell r="P39">
            <v>1.2020264209784104</v>
          </cell>
          <cell r="Q39">
            <v>1.6666572045426014</v>
          </cell>
          <cell r="AB39">
            <v>2040</v>
          </cell>
          <cell r="AC39">
            <v>36</v>
          </cell>
          <cell r="AD39">
            <v>0.92753257504296183</v>
          </cell>
          <cell r="AE39">
            <v>12.272671193195185</v>
          </cell>
        </row>
        <row r="40">
          <cell r="G40">
            <v>37</v>
          </cell>
          <cell r="H40">
            <v>1.2526126963692736</v>
          </cell>
          <cell r="I40">
            <v>1.4310305914108634</v>
          </cell>
          <cell r="J40">
            <v>1.7838972042722061</v>
          </cell>
          <cell r="K40">
            <v>0.87124134965931554</v>
          </cell>
          <cell r="L40">
            <v>2.0684771406925528</v>
          </cell>
          <cell r="M40">
            <v>1.4263981632039866</v>
          </cell>
          <cell r="N40">
            <v>1.5128828431918961</v>
          </cell>
          <cell r="O40">
            <v>1.3728399896951706</v>
          </cell>
          <cell r="P40">
            <v>1.2216817526251655</v>
          </cell>
          <cell r="Q40">
            <v>1.6927209828970147</v>
          </cell>
          <cell r="AB40">
            <v>2041</v>
          </cell>
          <cell r="AC40">
            <v>37</v>
          </cell>
          <cell r="AD40">
            <v>0.9611960658025821</v>
          </cell>
          <cell r="AE40">
            <v>12.475770156997472</v>
          </cell>
        </row>
        <row r="41">
          <cell r="G41">
            <v>38</v>
          </cell>
          <cell r="H41">
            <v>1.2726400871675636</v>
          </cell>
          <cell r="I41">
            <v>1.4536440943537765</v>
          </cell>
          <cell r="J41">
            <v>1.8132538234222806</v>
          </cell>
          <cell r="K41">
            <v>0.88568375448008829</v>
          </cell>
          <cell r="L41">
            <v>2.1009985622833325</v>
          </cell>
          <cell r="M41">
            <v>1.4491962824104716</v>
          </cell>
          <cell r="N41">
            <v>1.5372416215262499</v>
          </cell>
          <cell r="O41">
            <v>1.3950223028886606</v>
          </cell>
          <cell r="P41">
            <v>1.2413370842719207</v>
          </cell>
          <cell r="Q41">
            <v>1.718784761251428</v>
          </cell>
          <cell r="AB41">
            <v>2042</v>
          </cell>
          <cell r="AC41">
            <v>38</v>
          </cell>
          <cell r="AD41">
            <v>0.99387906654007763</v>
          </cell>
          <cell r="AE41">
            <v>12.674606793006642</v>
          </cell>
        </row>
        <row r="42">
          <cell r="G42">
            <v>39</v>
          </cell>
          <cell r="H42">
            <v>1.2926674779658536</v>
          </cell>
          <cell r="I42">
            <v>1.4762575972966896</v>
          </cell>
          <cell r="J42">
            <v>1.8426104425723551</v>
          </cell>
          <cell r="K42">
            <v>0.90012615930086104</v>
          </cell>
          <cell r="L42">
            <v>2.1335199838741121</v>
          </cell>
          <cell r="M42">
            <v>1.4719944016169566</v>
          </cell>
          <cell r="N42">
            <v>1.5616003998606036</v>
          </cell>
          <cell r="O42">
            <v>1.4172046160821505</v>
          </cell>
          <cell r="P42">
            <v>1.2609924159186758</v>
          </cell>
          <cell r="Q42">
            <v>1.7448485396058413</v>
          </cell>
          <cell r="AB42">
            <v>2043</v>
          </cell>
          <cell r="AC42">
            <v>39</v>
          </cell>
          <cell r="AD42">
            <v>1.0256101352172577</v>
          </cell>
          <cell r="AE42">
            <v>12.86929937841612</v>
          </cell>
        </row>
        <row r="43">
          <cell r="G43">
            <v>40</v>
          </cell>
          <cell r="H43">
            <v>1.3126948687641427</v>
          </cell>
          <cell r="I43">
            <v>1.4988711002396033</v>
          </cell>
          <cell r="J43">
            <v>1.8719670617224289</v>
          </cell>
          <cell r="K43">
            <v>0.91456856412163356</v>
          </cell>
          <cell r="L43">
            <v>2.1660414054648909</v>
          </cell>
          <cell r="M43">
            <v>1.4947925208234418</v>
          </cell>
          <cell r="N43">
            <v>1.5859591781949585</v>
          </cell>
          <cell r="O43">
            <v>1.43938692927564</v>
          </cell>
          <cell r="P43">
            <v>1.2806477475654321</v>
          </cell>
          <cell r="Q43">
            <v>1.7709123179602548</v>
          </cell>
          <cell r="AB43">
            <v>2044</v>
          </cell>
          <cell r="AC43">
            <v>40</v>
          </cell>
          <cell r="AD43">
            <v>1.0564169980106364</v>
          </cell>
          <cell r="AE43">
            <v>13.059961684844618</v>
          </cell>
        </row>
        <row r="44">
          <cell r="G44">
            <v>41</v>
          </cell>
          <cell r="H44">
            <v>1.3275971284540824</v>
          </cell>
          <cell r="I44">
            <v>1.5156976717964192</v>
          </cell>
          <cell r="J44">
            <v>1.8938111450643094</v>
          </cell>
          <cell r="K44">
            <v>0.92531506944517217</v>
          </cell>
          <cell r="L44">
            <v>2.1902404025704518</v>
          </cell>
          <cell r="M44">
            <v>1.5117564636626757</v>
          </cell>
          <cell r="N44">
            <v>1.6040843889707095</v>
          </cell>
          <cell r="O44">
            <v>1.4558926568319039</v>
          </cell>
          <cell r="P44">
            <v>1.2952731603289684</v>
          </cell>
          <cell r="Q44">
            <v>1.7903062170109147</v>
          </cell>
          <cell r="AB44">
            <v>2045</v>
          </cell>
          <cell r="AC44">
            <v>41</v>
          </cell>
          <cell r="AD44">
            <v>1.0863265735381884</v>
          </cell>
          <cell r="AE44">
            <v>13.246703176327733</v>
          </cell>
        </row>
        <row r="45">
          <cell r="G45">
            <v>42</v>
          </cell>
          <cell r="H45">
            <v>1.3424993881440221</v>
          </cell>
          <cell r="I45">
            <v>1.5325242433532351</v>
          </cell>
          <cell r="J45">
            <v>1.9156552284061898</v>
          </cell>
          <cell r="K45">
            <v>0.93606157476871077</v>
          </cell>
          <cell r="L45">
            <v>2.2144393996760128</v>
          </cell>
          <cell r="M45">
            <v>1.5287204065019095</v>
          </cell>
          <cell r="N45">
            <v>1.6222095997464605</v>
          </cell>
          <cell r="O45">
            <v>1.4723983843881678</v>
          </cell>
          <cell r="P45">
            <v>1.3098985730925048</v>
          </cell>
          <cell r="Q45">
            <v>1.8097001160615747</v>
          </cell>
          <cell r="AB45">
            <v>2046</v>
          </cell>
          <cell r="AC45">
            <v>42</v>
          </cell>
          <cell r="AD45">
            <v>1.1153649963804719</v>
          </cell>
          <cell r="AE45">
            <v>13.429629198553531</v>
          </cell>
        </row>
        <row r="46">
          <cell r="G46">
            <v>43</v>
          </cell>
          <cell r="H46">
            <v>1.3574016478339619</v>
          </cell>
          <cell r="I46">
            <v>1.549350814910051</v>
          </cell>
          <cell r="J46">
            <v>1.9374993117480703</v>
          </cell>
          <cell r="K46">
            <v>0.94680808009224937</v>
          </cell>
          <cell r="L46">
            <v>2.2386383967815737</v>
          </cell>
          <cell r="M46">
            <v>1.5456843493411434</v>
          </cell>
          <cell r="N46">
            <v>1.6403348105222115</v>
          </cell>
          <cell r="O46">
            <v>1.4889041119444317</v>
          </cell>
          <cell r="P46">
            <v>1.3245239858560411</v>
          </cell>
          <cell r="Q46">
            <v>1.8290940151122346</v>
          </cell>
          <cell r="AB46">
            <v>2047</v>
          </cell>
          <cell r="AC46">
            <v>43</v>
          </cell>
          <cell r="AD46">
            <v>1.1435576399166696</v>
          </cell>
          <cell r="AE46">
            <v>13.608841159714657</v>
          </cell>
        </row>
        <row r="47">
          <cell r="G47">
            <v>44</v>
          </cell>
          <cell r="H47">
            <v>1.3723039075239016</v>
          </cell>
          <cell r="I47">
            <v>1.5661773864668669</v>
          </cell>
          <cell r="J47">
            <v>1.9593433950899508</v>
          </cell>
          <cell r="K47">
            <v>0.95755458541578797</v>
          </cell>
          <cell r="L47">
            <v>2.2628373938871347</v>
          </cell>
          <cell r="M47">
            <v>1.5626482921803773</v>
          </cell>
          <cell r="N47">
            <v>1.6584600212979625</v>
          </cell>
          <cell r="O47">
            <v>1.5054098395006956</v>
          </cell>
          <cell r="P47">
            <v>1.3391493986195775</v>
          </cell>
          <cell r="Q47">
            <v>1.8484879141628945</v>
          </cell>
          <cell r="AB47">
            <v>2048</v>
          </cell>
          <cell r="AC47">
            <v>44</v>
          </cell>
          <cell r="AD47">
            <v>1.1709291384955023</v>
          </cell>
          <cell r="AE47">
            <v>13.784436703334352</v>
          </cell>
        </row>
        <row r="48">
          <cell r="G48">
            <v>45</v>
          </cell>
          <cell r="H48">
            <v>1.3872061672138414</v>
          </cell>
          <cell r="I48">
            <v>1.5830039580236828</v>
          </cell>
          <cell r="J48">
            <v>1.9811874784318313</v>
          </cell>
          <cell r="K48">
            <v>0.96830109073932658</v>
          </cell>
          <cell r="L48">
            <v>2.2870363909926956</v>
          </cell>
          <cell r="M48">
            <v>1.5796122350196111</v>
          </cell>
          <cell r="N48">
            <v>1.6765852320737136</v>
          </cell>
          <cell r="O48">
            <v>1.5219155670569595</v>
          </cell>
          <cell r="P48">
            <v>1.3537748113831138</v>
          </cell>
          <cell r="Q48">
            <v>1.8678818132135544</v>
          </cell>
          <cell r="AB48">
            <v>2049</v>
          </cell>
          <cell r="AC48">
            <v>45</v>
          </cell>
          <cell r="AD48">
            <v>1.1975034089603884</v>
          </cell>
          <cell r="AE48">
            <v>13.95650987340915</v>
          </cell>
        </row>
        <row r="49">
          <cell r="G49">
            <v>46</v>
          </cell>
          <cell r="H49">
            <v>1.4021084269037811</v>
          </cell>
          <cell r="I49">
            <v>1.5998305295804987</v>
          </cell>
          <cell r="J49">
            <v>2.0030315617737116</v>
          </cell>
          <cell r="K49">
            <v>0.97904759606286518</v>
          </cell>
          <cell r="L49">
            <v>2.3112353880982566</v>
          </cell>
          <cell r="M49">
            <v>1.596576177858845</v>
          </cell>
          <cell r="N49">
            <v>1.6947104428494646</v>
          </cell>
          <cell r="O49">
            <v>1.5384212946132234</v>
          </cell>
          <cell r="P49">
            <v>1.3684002241466502</v>
          </cell>
          <cell r="Q49">
            <v>1.8872757122642143</v>
          </cell>
          <cell r="AB49">
            <v>2050</v>
          </cell>
          <cell r="AC49">
            <v>46</v>
          </cell>
          <cell r="AD49">
            <v>1.2233036715476564</v>
          </cell>
          <cell r="AE49">
            <v>14.125151272197067</v>
          </cell>
        </row>
        <row r="50">
          <cell r="G50">
            <v>47</v>
          </cell>
          <cell r="H50">
            <v>1.4170106865937209</v>
          </cell>
          <cell r="I50">
            <v>1.6166571011373145</v>
          </cell>
          <cell r="J50">
            <v>2.0248756451155918</v>
          </cell>
          <cell r="K50">
            <v>0.98979410138640378</v>
          </cell>
          <cell r="L50">
            <v>2.3354343852038175</v>
          </cell>
          <cell r="M50">
            <v>1.6135401206980788</v>
          </cell>
          <cell r="N50">
            <v>1.7128356536252156</v>
          </cell>
          <cell r="O50">
            <v>1.5549270221694873</v>
          </cell>
          <cell r="P50">
            <v>1.3830256369101865</v>
          </cell>
          <cell r="Q50">
            <v>1.9066696113148742</v>
          </cell>
          <cell r="AB50">
            <v>2051</v>
          </cell>
          <cell r="AC50">
            <v>47</v>
          </cell>
          <cell r="AD50">
            <v>1.248352470176072</v>
          </cell>
          <cell r="AE50">
            <v>14.290448210966655</v>
          </cell>
        </row>
        <row r="51">
          <cell r="G51">
            <v>48</v>
          </cell>
          <cell r="H51">
            <v>1.4319129462836606</v>
          </cell>
          <cell r="I51">
            <v>1.6334836726941304</v>
          </cell>
          <cell r="J51">
            <v>2.0467197284574721</v>
          </cell>
          <cell r="K51">
            <v>1.0005406067099425</v>
          </cell>
          <cell r="L51">
            <v>2.3596333823093785</v>
          </cell>
          <cell r="M51">
            <v>1.6305040635373127</v>
          </cell>
          <cell r="N51">
            <v>1.7309608644009666</v>
          </cell>
          <cell r="O51">
            <v>1.5714327497257512</v>
          </cell>
          <cell r="P51">
            <v>1.3976510496737229</v>
          </cell>
          <cell r="Q51">
            <v>1.9260635103655341</v>
          </cell>
          <cell r="AB51">
            <v>2052</v>
          </cell>
          <cell r="AC51">
            <v>48</v>
          </cell>
          <cell r="AD51">
            <v>1.2726716921454075</v>
          </cell>
          <cell r="AE51">
            <v>14.45248485400934</v>
          </cell>
        </row>
        <row r="52">
          <cell r="G52">
            <v>49</v>
          </cell>
          <cell r="H52">
            <v>1.4468152059736004</v>
          </cell>
          <cell r="I52">
            <v>1.6503102442509463</v>
          </cell>
          <cell r="J52">
            <v>2.0685638117993523</v>
          </cell>
          <cell r="K52">
            <v>1.0112871120334812</v>
          </cell>
          <cell r="L52">
            <v>2.3838323794149394</v>
          </cell>
          <cell r="M52">
            <v>1.6474680063765466</v>
          </cell>
          <cell r="N52">
            <v>1.7490860751767177</v>
          </cell>
          <cell r="O52">
            <v>1.5879384772820151</v>
          </cell>
          <cell r="P52">
            <v>1.4122764624372592</v>
          </cell>
          <cell r="Q52">
            <v>1.9454574094161941</v>
          </cell>
          <cell r="AB52">
            <v>2053</v>
          </cell>
          <cell r="AC52">
            <v>49</v>
          </cell>
          <cell r="AD52">
            <v>1.2962825872612673</v>
          </cell>
          <cell r="AE52">
            <v>14.611342356205071</v>
          </cell>
        </row>
        <row r="53">
          <cell r="G53">
            <v>50</v>
          </cell>
          <cell r="H53">
            <v>1.4617174656635397</v>
          </cell>
          <cell r="I53">
            <v>1.6671368158077626</v>
          </cell>
          <cell r="J53">
            <v>2.090407895141233</v>
          </cell>
          <cell r="K53">
            <v>1.0220336173570197</v>
          </cell>
          <cell r="L53">
            <v>2.4080313765204981</v>
          </cell>
          <cell r="M53">
            <v>1.6644319492157797</v>
          </cell>
          <cell r="N53">
            <v>1.7672112859524687</v>
          </cell>
          <cell r="O53">
            <v>1.6044442048382794</v>
          </cell>
          <cell r="P53">
            <v>1.4269018752007956</v>
          </cell>
          <cell r="Q53">
            <v>1.9648513084668549</v>
          </cell>
          <cell r="AB53">
            <v>2054</v>
          </cell>
          <cell r="AC53">
            <v>50</v>
          </cell>
          <cell r="AD53">
            <v>1.3192057864028788</v>
          </cell>
          <cell r="AE53">
            <v>14.767098994419424</v>
          </cell>
        </row>
        <row r="54">
          <cell r="G54">
            <v>51</v>
          </cell>
          <cell r="H54">
            <v>1.4728061458109447</v>
          </cell>
          <cell r="I54">
            <v>1.6796573640695842</v>
          </cell>
          <cell r="J54">
            <v>2.1066619445384736</v>
          </cell>
          <cell r="K54">
            <v>1.0300300267741571</v>
          </cell>
          <cell r="L54">
            <v>2.4260376930721765</v>
          </cell>
          <cell r="M54">
            <v>1.6770547123335282</v>
          </cell>
          <cell r="N54">
            <v>1.7806981428778381</v>
          </cell>
          <cell r="O54">
            <v>1.616726013096955</v>
          </cell>
          <cell r="P54">
            <v>1.4377845550413613</v>
          </cell>
          <cell r="Q54">
            <v>1.9792821890333725</v>
          </cell>
          <cell r="AB54">
            <v>2055</v>
          </cell>
          <cell r="AC54">
            <v>51</v>
          </cell>
          <cell r="AD54">
            <v>1.3414613195500742</v>
          </cell>
          <cell r="AE54">
            <v>14.91983029299875</v>
          </cell>
        </row>
        <row r="55">
          <cell r="G55">
            <v>52</v>
          </cell>
          <cell r="H55">
            <v>1.4838948259583498</v>
          </cell>
          <cell r="I55">
            <v>1.6921779123314058</v>
          </cell>
          <cell r="J55">
            <v>2.1229159939357141</v>
          </cell>
          <cell r="K55">
            <v>1.0380264361912945</v>
          </cell>
          <cell r="L55">
            <v>2.4440440096238549</v>
          </cell>
          <cell r="M55">
            <v>1.6896774754512767</v>
          </cell>
          <cell r="N55">
            <v>1.7941849998032076</v>
          </cell>
          <cell r="O55">
            <v>1.6290078213556307</v>
          </cell>
          <cell r="P55">
            <v>1.4486672348819269</v>
          </cell>
          <cell r="Q55">
            <v>1.9937130695998901</v>
          </cell>
          <cell r="AB55">
            <v>2056</v>
          </cell>
          <cell r="AC55">
            <v>52</v>
          </cell>
          <cell r="AD55">
            <v>1.3630686332852155</v>
          </cell>
          <cell r="AE55">
            <v>15.069609143619083</v>
          </cell>
        </row>
        <row r="56">
          <cell r="G56">
            <v>53</v>
          </cell>
          <cell r="H56">
            <v>1.4949835061057548</v>
          </cell>
          <cell r="I56">
            <v>1.7046984605932274</v>
          </cell>
          <cell r="J56">
            <v>2.1391700433329546</v>
          </cell>
          <cell r="K56">
            <v>1.046022845608432</v>
          </cell>
          <cell r="L56">
            <v>2.4620503261755333</v>
          </cell>
          <cell r="M56">
            <v>1.7023002385690251</v>
          </cell>
          <cell r="N56">
            <v>1.807671856728577</v>
          </cell>
          <cell r="O56">
            <v>1.6412896296143065</v>
          </cell>
          <cell r="P56">
            <v>1.4595499147224926</v>
          </cell>
          <cell r="Q56">
            <v>2.0081439501664078</v>
          </cell>
          <cell r="AB56">
            <v>2057</v>
          </cell>
          <cell r="AC56">
            <v>53</v>
          </cell>
          <cell r="AD56">
            <v>1.3840466077853526</v>
          </cell>
          <cell r="AE56">
            <v>15.216505919733851</v>
          </cell>
        </row>
        <row r="57">
          <cell r="G57">
            <v>54</v>
          </cell>
          <cell r="H57">
            <v>1.5060721862531599</v>
          </cell>
          <cell r="I57">
            <v>1.717219008855049</v>
          </cell>
          <cell r="J57">
            <v>2.1554240927301951</v>
          </cell>
          <cell r="K57">
            <v>1.0540192550255694</v>
          </cell>
          <cell r="L57">
            <v>2.4800566427272117</v>
          </cell>
          <cell r="M57">
            <v>1.7149230016867736</v>
          </cell>
          <cell r="N57">
            <v>1.8211587136539464</v>
          </cell>
          <cell r="O57">
            <v>1.6535714378729822</v>
          </cell>
          <cell r="P57">
            <v>1.4704325945630583</v>
          </cell>
          <cell r="Q57">
            <v>2.0225748307329252</v>
          </cell>
          <cell r="AB57">
            <v>2058</v>
          </cell>
          <cell r="AC57">
            <v>54</v>
          </cell>
          <cell r="AD57">
            <v>1.4044135733194665</v>
          </cell>
          <cell r="AE57">
            <v>15.360588585855382</v>
          </cell>
        </row>
        <row r="58">
          <cell r="G58">
            <v>55</v>
          </cell>
          <cell r="H58">
            <v>1.5171608664005649</v>
          </cell>
          <cell r="I58">
            <v>1.7297395571168706</v>
          </cell>
          <cell r="J58">
            <v>2.1716781421274356</v>
          </cell>
          <cell r="K58">
            <v>1.0620156644427068</v>
          </cell>
          <cell r="L58">
            <v>2.4980629592788901</v>
          </cell>
          <cell r="M58">
            <v>1.727545764804522</v>
          </cell>
          <cell r="N58">
            <v>1.8346455705793159</v>
          </cell>
          <cell r="O58">
            <v>1.665853246131658</v>
          </cell>
          <cell r="P58">
            <v>1.481315274403624</v>
          </cell>
          <cell r="Q58">
            <v>2.0370057112994426</v>
          </cell>
          <cell r="AB58">
            <v>2059</v>
          </cell>
          <cell r="AC58">
            <v>55</v>
          </cell>
          <cell r="AD58">
            <v>1.4241873262652081</v>
          </cell>
          <cell r="AE58">
            <v>15.501922801895329</v>
          </cell>
        </row>
        <row r="59">
          <cell r="G59">
            <v>56</v>
          </cell>
          <cell r="H59">
            <v>1.52824954654797</v>
          </cell>
          <cell r="I59">
            <v>1.7422601053786921</v>
          </cell>
          <cell r="J59">
            <v>2.1879321915246761</v>
          </cell>
          <cell r="K59">
            <v>1.0700120738598442</v>
          </cell>
          <cell r="L59">
            <v>2.5160692758305685</v>
          </cell>
          <cell r="M59">
            <v>1.7401685279222705</v>
          </cell>
          <cell r="N59">
            <v>1.8481324275046853</v>
          </cell>
          <cell r="O59">
            <v>1.6781350543903337</v>
          </cell>
          <cell r="P59">
            <v>1.4921979542441897</v>
          </cell>
          <cell r="Q59">
            <v>2.0514365918659601</v>
          </cell>
          <cell r="AB59">
            <v>2060</v>
          </cell>
          <cell r="AC59">
            <v>56</v>
          </cell>
          <cell r="AD59">
            <v>1.4433851446591319</v>
          </cell>
          <cell r="AE59">
            <v>15.640572022779946</v>
          </cell>
        </row>
        <row r="60">
          <cell r="G60">
            <v>57</v>
          </cell>
          <cell r="H60">
            <v>1.539338226695375</v>
          </cell>
          <cell r="I60">
            <v>1.7547806536405137</v>
          </cell>
          <cell r="J60">
            <v>2.2041862409219166</v>
          </cell>
          <cell r="K60">
            <v>1.0780084832769816</v>
          </cell>
          <cell r="L60">
            <v>2.5340755923822469</v>
          </cell>
          <cell r="M60">
            <v>1.752791291040019</v>
          </cell>
          <cell r="N60">
            <v>1.8616192844300548</v>
          </cell>
          <cell r="O60">
            <v>1.6904168626490095</v>
          </cell>
          <cell r="P60">
            <v>1.5030806340847553</v>
          </cell>
          <cell r="Q60">
            <v>2.0658674724324775</v>
          </cell>
          <cell r="AB60">
            <v>2061</v>
          </cell>
          <cell r="AC60">
            <v>57</v>
          </cell>
          <cell r="AD60">
            <v>1.4620238032940094</v>
          </cell>
          <cell r="AE60">
            <v>15.776597593546995</v>
          </cell>
        </row>
        <row r="61">
          <cell r="G61">
            <v>58</v>
          </cell>
          <cell r="H61">
            <v>1.5504269068427801</v>
          </cell>
          <cell r="I61">
            <v>1.7673012019023353</v>
          </cell>
          <cell r="J61">
            <v>2.2204402903191571</v>
          </cell>
          <cell r="K61">
            <v>1.086004892694119</v>
          </cell>
          <cell r="L61">
            <v>2.5520819089339253</v>
          </cell>
          <cell r="M61">
            <v>1.7654140541577674</v>
          </cell>
          <cell r="N61">
            <v>1.8751061413554242</v>
          </cell>
          <cell r="O61">
            <v>1.7026986709076852</v>
          </cell>
          <cell r="P61">
            <v>1.513963313925321</v>
          </cell>
          <cell r="Q61">
            <v>2.0802983529989949</v>
          </cell>
          <cell r="AB61">
            <v>2062</v>
          </cell>
          <cell r="AC61">
            <v>58</v>
          </cell>
          <cell r="AD61">
            <v>1.4801195883764147</v>
          </cell>
          <cell r="AE61">
            <v>15.910058840122545</v>
          </cell>
        </row>
        <row r="62">
          <cell r="G62">
            <v>59</v>
          </cell>
          <cell r="H62">
            <v>1.5615155869901851</v>
          </cell>
          <cell r="I62">
            <v>1.7798217501641569</v>
          </cell>
          <cell r="J62">
            <v>2.2366943397163976</v>
          </cell>
          <cell r="K62">
            <v>1.0940013021112565</v>
          </cell>
          <cell r="L62">
            <v>2.5700882254856037</v>
          </cell>
          <cell r="M62">
            <v>1.7780368172755159</v>
          </cell>
          <cell r="N62">
            <v>1.8885929982807936</v>
          </cell>
          <cell r="O62">
            <v>1.714980479166361</v>
          </cell>
          <cell r="P62">
            <v>1.5248459937658867</v>
          </cell>
          <cell r="Q62">
            <v>2.0947292335655123</v>
          </cell>
          <cell r="AB62">
            <v>2063</v>
          </cell>
          <cell r="AC62">
            <v>59</v>
          </cell>
          <cell r="AD62">
            <v>1.4976883117573907</v>
          </cell>
          <cell r="AE62">
            <v>16.041013155967622</v>
          </cell>
        </row>
        <row r="63">
          <cell r="G63">
            <v>60</v>
          </cell>
          <cell r="H63">
            <v>1.5726042671375908</v>
          </cell>
          <cell r="I63">
            <v>1.7923422984259791</v>
          </cell>
          <cell r="J63">
            <v>2.2529483891136377</v>
          </cell>
          <cell r="K63">
            <v>1.101997711528393</v>
          </cell>
          <cell r="L63">
            <v>2.5880945420372816</v>
          </cell>
          <cell r="M63">
            <v>1.7906595803932654</v>
          </cell>
          <cell r="N63">
            <v>1.9020798552061629</v>
          </cell>
          <cell r="O63">
            <v>1.7272622874250358</v>
          </cell>
          <cell r="P63">
            <v>1.5357286736064515</v>
          </cell>
          <cell r="Q63">
            <v>2.1091601141320306</v>
          </cell>
          <cell r="AB63">
            <v>2064</v>
          </cell>
          <cell r="AC63">
            <v>60</v>
          </cell>
          <cell r="AD63">
            <v>1.5147453247486296</v>
          </cell>
          <cell r="AE63">
            <v>16.169516084776674</v>
          </cell>
        </row>
        <row r="64">
          <cell r="G64">
            <v>61</v>
          </cell>
          <cell r="H64">
            <v>1.580855287566709</v>
          </cell>
          <cell r="I64">
            <v>1.8016587614695805</v>
          </cell>
          <cell r="J64">
            <v>2.2650429269098589</v>
          </cell>
          <cell r="K64">
            <v>1.1079477908328321</v>
          </cell>
          <cell r="L64">
            <v>2.6014929345410573</v>
          </cell>
          <cell r="M64">
            <v>1.800052103715017</v>
          </cell>
          <cell r="N64">
            <v>1.9121153458220792</v>
          </cell>
          <cell r="O64">
            <v>1.7364011118980802</v>
          </cell>
          <cell r="P64">
            <v>1.5438264119137151</v>
          </cell>
          <cell r="Q64">
            <v>2.1198980468024176</v>
          </cell>
          <cell r="AB64">
            <v>2065</v>
          </cell>
          <cell r="AC64">
            <v>61</v>
          </cell>
          <cell r="AD64">
            <v>1.53130553153624</v>
          </cell>
          <cell r="AE64">
            <v>16.295621399402215</v>
          </cell>
        </row>
        <row r="65">
          <cell r="G65">
            <v>62</v>
          </cell>
          <cell r="H65">
            <v>1.5891063079958272</v>
          </cell>
          <cell r="I65">
            <v>1.8109752245131818</v>
          </cell>
          <cell r="J65">
            <v>2.27713746470608</v>
          </cell>
          <cell r="K65">
            <v>1.1138978701372713</v>
          </cell>
          <cell r="L65">
            <v>2.6148913270448331</v>
          </cell>
          <cell r="M65">
            <v>1.8094446270367686</v>
          </cell>
          <cell r="N65">
            <v>1.9221508364379956</v>
          </cell>
          <cell r="O65">
            <v>1.7455399363711246</v>
          </cell>
          <cell r="P65">
            <v>1.5519241502209786</v>
          </cell>
          <cell r="Q65">
            <v>2.1306359794728045</v>
          </cell>
          <cell r="AB65">
            <v>2066</v>
          </cell>
          <cell r="AC65">
            <v>62</v>
          </cell>
          <cell r="AD65">
            <v>1.5473834022038231</v>
          </cell>
          <cell r="AE65">
            <v>16.41938117717271</v>
          </cell>
        </row>
        <row r="66">
          <cell r="G66">
            <v>63</v>
          </cell>
          <cell r="H66">
            <v>1.5973573284249454</v>
          </cell>
          <cell r="I66">
            <v>1.8202916875567832</v>
          </cell>
          <cell r="J66">
            <v>2.2892320025023012</v>
          </cell>
          <cell r="K66">
            <v>1.1198479494417104</v>
          </cell>
          <cell r="L66">
            <v>2.6282897195486088</v>
          </cell>
          <cell r="M66">
            <v>1.8188371503585201</v>
          </cell>
          <cell r="N66">
            <v>1.9321863270539119</v>
          </cell>
          <cell r="O66">
            <v>1.754678760844169</v>
          </cell>
          <cell r="P66">
            <v>1.5600218885282422</v>
          </cell>
          <cell r="Q66">
            <v>2.1413739121431914</v>
          </cell>
          <cell r="AB66">
            <v>2067</v>
          </cell>
          <cell r="AC66">
            <v>63</v>
          </cell>
          <cell r="AD66">
            <v>1.5629929853762339</v>
          </cell>
          <cell r="AE66">
            <v>16.540845871763661</v>
          </cell>
        </row>
        <row r="67">
          <cell r="G67">
            <v>64</v>
          </cell>
          <cell r="H67">
            <v>1.6056083488540636</v>
          </cell>
          <cell r="I67">
            <v>1.8296081506003845</v>
          </cell>
          <cell r="J67">
            <v>2.3013265402985223</v>
          </cell>
          <cell r="K67">
            <v>1.1257980287461495</v>
          </cell>
          <cell r="L67">
            <v>2.6416881120523845</v>
          </cell>
          <cell r="M67">
            <v>1.8282296736802717</v>
          </cell>
          <cell r="N67">
            <v>1.9422218176698283</v>
          </cell>
          <cell r="O67">
            <v>1.7638175853172133</v>
          </cell>
          <cell r="P67">
            <v>1.5681196268355058</v>
          </cell>
          <cell r="Q67">
            <v>2.1521118448135783</v>
          </cell>
          <cell r="AB67">
            <v>2068</v>
          </cell>
          <cell r="AC67">
            <v>64</v>
          </cell>
          <cell r="AD67">
            <v>1.5781479204950792</v>
          </cell>
          <cell r="AE67">
            <v>16.660064381775157</v>
          </cell>
        </row>
        <row r="68">
          <cell r="G68">
            <v>65</v>
          </cell>
          <cell r="H68">
            <v>1.6138593692831817</v>
          </cell>
          <cell r="I68">
            <v>1.8389246136439859</v>
          </cell>
          <cell r="J68">
            <v>2.3134210780947435</v>
          </cell>
          <cell r="K68">
            <v>1.1317481080505887</v>
          </cell>
          <cell r="L68">
            <v>2.6550865045561602</v>
          </cell>
          <cell r="M68">
            <v>1.8376221970020232</v>
          </cell>
          <cell r="N68">
            <v>1.9522573082857446</v>
          </cell>
          <cell r="O68">
            <v>1.7729564097902577</v>
          </cell>
          <cell r="P68">
            <v>1.5762173651427693</v>
          </cell>
          <cell r="Q68">
            <v>2.1628497774839652</v>
          </cell>
          <cell r="AB68">
            <v>2069</v>
          </cell>
          <cell r="AC68">
            <v>65</v>
          </cell>
          <cell r="AD68">
            <v>1.5928614497366766</v>
          </cell>
          <cell r="AE68">
            <v>16.777084116162651</v>
          </cell>
        </row>
        <row r="69">
          <cell r="G69">
            <v>66</v>
          </cell>
          <cell r="H69">
            <v>1.6221103897122999</v>
          </cell>
          <cell r="I69">
            <v>1.8482410766875872</v>
          </cell>
          <cell r="J69">
            <v>2.3255156158909647</v>
          </cell>
          <cell r="K69">
            <v>1.1376981873550278</v>
          </cell>
          <cell r="L69">
            <v>2.668484897059936</v>
          </cell>
          <cell r="M69">
            <v>1.8470147203237748</v>
          </cell>
          <cell r="N69">
            <v>1.962292798901661</v>
          </cell>
          <cell r="O69">
            <v>1.7820952342633021</v>
          </cell>
          <cell r="P69">
            <v>1.5843151034500329</v>
          </cell>
          <cell r="Q69">
            <v>2.1735877101543521</v>
          </cell>
          <cell r="AB69">
            <v>2070</v>
          </cell>
          <cell r="AC69">
            <v>66</v>
          </cell>
          <cell r="AD69">
            <v>1.6071464295828877</v>
          </cell>
          <cell r="AE69">
            <v>16.891951056661519</v>
          </cell>
        </row>
        <row r="70">
          <cell r="G70">
            <v>67</v>
          </cell>
          <cell r="H70">
            <v>1.6303614101414181</v>
          </cell>
          <cell r="I70">
            <v>1.8575575397311885</v>
          </cell>
          <cell r="J70">
            <v>2.3376101536871858</v>
          </cell>
          <cell r="K70">
            <v>1.1436482666594669</v>
          </cell>
          <cell r="L70">
            <v>2.6818832895637117</v>
          </cell>
          <cell r="M70">
            <v>1.8564072436455263</v>
          </cell>
          <cell r="N70">
            <v>1.9723282895175773</v>
          </cell>
          <cell r="O70">
            <v>1.7912340587363464</v>
          </cell>
          <cell r="P70">
            <v>1.5924128417572965</v>
          </cell>
          <cell r="Q70">
            <v>2.1843256428247391</v>
          </cell>
          <cell r="AB70">
            <v>2071</v>
          </cell>
          <cell r="AC70">
            <v>67</v>
          </cell>
          <cell r="AD70">
            <v>1.6210153420549374</v>
          </cell>
          <cell r="AE70">
            <v>17.004709817339968</v>
          </cell>
        </row>
        <row r="71">
          <cell r="G71">
            <v>68</v>
          </cell>
          <cell r="H71">
            <v>1.6386124305705363</v>
          </cell>
          <cell r="I71">
            <v>1.8668740027747899</v>
          </cell>
          <cell r="J71">
            <v>2.349704691483407</v>
          </cell>
          <cell r="K71">
            <v>1.1495983459639061</v>
          </cell>
          <cell r="L71">
            <v>2.6952816820674874</v>
          </cell>
          <cell r="M71">
            <v>1.8657997669672779</v>
          </cell>
          <cell r="N71">
            <v>1.9823637801334937</v>
          </cell>
          <cell r="O71">
            <v>1.8003728832093908</v>
          </cell>
          <cell r="P71">
            <v>1.60051058006456</v>
          </cell>
          <cell r="Q71">
            <v>2.195063575495126</v>
          </cell>
          <cell r="AB71">
            <v>2072</v>
          </cell>
          <cell r="AC71">
            <v>68</v>
          </cell>
          <cell r="AD71">
            <v>1.6344803056200341</v>
          </cell>
          <cell r="AE71">
            <v>17.115403701409186</v>
          </cell>
        </row>
        <row r="72">
          <cell r="G72">
            <v>69</v>
          </cell>
          <cell r="H72">
            <v>1.6468634509996545</v>
          </cell>
          <cell r="I72">
            <v>1.8761904658183912</v>
          </cell>
          <cell r="J72">
            <v>2.3617992292796282</v>
          </cell>
          <cell r="K72">
            <v>1.1555484252683452</v>
          </cell>
          <cell r="L72">
            <v>2.7086800745712631</v>
          </cell>
          <cell r="M72">
            <v>1.8751922902890295</v>
          </cell>
          <cell r="N72">
            <v>1.99239927074941</v>
          </cell>
          <cell r="O72">
            <v>1.8095117076824352</v>
          </cell>
          <cell r="P72">
            <v>1.6086083183718236</v>
          </cell>
          <cell r="Q72">
            <v>2.2058015081655129</v>
          </cell>
          <cell r="AB72">
            <v>2073</v>
          </cell>
          <cell r="AC72">
            <v>69</v>
          </cell>
          <cell r="AD72">
            <v>1.6475530857803222</v>
          </cell>
          <cell r="AE72">
            <v>17.22407475541403</v>
          </cell>
        </row>
        <row r="73">
          <cell r="G73">
            <v>70</v>
          </cell>
          <cell r="H73">
            <v>1.6551144714287733</v>
          </cell>
          <cell r="I73">
            <v>1.8855069288619923</v>
          </cell>
          <cell r="J73">
            <v>2.3738937670758498</v>
          </cell>
          <cell r="K73">
            <v>1.1614985045727844</v>
          </cell>
          <cell r="L73">
            <v>2.7220784670750406</v>
          </cell>
          <cell r="M73">
            <v>1.8845848136107806</v>
          </cell>
          <cell r="N73">
            <v>2.0024347613653259</v>
          </cell>
          <cell r="O73">
            <v>1.8186505321554804</v>
          </cell>
          <cell r="P73">
            <v>1.6167060566790872</v>
          </cell>
          <cell r="Q73">
            <v>2.2165394408359003</v>
          </cell>
          <cell r="AB73">
            <v>2074</v>
          </cell>
          <cell r="AC73">
            <v>70</v>
          </cell>
          <cell r="AD73">
            <v>1.6602451053534175</v>
          </cell>
          <cell r="AE73">
            <v>17.330763820922417</v>
          </cell>
        </row>
        <row r="74">
          <cell r="G74">
            <v>71</v>
          </cell>
          <cell r="H74">
            <v>1.6633654918578922</v>
          </cell>
          <cell r="I74">
            <v>1.8948233919055935</v>
          </cell>
          <cell r="J74">
            <v>2.3859883048720714</v>
          </cell>
          <cell r="K74">
            <v>1.1674485838772235</v>
          </cell>
          <cell r="L74">
            <v>2.7354768595788181</v>
          </cell>
          <cell r="M74">
            <v>1.8939773369325317</v>
          </cell>
          <cell r="N74">
            <v>2.0124702519812416</v>
          </cell>
          <cell r="O74">
            <v>1.8277893566285257</v>
          </cell>
          <cell r="P74">
            <v>1.6248037949863507</v>
          </cell>
          <cell r="Q74">
            <v>2.2272773735062876</v>
          </cell>
          <cell r="AB74">
            <v>2075</v>
          </cell>
          <cell r="AC74">
            <v>71</v>
          </cell>
          <cell r="AD74">
            <v>1.6725674544535098</v>
          </cell>
          <cell r="AE74">
            <v>17.435510583826421</v>
          </cell>
        </row>
        <row r="75">
          <cell r="AB75">
            <v>2076</v>
          </cell>
          <cell r="AC75">
            <v>72</v>
          </cell>
          <cell r="AD75">
            <v>1.6845309001817552</v>
          </cell>
          <cell r="AE75">
            <v>17.538353621363228</v>
          </cell>
        </row>
        <row r="76">
          <cell r="AB76">
            <v>2077</v>
          </cell>
          <cell r="AC76">
            <v>73</v>
          </cell>
          <cell r="AD76">
            <v>1.6961458960344202</v>
          </cell>
          <cell r="AE76">
            <v>17.63933044695958</v>
          </cell>
        </row>
        <row r="77">
          <cell r="AB77">
            <v>2078</v>
          </cell>
          <cell r="AC77">
            <v>74</v>
          </cell>
          <cell r="AD77">
            <v>1.707422591037008</v>
          </cell>
          <cell r="AE77">
            <v>17.738477552998674</v>
          </cell>
        </row>
        <row r="78">
          <cell r="AB78">
            <v>2079</v>
          </cell>
          <cell r="AC78">
            <v>75</v>
          </cell>
          <cell r="AD78">
            <v>1.7183708386123357</v>
          </cell>
          <cell r="AE78">
            <v>17.835830451604359</v>
          </cell>
        </row>
        <row r="79">
          <cell r="AB79">
            <v>2080</v>
          </cell>
          <cell r="AC79">
            <v>76</v>
          </cell>
          <cell r="AD79">
            <v>1.7290002051903237</v>
          </cell>
          <cell r="AE79">
            <v>17.890024195993831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</sheetNames>
    <sheetDataSet>
      <sheetData sheetId="0" refreshError="1"/>
      <sheetData sheetId="1" refreshError="1"/>
      <sheetData sheetId="2" refreshError="1">
        <row r="5">
          <cell r="B5">
            <v>7.6310000000000003E-2</v>
          </cell>
        </row>
        <row r="7">
          <cell r="B7">
            <v>3.32E-2</v>
          </cell>
        </row>
        <row r="9">
          <cell r="B9">
            <v>4.1700000000000001E-2</v>
          </cell>
        </row>
        <row r="13">
          <cell r="B13">
            <v>0.1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  <row r="58">
          <cell r="A58" t="str">
            <v>R-GH114</v>
          </cell>
          <cell r="B58" t="str">
            <v>Duct Sealing,  Z 3</v>
          </cell>
          <cell r="C58">
            <v>160.60137954288945</v>
          </cell>
          <cell r="D58">
            <v>619</v>
          </cell>
          <cell r="E58">
            <v>20</v>
          </cell>
        </row>
        <row r="59">
          <cell r="A59" t="str">
            <v>R-GH115</v>
          </cell>
          <cell r="B59" t="str">
            <v>AFUE 90 to hydrocoil combo, Z 3</v>
          </cell>
          <cell r="C59">
            <v>171.60567326367018</v>
          </cell>
          <cell r="D59">
            <v>300</v>
          </cell>
          <cell r="E59">
            <v>45</v>
          </cell>
        </row>
        <row r="60">
          <cell r="A60" t="str">
            <v>R-GH116</v>
          </cell>
          <cell r="B60" t="str">
            <v>Boiler to Polaris Combo radiant, Z 3</v>
          </cell>
          <cell r="C60">
            <v>398.56802919597578</v>
          </cell>
          <cell r="D60">
            <v>4400</v>
          </cell>
          <cell r="E60">
            <v>45</v>
          </cell>
        </row>
        <row r="61">
          <cell r="A61" t="str">
            <v>R-GH117</v>
          </cell>
          <cell r="B61" t="str">
            <v>Duct Sealing,  Z 4</v>
          </cell>
          <cell r="C61">
            <v>151.29711399304443</v>
          </cell>
          <cell r="D61">
            <v>619</v>
          </cell>
          <cell r="E61">
            <v>20</v>
          </cell>
        </row>
        <row r="62">
          <cell r="A62" t="str">
            <v>R-GH118</v>
          </cell>
          <cell r="B62" t="str">
            <v>AFUE 90 to hydrocoil combo, Z 4</v>
          </cell>
          <cell r="C62">
            <v>168.58131406305466</v>
          </cell>
          <cell r="D62">
            <v>300</v>
          </cell>
          <cell r="E62">
            <v>45</v>
          </cell>
        </row>
        <row r="63">
          <cell r="A63" t="str">
            <v>R-GH119</v>
          </cell>
          <cell r="B63" t="str">
            <v>Boiler to Polaris Combo radiant, Z 4</v>
          </cell>
          <cell r="C63">
            <v>381.35511159032558</v>
          </cell>
          <cell r="D63">
            <v>4400</v>
          </cell>
          <cell r="E63">
            <v>45</v>
          </cell>
        </row>
        <row r="64">
          <cell r="A64" t="str">
            <v>R-GH122</v>
          </cell>
          <cell r="B64" t="str">
            <v>AFUE 90+ Furnace, Z 3</v>
          </cell>
          <cell r="C64">
            <v>77.143331535369825</v>
          </cell>
          <cell r="D64">
            <v>300</v>
          </cell>
          <cell r="E64">
            <v>18</v>
          </cell>
        </row>
        <row r="65">
          <cell r="A65" t="str">
            <v>R-GH123</v>
          </cell>
          <cell r="B65" t="str">
            <v>Duct Sealing and AFUE 90+ , Z 3</v>
          </cell>
          <cell r="C65">
            <v>160.60137954288945</v>
          </cell>
          <cell r="D65">
            <v>1600</v>
          </cell>
          <cell r="E65">
            <v>20</v>
          </cell>
        </row>
        <row r="66">
          <cell r="A66" t="str">
            <v>R-GH124</v>
          </cell>
          <cell r="B66" t="str">
            <v>AFUE 90+ Furnace, Z 4</v>
          </cell>
          <cell r="C66">
            <v>77.143331535369825</v>
          </cell>
          <cell r="D66">
            <v>300</v>
          </cell>
          <cell r="E66">
            <v>18</v>
          </cell>
        </row>
        <row r="67">
          <cell r="A67" t="str">
            <v>R-GH125</v>
          </cell>
          <cell r="B67" t="str">
            <v>Duct Sealing and AFUE 90+ , Z 4</v>
          </cell>
          <cell r="C67">
            <v>151.29711399304443</v>
          </cell>
          <cell r="D67">
            <v>1600</v>
          </cell>
          <cell r="E67">
            <v>20</v>
          </cell>
        </row>
        <row r="68">
          <cell r="A68" t="str">
            <v>R-GW117</v>
          </cell>
          <cell r="B68" t="str">
            <v>Wx insulation (ceiling, floor), Z 1-2</v>
          </cell>
          <cell r="C68">
            <v>322.22636417500001</v>
          </cell>
          <cell r="D68">
            <v>2099</v>
          </cell>
          <cell r="E68">
            <v>45</v>
          </cell>
        </row>
        <row r="69">
          <cell r="A69" t="str">
            <v>R-GW118</v>
          </cell>
          <cell r="B69" t="str">
            <v>Wx insulation (add walls), Z 1-2</v>
          </cell>
          <cell r="C69">
            <v>260.71676622499996</v>
          </cell>
          <cell r="D69">
            <v>1305</v>
          </cell>
          <cell r="E69">
            <v>45</v>
          </cell>
        </row>
        <row r="70">
          <cell r="A70" t="str">
            <v>R-GW119</v>
          </cell>
          <cell r="B70" t="str">
            <v>Window, retro (U=.35), Z 1-2</v>
          </cell>
          <cell r="C70">
            <v>154.92191476249997</v>
          </cell>
          <cell r="D70">
            <v>4500</v>
          </cell>
          <cell r="E70">
            <v>45</v>
          </cell>
        </row>
        <row r="71">
          <cell r="A71" t="str">
            <v>R-GW120</v>
          </cell>
          <cell r="B71" t="str">
            <v>Window replace (U=.35), Z 1-2</v>
          </cell>
          <cell r="C71">
            <v>19.365239345312496</v>
          </cell>
          <cell r="D71">
            <v>350</v>
          </cell>
          <cell r="E71">
            <v>45</v>
          </cell>
        </row>
        <row r="72">
          <cell r="A72" t="str">
            <v>R-GW121</v>
          </cell>
          <cell r="B72" t="str">
            <v>HRV, Z 1-2</v>
          </cell>
          <cell r="C72">
            <v>58.700080343749981</v>
          </cell>
          <cell r="D72">
            <v>2000</v>
          </cell>
          <cell r="E72">
            <v>36</v>
          </cell>
        </row>
        <row r="73">
          <cell r="A73" t="str">
            <v>R-GW122</v>
          </cell>
          <cell r="B73" t="str">
            <v>Wx insulation (ceiling, floor), Z 3</v>
          </cell>
          <cell r="C73">
            <v>450.30187691249995</v>
          </cell>
          <cell r="D73">
            <v>2099</v>
          </cell>
          <cell r="E73">
            <v>45</v>
          </cell>
        </row>
        <row r="74">
          <cell r="A74" t="str">
            <v>R-GW123</v>
          </cell>
          <cell r="B74" t="str">
            <v>Wx insulation (add walls), Z 3</v>
          </cell>
          <cell r="C74">
            <v>379.38024886249991</v>
          </cell>
          <cell r="D74">
            <v>1305</v>
          </cell>
          <cell r="E74">
            <v>45</v>
          </cell>
        </row>
        <row r="75">
          <cell r="A75" t="str">
            <v>R-GW124</v>
          </cell>
          <cell r="B75" t="str">
            <v>Window, retro (U=.35), Z 3</v>
          </cell>
          <cell r="C75">
            <v>223.63618506250003</v>
          </cell>
          <cell r="D75">
            <v>4500</v>
          </cell>
          <cell r="E75">
            <v>45</v>
          </cell>
        </row>
        <row r="76">
          <cell r="A76" t="str">
            <v>R-GW125</v>
          </cell>
          <cell r="B76" t="str">
            <v>Window replace (U=.35), Z 3</v>
          </cell>
          <cell r="C76">
            <v>27.954523132812504</v>
          </cell>
          <cell r="D76">
            <v>350</v>
          </cell>
          <cell r="E76">
            <v>45</v>
          </cell>
        </row>
        <row r="77">
          <cell r="A77" t="str">
            <v>R-GW126</v>
          </cell>
          <cell r="B77" t="str">
            <v>HRV, Z 3</v>
          </cell>
          <cell r="C77">
            <v>89.166715462499965</v>
          </cell>
          <cell r="D77">
            <v>2000</v>
          </cell>
          <cell r="E77">
            <v>18</v>
          </cell>
        </row>
        <row r="78">
          <cell r="A78" t="str">
            <v>R-GW127</v>
          </cell>
          <cell r="B78" t="str">
            <v>Wx insulation (ceiling, floor), Z 4</v>
          </cell>
          <cell r="C78">
            <v>450.30187691249995</v>
          </cell>
          <cell r="D78">
            <v>2099</v>
          </cell>
          <cell r="E78">
            <v>45</v>
          </cell>
        </row>
        <row r="79">
          <cell r="A79" t="str">
            <v>R-GW128</v>
          </cell>
          <cell r="B79" t="str">
            <v>Wx insulation (add walls), Z 4</v>
          </cell>
          <cell r="C79">
            <v>379.38024886249991</v>
          </cell>
          <cell r="D79">
            <v>1305</v>
          </cell>
          <cell r="E79">
            <v>45</v>
          </cell>
        </row>
        <row r="80">
          <cell r="A80" t="str">
            <v>R-GW129</v>
          </cell>
          <cell r="B80" t="str">
            <v>Window, retro (U=.35), Z 4</v>
          </cell>
          <cell r="C80">
            <v>223.63618506250003</v>
          </cell>
          <cell r="D80">
            <v>4500</v>
          </cell>
          <cell r="E80">
            <v>45</v>
          </cell>
        </row>
        <row r="81">
          <cell r="A81" t="str">
            <v>R-GW130</v>
          </cell>
          <cell r="B81" t="str">
            <v>Window replace (U=.35), Z 4</v>
          </cell>
          <cell r="C81">
            <v>27.954523132812504</v>
          </cell>
          <cell r="D81">
            <v>350</v>
          </cell>
          <cell r="E81">
            <v>45</v>
          </cell>
        </row>
        <row r="82">
          <cell r="A82" t="str">
            <v>R-GW131</v>
          </cell>
          <cell r="B82" t="str">
            <v>HRV, Z 4</v>
          </cell>
          <cell r="C82">
            <v>89.166715462499965</v>
          </cell>
          <cell r="D82">
            <v>2000</v>
          </cell>
          <cell r="E82">
            <v>18</v>
          </cell>
        </row>
        <row r="83">
          <cell r="A83" t="str">
            <v>R-H101</v>
          </cell>
          <cell r="B83" t="str">
            <v>Duct Sealing, Zone 1</v>
          </cell>
          <cell r="C83">
            <v>87.5</v>
          </cell>
          <cell r="D83">
            <v>800</v>
          </cell>
          <cell r="E83">
            <v>20</v>
          </cell>
          <cell r="F83" t="str">
            <v>PTCS Duct Sealing</v>
          </cell>
          <cell r="G83" t="str">
            <v>PTCS Certified Duct Sealing</v>
          </cell>
        </row>
        <row r="84">
          <cell r="A84" t="str">
            <v>R-H102</v>
          </cell>
          <cell r="B84" t="str">
            <v>Duct Sealing, Zone 2</v>
          </cell>
          <cell r="C84">
            <v>77</v>
          </cell>
          <cell r="D84">
            <v>800</v>
          </cell>
          <cell r="E84">
            <v>20</v>
          </cell>
          <cell r="F84" t="str">
            <v>PTCS Duct Sealing</v>
          </cell>
          <cell r="G84" t="str">
            <v>PTCS Certified Duct Sealing</v>
          </cell>
        </row>
        <row r="85">
          <cell r="A85" t="str">
            <v>R-H103</v>
          </cell>
          <cell r="B85" t="str">
            <v>Duct Sealing, Zone 3</v>
          </cell>
          <cell r="C85">
            <v>113.4</v>
          </cell>
          <cell r="D85">
            <v>800</v>
          </cell>
          <cell r="E85">
            <v>20</v>
          </cell>
          <cell r="F85" t="str">
            <v>PTCS Duct Sealing</v>
          </cell>
          <cell r="G85" t="str">
            <v>PTCS Certified Duct Sealing</v>
          </cell>
        </row>
        <row r="86">
          <cell r="A86" t="str">
            <v>R-H104</v>
          </cell>
          <cell r="B86" t="str">
            <v>AFUE 90+ Furnace, Zone 1</v>
          </cell>
          <cell r="C86">
            <v>81.207699999999988</v>
          </cell>
          <cell r="D86">
            <v>800</v>
          </cell>
          <cell r="E86">
            <v>18</v>
          </cell>
          <cell r="F86" t="str">
            <v>90% AFUE New Gas Furnace (Existing)</v>
          </cell>
          <cell r="G86" t="str">
            <v>90% AFUE Rating</v>
          </cell>
        </row>
        <row r="87">
          <cell r="A87" t="str">
            <v>R-H105</v>
          </cell>
          <cell r="B87" t="str">
            <v>AFUE 90+ Furnace, Zone 2</v>
          </cell>
          <cell r="C87">
            <v>75.167400000000015</v>
          </cell>
          <cell r="D87">
            <v>800</v>
          </cell>
          <cell r="E87">
            <v>18</v>
          </cell>
          <cell r="F87" t="str">
            <v>90% AFUE New Gas Furnace (Existing)</v>
          </cell>
          <cell r="G87" t="str">
            <v>90% AFUE Rating</v>
          </cell>
        </row>
        <row r="88">
          <cell r="A88" t="str">
            <v>R-H106</v>
          </cell>
          <cell r="B88" t="str">
            <v>AFUE 90+ Furnace, Zone 3</v>
          </cell>
          <cell r="C88">
            <v>98.611099999999993</v>
          </cell>
          <cell r="D88">
            <v>800</v>
          </cell>
          <cell r="E88">
            <v>18</v>
          </cell>
          <cell r="F88" t="str">
            <v>90% AFUE New Gas Furnace (Existing)</v>
          </cell>
          <cell r="G88" t="str">
            <v>90% AFUE Rating</v>
          </cell>
        </row>
        <row r="89">
          <cell r="A89" t="str">
            <v>R-H107</v>
          </cell>
          <cell r="B89" t="str">
            <v>AFUE 85 DHW combo, Zone 1</v>
          </cell>
          <cell r="C89">
            <v>109.17087126137841</v>
          </cell>
          <cell r="D89">
            <v>2150</v>
          </cell>
          <cell r="E89">
            <v>18</v>
          </cell>
        </row>
        <row r="90">
          <cell r="A90" t="str">
            <v>R-H108</v>
          </cell>
          <cell r="B90" t="str">
            <v>AFUE 85 DHW combo, Zone 2</v>
          </cell>
          <cell r="C90">
            <v>101.45812743823147</v>
          </cell>
          <cell r="D90">
            <v>2150</v>
          </cell>
          <cell r="E90">
            <v>18</v>
          </cell>
        </row>
        <row r="91">
          <cell r="A91" t="str">
            <v>R-H109</v>
          </cell>
          <cell r="B91" t="str">
            <v>AFUE 85 DHW combo, Zone 3</v>
          </cell>
          <cell r="C91">
            <v>115.20416124837449</v>
          </cell>
          <cell r="D91">
            <v>2150</v>
          </cell>
          <cell r="E91">
            <v>18</v>
          </cell>
        </row>
        <row r="92">
          <cell r="A92" t="str">
            <v>R-H110</v>
          </cell>
          <cell r="B92" t="str">
            <v>Combo with Hot Water delivery, Zone 1</v>
          </cell>
          <cell r="C92">
            <v>297.25877763328992</v>
          </cell>
          <cell r="D92">
            <v>4000</v>
          </cell>
          <cell r="E92">
            <v>30</v>
          </cell>
        </row>
        <row r="93">
          <cell r="A93" t="str">
            <v>R-H111</v>
          </cell>
          <cell r="B93" t="str">
            <v>Combo with Hot Water delivery, Zone 2</v>
          </cell>
          <cell r="C93">
            <v>287.83198959687905</v>
          </cell>
          <cell r="D93">
            <v>4000</v>
          </cell>
          <cell r="E93">
            <v>30</v>
          </cell>
        </row>
        <row r="94">
          <cell r="A94" t="str">
            <v>R-H112</v>
          </cell>
          <cell r="B94" t="str">
            <v>Combo with Hot Water delivery, Zone 3</v>
          </cell>
          <cell r="C94">
            <v>326.50729999999999</v>
          </cell>
          <cell r="D94">
            <v>4000</v>
          </cell>
          <cell r="E94">
            <v>30</v>
          </cell>
        </row>
        <row r="95">
          <cell r="A95" t="str">
            <v>R-H113</v>
          </cell>
          <cell r="B95" t="str">
            <v>Duct Sealing and AFUE 90+, Zone 1</v>
          </cell>
          <cell r="C95">
            <v>172.73549999999997</v>
          </cell>
          <cell r="D95">
            <v>1250</v>
          </cell>
          <cell r="E95">
            <v>20</v>
          </cell>
          <cell r="F95" t="str">
            <v>90% Furnace &amp; PTCS Duct Sealing</v>
          </cell>
          <cell r="G95" t="str">
            <v>90% AFUE Rating</v>
          </cell>
        </row>
        <row r="96">
          <cell r="A96" t="str">
            <v>R-H114</v>
          </cell>
          <cell r="B96" t="str">
            <v>Duct Sealing and AFUE 90+, Zone 2</v>
          </cell>
          <cell r="C96">
            <v>160.37629999999999</v>
          </cell>
          <cell r="D96">
            <v>1250</v>
          </cell>
          <cell r="E96">
            <v>20</v>
          </cell>
          <cell r="F96" t="str">
            <v>90% Furnace &amp; PTCS Duct Sealing</v>
          </cell>
          <cell r="G96" t="str">
            <v>90% AFUE Rating</v>
          </cell>
        </row>
        <row r="97">
          <cell r="A97" t="str">
            <v>R-H115</v>
          </cell>
          <cell r="B97" t="str">
            <v>Duct Sealing and AFUE 90+, Zone 3</v>
          </cell>
          <cell r="C97">
            <v>210.43959999999998</v>
          </cell>
          <cell r="D97">
            <v>1250</v>
          </cell>
          <cell r="E97">
            <v>20</v>
          </cell>
          <cell r="F97" t="str">
            <v>90% Furnace &amp; PTCS Duct Sealing</v>
          </cell>
          <cell r="G97" t="str">
            <v>90% AFUE Rating</v>
          </cell>
        </row>
        <row r="98">
          <cell r="A98" t="str">
            <v>R-WG101</v>
          </cell>
          <cell r="B98" t="str">
            <v>Wx insulation 2 measures Zone 1</v>
          </cell>
          <cell r="C98">
            <v>228.30149999999998</v>
          </cell>
          <cell r="D98">
            <v>2400</v>
          </cell>
          <cell r="E98">
            <v>45</v>
          </cell>
        </row>
        <row r="99">
          <cell r="A99" t="str">
            <v>R-WG102</v>
          </cell>
          <cell r="B99" t="str">
            <v>Wx insulation 2 measures Zone 2</v>
          </cell>
          <cell r="C99">
            <v>221.84399999999997</v>
          </cell>
          <cell r="D99">
            <v>2400</v>
          </cell>
          <cell r="E99">
            <v>45</v>
          </cell>
        </row>
        <row r="100">
          <cell r="A100" t="str">
            <v>R-WG103</v>
          </cell>
          <cell r="B100" t="str">
            <v>Wx insulation 2 measures Zone 3</v>
          </cell>
          <cell r="C100">
            <v>258.29090000000002</v>
          </cell>
          <cell r="D100">
            <v>2400</v>
          </cell>
          <cell r="E100">
            <v>45</v>
          </cell>
        </row>
        <row r="101">
          <cell r="A101" t="str">
            <v>R-WG104</v>
          </cell>
          <cell r="B101" t="str">
            <v>Wx insulation 1 added measure Zone 1</v>
          </cell>
          <cell r="C101">
            <v>323.0514</v>
          </cell>
          <cell r="D101">
            <v>800</v>
          </cell>
          <cell r="E101">
            <v>45</v>
          </cell>
        </row>
        <row r="102">
          <cell r="A102" t="str">
            <v>R-WG105</v>
          </cell>
          <cell r="B102" t="str">
            <v>Wx insulation 1 added measure Zone 2</v>
          </cell>
          <cell r="C102">
            <v>313.69240000000002</v>
          </cell>
          <cell r="D102">
            <v>800</v>
          </cell>
          <cell r="E102">
            <v>45</v>
          </cell>
        </row>
        <row r="103">
          <cell r="A103" t="str">
            <v>R-WG106</v>
          </cell>
          <cell r="B103" t="str">
            <v>Wx insulation 1 added measure Zone 3</v>
          </cell>
          <cell r="C103">
            <v>367.34949999999998</v>
          </cell>
          <cell r="D103">
            <v>800</v>
          </cell>
          <cell r="E103">
            <v>45</v>
          </cell>
        </row>
        <row r="104">
          <cell r="A104" t="str">
            <v>R-WG107</v>
          </cell>
          <cell r="B104" t="str">
            <v>Window, replacement (U=.35) Zone 1</v>
          </cell>
          <cell r="C104">
            <v>474.95419999999996</v>
          </cell>
          <cell r="D104">
            <v>4500</v>
          </cell>
          <cell r="E104">
            <v>45</v>
          </cell>
        </row>
        <row r="105">
          <cell r="A105" t="str">
            <v>R-WG108</v>
          </cell>
          <cell r="B105" t="str">
            <v>Window, replacement (U=.35) Zone 2</v>
          </cell>
          <cell r="C105">
            <v>457.34780000000001</v>
          </cell>
          <cell r="D105">
            <v>4500</v>
          </cell>
          <cell r="E105">
            <v>45</v>
          </cell>
        </row>
        <row r="106">
          <cell r="A106" t="str">
            <v>R-WG109</v>
          </cell>
          <cell r="B106" t="str">
            <v>Window, replacement (U=.35) Zone 3</v>
          </cell>
          <cell r="C106">
            <v>543.73900000000003</v>
          </cell>
          <cell r="D106">
            <v>4500</v>
          </cell>
          <cell r="E106">
            <v>45</v>
          </cell>
        </row>
        <row r="107">
          <cell r="A107" t="str">
            <v>R-WG110</v>
          </cell>
          <cell r="B107" t="str">
            <v>Window upgrade (U=.4 to U=.35) Zone 1</v>
          </cell>
          <cell r="C107">
            <v>17.281599999999994</v>
          </cell>
          <cell r="D107">
            <v>350</v>
          </cell>
          <cell r="E107">
            <v>45</v>
          </cell>
        </row>
        <row r="108">
          <cell r="A108" t="str">
            <v>R-WG111</v>
          </cell>
          <cell r="B108" t="str">
            <v>Window upgrade (U=.4 to U=.35) Zone 2</v>
          </cell>
          <cell r="C108">
            <v>16.938599999999997</v>
          </cell>
          <cell r="D108">
            <v>350</v>
          </cell>
          <cell r="E108">
            <v>45</v>
          </cell>
        </row>
        <row r="109">
          <cell r="A109" t="str">
            <v>R-WG112</v>
          </cell>
          <cell r="B109" t="str">
            <v>Window upgrade (U=.4 to U=.35) Zone 3</v>
          </cell>
          <cell r="C109">
            <v>20.067599999999999</v>
          </cell>
          <cell r="D109">
            <v>350</v>
          </cell>
          <cell r="E109">
            <v>45</v>
          </cell>
        </row>
        <row r="110">
          <cell r="A110" t="str">
            <v>R-WG113</v>
          </cell>
          <cell r="B110" t="str">
            <v>HRV Zone 1</v>
          </cell>
          <cell r="C110">
            <v>65.181899999999999</v>
          </cell>
          <cell r="D110">
            <v>2000</v>
          </cell>
          <cell r="E110">
            <v>18</v>
          </cell>
        </row>
        <row r="111">
          <cell r="A111" t="str">
            <v>R-WG114</v>
          </cell>
          <cell r="B111" t="str">
            <v>HRV Zone 2</v>
          </cell>
          <cell r="C111">
            <v>63.179900000000011</v>
          </cell>
          <cell r="D111">
            <v>2000</v>
          </cell>
          <cell r="E111">
            <v>18</v>
          </cell>
        </row>
        <row r="112">
          <cell r="A112" t="str">
            <v>R-WG115</v>
          </cell>
          <cell r="B112" t="str">
            <v>HRV Zone 3</v>
          </cell>
          <cell r="C112">
            <v>73.857699999999994</v>
          </cell>
          <cell r="D112">
            <v>2000</v>
          </cell>
          <cell r="E112">
            <v>18</v>
          </cell>
        </row>
        <row r="113">
          <cell r="A113" t="str">
            <v>WALL</v>
          </cell>
          <cell r="B113" t="str">
            <v>WALL INSULATION ZONE 1</v>
          </cell>
          <cell r="C113">
            <v>119.46100000000001</v>
          </cell>
          <cell r="D113">
            <v>1184.5303867403316</v>
          </cell>
          <cell r="E113">
            <v>45</v>
          </cell>
          <cell r="F113" t="str">
            <v>Wall Insulation</v>
          </cell>
          <cell r="G113" t="str">
            <v>Equal to or Greater than R-11 to fill cavity</v>
          </cell>
        </row>
        <row r="114">
          <cell r="A114" t="str">
            <v>WALL</v>
          </cell>
          <cell r="B114" t="str">
            <v>WALL INSULATION ZONE 2</v>
          </cell>
          <cell r="C114">
            <v>115.89500000000001</v>
          </cell>
          <cell r="D114">
            <v>1188.5714285714289</v>
          </cell>
          <cell r="E114">
            <v>45</v>
          </cell>
          <cell r="F114" t="str">
            <v>Wall Insulation</v>
          </cell>
          <cell r="G114" t="str">
            <v>Equal to or Greater than R-11 to fill cavity</v>
          </cell>
        </row>
        <row r="115">
          <cell r="A115" t="str">
            <v>WALL</v>
          </cell>
          <cell r="B115" t="str">
            <v>WALL INSULATION ZONE3</v>
          </cell>
          <cell r="C115">
            <v>135.50800000000001</v>
          </cell>
          <cell r="D115">
            <v>1180.5825242718447</v>
          </cell>
          <cell r="E115">
            <v>45</v>
          </cell>
          <cell r="F115" t="str">
            <v>Wall Insulation</v>
          </cell>
          <cell r="G115" t="str">
            <v>Equal to or Greater than R-11 to fill cavity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owlishaw, Monica" id="{E56E50BE-E95B-4C8F-90B7-ABBCCA08DD3B}" userId="S::Monica.Cowlishaw@cngc.com::6a558e23-4bbe-4dd8-8861-bc8e1c40174a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ian Farnsworth" refreshedDate="43139.450665972225" createdVersion="5" refreshedVersion="5" minRefreshableVersion="3" recordCount="156" xr:uid="{00000000-000A-0000-FFFF-FFFF04000000}">
  <cacheSource type="worksheet">
    <worksheetSource name="Table3"/>
  </cacheSource>
  <cacheFields count="23">
    <cacheField name="Program" numFmtId="0">
      <sharedItems containsBlank="1"/>
    </cacheField>
    <cacheField name="Project Number (Parent Project)" numFmtId="0">
      <sharedItems containsBlank="1"/>
    </cacheField>
    <cacheField name="Project Description (Parent Project)" numFmtId="0">
      <sharedItems containsBlank="1"/>
    </cacheField>
    <cacheField name="Payee Company (Parent Project)" numFmtId="0">
      <sharedItems containsBlank="1"/>
    </cacheField>
    <cacheField name="BD Lead (Parent Project)" numFmtId="0">
      <sharedItems containsBlank="1"/>
    </cacheField>
    <cacheField name="Address 1 (Parent Site)" numFmtId="0">
      <sharedItems containsBlank="1"/>
    </cacheField>
    <cacheField name="City (Parent Site)" numFmtId="0">
      <sharedItems containsBlank="1"/>
    </cacheField>
    <cacheField name="Address 2 (Parent Site)" numFmtId="0">
      <sharedItems containsBlank="1"/>
    </cacheField>
    <cacheField name="Measure Code" numFmtId="0">
      <sharedItems containsBlank="1"/>
    </cacheField>
    <cacheField name="Measure Life" numFmtId="0">
      <sharedItems containsString="0" containsBlank="1" containsNumber="1" containsInteger="1" minValue="0" maxValue="30"/>
    </cacheField>
    <cacheField name="Current Savings thm" numFmtId="0">
      <sharedItems containsString="0" containsBlank="1" containsNumber="1" minValue="0" maxValue="14436"/>
    </cacheField>
    <cacheField name="Current Inc Total" numFmtId="0">
      <sharedItems containsString="0" containsBlank="1" containsNumber="1" minValue="50" maxValue="38496"/>
    </cacheField>
    <cacheField name="Project Status (Parent Project)" numFmtId="0">
      <sharedItems containsBlank="1"/>
    </cacheField>
    <cacheField name="Pending Milestone (Parent Project)" numFmtId="0">
      <sharedItems containsBlank="1"/>
    </cacheField>
    <cacheField name="End Date (Parent Project)" numFmtId="0">
      <sharedItems containsNonDate="0" containsDate="1" containsString="0" containsBlank="1" minDate="2017-01-03T01:00:00" maxDate="2017-12-21T01:00:00"/>
    </cacheField>
    <cacheField name="Install Date" numFmtId="0">
      <sharedItems containsNonDate="0" containsDate="1" containsString="0" containsBlank="1" minDate="2016-01-01T00:00:00" maxDate="2017-11-16T00:00:00"/>
    </cacheField>
    <cacheField name="Zone" numFmtId="0">
      <sharedItems containsBlank="1"/>
    </cacheField>
    <cacheField name="Installer/Trade Ally" numFmtId="0">
      <sharedItems containsBlank="1"/>
    </cacheField>
    <cacheField name="Base Equip Descr" numFmtId="0">
      <sharedItems containsBlank="1"/>
    </cacheField>
    <cacheField name="Account Number" numFmtId="0">
      <sharedItems containsBlank="1"/>
    </cacheField>
    <cacheField name="Revenue Code (Parent Site)" numFmtId="0">
      <sharedItems containsBlank="1"/>
    </cacheField>
    <cacheField name="Current Units" numFmtId="0">
      <sharedItems containsString="0" containsBlank="1" containsNumber="1" minValue="1" maxValue="40100"/>
    </cacheField>
    <cacheField name="Per Unit thm" numFmtId="0">
      <sharedItems containsString="0" containsBlank="1" containsNumber="1" minValue="0" maxValue="6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6">
  <r>
    <s v="COM Standard"/>
    <s v="007370-C-Abraham Lincoln Elem"/>
    <s v="Abraham Lincoln Elementary Boilers and Tanked DHW"/>
    <s v="Wenatchee School District No. 246"/>
    <s v="Brian Farnsworth"/>
    <s v="1224 Methow St"/>
    <s v="Wenatchee"/>
    <s v=""/>
    <s v="COMBOILERS"/>
    <n v="20"/>
    <n v="2400"/>
    <n v="6400"/>
    <s v="7-Completed"/>
    <s v=""/>
    <d v="2017-01-09T01:00:00"/>
    <d v="2016-01-01T00:00:00"/>
    <s v="Zone 3"/>
    <s v=""/>
    <s v="NA - New Construction"/>
    <s v="8670020000"/>
    <s v="504"/>
    <n v="1600"/>
    <n v="1.5"/>
  </r>
  <r>
    <s v="COM Standard"/>
    <s v="007370-C-Abraham Lincoln Elem"/>
    <s v="Abraham Lincoln Elementary Boilers and Tanked DHW"/>
    <s v="Wenatchee School District No. 246"/>
    <s v="Brian Farnsworth"/>
    <s v="1224 Methow St"/>
    <s v="Wenatchee"/>
    <s v=""/>
    <s v="COMBOILERS"/>
    <n v="20"/>
    <n v="2400"/>
    <n v="6400"/>
    <s v="7-Completed"/>
    <s v=""/>
    <d v="2017-01-09T01:00:00"/>
    <d v="2016-01-01T00:00:00"/>
    <s v="Zone 3"/>
    <s v=""/>
    <s v="NA - New Construction"/>
    <s v="8670020000"/>
    <s v="504"/>
    <n v="1600"/>
    <n v="1.5"/>
  </r>
  <r>
    <s v="COM Standard"/>
    <s v="007415-C-Oak Harbor School Di"/>
    <s v="Oak Harbor School District Boilers"/>
    <s v="Oak Harbor School District No.201"/>
    <s v="Brian Farnsworth"/>
    <s v="67 NE Izett Rd"/>
    <s v="Oak Harbor"/>
    <s v=""/>
    <s v="COMBOILERS"/>
    <n v="20"/>
    <n v="2250"/>
    <n v="6000"/>
    <s v="7-Completed"/>
    <s v=""/>
    <d v="2017-01-09T01:00:00"/>
    <d v="2016-08-31T00:00:00"/>
    <s v="Zone 1"/>
    <s v="Blythe Plumbing &amp; Heating, Inc."/>
    <s v="80% Ajax Boilers"/>
    <s v="3943400000"/>
    <s v="504"/>
    <n v="1500"/>
    <n v="1.5"/>
  </r>
  <r>
    <s v="COM Standard"/>
    <s v="007415-C-Oak Harbor School Di"/>
    <s v="Oak Harbor School District Boilers"/>
    <s v="Oak Harbor School District No.201"/>
    <s v="Brian Farnsworth"/>
    <s v="67 NE Izett Rd"/>
    <s v="Oak Harbor"/>
    <s v=""/>
    <s v="COMBOILERS"/>
    <n v="20"/>
    <n v="2250"/>
    <n v="6000"/>
    <s v="7-Completed"/>
    <s v=""/>
    <d v="2017-01-09T01:00:00"/>
    <d v="2016-08-31T00:00:00"/>
    <s v="Zone 1"/>
    <s v="Blythe Plumbing &amp; Heating, Inc."/>
    <s v="80% Ajax Boilers"/>
    <s v="3943400000"/>
    <s v="504"/>
    <n v="1500"/>
    <n v="1.5"/>
  </r>
  <r>
    <s v="COM Standard"/>
    <s v="007437-C-Olympic College - Po"/>
    <s v="Olympic College (Poulsbo Campus) Boiler"/>
    <s v="Olympic College"/>
    <s v="Brian Farnsworth"/>
    <s v="1000 NW Olympic College Way #Campus"/>
    <s v="Poulsbo"/>
    <s v=""/>
    <s v="COMBOILERS"/>
    <n v="20"/>
    <n v="1275"/>
    <n v="3400"/>
    <s v="7-Completed"/>
    <s v=""/>
    <d v="2017-04-21T01:00:00"/>
    <d v="2017-01-25T00:00:00"/>
    <s v="Zone 2"/>
    <s v="General Mechanical"/>
    <s v="80% Burnham Boiler"/>
    <s v="7026310000"/>
    <s v="504"/>
    <n v="850"/>
    <n v="1.5"/>
  </r>
  <r>
    <s v="COM Standard"/>
    <s v="007445-C-Columbia Basin Colle"/>
    <s v="Columbia Basin College Standard Projects"/>
    <s v="Columbia Basin College"/>
    <s v="Brian Farnsworth"/>
    <s v="2600 N 20th Ave"/>
    <s v="Pasco"/>
    <s v=""/>
    <s v="COMBOILERS"/>
    <n v="20"/>
    <n v="3750"/>
    <n v="10000"/>
    <s v="7-Completed"/>
    <s v=""/>
    <d v="2017-05-17T01:00:00"/>
    <d v="2016-11-28T00:00:00"/>
    <s v="Zone 3"/>
    <s v="Cutting Edge Plumbing &amp; Mechanical, Inc."/>
    <s v="NA - New Construction"/>
    <s v="7537787987"/>
    <s v="504"/>
    <n v="2500"/>
    <n v="1.5"/>
  </r>
  <r>
    <s v="COM Standard"/>
    <s v="007445-C-Columbia Basin Colle"/>
    <s v="Columbia Basin College Standard Projects"/>
    <s v="Columbia Basin College"/>
    <s v="Brian Farnsworth"/>
    <s v="2600 N 20th Ave"/>
    <s v="Pasco"/>
    <s v=""/>
    <s v="COMBOILERS"/>
    <n v="20"/>
    <n v="3750"/>
    <n v="10000"/>
    <s v="7-Completed"/>
    <s v=""/>
    <d v="2017-05-17T01:00:00"/>
    <d v="2016-11-28T00:00:00"/>
    <s v="Zone 3"/>
    <s v="Cutting Edge Plumbing &amp; Mechanical, Inc."/>
    <s v="NA - New Construction"/>
    <s v="7537787987"/>
    <s v="504"/>
    <n v="2500"/>
    <n v="1.5"/>
  </r>
  <r>
    <s v="COM Standard"/>
    <s v="007463-C-Kennewick School Dis"/>
    <s v="Kennewick School District No.17 Boilers, Tanked DHW"/>
    <s v="Kennewick School District No.17"/>
    <s v="Brian Farnsworth"/>
    <s v="2514 W 4th Ave"/>
    <s v="Kennewick"/>
    <s v=""/>
    <s v="COMBOILERS"/>
    <n v="20"/>
    <n v="2250"/>
    <n v="6000"/>
    <s v="7-Completed"/>
    <s v=""/>
    <d v="2017-07-10T01:00:00"/>
    <d v="2017-05-10T00:00:00"/>
    <s v="Zone 3"/>
    <s v="Apollo Heating &amp; Air Conditioning"/>
    <s v="NA - New Construction"/>
    <s v="0516431925"/>
    <s v="504"/>
    <n v="1500"/>
    <n v="1.5"/>
  </r>
  <r>
    <s v="COM Standard"/>
    <s v="007463-C-Kennewick School Dis"/>
    <s v="Kennewick School District No.17 Boilers, Tanked DHW"/>
    <s v="Kennewick School District No.17"/>
    <s v="Brian Farnsworth"/>
    <s v="2514 W 4th Ave"/>
    <s v="Kennewick"/>
    <s v=""/>
    <s v="COMBOILERS"/>
    <n v="20"/>
    <n v="2250"/>
    <n v="6000"/>
    <s v="7-Completed"/>
    <s v=""/>
    <d v="2017-07-10T01:00:00"/>
    <d v="2017-05-10T00:00:00"/>
    <s v="Zone 3"/>
    <s v="Apollo Heating &amp; Air Conditioning"/>
    <s v="NA - New Construction"/>
    <s v="0516431925"/>
    <s v="504"/>
    <n v="1500"/>
    <n v="1.5"/>
  </r>
  <r>
    <s v="COM Standard"/>
    <s v="007441-C-West Richland Middle"/>
    <s v="West Richland Middle School Standard"/>
    <s v="Richland School District No.400"/>
    <s v="Brian Farnsworth"/>
    <s v="3259 Belmont Blvd"/>
    <s v="West Richland"/>
    <s v=""/>
    <s v="COMBOILERS"/>
    <n v="20"/>
    <n v="4500"/>
    <n v="12000"/>
    <s v="7-Completed"/>
    <s v=""/>
    <d v="2017-08-22T01:00:00"/>
    <d v="2017-01-01T00:00:00"/>
    <s v="Zone 3"/>
    <s v="Columbia Hydronics Company"/>
    <s v=""/>
    <s v="2299703430"/>
    <s v="504"/>
    <n v="3000"/>
    <n v="1.5"/>
  </r>
  <r>
    <s v="COM Standard"/>
    <s v="007441-C-West Richland Middle"/>
    <s v="West Richland Middle School Standard"/>
    <s v="Richland School District No.400"/>
    <s v="Brian Farnsworth"/>
    <s v="3259 Belmont Blvd"/>
    <s v="West Richland"/>
    <s v=""/>
    <s v="COMBOILERS"/>
    <n v="20"/>
    <n v="4500"/>
    <n v="12000"/>
    <s v="7-Completed"/>
    <s v=""/>
    <d v="2017-08-22T01:00:00"/>
    <d v="2017-01-01T00:00:00"/>
    <s v="Zone 3"/>
    <s v="Columbia Hydronics Company"/>
    <s v=""/>
    <s v="2299703430"/>
    <s v="504"/>
    <n v="3000"/>
    <n v="1.5"/>
  </r>
  <r>
    <s v="COM Standard"/>
    <s v="007454-C-Lynden School Distri"/>
    <s v="Lynden School District (Fisher Elementary) Custom and Standard"/>
    <s v="Lynden School District No.504"/>
    <s v="Brian Farnsworth"/>
    <s v="501 N 14th St"/>
    <s v="Lynden"/>
    <s v=""/>
    <s v="COMBOILERS"/>
    <n v="20"/>
    <n v="2400"/>
    <n v="6400"/>
    <s v="7-Completed"/>
    <s v=""/>
    <d v="2017-09-13T01:00:00"/>
    <d v="2017-07-15T00:00:00"/>
    <s v="Zone 1"/>
    <s v="Blythe Plumbing &amp; Heating, Inc."/>
    <s v="NA - New"/>
    <s v="5409800000"/>
    <s v="504"/>
    <n v="1600"/>
    <n v="1.5"/>
  </r>
  <r>
    <s v="COM Standard"/>
    <s v="007454-C-Lynden School Distri"/>
    <s v="Lynden School District (Fisher Elementary) Custom and Standard"/>
    <s v="Lynden School District No.504"/>
    <s v="Brian Farnsworth"/>
    <s v="501 N 14th St"/>
    <s v="Lynden"/>
    <s v=""/>
    <s v="COMBOILERS"/>
    <n v="20"/>
    <n v="2400"/>
    <n v="6400"/>
    <s v="7-Completed"/>
    <s v=""/>
    <d v="2017-09-13T01:00:00"/>
    <d v="2017-07-15T00:00:00"/>
    <s v="Zone 1"/>
    <s v="Blythe Plumbing &amp; Heating, Inc."/>
    <s v="NA - New"/>
    <s v="5409800000"/>
    <s v="504"/>
    <n v="1600"/>
    <n v="1.5"/>
  </r>
  <r>
    <s v="COM Standard"/>
    <s v="007494-C-Bellingham School Di"/>
    <s v="Bellingham School District (Options HS) Standard"/>
    <s v="Bellingham School District No.501"/>
    <s v="Bob Cuti"/>
    <s v="2015 Franklin St"/>
    <s v="Bellingham"/>
    <s v=""/>
    <s v="COMBOILERS"/>
    <n v="20"/>
    <n v="2400"/>
    <n v="6400"/>
    <s v="7-Completed"/>
    <s v=""/>
    <d v="2017-11-27T01:00:00"/>
    <d v="2017-01-01T00:00:00"/>
    <s v="Zone 1"/>
    <s v=""/>
    <s v=""/>
    <s v="9188721255"/>
    <s v="504"/>
    <n v="1600"/>
    <n v="1.5"/>
  </r>
  <r>
    <s v="COM Standard"/>
    <s v="007494-C-Bellingham School Di"/>
    <s v="Bellingham School District (Options HS) Standard"/>
    <s v="Bellingham School District No.501"/>
    <s v="Bob Cuti"/>
    <s v="2015 Franklin St"/>
    <s v="Bellingham"/>
    <s v=""/>
    <s v="COMBOILERS"/>
    <n v="20"/>
    <n v="2400"/>
    <n v="6400"/>
    <s v="7-Completed"/>
    <s v=""/>
    <d v="2017-11-27T01:00:00"/>
    <d v="2017-01-01T00:00:00"/>
    <s v="Zone 1"/>
    <s v=""/>
    <s v=""/>
    <s v="9188721255"/>
    <s v="504"/>
    <n v="1600"/>
    <n v="1.5"/>
  </r>
  <r>
    <s v="COM Standard"/>
    <s v="007494-C-Bellingham School Di"/>
    <s v="Bellingham School District (Options HS) Standard"/>
    <s v="Bellingham School District No.501"/>
    <s v="Bob Cuti"/>
    <s v="2015 Franklin St"/>
    <s v="Bellingham"/>
    <s v=""/>
    <s v="COMBOILERS"/>
    <n v="20"/>
    <n v="2400"/>
    <n v="6400"/>
    <s v="7-Completed"/>
    <s v=""/>
    <d v="2017-11-27T01:00:00"/>
    <d v="2017-01-01T00:00:00"/>
    <s v="Zone 1"/>
    <s v=""/>
    <s v=""/>
    <s v="9188721255"/>
    <s v="504"/>
    <n v="1600"/>
    <n v="1.5"/>
  </r>
  <r>
    <s v="COM Standard"/>
    <s v="007495-C-Lower Columbia Colle"/>
    <s v="Lower Columbia College Boilers"/>
    <s v="Lower Columbia College"/>
    <s v="Brian Farnsworth"/>
    <s v="1600 Maple St #F"/>
    <s v="Longview"/>
    <s v=""/>
    <s v="COMBOILERS"/>
    <n v="20"/>
    <n v="2250"/>
    <n v="6000"/>
    <s v="7-Completed"/>
    <s v=""/>
    <d v="2017-11-27T01:00:00"/>
    <d v="2017-01-01T00:00:00"/>
    <s v="Zone 2"/>
    <s v=""/>
    <s v=""/>
    <s v="3813410000"/>
    <s v="504"/>
    <n v="1500"/>
    <n v="1.5"/>
  </r>
  <r>
    <s v="COM Standard"/>
    <s v="007495-C-Lower Columbia Colle"/>
    <s v="Lower Columbia College Boilers"/>
    <s v="Lower Columbia College"/>
    <s v="Brian Farnsworth"/>
    <s v="1600 Maple St #F"/>
    <s v="Longview"/>
    <s v=""/>
    <s v="COMBOILERS"/>
    <n v="20"/>
    <n v="2250"/>
    <n v="6000"/>
    <s v="7-Completed"/>
    <s v=""/>
    <d v="2017-11-27T01:00:00"/>
    <d v="2017-01-01T00:00:00"/>
    <s v="Zone 2"/>
    <s v=""/>
    <s v=""/>
    <s v="3813410000"/>
    <s v="504"/>
    <n v="1500"/>
    <n v="1.5"/>
  </r>
  <r>
    <s v="COM Standard"/>
    <s v="007425-C-Casa Grande LLC"/>
    <s v="Casa Grande Clothes Washers"/>
    <s v="Casa Grande LLC"/>
    <s v="Brian Farnsworth"/>
    <s v="1008 S 2nd St"/>
    <s v="Mount Vernon"/>
    <s v=""/>
    <s v="COMCLOTHES"/>
    <n v="10"/>
    <n v="270"/>
    <n v="540"/>
    <s v="7-Completed"/>
    <s v=""/>
    <d v="2017-02-28T01:00:00"/>
    <d v="2016-11-08T00:00:00"/>
    <s v="Zone 1"/>
    <s v="Self"/>
    <s v="Unknown"/>
    <s v="8176049198"/>
    <s v="504"/>
    <n v="3"/>
    <n v="90"/>
  </r>
  <r>
    <s v="COM Standard"/>
    <s v="007370-C-Abraham Lincoln Elem"/>
    <s v="Abraham Lincoln Elementary Boilers and Tanked DHW"/>
    <s v="Wenatchee School District No. 246"/>
    <s v="Brian Farnsworth"/>
    <s v="1224 Methow St"/>
    <s v="Wenatchee"/>
    <s v=""/>
    <s v="COMDHWTSCT"/>
    <n v="15"/>
    <n v="157.91999999999999"/>
    <n v="499.75"/>
    <s v="7-Completed"/>
    <s v=""/>
    <d v="2017-01-09T01:00:00"/>
    <d v="2016-01-01T00:00:00"/>
    <s v="Zone 3"/>
    <s v=""/>
    <s v="NA - New Construction"/>
    <s v="8670020000"/>
    <s v="504"/>
    <n v="199.9"/>
    <n v="0.79"/>
  </r>
  <r>
    <s v="COM Standard"/>
    <s v="007370-C-Abraham Lincoln Elem"/>
    <s v="Abraham Lincoln Elementary Boilers and Tanked DHW"/>
    <s v="Wenatchee School District No. 246"/>
    <s v="Brian Farnsworth"/>
    <s v="1224 Methow St"/>
    <s v="Wenatchee"/>
    <s v=""/>
    <s v="COMDHWTSCT"/>
    <n v="15"/>
    <n v="157.91999999999999"/>
    <n v="499.75"/>
    <s v="7-Completed"/>
    <s v=""/>
    <d v="2017-01-09T01:00:00"/>
    <d v="2016-01-01T00:00:00"/>
    <s v="Zone 3"/>
    <s v=""/>
    <s v="NA - New Construction"/>
    <s v="8670020000"/>
    <s v="504"/>
    <n v="199.9"/>
    <n v="0.79"/>
  </r>
  <r>
    <s v="COM Standard"/>
    <s v="007410-C-Sun Towers Retiremen"/>
    <s v="Sun Towers Retirement Tanked DHW"/>
    <s v="Beacon Communities, Inc."/>
    <s v="William Prillaman"/>
    <s v="6 N 6th St"/>
    <s v="Yakima"/>
    <s v=""/>
    <s v="COMDHWTSCT"/>
    <n v="15"/>
    <n v="315.99"/>
    <n v="999.98"/>
    <s v="7-Completed"/>
    <s v=""/>
    <d v="2017-01-09T01:00:00"/>
    <d v="2016-09-26T00:00:00"/>
    <s v="Zone 3"/>
    <s v="Apollo Heating &amp; Air Conditioning"/>
    <s v="Unknown"/>
    <s v="0063020000"/>
    <s v="504"/>
    <n v="399.99"/>
    <n v="0.79"/>
  </r>
  <r>
    <s v="COM Standard"/>
    <s v="007410-C-Sun Towers Retiremen"/>
    <s v="Sun Towers Retirement Tanked DHW"/>
    <s v="Beacon Communities, Inc."/>
    <s v="William Prillaman"/>
    <s v="6 N 6th St"/>
    <s v="Yakima"/>
    <s v=""/>
    <s v="COMDHWTSCT"/>
    <n v="15"/>
    <n v="315.99"/>
    <n v="999.98"/>
    <s v="7-Completed"/>
    <s v=""/>
    <d v="2017-01-09T01:00:00"/>
    <d v="2016-09-26T00:00:00"/>
    <s v="Zone 3"/>
    <s v="Apollo Heating &amp; Air Conditioning"/>
    <s v="Unknown"/>
    <s v="0063020000"/>
    <s v="504"/>
    <n v="399.99"/>
    <n v="0.79"/>
  </r>
  <r>
    <s v="COM Standard"/>
    <s v="007410-C-Sun Towers Retiremen"/>
    <s v="Sun Towers Retirement Tanked DHW"/>
    <s v="Beacon Communities, Inc."/>
    <s v="William Prillaman"/>
    <s v="6 N 6th St"/>
    <s v="Yakima"/>
    <s v=""/>
    <s v="COMDHWTSCT"/>
    <n v="15"/>
    <n v="315.99"/>
    <n v="999.98"/>
    <s v="7-Completed"/>
    <s v=""/>
    <d v="2017-01-09T01:00:00"/>
    <d v="2016-09-26T00:00:00"/>
    <s v="Zone 3"/>
    <s v="Apollo Heating &amp; Air Conditioning"/>
    <s v="Unknown"/>
    <s v="0063020000"/>
    <s v="504"/>
    <n v="399.99"/>
    <n v="0.79"/>
  </r>
  <r>
    <s v="COM Standard"/>
    <s v="007420-C-Hawkins Middle Schoo"/>
    <s v="Hawkins Middle School Standard"/>
    <s v="North Mason School District No.403"/>
    <s v="Brian Farnsworth"/>
    <s v="200 E Campus Dr"/>
    <s v="Belfair"/>
    <s v=""/>
    <s v="COMDHWTSCT"/>
    <n v="15"/>
    <n v="671.5"/>
    <n v="2125"/>
    <s v="7-Completed"/>
    <s v=""/>
    <d v="2017-02-28T01:00:00"/>
    <d v="2016-11-08T00:00:00"/>
    <s v="Zone 2"/>
    <s v=""/>
    <s v="NA - New Construction"/>
    <s v="5383315305"/>
    <s v="504"/>
    <n v="850"/>
    <n v="0.79"/>
  </r>
  <r>
    <s v="COM Standard"/>
    <s v="007434-C-Stafford Creek Corre"/>
    <s v="Stafford Creek Corrections Water Heating Boiler"/>
    <s v="Washington State Department of Corrections"/>
    <s v="William Prillaman"/>
    <s v="791 SR 105"/>
    <s v="Aberdeen"/>
    <s v=""/>
    <s v="COMDHWTSCT"/>
    <n v="15"/>
    <n v="1579.92"/>
    <n v="4999.75"/>
    <s v="7-Completed"/>
    <s v=""/>
    <d v="2017-02-28T01:00:00"/>
    <d v="2016-10-26T00:00:00"/>
    <s v="Zone 2"/>
    <s v="Self"/>
    <s v="Burnham Steam Boiler"/>
    <s v="5508310000"/>
    <s v="511"/>
    <n v="1999.9"/>
    <n v="0.79"/>
  </r>
  <r>
    <s v="COM Standard"/>
    <s v="007439-C-Oxford Suites"/>
    <s v="Oxford Suites Tanked DHW Standard"/>
    <s v="Baney Corporation"/>
    <s v="William Prillaman"/>
    <s v="9550 NW Silverdale Way"/>
    <s v="Silverdale"/>
    <s v=""/>
    <s v="COMDHWTSCT"/>
    <n v="15"/>
    <n v="157.91999999999999"/>
    <n v="499.75"/>
    <s v="7-Completed"/>
    <s v=""/>
    <d v="2017-05-17T01:00:00"/>
    <d v="2016-07-15T00:00:00"/>
    <s v="Zone 2"/>
    <s v="Mayda Mechanical"/>
    <s v="AO Smith Cyclone"/>
    <s v="8104310000"/>
    <s v="504"/>
    <n v="199.9"/>
    <n v="0.79"/>
  </r>
  <r>
    <s v="COM Standard"/>
    <s v="007443-C-Silverado Senior Liv"/>
    <s v="Silverado Senior Living Standard Project"/>
    <s v="Silverado Bellingham, LLC"/>
    <s v="William Prillaman"/>
    <s v="4400 Columbine Dr"/>
    <s v="Bellingham"/>
    <s v=""/>
    <s v="COMDHWTSCT"/>
    <n v="15"/>
    <n v="628.84"/>
    <n v="1990"/>
    <s v="7-Completed"/>
    <s v=""/>
    <d v="2017-05-17T01:00:00"/>
    <d v="2016-07-14T00:00:00"/>
    <s v="Zone 1"/>
    <s v=""/>
    <s v="Unknown"/>
    <s v="4958360975"/>
    <s v="504"/>
    <n v="796"/>
    <n v="0.79"/>
  </r>
  <r>
    <s v="COM Standard"/>
    <s v="007445-C-Columbia Basin Colle"/>
    <s v="Columbia Basin College Standard Projects"/>
    <s v="Columbia Basin College"/>
    <s v="Brian Farnsworth"/>
    <s v="2600 N 20th Ave"/>
    <s v="Pasco"/>
    <s v=""/>
    <s v="COMDHWTSCT"/>
    <n v="15"/>
    <n v="157.91999999999999"/>
    <n v="499.75"/>
    <s v="7-Completed"/>
    <s v=""/>
    <d v="2017-05-17T01:00:00"/>
    <d v="2016-11-28T00:00:00"/>
    <s v="Zone 3"/>
    <s v="Cutting Edge Plumbing &amp; Mechanical, Inc."/>
    <s v="NA - New Construction"/>
    <s v="7537787987"/>
    <s v="504"/>
    <n v="199.9"/>
    <n v="0.79"/>
  </r>
  <r>
    <s v="COM Standard"/>
    <s v="007438-C-YMCA of Snohomish Co"/>
    <s v="Stanwood/Camano Island YMCA Standard"/>
    <s v="YMCA of Snohomish County"/>
    <s v="William Prillaman"/>
    <s v="7213 267th St NW"/>
    <s v="Stanwood"/>
    <s v=""/>
    <s v="COMDHWTSCT"/>
    <n v="15"/>
    <n v="1580"/>
    <n v="5000"/>
    <s v="7-Completed"/>
    <s v=""/>
    <d v="2017-06-12T01:00:00"/>
    <d v="2017-03-27T00:00:00"/>
    <s v="Zone 1"/>
    <s v=""/>
    <s v="Unknown"/>
    <s v="5766962694"/>
    <s v="504"/>
    <n v="2000"/>
    <n v="0.79"/>
  </r>
  <r>
    <s v="COM Standard"/>
    <s v="007438-C-YMCA of Snohomish Co"/>
    <s v="Stanwood/Camano Island YMCA Standard"/>
    <s v="YMCA of Snohomish County"/>
    <s v="William Prillaman"/>
    <s v="7213 267th St NW"/>
    <s v="Stanwood"/>
    <s v=""/>
    <s v="COMDHWTSCT"/>
    <n v="15"/>
    <n v="1580"/>
    <n v="5000"/>
    <s v="7-Completed"/>
    <s v=""/>
    <d v="2017-06-12T01:00:00"/>
    <d v="2017-03-27T00:00:00"/>
    <s v="Zone 1"/>
    <s v=""/>
    <s v="Unknown"/>
    <s v="5766962694"/>
    <s v="504"/>
    <n v="2000"/>
    <n v="0.79"/>
  </r>
  <r>
    <s v="COM Standard"/>
    <s v="007453-C-Walla Walla Public S"/>
    <s v="Walla Walla Public Schools - Garrison Boiler Room standard"/>
    <s v="Walla Walla School District No.140"/>
    <s v="Brian Farnsworth"/>
    <s v="906 Chase Ave"/>
    <s v="Walla Walla"/>
    <s v=""/>
    <s v="COMDHWTSCT"/>
    <n v="15"/>
    <n v="157.91999999999999"/>
    <n v="499.75"/>
    <s v="7-Completed"/>
    <s v=""/>
    <d v="2017-07-10T01:00:00"/>
    <d v="2017-04-28T00:00:00"/>
    <s v="Zone 3"/>
    <s v="Self"/>
    <s v="50% efficient AO Smith"/>
    <s v="6984910000"/>
    <s v="504"/>
    <n v="199.9"/>
    <n v="0.79"/>
  </r>
  <r>
    <s v="COM Standard"/>
    <s v="007463-C-Kennewick School Dis"/>
    <s v="Kennewick School District No.17 Boilers, Tanked DHW"/>
    <s v="Kennewick School District No.17"/>
    <s v="Brian Farnsworth"/>
    <s v="2514 W 4th Ave"/>
    <s v="Kennewick"/>
    <s v=""/>
    <s v="COMDHWTSCT"/>
    <n v="15"/>
    <n v="157.91999999999999"/>
    <n v="499.75"/>
    <s v="7-Completed"/>
    <s v=""/>
    <d v="2017-07-10T01:00:00"/>
    <d v="2017-05-10T00:00:00"/>
    <s v="Zone 3"/>
    <s v="Apollo Heating &amp; Air Conditioning"/>
    <s v="NA - New Construction"/>
    <s v="0516431925"/>
    <s v="504"/>
    <n v="199.9"/>
    <n v="0.79"/>
  </r>
  <r>
    <s v="COM Standard"/>
    <s v="007463-C-Kennewick School Dis"/>
    <s v="Kennewick School District No.17 Boilers, Tanked DHW"/>
    <s v="Kennewick School District No.17"/>
    <s v="Brian Farnsworth"/>
    <s v="2514 W 4th Ave"/>
    <s v="Kennewick"/>
    <s v=""/>
    <s v="COMDHWTSCT"/>
    <n v="15"/>
    <n v="157.91999999999999"/>
    <n v="499.75"/>
    <s v="7-Completed"/>
    <s v=""/>
    <d v="2017-07-10T01:00:00"/>
    <d v="2017-05-10T00:00:00"/>
    <s v="Zone 3"/>
    <s v="Apollo Heating &amp; Air Conditioning"/>
    <s v="NA - New Construction"/>
    <s v="0516431925"/>
    <s v="504"/>
    <n v="199.9"/>
    <n v="0.79"/>
  </r>
  <r>
    <s v="COM Standard"/>
    <s v="007441-C-West Richland Middle"/>
    <s v="West Richland Middle School Standard"/>
    <s v="Richland School District No.400"/>
    <s v="Brian Farnsworth"/>
    <s v="3259 Belmont Blvd"/>
    <s v="West Richland"/>
    <s v=""/>
    <s v="COMDHWTSCT"/>
    <n v="15"/>
    <n v="315.99"/>
    <n v="999.98"/>
    <s v="7-Completed"/>
    <s v=""/>
    <d v="2017-08-22T01:00:00"/>
    <d v="2017-06-08T00:00:00"/>
    <s v="Zone 3"/>
    <s v="Columbia Hydronics Company"/>
    <s v=""/>
    <s v="2299703430"/>
    <s v="504"/>
    <n v="399.99"/>
    <n v="0.79"/>
  </r>
  <r>
    <s v="COM Standard"/>
    <s v="007441-C-West Richland Middle"/>
    <s v="West Richland Middle School Standard"/>
    <s v="Richland School District No.400"/>
    <s v="Brian Farnsworth"/>
    <s v="3259 Belmont Blvd"/>
    <s v="West Richland"/>
    <s v=""/>
    <s v="COMDHWTSCT"/>
    <n v="15"/>
    <n v="157.99"/>
    <n v="499.98"/>
    <s v="7-Completed"/>
    <s v=""/>
    <d v="2017-08-22T01:00:00"/>
    <d v="2017-06-08T00:00:00"/>
    <s v="Zone 3"/>
    <s v="Columbia Hydronics Company"/>
    <s v=""/>
    <s v="2299703430"/>
    <s v="504"/>
    <n v="199.99"/>
    <n v="0.79"/>
  </r>
  <r>
    <s v="COM Standard"/>
    <s v="007464-C-The Sandcastle Resor"/>
    <s v="The Sandcastle Resort Water Heaters"/>
    <s v="Sandcastle Condominium Association"/>
    <s v="Brian Farnsworth"/>
    <s v="7854 Birch Bay Drive"/>
    <s v="Blaine"/>
    <s v=""/>
    <s v="COMDHWTSCT"/>
    <n v="15"/>
    <n v="631.97"/>
    <n v="1999.9"/>
    <s v="7-Completed"/>
    <s v=""/>
    <d v="2017-08-22T01:00:00"/>
    <d v="2017-01-01T00:00:00"/>
    <s v="Zone 1"/>
    <s v=""/>
    <s v="Unknown"/>
    <s v="0176900000"/>
    <s v="504"/>
    <n v="799.96"/>
    <n v="0.79"/>
  </r>
  <r>
    <s v="COM Standard"/>
    <s v="007441-C-West Richland Middle"/>
    <s v="West Richland Middle School Standard"/>
    <s v="Richland School District No.400"/>
    <s v="Brian Farnsworth"/>
    <s v="3259 Belmont Blvd"/>
    <s v="West Richland"/>
    <s v=""/>
    <s v="COMDHWTSCT"/>
    <n v="15"/>
    <n v="157.99"/>
    <n v="499.98"/>
    <s v="7-Completed"/>
    <s v=""/>
    <d v="2017-08-22T01:00:00"/>
    <d v="2017-06-08T00:00:00"/>
    <s v="Zone 3"/>
    <s v="Columbia Hydronics Company"/>
    <s v="Unknown"/>
    <s v="2299703430"/>
    <s v="504"/>
    <n v="199.99"/>
    <n v="0.79"/>
  </r>
  <r>
    <s v="COM Standard"/>
    <s v="007454-C-Lynden School Distri"/>
    <s v="Lynden School District (Fisher Elementary) Custom and Standard"/>
    <s v="Lynden School District No.504"/>
    <s v="Brian Farnsworth"/>
    <s v="501 N 14th St"/>
    <s v="Lynden"/>
    <s v=""/>
    <s v="COMDHWTSCT"/>
    <n v="15"/>
    <n v="102.7"/>
    <n v="325"/>
    <s v="7-Completed"/>
    <s v=""/>
    <d v="2017-09-13T01:00:00"/>
    <d v="2017-07-15T00:00:00"/>
    <s v="Zone 1"/>
    <s v="Blythe Plumbing &amp; Heating, Inc."/>
    <s v="NA - New"/>
    <s v="5409800000"/>
    <s v="504"/>
    <n v="130"/>
    <n v="0.79"/>
  </r>
  <r>
    <s v="COM Standard"/>
    <s v="007454-C-Lynden School Distri"/>
    <s v="Lynden School District (Fisher Elementary) Custom and Standard"/>
    <s v="Lynden School District No.504"/>
    <s v="Brian Farnsworth"/>
    <s v="501 N 14th St"/>
    <s v="Lynden"/>
    <s v=""/>
    <s v="COMDHWTSCT"/>
    <n v="15"/>
    <n v="157.91999999999999"/>
    <n v="499.75"/>
    <s v="7-Completed"/>
    <s v=""/>
    <d v="2017-09-13T01:00:00"/>
    <d v="2017-07-15T00:00:00"/>
    <s v="Zone 1"/>
    <s v="Blythe Plumbing &amp; Heating, Inc."/>
    <s v="NA - New"/>
    <s v="5409800000"/>
    <s v="504"/>
    <n v="199.9"/>
    <n v="0.79"/>
  </r>
  <r>
    <s v="COM Standard"/>
    <s v="007454-C-Lynden School Distri"/>
    <s v="Lynden School District (Fisher Elementary) Custom and Standard"/>
    <s v="Lynden School District No.504"/>
    <s v="Brian Farnsworth"/>
    <s v="501 N 14th St"/>
    <s v="Lynden"/>
    <s v=""/>
    <s v="COMDHWTSCT"/>
    <n v="15"/>
    <n v="157.91999999999999"/>
    <n v="499.75"/>
    <s v="7-Completed"/>
    <s v=""/>
    <d v="2017-09-13T01:00:00"/>
    <d v="2017-07-15T00:00:00"/>
    <s v="Zone 1"/>
    <s v="Blythe Plumbing &amp; Heating, Inc."/>
    <s v="NA - New"/>
    <s v="5409800000"/>
    <s v="504"/>
    <n v="199.9"/>
    <n v="0.79"/>
  </r>
  <r>
    <s v="COM Standard"/>
    <s v="007489-C-Pasco School Distric"/>
    <s v="Pasco School District Water Heater"/>
    <s v="Pasco School District No.1"/>
    <s v="Bob Cuti"/>
    <s v="1108 N 10th Ave"/>
    <s v="Pasco"/>
    <s v=""/>
    <s v="COMDHWTSCT"/>
    <n v="15"/>
    <n v="118.5"/>
    <n v="375"/>
    <s v="7-Completed"/>
    <s v=""/>
    <d v="2017-10-24T01:00:00"/>
    <d v="2017-04-04T00:00:00"/>
    <s v="Zone 3"/>
    <s v="Apollo Heating &amp; Air Conditioning"/>
    <s v="Unknown"/>
    <s v="9976710000"/>
    <s v="511"/>
    <n v="150"/>
    <n v="0.79"/>
  </r>
  <r>
    <s v="COM Standard"/>
    <s v="007494-C-Bellingham School Di"/>
    <s v="Bellingham School District (Options HS) Standard"/>
    <s v="Bellingham School District No.501"/>
    <s v="Bob Cuti"/>
    <s v="2015 Franklin St"/>
    <s v="Bellingham"/>
    <s v=""/>
    <s v="COMDHWTSCT"/>
    <n v="15"/>
    <n v="157.91999999999999"/>
    <n v="499.75"/>
    <s v="7-Completed"/>
    <s v=""/>
    <d v="2017-11-27T01:00:00"/>
    <d v="2017-01-01T00:00:00"/>
    <s v="Zone 1"/>
    <s v=""/>
    <s v=""/>
    <s v="9188721255"/>
    <s v="504"/>
    <n v="199.9"/>
    <n v="0.79"/>
  </r>
  <r>
    <s v="COM Standard"/>
    <s v="007494-C-Bellingham School Di"/>
    <s v="Bellingham School District (Options HS) Standard"/>
    <s v="Bellingham School District No.501"/>
    <s v="Bob Cuti"/>
    <s v="2015 Franklin St"/>
    <s v="Bellingham"/>
    <s v=""/>
    <s v="COMDHWTSCT"/>
    <n v="15"/>
    <n v="157.91999999999999"/>
    <n v="499.75"/>
    <s v="7-Completed"/>
    <s v=""/>
    <d v="2017-11-27T01:00:00"/>
    <d v="2017-01-01T00:00:00"/>
    <s v="Zone 1"/>
    <s v=""/>
    <s v=""/>
    <s v="9188721255"/>
    <s v="504"/>
    <n v="199.9"/>
    <n v="0.79"/>
  </r>
  <r>
    <s v="COM Standard"/>
    <s v="007494-C-Bellingham School Di"/>
    <s v="Bellingham School District (Options HS) Standard"/>
    <s v="Bellingham School District No.501"/>
    <s v="Bob Cuti"/>
    <s v="2015 Franklin St"/>
    <s v="Bellingham"/>
    <s v=""/>
    <s v="COMDHWTSCT"/>
    <n v="15"/>
    <n v="157.91999999999999"/>
    <n v="499.75"/>
    <s v="7-Completed"/>
    <s v=""/>
    <d v="2017-11-27T01:00:00"/>
    <d v="2017-01-01T00:00:00"/>
    <s v="Zone 1"/>
    <s v=""/>
    <s v=""/>
    <s v="9188721255"/>
    <s v="504"/>
    <n v="199.9"/>
    <n v="0.79"/>
  </r>
  <r>
    <s v="COM Standard"/>
    <s v="007474-C-Nooksack Valley High"/>
    <s v="Nooksack Valley High School Standard"/>
    <s v="Nooksack Valley School District"/>
    <s v="Brian Farnsworth"/>
    <s v="3326 E Badger Rd"/>
    <s v="Everson"/>
    <s v=""/>
    <s v="COMDHWTSCT"/>
    <n v="15"/>
    <n v="157.99"/>
    <n v="499.98"/>
    <s v="7-Completed"/>
    <s v=""/>
    <d v="2017-12-21T01:00:00"/>
    <d v="2017-11-15T00:00:00"/>
    <s v="Zone 1"/>
    <s v="Feller Heating &amp; AC"/>
    <s v="NA - New"/>
    <s v="3888700000"/>
    <s v="511"/>
    <n v="199.99"/>
    <n v="0.79"/>
  </r>
  <r>
    <s v="COM Standard"/>
    <s v="007484-C-Nooksack Valley Scho"/>
    <s v="Nooksack Valley School District Standard"/>
    <s v="Nooksack Valley School District"/>
    <s v="Bob Cuti"/>
    <s v="404 W Columbia"/>
    <s v="Nooksack"/>
    <s v=""/>
    <s v="COMDHWTSCT"/>
    <n v="15"/>
    <n v="157.91999999999999"/>
    <n v="499.75"/>
    <s v="7-Completed"/>
    <s v=""/>
    <d v="2017-12-21T01:00:00"/>
    <d v="2017-11-15T00:00:00"/>
    <s v="Zone 1"/>
    <s v="Feller Heating &amp; AC"/>
    <s v="NA - New"/>
    <s v="9483900000"/>
    <s v="504"/>
    <n v="199.9"/>
    <n v="0.79"/>
  </r>
  <r>
    <s v="COM Standard"/>
    <s v="007484-C-Nooksack Valley Scho"/>
    <s v="Nooksack Valley School District Standard"/>
    <s v="Nooksack Valley School District"/>
    <s v="Bob Cuti"/>
    <s v="404 W Columbia"/>
    <s v="Nooksack"/>
    <s v=""/>
    <s v="COMDHWTSCT"/>
    <n v="15"/>
    <n v="157.91999999999999"/>
    <n v="499.75"/>
    <s v="7-Completed"/>
    <s v=""/>
    <d v="2017-12-21T01:00:00"/>
    <d v="2017-11-15T00:00:00"/>
    <s v="Zone 1"/>
    <s v="Feller Heating &amp; AC"/>
    <s v="NA - New"/>
    <s v="9483900000"/>
    <s v="504"/>
    <n v="199.9"/>
    <n v="0.79"/>
  </r>
  <r>
    <s v="COM Standard"/>
    <s v="007484-C-Nooksack Valley Scho"/>
    <s v="Nooksack Valley School District Standard"/>
    <s v="Nooksack Valley School District"/>
    <s v="Bob Cuti"/>
    <s v="404 W Columbia"/>
    <s v="Nooksack"/>
    <s v=""/>
    <s v="COMDHWTSCT"/>
    <n v="15"/>
    <n v="157.91999999999999"/>
    <n v="499.75"/>
    <s v="7-Completed"/>
    <s v=""/>
    <d v="2017-12-21T01:00:00"/>
    <d v="2017-11-15T00:00:00"/>
    <s v="Zone 1"/>
    <s v="Feller Heating &amp; AC"/>
    <s v="NA - New"/>
    <s v="9483900000"/>
    <s v="504"/>
    <n v="199.9"/>
    <n v="0.79"/>
  </r>
  <r>
    <s v="COM Standard"/>
    <s v="007474-C-Nooksack Valley High"/>
    <s v="Nooksack Valley High School Standard"/>
    <s v="Nooksack Valley School District"/>
    <s v="Brian Farnsworth"/>
    <s v="3326 E Badger Rd"/>
    <s v="Everson"/>
    <s v=""/>
    <s v="COMDHWTSCT"/>
    <n v="15"/>
    <n v="316"/>
    <n v="1000"/>
    <s v="7-Completed"/>
    <s v=""/>
    <d v="2017-12-21T01:00:00"/>
    <d v="2017-11-15T00:00:00"/>
    <s v="Zone 1"/>
    <s v="Feller Heating &amp; AC"/>
    <s v="NA - New"/>
    <s v="3888700000"/>
    <s v="511"/>
    <n v="400"/>
    <n v="0.79"/>
  </r>
  <r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</r>
  <r>
    <s v="COM Standard"/>
    <s v="007459-C-The Slider Cafe"/>
    <s v="The Slider Cafe Fryer and Low Temp Dishwasher"/>
    <s v="The Slider Cafe"/>
    <s v="Brian Farnsworth"/>
    <s v="315 Morris St"/>
    <s v="La Conner"/>
    <s v=""/>
    <s v="COMFSDISDL-NT"/>
    <n v="12"/>
    <n v="448"/>
    <n v="650"/>
    <s v="7-Completed"/>
    <s v=""/>
    <d v="2017-07-10T01:00:00"/>
    <d v="2017-02-22T00:00:00"/>
    <s v="Zone 1"/>
    <s v="Self"/>
    <s v="NA - New Construction"/>
    <s v="1003075360"/>
    <s v="504"/>
    <n v="1"/>
    <n v="448"/>
  </r>
  <r>
    <s v="COM Standard"/>
    <s v="007487-C-Orca Inn Suites"/>
    <s v="Orca Inn Suites Fryer"/>
    <s v="Dick's Restaurant Supply North, LLC"/>
    <s v="Brian Farnsworth"/>
    <s v="5370 Barrett Road"/>
    <s v="Ferndale"/>
    <s v=""/>
    <s v="COMFSFRYERLODGE"/>
    <n v="12"/>
    <n v="231"/>
    <n v="600"/>
    <s v="7-Completed"/>
    <s v=""/>
    <d v="2017-09-13T01:00:00"/>
    <d v="2017-06-26T00:00:00"/>
    <s v="Zone 1"/>
    <s v="Self"/>
    <s v="Unknown"/>
    <s v="8182818616"/>
    <s v="504"/>
    <n v="1"/>
    <n v="231"/>
  </r>
  <r>
    <s v="COM Standard"/>
    <s v="007419-C-Oak Tree Restaurant"/>
    <s v="Oak Tree Restaurant Fryer"/>
    <s v="Lucky 21 Casino, LLC"/>
    <s v="Brian Farnsworth"/>
    <s v="1020 Atlantic Ave"/>
    <s v="Woodland"/>
    <s v=""/>
    <s v="COMFSFRYERREST"/>
    <n v="12"/>
    <n v="685"/>
    <n v="600"/>
    <s v="7-Completed"/>
    <s v=""/>
    <d v="2017-01-09T01:00:00"/>
    <d v="2016-11-18T00:00:00"/>
    <s v="Zone 2"/>
    <s v="Self"/>
    <s v="Frymaster, Doesn't work"/>
    <s v="0071044556"/>
    <s v="504"/>
    <n v="1"/>
    <n v="685"/>
  </r>
  <r>
    <s v="COM Standard"/>
    <s v="007423-C-La Conner Pub"/>
    <s v="La Conner Pub Fryer"/>
    <s v="Dick's Restaurant Supply"/>
    <s v="Autumn Marks"/>
    <s v="702 S 1st St"/>
    <s v="La Conner"/>
    <s v=""/>
    <s v="COMFSFRYERREST"/>
    <n v="12"/>
    <n v="685"/>
    <n v="600"/>
    <s v="7-Completed"/>
    <s v=""/>
    <d v="2017-02-28T01:00:00"/>
    <d v="2016-11-29T00:00:00"/>
    <s v="Zone 1"/>
    <s v="Self"/>
    <s v="Unknown"/>
    <s v="2665200000"/>
    <s v="504"/>
    <n v="1"/>
    <n v="685"/>
  </r>
  <r>
    <s v="COM Standard"/>
    <s v="007428-C-El Gitano"/>
    <s v="El Gitano Fryer"/>
    <s v="Dick's Restaurant Supply North, LLC"/>
    <s v="Brian Farnsworth"/>
    <s v="624 E Fairhaven Ave"/>
    <s v="Burlington"/>
    <s v=""/>
    <s v="COMFSFRYERREST"/>
    <n v="12"/>
    <n v="685"/>
    <n v="600"/>
    <s v="7-Completed"/>
    <s v=""/>
    <d v="2017-02-28T01:00:00"/>
    <d v="2016-10-24T00:00:00"/>
    <s v="Zone 1"/>
    <s v="Self"/>
    <s v="Unknown"/>
    <s v="7072100000"/>
    <s v="504"/>
    <n v="1"/>
    <n v="685"/>
  </r>
  <r>
    <s v="COM Standard"/>
    <s v="007429-C-Jeda's Thai Kitchen"/>
    <s v="Jeda's Thai Kitchen Fryer"/>
    <s v="Dick's Restaurant Supply"/>
    <s v="Brian Farnsworth"/>
    <s v="270 SE Cabot Dr #3"/>
    <s v="Oak Harbor"/>
    <s v=""/>
    <s v="COMFSFRYERREST"/>
    <n v="12"/>
    <n v="685"/>
    <n v="600"/>
    <s v="7-Completed"/>
    <s v=""/>
    <d v="2017-02-28T01:00:00"/>
    <d v="2016-12-13T00:00:00"/>
    <s v="Zone 1"/>
    <s v="Self"/>
    <s v="Unknown"/>
    <s v="8505348924"/>
    <s v="504"/>
    <n v="1"/>
    <n v="685"/>
  </r>
  <r>
    <s v="COM Standard"/>
    <s v="007430-C-Billy's Cafe"/>
    <s v="Billy's Cafe Fryer"/>
    <s v="Dick's Restaurant Supply"/>
    <s v="Brian Farnsworth"/>
    <s v="316 E Fairhaven Ave"/>
    <s v="Burlington"/>
    <s v=""/>
    <s v="COMFSFRYERREST"/>
    <n v="12"/>
    <n v="685"/>
    <n v="600"/>
    <s v="7-Completed"/>
    <s v=""/>
    <d v="2017-02-28T01:00:00"/>
    <d v="2016-11-11T00:00:00"/>
    <s v="Zone 1"/>
    <s v="Self"/>
    <s v="Unknown"/>
    <s v="6289032467"/>
    <s v="504"/>
    <n v="1"/>
    <n v="685"/>
  </r>
  <r>
    <s v="COM Standard"/>
    <s v="007431-C-Swinomish Northern L"/>
    <s v="Swinomish Chevron Fryer"/>
    <s v="Dick's Restaurant Supply"/>
    <s v="Brian Farnsworth"/>
    <s v="12939 Casino Dr"/>
    <s v="Anacortes"/>
    <s v=""/>
    <s v="COMFSFRYERREST"/>
    <n v="12"/>
    <n v="685"/>
    <n v="600"/>
    <s v="7-Completed"/>
    <s v=""/>
    <d v="2017-02-28T01:00:00"/>
    <d v="2016-11-17T00:00:00"/>
    <s v="Zone 1"/>
    <s v="Self"/>
    <s v="Unknown"/>
    <s v="3009000000"/>
    <s v="504"/>
    <n v="1"/>
    <n v="685"/>
  </r>
  <r>
    <s v="COM Standard"/>
    <s v="007432-C-Swamp Daddy's BBQ"/>
    <s v="Swamp Daddy's BBQ Fryers"/>
    <s v="Dick's Restaurant Supply"/>
    <s v="Brian Farnsworth"/>
    <s v="108 W Moore St"/>
    <s v="Sedro Woolley"/>
    <s v=""/>
    <s v="COMFSFRYERREST"/>
    <n v="12"/>
    <n v="1370"/>
    <n v="1200"/>
    <s v="7-Completed"/>
    <s v=""/>
    <d v="2017-02-28T01:00:00"/>
    <d v="2016-12-22T00:00:00"/>
    <s v="Zone 1"/>
    <s v="Self"/>
    <s v="Unknown"/>
    <s v="6257220077"/>
    <s v="504"/>
    <n v="2"/>
    <n v="685"/>
  </r>
  <r>
    <s v="COM Standard"/>
    <s v="007449-C-Shiki Japanese"/>
    <s v="Shiki Japanese Fryers"/>
    <s v="Shiki Sushi"/>
    <s v="Brian Farnsworth"/>
    <s v="1408 N Louisiana St"/>
    <s v="Kennewick"/>
    <s v="Ste 108"/>
    <s v="COMFSFRYERREST"/>
    <n v="12"/>
    <n v="1370"/>
    <n v="1200"/>
    <s v="7-Completed"/>
    <s v=""/>
    <d v="2017-06-12T01:00:00"/>
    <d v="2016-08-01T00:00:00"/>
    <s v="Zone 3"/>
    <s v="Self"/>
    <s v="Unknown"/>
    <s v="3852265107"/>
    <s v="504"/>
    <n v="2"/>
    <n v="685"/>
  </r>
  <r>
    <s v="COM Standard"/>
    <s v="007461-C-San Juan Lanes"/>
    <s v="San Juan Lanes Fryer"/>
    <s v="Dick's Restaurant Supply"/>
    <s v="Brian Farnsworth"/>
    <s v="2821 Commercial"/>
    <s v="Anacortes"/>
    <s v=""/>
    <s v="COMFSFRYERREST"/>
    <n v="12"/>
    <n v="685"/>
    <n v="600"/>
    <s v="7-Completed"/>
    <s v=""/>
    <d v="2017-07-09T22:00:00"/>
    <d v="2017-03-14T00:00:00"/>
    <s v="Zone 1"/>
    <s v="Self"/>
    <s v="Unknown"/>
    <s v="2660565111"/>
    <s v="504"/>
    <n v="1"/>
    <n v="685"/>
  </r>
  <r>
    <s v="COM Standard"/>
    <s v="007458-C-Belmont Loop Enterpr"/>
    <s v="Belmont Loop Enterprises Fryer"/>
    <s v="Belmont Loop Enterprises"/>
    <s v="Brian Farnsworth"/>
    <s v="1955 Belmont Loop #A"/>
    <s v="Woodland"/>
    <s v=""/>
    <s v="COMFSFRYERREST"/>
    <n v="12"/>
    <n v="685"/>
    <n v="600"/>
    <s v="7-Completed"/>
    <s v=""/>
    <d v="2017-07-10T01:00:00"/>
    <d v="2017-02-08T00:00:00"/>
    <s v="Zone 2"/>
    <s v="Self"/>
    <s v="Unknown"/>
    <s v="8239686569"/>
    <s v="504"/>
    <n v="1"/>
    <n v="685"/>
  </r>
  <r>
    <s v="COM Standard"/>
    <s v="007459-C-The Slider Cafe"/>
    <s v="The Slider Cafe Fryer and Low Temp Dishwasher"/>
    <s v="The Slider Cafe"/>
    <s v="Brian Farnsworth"/>
    <s v="315 Morris St"/>
    <s v="La Conner"/>
    <s v=""/>
    <s v="COMFSFRYERREST"/>
    <n v="12"/>
    <n v="685"/>
    <n v="600"/>
    <s v="7-Completed"/>
    <s v=""/>
    <d v="2017-07-10T01:00:00"/>
    <d v="2017-02-22T00:00:00"/>
    <s v="Zone 1"/>
    <s v="Self"/>
    <s v="NA - New Construction"/>
    <s v="1003075360"/>
    <s v="504"/>
    <n v="1"/>
    <n v="685"/>
  </r>
  <r>
    <s v="COM Standard"/>
    <s v="007460-C-Outback Steakhouse"/>
    <s v="Outback Steakhouse Standard"/>
    <s v="Evergreen Restaurant LLC 4628"/>
    <s v="Brian Farnsworth"/>
    <s v="2537 172nd St NE"/>
    <s v="Marysville"/>
    <s v=""/>
    <s v="COMFSFRYERREST"/>
    <n v="12"/>
    <n v="1370"/>
    <n v="1200"/>
    <s v="7-Completed"/>
    <s v=""/>
    <d v="2017-07-10T01:00:00"/>
    <d v="2016-06-17T00:00:00"/>
    <s v="Zone 1"/>
    <s v="Self"/>
    <s v="NA - New Construction"/>
    <s v="4900115403"/>
    <s v="504"/>
    <n v="2"/>
    <n v="685"/>
  </r>
  <r>
    <s v="COM Standard"/>
    <s v="007460-C-Outback Steakhouse"/>
    <s v="Outback Steakhouse Standard"/>
    <s v="Evergreen Restaurant LLC 4628"/>
    <s v="Brian Farnsworth"/>
    <s v="2537 172nd St NE"/>
    <s v="Marysville"/>
    <s v=""/>
    <s v="COMFSFRYERREST"/>
    <n v="12"/>
    <n v="1370"/>
    <n v="1200"/>
    <s v="7-Completed"/>
    <s v=""/>
    <d v="2017-07-10T01:00:00"/>
    <d v="2016-06-17T00:00:00"/>
    <s v="Zone 1"/>
    <s v="Self"/>
    <s v="NA - New Construction"/>
    <s v="4900115403"/>
    <s v="504"/>
    <n v="2"/>
    <n v="685"/>
  </r>
  <r>
    <s v="COM Standard"/>
    <s v="007467-C-Buzz Inn"/>
    <s v="Buzz Inn Fryer"/>
    <s v="Dick's Restaurant Supply"/>
    <s v="Brian Farnsworth"/>
    <s v="1112 N Wenatchee Blvd"/>
    <s v="Wenatchee"/>
    <s v=""/>
    <s v="COMFSFRYERREST"/>
    <n v="12"/>
    <n v="685"/>
    <n v="600"/>
    <s v="7-Completed"/>
    <s v=""/>
    <d v="2017-08-22T01:00:00"/>
    <d v="2017-04-25T00:00:00"/>
    <s v="Zone 3"/>
    <s v="Self"/>
    <s v="Unknown"/>
    <s v="7910020000"/>
    <s v="504"/>
    <n v="1"/>
    <n v="685"/>
  </r>
  <r>
    <s v="COM Standard"/>
    <s v="007468-C-Olive Garden #1487"/>
    <s v="Olive Garden Fryer"/>
    <s v="GMRI, Inc."/>
    <s v="Brian Farnsworth"/>
    <s v="4276 Meridian Rd"/>
    <s v="Bellingham"/>
    <s v=""/>
    <s v="COMFSFRYERREST"/>
    <n v="12"/>
    <n v="1370"/>
    <n v="1200"/>
    <s v="7-Completed"/>
    <s v=""/>
    <d v="2017-08-22T01:00:00"/>
    <d v="2017-05-10T00:00:00"/>
    <s v="Zone 1"/>
    <s v="Self"/>
    <s v="Model unknown, 45% efficient"/>
    <s v="5278600000"/>
    <s v="504"/>
    <n v="2"/>
    <n v="685"/>
  </r>
  <r>
    <s v="COM Standard"/>
    <s v="007482-C-Red Robin Internatio"/>
    <s v="Red Robin Fryer"/>
    <s v="Red Robin International, Inc."/>
    <s v="Brian Farnsworth"/>
    <s v="10455 NW Silverdale Way"/>
    <s v="Silverdale"/>
    <s v=""/>
    <s v="COMFSFRYERREST"/>
    <n v="12"/>
    <n v="685"/>
    <n v="600"/>
    <s v="7-Completed"/>
    <s v=""/>
    <d v="2017-09-13T01:00:00"/>
    <d v="2017-05-19T00:00:00"/>
    <s v="Zone 2"/>
    <s v="Self"/>
    <s v="Inefficient Fryer"/>
    <s v="3614310000"/>
    <s v="504"/>
    <n v="1"/>
    <n v="685"/>
  </r>
  <r>
    <s v="COM Standard"/>
    <s v="007483-C-Magnolia Grill"/>
    <s v="Magnolia Grill Fryer"/>
    <s v="Dick's Restaurant Supply North, LLC"/>
    <s v="Brian Farnsworth"/>
    <s v="206 Ferry St"/>
    <s v="Sedro Woolley"/>
    <s v=""/>
    <s v="COMFSFRYERREST"/>
    <n v="12"/>
    <n v="685"/>
    <n v="600"/>
    <s v="7-Completed"/>
    <s v=""/>
    <d v="2017-09-13T01:00:00"/>
    <d v="2017-06-30T00:00:00"/>
    <s v="Zone 1"/>
    <s v="Self"/>
    <s v="Unknown"/>
    <s v="2701849910"/>
    <s v="504"/>
    <n v="1"/>
    <n v="685"/>
  </r>
  <r>
    <s v="COM Standard"/>
    <s v="007488-C-Towne Crier (Yellaha"/>
    <s v="Towne Crier Fryer"/>
    <s v="Yellahammer, Inc (Towne Crier)"/>
    <s v="Brian Farnsworth"/>
    <s v="1319 George Washington Way"/>
    <s v="Richland"/>
    <s v=""/>
    <s v="COMFSFRYERREST"/>
    <n v="12"/>
    <n v="685"/>
    <n v="600"/>
    <s v="7-Completed"/>
    <s v=""/>
    <d v="2017-10-24T01:00:00"/>
    <d v="2017-06-22T00:00:00"/>
    <s v="Zone 3"/>
    <s v="Self"/>
    <s v="Electric Henny Penny model"/>
    <s v="3213810000"/>
    <s v="504"/>
    <n v="1"/>
    <n v="685"/>
  </r>
  <r>
    <s v="COM Standard"/>
    <s v="007490-C-The Local"/>
    <s v="The Local Fryer"/>
    <s v="Thomas Raden"/>
    <s v="Brian Farnsworth"/>
    <s v="1427 Railroad Ave #A"/>
    <s v="Bellingham"/>
    <s v=""/>
    <s v="COMFSFRYERREST"/>
    <n v="12"/>
    <n v="685"/>
    <n v="600"/>
    <s v="7-Completed"/>
    <s v=""/>
    <d v="2017-10-24T01:00:00"/>
    <d v="2017-08-10T00:00:00"/>
    <s v="Zone 1"/>
    <s v="Self"/>
    <s v="American Range unit"/>
    <s v="7553725585"/>
    <s v="504"/>
    <n v="1"/>
    <n v="685"/>
  </r>
  <r>
    <s v="COM Standard"/>
    <s v="007497-C-Naung Mai Thai"/>
    <s v="Naung Mai Thai Fryer"/>
    <s v="Dick's Restaurant Supply"/>
    <s v="Brian Farnsworth"/>
    <s v="3015 Commercial Ave #C"/>
    <s v="Anacortes"/>
    <s v=""/>
    <s v="COMFSFRYERREST"/>
    <n v="12"/>
    <n v="685"/>
    <n v="600"/>
    <s v="7-Completed"/>
    <s v=""/>
    <d v="2017-11-27T01:00:00"/>
    <d v="2017-05-17T00:00:00"/>
    <s v="Zone 1"/>
    <s v="Self"/>
    <s v="Unknown"/>
    <s v="6534368472"/>
    <s v="504"/>
    <n v="1"/>
    <n v="685"/>
  </r>
  <r>
    <s v="COM Standard"/>
    <s v="007498-C-Ixtapa Stanwood"/>
    <s v="Ixtapa Stanwood Fryer"/>
    <s v="Dick's Restaurant Supply"/>
    <s v="Brian Farnsworth"/>
    <s v="9200 271st St NW"/>
    <s v="Stanwood"/>
    <s v=""/>
    <s v="COMFSFRYERREST"/>
    <n v="12"/>
    <n v="685"/>
    <n v="600"/>
    <s v="7-Completed"/>
    <s v=""/>
    <d v="2017-11-27T01:00:00"/>
    <d v="2017-09-11T00:00:00"/>
    <s v="Zone 1"/>
    <s v="Self"/>
    <s v="Unknown"/>
    <s v="7455119338"/>
    <s v="504"/>
    <n v="1"/>
    <n v="685"/>
  </r>
  <r>
    <s v="COM Standard"/>
    <s v="007442-C-Cedar Springs Christ"/>
    <s v="Cedar Springs Christian Retreat Center"/>
    <s v="Cedar Springs Christian Retreat Center"/>
    <s v="Brian Farnsworth"/>
    <s v="4700 Minaker Rd &quot;Chalet&quot;"/>
    <s v="Sumas"/>
    <s v=""/>
    <s v="COMFSOVENLODGE"/>
    <n v="12"/>
    <n v="438"/>
    <n v="900"/>
    <s v="7-Completed"/>
    <s v=""/>
    <d v="2017-05-17T01:00:00"/>
    <d v="2017-02-17T00:00:00"/>
    <s v="Zone 1"/>
    <s v="Self"/>
    <s v="Electric Convection Oven"/>
    <s v="9007127841"/>
    <s v="504"/>
    <n v="2"/>
    <n v="219"/>
  </r>
  <r>
    <s v="COM Standard"/>
    <s v="007443-C-Silverado Senior Liv"/>
    <s v="Silverado Senior Living Standard Project"/>
    <s v="Silverado Bellingham, LLC"/>
    <s v="William Prillaman"/>
    <s v="4400 Columbine Dr"/>
    <s v="Bellingham"/>
    <s v=""/>
    <s v="COMFSOVENLODGE"/>
    <n v="12"/>
    <n v="438"/>
    <n v="900"/>
    <s v="7-Completed"/>
    <s v=""/>
    <d v="2017-05-17T01:00:00"/>
    <d v="2016-07-14T00:00:00"/>
    <s v="Zone 1"/>
    <s v="Self"/>
    <s v="Unknown"/>
    <s v="4958360975"/>
    <s v="504"/>
    <n v="2"/>
    <n v="219"/>
  </r>
  <r>
    <s v="COM Standard"/>
    <s v="007435-C-Fishin' Hole Restaur"/>
    <s v="Fishin' Hole Restaurant Convection Oven"/>
    <s v="The Fishin Hole Family Restaurant"/>
    <s v="Brian Farnsworth"/>
    <s v="103 Brumfield Ave"/>
    <s v="Montesano"/>
    <s v=""/>
    <s v="COMFSOVENREST"/>
    <n v="12"/>
    <n v="649"/>
    <n v="450"/>
    <s v="7-Completed"/>
    <s v=""/>
    <d v="2017-04-21T01:00:00"/>
    <d v="2016-06-13T00:00:00"/>
    <s v="Zone 2"/>
    <s v="Self"/>
    <s v="NA - New Restaurant"/>
    <s v="6628428747"/>
    <s v="504"/>
    <n v="1"/>
    <n v="649"/>
  </r>
  <r>
    <s v="COM Standard"/>
    <s v="007460-C-Outback Steakhouse"/>
    <s v="Outback Steakhouse Standard"/>
    <s v="Evergreen Restaurant LLC 4628"/>
    <s v="Brian Farnsworth"/>
    <s v="2537 172nd St NE"/>
    <s v="Marysville"/>
    <s v=""/>
    <s v="COMFSOVENREST"/>
    <n v="12"/>
    <n v="649"/>
    <n v="450"/>
    <s v="7-Completed"/>
    <s v=""/>
    <d v="2017-07-10T01:00:00"/>
    <d v="2016-06-17T00:00:00"/>
    <s v="Zone 1"/>
    <s v="Self"/>
    <s v="NA - New Construction"/>
    <s v="4900115403"/>
    <s v="504"/>
    <n v="1"/>
    <n v="649"/>
  </r>
  <r>
    <s v="COM Standard"/>
    <s v="007462-C-Royal Star Buffet"/>
    <s v="Royal Star Buffet Convection Oven"/>
    <s v="Dick's Restaurant Supply"/>
    <s v="Autumn Marks"/>
    <s v="2300 Freeway Dr"/>
    <s v="Mount Vernon"/>
    <s v=""/>
    <s v="COMFSOVENREST"/>
    <n v="12"/>
    <n v="649"/>
    <n v="450"/>
    <s v="7-Completed"/>
    <s v=""/>
    <d v="2017-07-10T01:00:00"/>
    <d v="2017-02-22T00:00:00"/>
    <s v="Zone 1"/>
    <s v="Self"/>
    <s v="Unknown"/>
    <s v="5554147389"/>
    <s v="504"/>
    <n v="1"/>
    <n v="649"/>
  </r>
  <r>
    <s v="COM Standard"/>
    <s v="007514-C-The BBQ Joint"/>
    <s v="The BBQ Joint Convection Oven"/>
    <s v="The BBQ Joint LLC"/>
    <s v="Bradey Day"/>
    <s v="601 NE Midway Blvd"/>
    <s v="Oak Harbor"/>
    <s v=""/>
    <s v="COMFSOVENREST-7-17"/>
    <n v="12"/>
    <n v="649"/>
    <n v="500"/>
    <s v="7-Completed"/>
    <s v=""/>
    <d v="2017-12-21T01:00:00"/>
    <d v="2017-10-30T00:00:00"/>
    <s v="Zone 1"/>
    <s v="Self"/>
    <s v="Unknown"/>
    <s v="6772400000"/>
    <s v="504"/>
    <n v="1"/>
    <n v="649"/>
  </r>
  <r>
    <s v="COM Standard"/>
    <s v="007420-C-Hawkins Middle Schoo"/>
    <s v="Hawkins Middle School Standard"/>
    <s v="North Mason School District No.403"/>
    <s v="Brian Farnsworth"/>
    <s v="200 E Campus Dr"/>
    <s v="Belfair"/>
    <s v=""/>
    <s v="COMFSOVENSCHO"/>
    <n v="12"/>
    <n v="141"/>
    <n v="450"/>
    <s v="7-Completed"/>
    <s v=""/>
    <d v="2017-02-28T01:00:00"/>
    <d v="2016-11-08T00:00:00"/>
    <s v="Zone 2"/>
    <s v=""/>
    <s v="NA - New Construction"/>
    <s v="5383315305"/>
    <s v="504"/>
    <n v="1"/>
    <n v="141"/>
  </r>
  <r>
    <s v="COM Standard"/>
    <s v="007486-C-Mount Vernon School "/>
    <s v="Mount Vernon School District Convection Ovens"/>
    <s v="City of Mount Vernon School District 320"/>
    <s v="Brian Farnsworth"/>
    <s v="1200 N Laventure Road "/>
    <s v="Mount Vernon"/>
    <s v=""/>
    <s v="COMFSOVENSCHO"/>
    <n v="12"/>
    <n v="564"/>
    <n v="1800"/>
    <s v="7-Completed"/>
    <s v=""/>
    <d v="2017-09-13T01:00:00"/>
    <d v="2017-05-18T00:00:00"/>
    <s v="Zone 1"/>
    <s v="Self"/>
    <s v="Unknown"/>
    <s v="2437300000"/>
    <s v="504"/>
    <n v="4"/>
    <n v="141"/>
  </r>
  <r>
    <s v="COM Standard"/>
    <s v="007499-C-Sedro-Woolley High S"/>
    <s v="Sedro-Woolley School District Double Convection Oven"/>
    <s v="City of Sedro-Woolley School District No.101"/>
    <s v="Brian Farnsworth"/>
    <s v="1235 3rd St"/>
    <s v="Sedro Woolley"/>
    <s v=""/>
    <s v="COMFSOVENSCHO-7-17"/>
    <n v="12"/>
    <n v="282"/>
    <n v="1000"/>
    <s v="7-Completed"/>
    <s v=""/>
    <d v="2017-11-27T01:00:00"/>
    <d v="2017-07-20T00:00:00"/>
    <s v="Zone 1"/>
    <s v="Self"/>
    <s v="Unknown"/>
    <s v="3258100000"/>
    <s v="504"/>
    <n v="2"/>
    <n v="141"/>
  </r>
  <r>
    <s v="COM Standard"/>
    <s v="007331-C-City of Toppenish"/>
    <s v="City of Toppenish (City Hall) Furnaces"/>
    <s v="City of Toppenish"/>
    <s v="Brian Farnsworth"/>
    <s v="21 W 1st Ave"/>
    <s v="Toppenish"/>
    <s v=""/>
    <s v="COMFURNACE"/>
    <n v="18"/>
    <n v="132"/>
    <n v="360"/>
    <s v="7-Completed"/>
    <s v=""/>
    <d v="2017-02-28T01:00:00"/>
    <d v="2016-12-06T00:00:00"/>
    <s v="Zone 3"/>
    <s v="Apollo Heating &amp; Air Conditioning"/>
    <s v="80% furnaces"/>
    <s v="7517510000"/>
    <s v="504"/>
    <n v="120"/>
    <n v="1.1000000000000001"/>
  </r>
  <r>
    <s v="COM Standard"/>
    <s v="007331-C-City of Toppenish"/>
    <s v="City of Toppenish (City Hall) Furnaces"/>
    <s v="City of Toppenish"/>
    <s v="Brian Farnsworth"/>
    <s v="21 W 1st Ave"/>
    <s v="Toppenish"/>
    <s v=""/>
    <s v="COMFURNACE"/>
    <n v="18"/>
    <n v="132"/>
    <n v="360"/>
    <s v="7-Completed"/>
    <s v=""/>
    <d v="2017-02-28T01:00:00"/>
    <d v="2016-12-06T00:00:00"/>
    <s v="Zone 3"/>
    <s v="Apollo Heating &amp; Air Conditioning"/>
    <s v="80% furnaces"/>
    <s v="7517510000"/>
    <s v="504"/>
    <n v="120"/>
    <n v="1.1000000000000001"/>
  </r>
  <r>
    <s v="COM Standard"/>
    <s v="007331-C-City of Toppenish"/>
    <s v="City of Toppenish (City Hall) Furnaces"/>
    <s v="City of Toppenish"/>
    <s v="Brian Farnsworth"/>
    <s v="21 W 1st Ave"/>
    <s v="Toppenish"/>
    <s v=""/>
    <s v="COMFURNACE"/>
    <n v="18"/>
    <n v="88"/>
    <n v="240"/>
    <s v="7-Completed"/>
    <s v=""/>
    <d v="2017-02-28T01:00:00"/>
    <d v="2016-12-06T00:00:00"/>
    <s v="Zone 3"/>
    <s v="Apollo Heating &amp; Air Conditioning"/>
    <s v="80% furnaces"/>
    <s v="7517510000"/>
    <s v="504"/>
    <n v="80"/>
    <n v="1.1000000000000001"/>
  </r>
  <r>
    <s v="COM Standard"/>
    <s v="007424-C-Farmers Insurance"/>
    <s v="Farmers Insurance Furnace"/>
    <s v="Sam Houston"/>
    <s v="Brian Farnsworth"/>
    <s v="2136 James St"/>
    <s v="Bellingham"/>
    <s v=""/>
    <s v="COMFURNACE"/>
    <n v="18"/>
    <n v="72.599999999999994"/>
    <n v="198"/>
    <s v="7-Completed"/>
    <s v=""/>
    <d v="2017-02-28T01:00:00"/>
    <d v="2016-10-28T00:00:00"/>
    <s v="Zone 1"/>
    <s v="AirTech Heating and Hydro Mechanical, Inc."/>
    <s v="60% efficient Lennox"/>
    <s v="6188035694"/>
    <s v="504"/>
    <n v="66"/>
    <n v="1.1000000000000001"/>
  </r>
  <r>
    <s v="COM Standard"/>
    <s v="007426-C-Sustainable Connecti"/>
    <s v="Sustainable Connections Furnace"/>
    <s v="Sustainable Connections"/>
    <s v="Brian Farnsworth"/>
    <s v="1701 Ellis St #C"/>
    <s v="Bellingham"/>
    <s v=""/>
    <s v="COMFURNACE"/>
    <n v="18"/>
    <n v="110"/>
    <n v="300"/>
    <s v="7-Completed"/>
    <s v=""/>
    <d v="2017-02-28T01:00:00"/>
    <d v="2016-11-30T00:00:00"/>
    <s v="Zone 1"/>
    <s v="Feller Heating &amp; AC"/>
    <s v="DC90 Furnace"/>
    <s v="8219700000"/>
    <s v="504"/>
    <n v="100"/>
    <n v="1.1000000000000001"/>
  </r>
  <r>
    <s v="COM Standard"/>
    <s v="007443-C-Silverado Senior Liv"/>
    <s v="Silverado Senior Living Standard Project"/>
    <s v="Silverado Bellingham, LLC"/>
    <s v="William Prillaman"/>
    <s v="4400 Columbine Dr"/>
    <s v="Bellingham"/>
    <s v=""/>
    <s v="COMFURNACE"/>
    <n v="18"/>
    <n v="330"/>
    <n v="900"/>
    <s v="7-Completed"/>
    <s v=""/>
    <d v="2017-05-17T01:00:00"/>
    <d v="2016-07-14T00:00:00"/>
    <s v="Zone 1"/>
    <s v=""/>
    <s v="Unknwon"/>
    <s v="4958360975"/>
    <s v="504"/>
    <n v="300"/>
    <n v="1.1000000000000001"/>
  </r>
  <r>
    <s v="COM Standard"/>
    <s v="007444-C-Cowlitz Way Baptist"/>
    <s v="Cowlitz Way Baptist Furnace"/>
    <s v="Cowlitz Way Baptist Church"/>
    <s v="Brian Farnsworth"/>
    <s v="600 Cowlitz Way"/>
    <s v="Kelso"/>
    <s v=""/>
    <s v="COMFURNACE"/>
    <n v="18"/>
    <n v="132"/>
    <n v="360"/>
    <s v="7-Completed"/>
    <s v=""/>
    <d v="2017-05-17T01:00:00"/>
    <d v="2017-02-25T00:00:00"/>
    <s v="Zone 2"/>
    <s v="Diversified Mechanical Services, Inc."/>
    <s v="80% Efficient Furnace"/>
    <s v="4735410000"/>
    <s v="504"/>
    <n v="120"/>
    <n v="1.1000000000000001"/>
  </r>
  <r>
    <s v="COM Standard"/>
    <s v="007455-C-LB Stone Property"/>
    <s v="LB Stone Properties Group Furnace"/>
    <s v="LB Stone Properties #104"/>
    <s v="William Prillaman"/>
    <s v="1606 E Nob Hill Blvd"/>
    <s v="Yakima"/>
    <s v=""/>
    <s v="COMFURNACE"/>
    <n v="18"/>
    <n v="66"/>
    <n v="180"/>
    <s v="7-Completed"/>
    <s v=""/>
    <d v="2017-07-10T01:00:00"/>
    <d v="2017-04-01T00:00:00"/>
    <s v="Zone 3"/>
    <s v="All Seasons Heating and AC"/>
    <s v="NA - New"/>
    <s v="4456373489"/>
    <s v="504"/>
    <n v="60"/>
    <n v="1.1000000000000001"/>
  </r>
  <r>
    <s v="COM Standard"/>
    <s v="007469-C-Skagit Co Historical"/>
    <s v="Skagit Co Historical Museum Furnace"/>
    <s v="Skagit County Historical Society"/>
    <s v="Brian Farnsworth"/>
    <s v="501 S 4th St"/>
    <s v="La Conner"/>
    <s v=""/>
    <s v="COMFURNACE"/>
    <n v="18"/>
    <n v="88"/>
    <n v="240"/>
    <s v="7-Completed"/>
    <s v=""/>
    <d v="2017-08-22T01:00:00"/>
    <d v="2017-05-10T00:00:00"/>
    <s v="Zone 1"/>
    <s v="Handy's Heating, Inc."/>
    <s v="Unknown"/>
    <s v="7695200000"/>
    <s v="504"/>
    <n v="80"/>
    <n v="1.1000000000000001"/>
  </r>
  <r>
    <s v="COM Standard"/>
    <s v="007347-C-City of Wapato - Fir"/>
    <s v="City of Wapato Fire Station Standard and Custom"/>
    <s v="City of Wapato"/>
    <s v="Brian Farnsworth"/>
    <s v="205 S Frontage Rd"/>
    <s v="Wapato"/>
    <s v=""/>
    <s v="COMFURNACE"/>
    <n v="18"/>
    <n v="132"/>
    <n v="360"/>
    <s v="7-Completed"/>
    <s v=""/>
    <d v="2017-09-13T01:00:00"/>
    <d v="2017-07-01T00:00:00"/>
    <s v="Zone 3"/>
    <s v="Sunset Air"/>
    <s v="80% efficient unit"/>
    <s v="4297510000"/>
    <s v="504"/>
    <n v="120"/>
    <n v="1.1000000000000001"/>
  </r>
  <r>
    <s v="COM Standard"/>
    <s v="007348-C-City of Wapato - Com"/>
    <s v="City of Wapato Community Center Standard and Custom"/>
    <s v="City of Wapato"/>
    <s v="Brian Farnsworth"/>
    <s v="1109 S Camas Ave"/>
    <s v="Wapato"/>
    <s v=""/>
    <s v="COMFURNACE"/>
    <n v="18"/>
    <n v="132"/>
    <n v="360"/>
    <s v="7-Completed"/>
    <s v=""/>
    <d v="2017-09-13T01:00:00"/>
    <d v="2017-07-15T00:00:00"/>
    <s v="Zone 3"/>
    <s v="Sunset Air"/>
    <s v="80% efficient unit"/>
    <s v="4608032765"/>
    <s v="504"/>
    <n v="120"/>
    <n v="1.1000000000000001"/>
  </r>
  <r>
    <s v="COM Standard"/>
    <s v="007348-C-City of Wapato - Com"/>
    <s v="City of Wapato Community Center Standard and Custom"/>
    <s v="City of Wapato"/>
    <s v="Brian Farnsworth"/>
    <s v="1109 S Camas Ave"/>
    <s v="Wapato"/>
    <s v=""/>
    <s v="COMFURNACE"/>
    <n v="18"/>
    <n v="132"/>
    <n v="360"/>
    <s v="7-Completed"/>
    <s v=""/>
    <d v="2017-09-13T01:00:00"/>
    <d v="2017-07-01T00:00:00"/>
    <s v="Zone 3"/>
    <s v="Sunset Air"/>
    <s v="80% units"/>
    <s v="4608032765"/>
    <s v="504"/>
    <n v="120"/>
    <n v="1.1000000000000001"/>
  </r>
  <r>
    <s v="COM Standard"/>
    <s v="007348-C-City of Wapato - Com"/>
    <s v="City of Wapato Community Center Standard and Custom"/>
    <s v="City of Wapato"/>
    <s v="Brian Farnsworth"/>
    <s v="1109 S Camas Ave"/>
    <s v="Wapato"/>
    <s v=""/>
    <s v="COMFURNACE"/>
    <n v="18"/>
    <n v="132"/>
    <n v="360"/>
    <s v="7-Completed"/>
    <s v=""/>
    <d v="2017-09-13T01:00:00"/>
    <d v="2017-07-01T00:00:00"/>
    <s v="Zone 3"/>
    <s v="Sunset Air"/>
    <s v="80% units"/>
    <s v="4608032765"/>
    <s v="504"/>
    <n v="120"/>
    <n v="1.1000000000000001"/>
  </r>
  <r>
    <s v="COM Standard"/>
    <s v="007348-C-City of Wapato - Com"/>
    <s v="City of Wapato Community Center Standard and Custom"/>
    <s v="City of Wapato"/>
    <s v="Brian Farnsworth"/>
    <s v="1109 S Camas Ave"/>
    <s v="Wapato"/>
    <s v=""/>
    <s v="COMFURNACE"/>
    <n v="18"/>
    <n v="132"/>
    <n v="360"/>
    <s v="7-Completed"/>
    <s v=""/>
    <d v="2017-09-13T01:00:00"/>
    <d v="2017-07-01T00:00:00"/>
    <s v="Zone 3"/>
    <s v="Sunset Air"/>
    <s v="80% units"/>
    <s v="4608032765"/>
    <s v="504"/>
    <n v="120"/>
    <n v="1.1000000000000001"/>
  </r>
  <r>
    <s v="COM Standard"/>
    <s v="007348-C-City of Wapato - Com"/>
    <s v="City of Wapato Community Center Standard and Custom"/>
    <s v="City of Wapato"/>
    <s v="Brian Farnsworth"/>
    <s v="1109 S Camas Ave"/>
    <s v="Wapato"/>
    <s v=""/>
    <s v="COMFURNACE"/>
    <n v="18"/>
    <n v="110"/>
    <n v="300"/>
    <s v="7-Completed"/>
    <s v=""/>
    <d v="2017-09-13T01:00:00"/>
    <d v="2017-07-01T00:00:00"/>
    <s v="Zone 3"/>
    <s v="Sunset Air"/>
    <s v="80% units"/>
    <s v="4608032765"/>
    <s v="504"/>
    <n v="100"/>
    <n v="1.1000000000000001"/>
  </r>
  <r>
    <s v="COM Standard"/>
    <s v="007348-C-City of Wapato - Com"/>
    <s v="City of Wapato Community Center Standard and Custom"/>
    <s v="City of Wapato"/>
    <s v="Brian Farnsworth"/>
    <s v="1109 S Camas Ave"/>
    <s v="Wapato"/>
    <s v=""/>
    <s v="COMFURNACE"/>
    <n v="18"/>
    <n v="110"/>
    <n v="300"/>
    <s v="7-Completed"/>
    <s v=""/>
    <d v="2017-09-13T01:00:00"/>
    <d v="2017-07-01T00:00:00"/>
    <s v="Zone 3"/>
    <s v="Sunset Air"/>
    <s v="80% units"/>
    <s v="4608032765"/>
    <s v="504"/>
    <n v="100"/>
    <n v="1.1000000000000001"/>
  </r>
  <r>
    <s v="COM Standard"/>
    <s v="007492-C-Alpine Dental"/>
    <s v="Alpine Dental Furnace"/>
    <s v="Raman K Patel"/>
    <s v="Brian Farnsworth"/>
    <s v="120 S 15th St #A"/>
    <s v="Mount Vernon"/>
    <s v=""/>
    <s v="COMFURNACE"/>
    <n v="18"/>
    <n v="66"/>
    <n v="180"/>
    <s v="7-Completed"/>
    <s v=""/>
    <d v="2017-10-24T01:00:00"/>
    <d v="2017-05-11T00:00:00"/>
    <s v="Zone 1"/>
    <s v="Foss Heating and Cooling"/>
    <s v="Lennox system"/>
    <s v="8922300000"/>
    <s v="504"/>
    <n v="60"/>
    <n v="1.1000000000000001"/>
  </r>
  <r>
    <s v="COM Standard"/>
    <s v="007501-C-GH EMS"/>
    <s v="Grays Harbor EMS Furnace"/>
    <s v="Grays Harbor EMS Council"/>
    <s v="Brian Farnsworth"/>
    <s v="2421 Sumner"/>
    <s v="Aberdeen"/>
    <s v=""/>
    <s v="COMFURNACE"/>
    <n v="18"/>
    <n v="88"/>
    <n v="240"/>
    <s v="7-Completed"/>
    <s v=""/>
    <d v="2017-11-27T01:00:00"/>
    <d v="2017-05-31T00:00:00"/>
    <s v="Zone 2"/>
    <s v="Actionaire Inc"/>
    <s v="Unknown make and model"/>
    <s v="5669310000"/>
    <s v="504"/>
    <n v="80"/>
    <n v="1.1000000000000001"/>
  </r>
  <r>
    <s v="COM Standard"/>
    <s v="007474-C-Nooksack Valley High"/>
    <s v="Nooksack Valley High School Standard"/>
    <s v="Nooksack Valley School District"/>
    <s v="Brian Farnsworth"/>
    <s v="3326 E Badger Rd"/>
    <s v="Everson"/>
    <s v=""/>
    <s v="COMFURNACE"/>
    <n v="18"/>
    <n v="1012"/>
    <n v="2760"/>
    <s v="7-Completed"/>
    <s v=""/>
    <d v="2017-12-21T01:00:00"/>
    <d v="2017-11-15T00:00:00"/>
    <s v="Zone 1"/>
    <s v="Feller Heating &amp; AC"/>
    <s v="Unknown"/>
    <s v="3888700000"/>
    <s v="511"/>
    <n v="920"/>
    <n v="1.1000000000000001"/>
  </r>
  <r>
    <s v="COM Standard"/>
    <s v="007484-C-Nooksack Valley Scho"/>
    <s v="Nooksack Valley School District Standard"/>
    <s v="Nooksack Valley School District"/>
    <s v="Bob Cuti"/>
    <s v="404 W Columbia"/>
    <s v="Nooksack"/>
    <s v=""/>
    <s v="COMFURNACE"/>
    <n v="18"/>
    <n v="3212"/>
    <n v="8760"/>
    <s v="7-Completed"/>
    <s v=""/>
    <d v="2017-12-21T01:00:00"/>
    <d v="2017-11-15T00:00:00"/>
    <s v="Zone 1"/>
    <s v="Feller Heating &amp; AC"/>
    <s v="NA - New Construction"/>
    <s v="9483900000"/>
    <s v="504"/>
    <n v="2920"/>
    <n v="1.1000000000000001"/>
  </r>
  <r>
    <s v="COM Standard"/>
    <s v="007484-C-Nooksack Valley Scho"/>
    <s v="Nooksack Valley School District Standard"/>
    <s v="Nooksack Valley School District"/>
    <s v="Bob Cuti"/>
    <s v="404 W Columbia"/>
    <s v="Nooksack"/>
    <s v=""/>
    <s v="COMFURNACE"/>
    <n v="18"/>
    <n v="2854.5"/>
    <n v="7785"/>
    <s v="7-Completed"/>
    <s v=""/>
    <d v="2017-12-21T01:00:00"/>
    <d v="2017-11-15T00:00:00"/>
    <s v="Zone 1"/>
    <s v="Feller Heating &amp; AC"/>
    <s v="NA - New Construction"/>
    <s v="9483900000"/>
    <s v="504"/>
    <n v="2595"/>
    <n v="1.1000000000000001"/>
  </r>
  <r>
    <s v="COM Standard"/>
    <s v="007502-C-Whidbey-Seatac Shutt"/>
    <s v="Whidbey-Seatac Shuttle Furnace and Insulation"/>
    <s v="Feet Wet Partners LLC"/>
    <s v="Brian Farnsworth"/>
    <s v="639 Industrial Ave #A"/>
    <s v="Oak Harbor"/>
    <s v=""/>
    <s v="COMFURNACE"/>
    <n v="18"/>
    <n v="110"/>
    <n v="300"/>
    <s v="7-Completed"/>
    <s v=""/>
    <d v="2017-12-21T01:00:00"/>
    <d v="2017-08-17T00:00:00"/>
    <s v="Zone 1"/>
    <s v="Barron Heating and Air Conditioning Inc"/>
    <s v="Old Reznor heaters"/>
    <s v="8573405675"/>
    <s v="504"/>
    <n v="100"/>
    <n v="1.1000000000000001"/>
  </r>
  <r>
    <s v="COM Standard"/>
    <s v="007479-C-Valley Transit"/>
    <s v="Valley Transit Furnaces"/>
    <s v="Valley Transit"/>
    <s v=""/>
    <s v="1401 W Rose Street"/>
    <s v="Walla Walla"/>
    <s v=""/>
    <s v="COMFURNACE"/>
    <n v="18"/>
    <n v="88"/>
    <n v="240"/>
    <s v="7-Completed"/>
    <s v=""/>
    <d v="2017-12-21T01:00:00"/>
    <d v="2017-08-24T00:00:00"/>
    <s v="Zone 3"/>
    <s v="Grassi Refrigeration Sales &amp; Service"/>
    <s v="1989 Std. Equipment"/>
    <s v=""/>
    <s v="504"/>
    <n v="80"/>
    <n v="1.1000000000000001"/>
  </r>
  <r>
    <s v="COM Standard"/>
    <s v="007479-C-Valley Transit"/>
    <s v="Valley Transit Furnaces"/>
    <s v="Valley Transit"/>
    <s v=""/>
    <s v="1401 W Rose Street"/>
    <s v="Walla Walla"/>
    <s v=""/>
    <s v="COMFURNACE"/>
    <n v="18"/>
    <n v="88"/>
    <n v="240"/>
    <s v="7-Completed"/>
    <s v=""/>
    <d v="2017-12-21T01:00:00"/>
    <d v="2017-08-24T00:00:00"/>
    <s v="Zone 3"/>
    <s v="Grassi Refrigeration Sales &amp; Service"/>
    <s v="1989 Std. Equipment"/>
    <s v=""/>
    <s v="504"/>
    <n v="80"/>
    <n v="1.1000000000000001"/>
  </r>
  <r>
    <s v="COM Standard"/>
    <s v="007479-C-Valley Transit"/>
    <s v="Valley Transit Furnaces"/>
    <s v="Valley Transit"/>
    <s v=""/>
    <s v="1401 W Rose Street"/>
    <s v="Walla Walla"/>
    <s v=""/>
    <s v="COMFURNACE"/>
    <n v="18"/>
    <n v="110"/>
    <n v="300"/>
    <s v="7-Completed"/>
    <s v=""/>
    <d v="2017-12-21T01:00:00"/>
    <d v="2017-08-24T00:00:00"/>
    <s v="Zone 3"/>
    <s v="Grassi Refrigeration Sales &amp; Service"/>
    <s v="1989 Std. Equipment"/>
    <s v=""/>
    <s v="504"/>
    <n v="100"/>
    <n v="1.1000000000000001"/>
  </r>
  <r>
    <s v="COM Standard"/>
    <s v="007513-C-Two Green Holdings L"/>
    <s v="Two Green Holdings LLC (Traho Architects) Furnace, Tankless DHW &amp; Insulation"/>
    <s v="Two Green Holdings LLC"/>
    <s v="Brian Farnsworth"/>
    <s v="9 N 11th Ave"/>
    <s v="Yakima"/>
    <s v=""/>
    <s v="COMFURNACE"/>
    <n v="18"/>
    <n v="88"/>
    <n v="240"/>
    <s v="7-Completed"/>
    <s v=""/>
    <d v="2017-12-21T01:00:00"/>
    <d v="2017-04-04T00:00:00"/>
    <s v="Zone 3"/>
    <s v="All Seasons Heating and AC"/>
    <s v="1984 Heat Pump"/>
    <s v="8864724057"/>
    <s v="504"/>
    <n v="80"/>
    <n v="1.1000000000000001"/>
  </r>
  <r>
    <s v="COM Both"/>
    <s v="007424-C-Farmers Insurance"/>
    <s v="Farmers Insurance Furnace"/>
    <s v="Sam Houston"/>
    <s v="Brian Farnsworth"/>
    <s v="2136 James St"/>
    <s v="Bellingham"/>
    <s v=""/>
    <s v="COMHVACBNS2012"/>
    <n v="0"/>
    <n v="0"/>
    <n v="50"/>
    <s v="7-Completed"/>
    <s v=""/>
    <d v="2017-02-28T01:00:00"/>
    <d v="2016-10-28T00:00:00"/>
    <s v="Zone 1"/>
    <s v="AirTech Heating and Hydro Mechanical, Inc."/>
    <s v="NA"/>
    <s v="6188035694"/>
    <s v="504"/>
    <n v="1"/>
    <n v="0"/>
  </r>
  <r>
    <s v="COM Standard"/>
    <s v="007433-C-Andrew J Jewell Insu"/>
    <s v="Andrew J Jewell Insurance Insulation"/>
    <s v="Andrew J Jewell Insurance Agency"/>
    <s v="Brian Farnsworth"/>
    <s v="510 Front St Downstairs"/>
    <s v="Lynden"/>
    <s v=""/>
    <s v="COMIAT1"/>
    <n v="30"/>
    <n v="1415.15"/>
    <n v="2282.5"/>
    <s v="7-Completed"/>
    <s v=""/>
    <d v="2017-02-28T01:00:00"/>
    <d v="2016-10-08T00:00:00"/>
    <s v="Zone 1"/>
    <s v="Coast Insulation"/>
    <s v="R8 Beginning R-Value"/>
    <s v="1927506076"/>
    <s v="504"/>
    <n v="4565"/>
    <n v="0.31"/>
  </r>
  <r>
    <s v="COM Standard"/>
    <s v="007447-C-Nelson Irrigation Co"/>
    <s v="Nelson Irrigation Co. Insulation"/>
    <s v="Nelson Irrigation Corporation"/>
    <s v="Brian Farnsworth"/>
    <s v="850 Airport Road"/>
    <s v="Walla Walla"/>
    <s v=""/>
    <s v="COMIAT1"/>
    <n v="30"/>
    <n v="1289.5999999999999"/>
    <n v="2080"/>
    <s v="7-Completed"/>
    <s v=""/>
    <d v="2017-07-10T01:00:00"/>
    <d v="2016-09-22T00:00:00"/>
    <s v="Zone 3"/>
    <s v="Smith Insulation, Inc."/>
    <s v="R0-R10 Beginning"/>
    <s v="7372058603"/>
    <s v="504"/>
    <n v="4160"/>
    <n v="0.31"/>
  </r>
  <r>
    <s v="COM Standard"/>
    <s v="007466-C-Pedigo-Loney Buildin"/>
    <s v="Pedigo-Loney Building (11 N Second) Attic Insulation"/>
    <s v="Pedigo-Loney Building, LLC"/>
    <s v="Brian Farnsworth"/>
    <s v="11 N Second Street"/>
    <s v="Walla Walla"/>
    <s v=""/>
    <s v="COMIAT1"/>
    <n v="30"/>
    <n v="545.6"/>
    <n v="880"/>
    <s v="7-Completed"/>
    <s v=""/>
    <d v="2017-08-22T01:00:00"/>
    <d v="2017-04-27T00:00:00"/>
    <s v="Zone 3"/>
    <s v="Smith Insulation, Inc."/>
    <s v="NA - R0 existing"/>
    <s v="3076731867"/>
    <s v="504"/>
    <n v="1760"/>
    <n v="0.31"/>
  </r>
  <r>
    <s v="COM Standard"/>
    <s v="007513-C-Two Green Holdings L"/>
    <s v="Two Green Holdings LLC (Traho Architects) Furnace, Tankless DHW &amp; Insulation"/>
    <s v="Two Green Holdings LLC"/>
    <s v="Brian Farnsworth"/>
    <s v="9 N 11th Ave"/>
    <s v="Yakima"/>
    <s v=""/>
    <s v="COMIAT1"/>
    <n v="30"/>
    <n v="162.44"/>
    <n v="262"/>
    <s v="7-Completed"/>
    <s v=""/>
    <d v="2017-12-21T01:00:00"/>
    <d v="2017-04-04T00:00:00"/>
    <s v=""/>
    <s v="Intermountain West Insulation"/>
    <s v="NA - R0"/>
    <s v="8864724057"/>
    <s v="504"/>
    <n v="524"/>
    <n v="0.31"/>
  </r>
  <r>
    <s v="COM Standard"/>
    <s v="007447-C-Nelson Irrigation Co"/>
    <s v="Nelson Irrigation Co. Insulation"/>
    <s v="Nelson Irrigation Corporation"/>
    <s v="Brian Farnsworth"/>
    <s v="850 Airport Road"/>
    <s v="Walla Walla"/>
    <s v=""/>
    <s v="COMIAT2"/>
    <n v="30"/>
    <n v="1280"/>
    <n v="2600"/>
    <s v="7-Completed"/>
    <s v=""/>
    <d v="2017-07-10T01:00:00"/>
    <d v="2016-09-22T00:00:00"/>
    <s v="Zone 3"/>
    <s v="Smith Insulation, Inc."/>
    <s v="R0-R10"/>
    <s v="7372058603"/>
    <s v="504"/>
    <n v="4000"/>
    <n v="0.32"/>
  </r>
  <r>
    <s v="COM Standard"/>
    <s v="007513-C-Two Green Holdings L"/>
    <s v="Two Green Holdings LLC (Traho Architects) Furnace, Tankless DHW &amp; Insulation"/>
    <s v="Two Green Holdings LLC"/>
    <s v="Brian Farnsworth"/>
    <s v="9 N 11th Ave"/>
    <s v="Yakima"/>
    <s v=""/>
    <s v="COMIAT2"/>
    <n v="30"/>
    <n v="415.36"/>
    <n v="843.7"/>
    <s v="7-Completed"/>
    <s v=""/>
    <d v="2017-12-21T01:00:00"/>
    <d v="2017-04-04T00:00:00"/>
    <s v="Zone 3"/>
    <s v="Intermountain West Insulation"/>
    <s v="NA - R0"/>
    <s v="8864724057"/>
    <s v="504"/>
    <n v="1298"/>
    <n v="0.32"/>
  </r>
  <r>
    <s v="COM Standard"/>
    <s v="007502-C-Whidbey-Seatac Shutt"/>
    <s v="Whidbey-Seatac Shuttle Furnace and Insulation"/>
    <s v="Feet Wet Partners LLC"/>
    <s v="Brian Farnsworth"/>
    <s v="639 Industrial Ave #A"/>
    <s v="Oak Harbor"/>
    <s v=""/>
    <s v="COMIAT2-7-17"/>
    <n v="30"/>
    <n v="1280"/>
    <n v="5000"/>
    <s v="7-Completed"/>
    <s v=""/>
    <d v="2017-12-21T01:00:00"/>
    <d v="2017-09-10T00:00:00"/>
    <s v="Zone 1"/>
    <s v="A &amp; E Insulation, Inc."/>
    <s v="R0 - No existing insulation"/>
    <s v="8573405675"/>
    <s v="504"/>
    <n v="4000"/>
    <n v="0.32"/>
  </r>
  <r>
    <s v="COM Standard"/>
    <s v="007417-C-Ingeniux Corporation"/>
    <s v="Ingeniux Corporation Insulation Standard"/>
    <s v="Ingeniux Corporation"/>
    <s v="William Prillaman"/>
    <s v="115 W Alder St"/>
    <s v="Walla Walla"/>
    <s v=""/>
    <s v="COMIAT2PROMO"/>
    <n v="30"/>
    <n v="1497.6"/>
    <n v="3650.4"/>
    <s v="7-Completed"/>
    <s v=""/>
    <d v="2017-01-03T01:00:00"/>
    <d v="2016-09-26T00:00:00"/>
    <s v="Zone 3"/>
    <s v="Smith Insulation, Inc."/>
    <s v="NA - RO starting"/>
    <s v="3245994717"/>
    <s v="504"/>
    <n v="4680"/>
    <n v="0.32"/>
  </r>
  <r>
    <s v="COM Standard"/>
    <s v="007511-C-New Life Church on t"/>
    <s v="New Life Church Insulation"/>
    <s v="New Life Church on the Peninsula"/>
    <s v="Brian Farnsworth"/>
    <s v="9923 Poplars Ave NW"/>
    <s v="Silverdale"/>
    <s v=""/>
    <s v="COMIRT2"/>
    <n v="30"/>
    <n v="6840"/>
    <n v="15200"/>
    <s v="7-Completed"/>
    <s v=""/>
    <d v="2017-12-21T01:00:00"/>
    <d v="2017-05-05T00:00:00"/>
    <s v="Zone 2"/>
    <s v="Insulation 4 Less Inc"/>
    <s v="NA - No existing"/>
    <s v="0371041355"/>
    <s v="504"/>
    <n v="19000"/>
    <n v="0.36"/>
  </r>
  <r>
    <s v="COM Standard"/>
    <s v="007481-C-Pasco School Distric"/>
    <s v="Pasco School District Roof Insulation"/>
    <s v="Pasco School District No.1"/>
    <s v="Bob Cuti"/>
    <s v="1108 N 10th Ave"/>
    <s v="Pasco"/>
    <s v=""/>
    <s v="COMIRT2-7-17"/>
    <n v="30"/>
    <n v="7560"/>
    <n v="33600"/>
    <s v="7-Completed"/>
    <s v=""/>
    <d v="2017-11-27T01:00:00"/>
    <d v="2017-08-31T00:00:00"/>
    <s v="Zone 3"/>
    <s v=""/>
    <s v="RO "/>
    <s v="9976710000"/>
    <s v="511"/>
    <n v="21000"/>
    <n v="0.36"/>
  </r>
  <r>
    <s v="COM Standard"/>
    <s v="007484-C-Nooksack Valley Scho"/>
    <s v="Nooksack Valley School District Standard"/>
    <s v="Nooksack Valley School District"/>
    <s v="Bob Cuti"/>
    <s v="404 W Columbia"/>
    <s v="Nooksack"/>
    <s v=""/>
    <s v="COMIRT2-7-17"/>
    <n v="30"/>
    <n v="4068"/>
    <n v="18080"/>
    <s v="7-Completed"/>
    <s v=""/>
    <d v="2017-12-21T01:00:00"/>
    <d v="2017-11-15T00:00:00"/>
    <s v="Zone 1"/>
    <s v="Environmental Insulation"/>
    <s v="Retrofit"/>
    <s v="9483900000"/>
    <s v="504"/>
    <n v="11300"/>
    <n v="0.36"/>
  </r>
  <r>
    <s v="COM Standard"/>
    <s v="007418-C-Pasco Airport"/>
    <s v="Pasco Airport (Port of Pasco) Insulation Standard"/>
    <s v="Port of Pasco"/>
    <s v="Brian Farnsworth"/>
    <s v="3601 N 20th Ave"/>
    <s v="Pasco"/>
    <s v=""/>
    <s v="COMIRT2PROMO"/>
    <n v="30"/>
    <n v="14436"/>
    <n v="38496"/>
    <s v="7-Completed"/>
    <s v=""/>
    <d v="2017-01-03T01:00:00"/>
    <d v="2016-10-15T00:00:00"/>
    <s v="Zone 3"/>
    <s v="I.W.I. Insulation Inc."/>
    <s v="Non-functional insulation"/>
    <s v="5186710000"/>
    <s v="504"/>
    <n v="40100"/>
    <n v="0.36"/>
  </r>
  <r>
    <s v="COM Standard"/>
    <s v="007436-C-Harold Properties -"/>
    <s v="Harold Properties Roof Insulation"/>
    <s v="Harold Properties"/>
    <s v="William Prillaman"/>
    <s v="212 E Alder St"/>
    <s v="Walla Walla"/>
    <s v=""/>
    <s v="COMIRT2PROMO"/>
    <n v="30"/>
    <n v="281.52"/>
    <n v="750.72"/>
    <s v="7-Completed"/>
    <s v=""/>
    <d v="2017-04-21T01:00:00"/>
    <d v="2016-09-22T00:00:00"/>
    <s v="Zone 3"/>
    <s v="Elsom Roofing, Inc."/>
    <s v="Various Roofing Layers removed prior to installation"/>
    <s v="4246269441"/>
    <s v="504"/>
    <n v="782"/>
    <n v="0.36"/>
  </r>
  <r>
    <s v="COM Standard"/>
    <s v="007513-C-Two Green Holdings L"/>
    <s v="Two Green Holdings LLC (Traho Architects) Furnace, Tankless DHW &amp; Insulation"/>
    <s v="Two Green Holdings LLC"/>
    <s v="Brian Farnsworth"/>
    <s v="9 N 11th Ave"/>
    <s v="Yakima"/>
    <s v=""/>
    <s v="COMIWT1"/>
    <n v="30"/>
    <n v="316.32"/>
    <n v="988.5"/>
    <s v="7-Completed"/>
    <s v=""/>
    <d v="2017-12-21T01:00:00"/>
    <d v="2017-04-04T00:00:00"/>
    <s v="Zone 3"/>
    <s v="Intermountain West Insulation"/>
    <s v="NA - R0"/>
    <s v="8864724057"/>
    <s v="504"/>
    <n v="1977"/>
    <n v="0.16"/>
  </r>
  <r>
    <s v="COM Standard"/>
    <s v="007400-C-Washington State Mil"/>
    <s v="Washington State Military Dept. Insulation"/>
    <s v="State of Washington Military Department"/>
    <s v="Brian Farnsworth"/>
    <s v="1230 5th St"/>
    <s v="Wenatchee"/>
    <s v=""/>
    <s v="COMIWT1PROMO"/>
    <n v="30"/>
    <n v="1251.2"/>
    <n v="4692"/>
    <s v="7-Completed"/>
    <s v=""/>
    <d v="2017-01-09T01:00:00"/>
    <d v="2016-11-30T00:00:00"/>
    <s v="Zone 3"/>
    <s v=""/>
    <s v="NA - R0"/>
    <s v="2359910000"/>
    <s v="504"/>
    <n v="7820"/>
    <n v="0.16"/>
  </r>
  <r>
    <s v="COM Standard"/>
    <s v="007401-C-New Life Church on t"/>
    <s v="New Life Church on the Peninsula Upgrades"/>
    <s v="New Life Church on the Peninsula"/>
    <s v="Brian Farnsworth"/>
    <s v="9923 Poplars Ave NW"/>
    <s v="Silverdale"/>
    <s v=""/>
    <s v="COMIWT2"/>
    <n v="30"/>
    <n v="2154.6"/>
    <n v="6350.4"/>
    <s v="7-Completed"/>
    <s v=""/>
    <d v="2017-06-11T22:00:00"/>
    <d v="2016-09-15T00:00:00"/>
    <s v="Zone 2"/>
    <s v=""/>
    <s v="No existing - RO"/>
    <s v="0371041355"/>
    <s v="504"/>
    <n v="11340"/>
    <n v="0.19"/>
  </r>
  <r>
    <s v="COM Standard"/>
    <s v="007447-C-Nelson Irrigation Co"/>
    <s v="Nelson Irrigation Co. Insulation"/>
    <s v="Nelson Irrigation Corporation"/>
    <s v="Brian Farnsworth"/>
    <s v="850 Airport Road"/>
    <s v="Walla Walla"/>
    <s v=""/>
    <s v="COMIWT2"/>
    <n v="30"/>
    <n v="615.6"/>
    <n v="1814.4"/>
    <s v="7-Completed"/>
    <s v=""/>
    <d v="2017-07-10T01:00:00"/>
    <d v="2016-09-22T00:00:00"/>
    <s v="Zone 3"/>
    <s v="Smith Insulation, Inc."/>
    <s v="R0-R10"/>
    <s v="7372058603"/>
    <s v="504"/>
    <n v="3240"/>
    <n v="0.19"/>
  </r>
  <r>
    <s v="COM Standard"/>
    <s v="007465-C-Tom and Cindy Mathes"/>
    <s v="Tom Matheson Insulation"/>
    <s v="Thomas R Matheson"/>
    <s v="Brian Farnsworth"/>
    <s v="815 N Oregon Ave"/>
    <s v="Pasco"/>
    <s v=""/>
    <s v="COMIWT2"/>
    <n v="30"/>
    <n v="1487.32"/>
    <n v="4383.68"/>
    <s v="7-Completed"/>
    <s v=""/>
    <d v="2017-09-13T01:00:00"/>
    <d v="2017-04-12T00:00:00"/>
    <s v="Zone 3"/>
    <s v="Intermountain West Insulation"/>
    <s v="NA - R0"/>
    <s v="3636710000"/>
    <s v="504"/>
    <n v="7828"/>
    <n v="0.19"/>
  </r>
  <r>
    <s v="COM Standard"/>
    <s v="007513-C-Two Green Holdings L"/>
    <s v="Two Green Holdings LLC (Traho Architects) Furnace, Tankless DHW &amp; Insulation"/>
    <s v="Two Green Holdings LLC"/>
    <s v="Brian Farnsworth"/>
    <s v="9 N 11th Ave"/>
    <s v="Yakima"/>
    <s v=""/>
    <s v="COMIWT2"/>
    <n v="30"/>
    <n v="34.58"/>
    <n v="101.92"/>
    <s v="7-Completed"/>
    <s v=""/>
    <d v="2017-12-21T01:00:00"/>
    <d v="2017-04-04T00:00:00"/>
    <s v="Zone 3"/>
    <s v="Intermountain West Insulation"/>
    <s v="NA - R0"/>
    <s v="8864724057"/>
    <s v="504"/>
    <n v="182"/>
    <n v="0.19"/>
  </r>
  <r>
    <s v="COM Standard"/>
    <s v="007484-C-Nooksack Valley Scho"/>
    <s v="Nooksack Valley School District Standard"/>
    <s v="Nooksack Valley School District"/>
    <s v="Bob Cuti"/>
    <s v="404 W Columbia"/>
    <s v="Nooksack"/>
    <s v=""/>
    <s v="COMIWT2-7-17"/>
    <n v="30"/>
    <n v="701.1"/>
    <n v="4612.5"/>
    <s v="7-Completed"/>
    <s v=""/>
    <d v="2017-12-21T01:00:00"/>
    <d v="2017-11-15T00:00:00"/>
    <s v="Zone 1"/>
    <s v="Environmental Insulation"/>
    <s v="Retrofit"/>
    <s v="9483900000"/>
    <s v="504"/>
    <n v="3690"/>
    <n v="0.19"/>
  </r>
  <r>
    <s v="COM Standard"/>
    <s v="007417-C-Ingeniux Corporation"/>
    <s v="Ingeniux Corporation Insulation Standard"/>
    <s v="Ingeniux Corporation"/>
    <s v="William Prillaman"/>
    <s v="115 W Alder St"/>
    <s v="Walla Walla"/>
    <s v=""/>
    <s v="COMIWT2PROMO"/>
    <n v="30"/>
    <n v="80.180000000000007"/>
    <n v="282.74"/>
    <s v="7-Completed"/>
    <s v=""/>
    <d v="2017-01-03T01:00:00"/>
    <d v="2016-09-26T00:00:00"/>
    <s v="Zone 3"/>
    <s v="Smith Insulation, Inc."/>
    <s v="NA - RO Beginning"/>
    <s v="3245994717"/>
    <s v="504"/>
    <n v="422"/>
    <n v="0.19"/>
  </r>
  <r>
    <s v="COM Standard"/>
    <s v="007418-C-Pasco Airport"/>
    <s v="Pasco Airport (Port of Pasco) Insulation Standard"/>
    <s v="Port of Pasco"/>
    <s v="Brian Farnsworth"/>
    <s v="3601 N 20th Ave"/>
    <s v="Pasco"/>
    <s v=""/>
    <s v="COMIWT2PROMO"/>
    <n v="30"/>
    <n v="2390.1999999999998"/>
    <n v="8428.6"/>
    <s v="7-Completed"/>
    <s v=""/>
    <d v="2017-01-03T01:00:00"/>
    <d v="2016-10-15T00:00:00"/>
    <s v="Zone 3"/>
    <s v="I.W.I. Insulation Inc."/>
    <s v="Non-functional Insulation"/>
    <s v="5186710000"/>
    <s v="504"/>
    <n v="12580"/>
    <n v="0.19"/>
  </r>
  <r>
    <s v="COM Standard"/>
    <s v="007445-C-Columbia Basin Colle"/>
    <s v="Columbia Basin College Standard Projects"/>
    <s v="Columbia Basin College"/>
    <s v="Brian Farnsworth"/>
    <s v="2600 N 20th Ave"/>
    <s v="Pasco"/>
    <s v=""/>
    <s v="COMMTNFCTR"/>
    <n v="5"/>
    <n v="3536"/>
    <n v="2730"/>
    <s v="7-Completed"/>
    <s v=""/>
    <d v="2017-05-17T01:00:00"/>
    <d v="2016-11-28T00:00:00"/>
    <s v="Zone 3"/>
    <s v="Cutting Edge Plumbing &amp; Mechanical, Inc."/>
    <s v="NA - New Construction"/>
    <s v="7537787987"/>
    <s v="504"/>
    <n v="26"/>
    <n v="136"/>
  </r>
  <r>
    <s v="COM Standard"/>
    <s v="007438-C-YMCA of Snohomish Co"/>
    <s v="Stanwood/Camano Island YMCA Standard"/>
    <s v="YMCA of Snohomish County"/>
    <s v="William Prillaman"/>
    <s v="7213 267th St NW"/>
    <s v="Stanwood"/>
    <s v=""/>
    <s v="COMMTNFCTR"/>
    <n v="5"/>
    <n v="2040"/>
    <n v="1575"/>
    <s v="7-Completed"/>
    <s v=""/>
    <d v="2017-06-12T01:00:00"/>
    <d v="2017-01-01T00:00:00"/>
    <s v="Zone 1"/>
    <s v=""/>
    <s v="Unknown"/>
    <s v="5766962694"/>
    <s v="504"/>
    <n v="15"/>
    <n v="136"/>
  </r>
  <r>
    <s v="COM Standard"/>
    <s v="007454-C-Lynden School Distri"/>
    <s v="Lynden School District (Fisher Elementary) Custom and Standard"/>
    <s v="Lynden School District No.504"/>
    <s v="Brian Farnsworth"/>
    <s v="501 N 14th St"/>
    <s v="Lynden"/>
    <s v=""/>
    <s v="COMMTNFCTR"/>
    <n v="5"/>
    <n v="816"/>
    <n v="630"/>
    <s v="7-Completed"/>
    <s v=""/>
    <d v="2017-09-13T01:00:00"/>
    <d v="2017-07-15T00:00:00"/>
    <s v="Zone 1"/>
    <s v="Blythe Plumbing &amp; Heating, Inc."/>
    <s v="NA - New"/>
    <s v="5409800000"/>
    <s v="504"/>
    <n v="6"/>
    <n v="136"/>
  </r>
  <r>
    <s v="COM Standard"/>
    <s v="007446-C-Columbia Point Hospi"/>
    <s v="Columbia Point Hospitality Tankless"/>
    <s v="Columbia River Plumbing"/>
    <s v="Brian Farnsworth"/>
    <s v="530 Columbia Point Dr."/>
    <s v="Richland"/>
    <s v=""/>
    <s v="COMTANKLESS"/>
    <n v="18"/>
    <n v="203"/>
    <n v="348"/>
    <s v="7-Completed"/>
    <s v=""/>
    <d v="2017-06-12T01:00:00"/>
    <d v="2017-02-01T00:00:00"/>
    <s v="Zone 3"/>
    <s v="Self"/>
    <s v="Unknown"/>
    <s v="4790702379"/>
    <s v="504"/>
    <n v="5.8"/>
    <n v="35"/>
  </r>
  <r>
    <s v="COM Standard"/>
    <s v="007446-C-Columbia Point Hospi"/>
    <s v="Columbia Point Hospitality Tankless"/>
    <s v="Columbia River Plumbing"/>
    <s v="Brian Farnsworth"/>
    <s v="530 Columbia Point Dr."/>
    <s v="Richland"/>
    <s v=""/>
    <s v="COMTANKLESS"/>
    <n v="18"/>
    <n v="203"/>
    <n v="348"/>
    <s v="7-Completed"/>
    <s v=""/>
    <d v="2017-06-12T01:00:00"/>
    <d v="2017-02-01T00:00:00"/>
    <s v="Zone 3"/>
    <s v="Self"/>
    <s v="Unknown"/>
    <s v="4790702379"/>
    <s v="504"/>
    <n v="5.8"/>
    <n v="35"/>
  </r>
  <r>
    <s v="COM Standard"/>
    <s v="007446-C-Columbia Point Hospi"/>
    <s v="Columbia Point Hospitality Tankless"/>
    <s v="Columbia River Plumbing"/>
    <s v="Brian Farnsworth"/>
    <s v="530 Columbia Point Dr."/>
    <s v="Richland"/>
    <s v=""/>
    <s v="COMTANKLESS"/>
    <n v="18"/>
    <n v="203"/>
    <n v="348"/>
    <s v="7-Completed"/>
    <s v=""/>
    <d v="2017-06-12T01:00:00"/>
    <d v="2017-02-01T00:00:00"/>
    <s v="Zone 3"/>
    <s v="Self"/>
    <s v="Unknown"/>
    <s v="4790702379"/>
    <s v="504"/>
    <n v="5.8"/>
    <n v="35"/>
  </r>
  <r>
    <s v="COM Standard"/>
    <s v="007446-C-Columbia Point Hospi"/>
    <s v="Columbia Point Hospitality Tankless"/>
    <s v="Columbia River Plumbing"/>
    <s v="Brian Farnsworth"/>
    <s v="530 Columbia Point Dr."/>
    <s v="Richland"/>
    <s v=""/>
    <s v="COMTANKLESS"/>
    <n v="18"/>
    <n v="203"/>
    <n v="348"/>
    <s v="7-Completed"/>
    <s v=""/>
    <d v="2017-06-12T01:00:00"/>
    <d v="2017-02-01T00:00:00"/>
    <s v="Zone 3"/>
    <s v="Self"/>
    <s v="Unknown"/>
    <s v="4790702379"/>
    <s v="504"/>
    <n v="5.8"/>
    <n v="35"/>
  </r>
  <r>
    <s v="COM Standard"/>
    <s v="007446-C-Columbia Point Hospi"/>
    <s v="Columbia Point Hospitality Tankless"/>
    <s v="Columbia River Plumbing"/>
    <s v="Brian Farnsworth"/>
    <s v="530 Columbia Point Dr."/>
    <s v="Richland"/>
    <s v=""/>
    <s v="COMTANKLESS"/>
    <n v="18"/>
    <n v="203"/>
    <n v="348"/>
    <s v="7-Completed"/>
    <s v=""/>
    <d v="2017-06-12T01:00:00"/>
    <d v="2017-02-01T00:00:00"/>
    <s v="Zone 3"/>
    <s v="Self"/>
    <s v="Unknown"/>
    <s v="4790702379"/>
    <s v="504"/>
    <n v="5.8"/>
    <n v="35"/>
  </r>
  <r>
    <s v="COM Standard"/>
    <s v="007450-C-Crista Ministries"/>
    <s v="Crista Ministries Tankless"/>
    <s v="CRISTA Ministries"/>
    <s v="William Prillaman"/>
    <s v="1600 NW Crista Shores LN"/>
    <s v="Silverdale"/>
    <s v=""/>
    <s v="COMTANKLESS"/>
    <n v="18"/>
    <n v="210"/>
    <n v="360"/>
    <s v="7-Completed"/>
    <s v=""/>
    <d v="2017-07-10T01:00:00"/>
    <d v="2017-05-01T00:00:00"/>
    <s v="Zone 2"/>
    <s v="Swift Plumbing &amp; Heating"/>
    <s v="80% efficient Ajax Water Heaters"/>
    <s v="0174310000"/>
    <s v="504"/>
    <n v="6"/>
    <n v="35"/>
  </r>
  <r>
    <s v="COM Standard"/>
    <s v="007450-C-Crista Ministries"/>
    <s v="Crista Ministries Tankless"/>
    <s v="CRISTA Ministries"/>
    <s v="William Prillaman"/>
    <s v="1600 NW Crista Shores LN"/>
    <s v="Silverdale"/>
    <s v=""/>
    <s v="COMTANKLESS"/>
    <n v="18"/>
    <n v="210"/>
    <n v="360"/>
    <s v="7-Completed"/>
    <s v=""/>
    <d v="2017-07-10T01:00:00"/>
    <d v="2017-05-01T00:00:00"/>
    <s v="Zone 2"/>
    <s v="Swift Plumbing &amp; Heating"/>
    <s v="80% efficient Ajax Water Heaters"/>
    <s v="0174310000"/>
    <s v="504"/>
    <n v="6"/>
    <n v="35"/>
  </r>
  <r>
    <s v="COM Standard"/>
    <s v="007450-C-Crista Ministries"/>
    <s v="Crista Ministries Tankless"/>
    <s v="CRISTA Ministries"/>
    <s v="William Prillaman"/>
    <s v="1600 NW Crista Shores LN"/>
    <s v="Silverdale"/>
    <s v=""/>
    <s v="COMTANKLESS"/>
    <n v="18"/>
    <n v="210"/>
    <n v="360"/>
    <s v="7-Completed"/>
    <s v=""/>
    <d v="2017-07-10T01:00:00"/>
    <d v="2017-05-01T00:00:00"/>
    <s v="Zone 2"/>
    <s v="Swift Plumbing &amp; Heating"/>
    <s v="80% efficient Ajax water heaters"/>
    <s v="0174310000"/>
    <s v="504"/>
    <n v="6"/>
    <n v="35"/>
  </r>
  <r>
    <s v="COM Standard"/>
    <s v="007450-C-Crista Ministries"/>
    <s v="Crista Ministries Tankless"/>
    <s v="CRISTA Ministries"/>
    <s v="William Prillaman"/>
    <s v="1600 NW Crista Shores LN"/>
    <s v="Silverdale"/>
    <s v=""/>
    <s v="COMTANKLESS"/>
    <n v="18"/>
    <n v="210"/>
    <n v="360"/>
    <s v="7-Completed"/>
    <s v=""/>
    <d v="2017-07-10T01:00:00"/>
    <d v="2017-05-01T00:00:00"/>
    <s v="Zone 2"/>
    <s v="Swift Plumbing &amp; Heating"/>
    <s v="80% efficient Ajax water heaters"/>
    <s v="0174310000"/>
    <s v="504"/>
    <n v="6"/>
    <n v="35"/>
  </r>
  <r>
    <s v="COM Standard"/>
    <s v="007450-C-Crista Ministries"/>
    <s v="Crista Ministries Tankless"/>
    <s v="CRISTA Ministries"/>
    <s v="William Prillaman"/>
    <s v="1600 NW Crista Shores LN"/>
    <s v="Silverdale"/>
    <s v=""/>
    <s v="COMTANKLESS"/>
    <n v="18"/>
    <n v="210"/>
    <n v="360"/>
    <s v="7-Completed"/>
    <s v=""/>
    <d v="2017-07-10T01:00:00"/>
    <d v="2017-05-01T00:00:00"/>
    <s v="Zone 2"/>
    <s v="Swift Plumbing &amp; Heating"/>
    <s v="80% efficient Ajax water heaters"/>
    <s v="0174310000"/>
    <s v="504"/>
    <n v="6"/>
    <n v="35"/>
  </r>
  <r>
    <s v="COM Standard"/>
    <s v="007450-C-Crista Ministries"/>
    <s v="Crista Ministries Tankless"/>
    <s v="CRISTA Ministries"/>
    <s v="William Prillaman"/>
    <s v="1600 NW Crista Shores LN"/>
    <s v="Silverdale"/>
    <s v=""/>
    <s v="COMTANKLESS"/>
    <n v="18"/>
    <n v="210"/>
    <n v="360"/>
    <s v="7-Completed"/>
    <s v=""/>
    <d v="2017-07-10T01:00:00"/>
    <d v="2017-05-01T00:00:00"/>
    <s v="Zone 2"/>
    <s v="Swift Plumbing &amp; Heating"/>
    <s v="80% efficient Ajax water heaters"/>
    <s v="0174310000"/>
    <s v="504"/>
    <n v="6"/>
    <n v="35"/>
  </r>
  <r>
    <s v="COM Standard"/>
    <s v="007470-C-Han Chae"/>
    <s v="Han Chae Water Heater"/>
    <s v="Han Chae"/>
    <s v="Brian Farnsworth"/>
    <s v="1742 Front St"/>
    <s v="Lynden"/>
    <s v=""/>
    <s v="COMTANKLESS"/>
    <n v="18"/>
    <n v="203"/>
    <n v="348"/>
    <s v="7-Completed"/>
    <s v=""/>
    <d v="2017-08-22T01:00:00"/>
    <d v="2017-06-06T00:00:00"/>
    <s v="Zone 1"/>
    <s v=""/>
    <s v="Unknown"/>
    <s v="5013586975"/>
    <s v="504"/>
    <n v="5.8"/>
    <n v="35"/>
  </r>
  <r>
    <s v="COM Standard"/>
    <s v="007348-C-City of Wapato - Com"/>
    <s v="City of Wapato Community Center Standard and Custom"/>
    <s v="City of Wapato"/>
    <s v="Brian Farnsworth"/>
    <s v="1109 S Camas Ave"/>
    <s v="Wapato"/>
    <s v=""/>
    <s v="COMTANKLESS"/>
    <n v="18"/>
    <n v="192.5"/>
    <n v="330"/>
    <s v="7-Completed"/>
    <s v=""/>
    <d v="2017-09-13T01:00:00"/>
    <d v="2017-07-01T00:00:00"/>
    <s v="Zone 3"/>
    <s v="Sunset Air"/>
    <s v="Unknown"/>
    <s v="4608032765"/>
    <s v="504"/>
    <n v="5.5"/>
    <n v="35"/>
  </r>
  <r>
    <s v="COM Standard"/>
    <s v="007485-C-Zen Holdings"/>
    <s v="Zen Holdings Tankless"/>
    <s v="Zen Holdings, LLC"/>
    <s v="Brian Farnsworth"/>
    <s v="3221 W Kennewick Ave"/>
    <s v="Kennewick"/>
    <s v=""/>
    <s v="COMTANKLESS"/>
    <n v="18"/>
    <n v="210"/>
    <n v="360"/>
    <s v="7-Completed"/>
    <s v=""/>
    <d v="2017-09-13T01:00:00"/>
    <d v="2017-06-06T00:00:00"/>
    <s v="Zone 3"/>
    <s v="Mix Plumbing"/>
    <s v="Unknown"/>
    <s v="9940608366"/>
    <s v="504"/>
    <n v="6"/>
    <n v="35"/>
  </r>
  <r>
    <s v="COM Standard"/>
    <s v="007513-C-Two Green Holdings L"/>
    <s v="Two Green Holdings LLC (Traho Architects) Furnace, Tankless DHW &amp; Insulation"/>
    <s v="Two Green Holdings LLC"/>
    <s v="Brian Farnsworth"/>
    <s v="9 N 11th Ave"/>
    <s v="Yakima"/>
    <s v=""/>
    <s v="COMTANKLESS"/>
    <n v="18"/>
    <n v="348.95"/>
    <n v="598.20000000000005"/>
    <s v="7-Completed"/>
    <s v=""/>
    <d v="2017-12-21T01:00:00"/>
    <d v="2017-04-04T00:00:00"/>
    <s v="Zone 3"/>
    <s v="Shephard Plumbing"/>
    <s v="Unknown"/>
    <s v="8864724057"/>
    <s v="504"/>
    <n v="9.9700000000000006"/>
    <n v="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20" firstHeaderRow="1" firstDataRow="1" firstDataCol="0"/>
  <pivotFields count="23"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C23" totalsRowCount="1" headerRowDxfId="6" dataDxfId="5" totalsRowDxfId="4">
  <autoFilter ref="B2:C22" xr:uid="{00000000-0009-0000-0100-000001000000}"/>
  <tableColumns count="2">
    <tableColumn id="1" xr3:uid="{00000000-0010-0000-0000-000001000000}" name="Measures" dataDxfId="3" totalsRowDxfId="2"/>
    <tableColumn id="2" xr3:uid="{00000000-0010-0000-0000-000002000000}" name="Incentive" totalsRowFunction="sum" dataDxfId="1" totalsRowDxfId="0">
      <calculatedColumnFormula>SUMIFS(#REF!,#REF!,Table1[[#This Row],[Measures]])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41"/>
    <pageSetUpPr fitToPage="1"/>
  </sheetPr>
  <dimension ref="A1:DF523"/>
  <sheetViews>
    <sheetView tabSelected="1" showOutlineSymbols="0" zoomScale="75" zoomScaleNormal="75" workbookViewId="0">
      <pane xSplit="2" ySplit="7" topLeftCell="D8" activePane="bottomRight" state="frozen"/>
      <selection pane="topRight" activeCell="C1" sqref="C1"/>
      <selection pane="bottomLeft" activeCell="A8" sqref="A8"/>
      <selection pane="bottomRight" activeCell="K108" sqref="K108"/>
    </sheetView>
  </sheetViews>
  <sheetFormatPr defaultColWidth="216.5" defaultRowHeight="12.75" outlineLevelCol="1" x14ac:dyDescent="0.2"/>
  <cols>
    <col min="1" max="1" width="8.83203125" style="1" hidden="1" customWidth="1" outlineLevel="1"/>
    <col min="2" max="2" width="40.5" style="8" customWidth="1" collapsed="1"/>
    <col min="3" max="3" width="110.33203125" style="24" customWidth="1"/>
    <col min="4" max="4" width="50.6640625" style="24" customWidth="1"/>
    <col min="5" max="5" width="14.1640625" style="91" customWidth="1"/>
    <col min="6" max="6" width="22.1640625" style="25" customWidth="1"/>
    <col min="7" max="7" width="9.5" style="25" bestFit="1" customWidth="1"/>
    <col min="8" max="8" width="16" style="114" bestFit="1" customWidth="1"/>
    <col min="9" max="9" width="22" style="114" bestFit="1" customWidth="1"/>
    <col min="10" max="10" width="15.6640625" style="8" customWidth="1"/>
    <col min="11" max="11" width="18.1640625" style="8" bestFit="1" customWidth="1"/>
    <col min="12" max="12" width="14.6640625" style="8" bestFit="1" customWidth="1"/>
    <col min="13" max="13" width="13.6640625" style="1" customWidth="1"/>
    <col min="14" max="14" width="17.5" style="8" bestFit="1" customWidth="1"/>
    <col min="15" max="15" width="8.6640625" style="8" bestFit="1" customWidth="1"/>
    <col min="16" max="16" width="18.6640625" style="8" bestFit="1" customWidth="1"/>
    <col min="17" max="17" width="17" style="2" bestFit="1" customWidth="1"/>
    <col min="18" max="18" width="15" style="25" bestFit="1" customWidth="1"/>
    <col min="19" max="19" width="18.83203125" style="244" bestFit="1" customWidth="1"/>
    <col min="20" max="20" width="13" style="2" bestFit="1" customWidth="1"/>
    <col min="21" max="22" width="12.33203125" style="2" bestFit="1" customWidth="1"/>
    <col min="23" max="23" width="216.5" style="2" hidden="1" customWidth="1"/>
    <col min="24" max="24" width="16" style="2" bestFit="1" customWidth="1"/>
    <col min="25" max="25" width="12.33203125" style="2" bestFit="1" customWidth="1"/>
    <col min="26" max="26" width="12.33203125" style="1" bestFit="1" customWidth="1"/>
    <col min="27" max="27" width="11.1640625" style="8" customWidth="1"/>
    <col min="28" max="110" width="216.5" style="8"/>
    <col min="111" max="16384" width="216.5" style="1"/>
  </cols>
  <sheetData>
    <row r="1" spans="1:27" s="8" customFormat="1" x14ac:dyDescent="0.2">
      <c r="B1" s="20" t="s">
        <v>98</v>
      </c>
      <c r="C1" s="295" t="s">
        <v>3</v>
      </c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</row>
    <row r="2" spans="1:27" s="8" customFormat="1" x14ac:dyDescent="0.2">
      <c r="B2" s="21">
        <v>43101</v>
      </c>
      <c r="C2" s="295" t="s">
        <v>72</v>
      </c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</row>
    <row r="3" spans="1:27" s="8" customFormat="1" x14ac:dyDescent="0.2">
      <c r="B3" s="22">
        <v>41274</v>
      </c>
      <c r="C3" s="23"/>
      <c r="D3" s="23"/>
      <c r="E3" s="90"/>
      <c r="F3" s="114"/>
      <c r="G3" s="114"/>
      <c r="H3" s="114"/>
      <c r="I3" s="114"/>
      <c r="J3" s="114"/>
      <c r="K3" s="282"/>
      <c r="L3" s="114"/>
      <c r="M3" s="267"/>
      <c r="N3" s="114"/>
      <c r="O3" s="114"/>
      <c r="P3" s="114"/>
      <c r="Q3" s="267"/>
      <c r="R3" s="114"/>
      <c r="S3" s="243"/>
      <c r="T3" s="114"/>
      <c r="U3" s="114"/>
      <c r="V3" s="114"/>
      <c r="W3" s="114"/>
      <c r="X3" s="114"/>
      <c r="Y3" s="114"/>
      <c r="Z3" s="114"/>
    </row>
    <row r="4" spans="1:27" s="8" customFormat="1" ht="13.5" thickBot="1" x14ac:dyDescent="0.25">
      <c r="C4" s="24"/>
      <c r="D4" s="24"/>
      <c r="E4" s="91"/>
      <c r="F4" s="25"/>
      <c r="G4" s="25"/>
      <c r="H4" s="114"/>
      <c r="I4" s="114"/>
      <c r="M4" s="1"/>
      <c r="Q4" s="2"/>
      <c r="R4" s="25"/>
      <c r="S4" s="244"/>
      <c r="T4" s="25"/>
      <c r="U4" s="25"/>
      <c r="V4" s="25"/>
      <c r="W4" s="26"/>
      <c r="X4" s="26"/>
      <c r="Y4" s="26"/>
    </row>
    <row r="5" spans="1:27" s="20" customFormat="1" x14ac:dyDescent="0.2">
      <c r="B5" s="27"/>
      <c r="C5" s="28"/>
      <c r="D5" s="29"/>
      <c r="E5" s="92" t="s">
        <v>6</v>
      </c>
      <c r="F5" s="30"/>
      <c r="G5" s="31"/>
      <c r="H5" s="32"/>
      <c r="I5" s="30" t="s">
        <v>6</v>
      </c>
      <c r="J5" s="33" t="s">
        <v>4</v>
      </c>
      <c r="K5" s="33" t="s">
        <v>6</v>
      </c>
      <c r="L5" s="142" t="s">
        <v>121</v>
      </c>
      <c r="M5" s="268" t="s">
        <v>123</v>
      </c>
      <c r="N5" s="33" t="s">
        <v>124</v>
      </c>
      <c r="O5" s="33"/>
      <c r="P5" s="33" t="s">
        <v>5</v>
      </c>
      <c r="Q5" s="276" t="s">
        <v>11</v>
      </c>
      <c r="R5" s="34"/>
      <c r="S5" s="245" t="s">
        <v>6</v>
      </c>
      <c r="T5" s="55"/>
      <c r="U5" s="32" t="s">
        <v>120</v>
      </c>
      <c r="V5" s="32" t="s">
        <v>0</v>
      </c>
      <c r="W5" s="32"/>
      <c r="X5" s="36" t="s">
        <v>6</v>
      </c>
      <c r="Y5" s="37" t="s">
        <v>120</v>
      </c>
      <c r="Z5" s="35" t="s">
        <v>0</v>
      </c>
    </row>
    <row r="6" spans="1:27" s="20" customFormat="1" x14ac:dyDescent="0.2">
      <c r="B6" s="38"/>
      <c r="C6" s="39"/>
      <c r="D6" s="40"/>
      <c r="E6" s="93" t="s">
        <v>4</v>
      </c>
      <c r="F6" s="41" t="s">
        <v>7</v>
      </c>
      <c r="G6" s="42"/>
      <c r="H6" s="43" t="s">
        <v>43</v>
      </c>
      <c r="I6" s="41" t="s">
        <v>7</v>
      </c>
      <c r="J6" s="44" t="s">
        <v>125</v>
      </c>
      <c r="K6" s="106" t="s">
        <v>125</v>
      </c>
      <c r="L6" s="106" t="s">
        <v>122</v>
      </c>
      <c r="M6" s="269" t="s">
        <v>122</v>
      </c>
      <c r="N6" s="44" t="s">
        <v>8</v>
      </c>
      <c r="O6" s="44"/>
      <c r="P6" s="44" t="s">
        <v>9</v>
      </c>
      <c r="Q6" s="277" t="s">
        <v>113</v>
      </c>
      <c r="R6" s="44" t="s">
        <v>11</v>
      </c>
      <c r="S6" s="178" t="s">
        <v>44</v>
      </c>
      <c r="T6" s="43" t="s">
        <v>12</v>
      </c>
      <c r="U6" s="43" t="s">
        <v>47</v>
      </c>
      <c r="V6" s="43" t="s">
        <v>15</v>
      </c>
      <c r="W6" s="43"/>
      <c r="X6" s="45" t="s">
        <v>10</v>
      </c>
      <c r="Y6" s="10" t="s">
        <v>46</v>
      </c>
      <c r="Z6" s="156" t="s">
        <v>15</v>
      </c>
    </row>
    <row r="7" spans="1:27" s="20" customFormat="1" x14ac:dyDescent="0.2">
      <c r="A7" s="20" t="s">
        <v>13</v>
      </c>
      <c r="B7" s="9" t="s">
        <v>4</v>
      </c>
      <c r="C7" s="46" t="s">
        <v>25</v>
      </c>
      <c r="D7" s="47" t="s">
        <v>33</v>
      </c>
      <c r="E7" s="94" t="s">
        <v>71</v>
      </c>
      <c r="F7" s="48" t="s">
        <v>68</v>
      </c>
      <c r="G7" s="49" t="s">
        <v>43</v>
      </c>
      <c r="H7" s="50" t="s">
        <v>8</v>
      </c>
      <c r="I7" s="48" t="s">
        <v>14</v>
      </c>
      <c r="J7" s="51" t="s">
        <v>15</v>
      </c>
      <c r="K7" s="143" t="s">
        <v>15</v>
      </c>
      <c r="L7" s="143"/>
      <c r="M7" s="270"/>
      <c r="N7" s="51" t="s">
        <v>15</v>
      </c>
      <c r="O7" s="51" t="s">
        <v>16</v>
      </c>
      <c r="P7" s="51" t="s">
        <v>14</v>
      </c>
      <c r="Q7" s="277" t="s">
        <v>45</v>
      </c>
      <c r="R7" s="51" t="s">
        <v>17</v>
      </c>
      <c r="S7" s="246" t="s">
        <v>15</v>
      </c>
      <c r="T7" s="50" t="s">
        <v>15</v>
      </c>
      <c r="U7" s="50"/>
      <c r="V7" s="50" t="s">
        <v>1</v>
      </c>
      <c r="W7" s="50"/>
      <c r="X7" s="9" t="s">
        <v>15</v>
      </c>
      <c r="Y7" s="52"/>
      <c r="Z7" s="157" t="s">
        <v>1</v>
      </c>
    </row>
    <row r="8" spans="1:27" s="8" customFormat="1" ht="18.600000000000001" customHeight="1" x14ac:dyDescent="0.2">
      <c r="B8" s="158" t="s">
        <v>145</v>
      </c>
      <c r="C8" s="58"/>
      <c r="D8" s="99"/>
      <c r="E8" s="95"/>
      <c r="F8" s="112"/>
      <c r="G8" s="61"/>
      <c r="H8" s="103"/>
      <c r="I8" s="104"/>
      <c r="J8" s="61"/>
      <c r="K8" s="61"/>
      <c r="L8" s="87"/>
      <c r="M8" s="230"/>
      <c r="N8" s="61"/>
      <c r="O8" s="61"/>
      <c r="P8" s="61"/>
      <c r="Q8" s="230"/>
      <c r="R8" s="105"/>
      <c r="S8" s="247"/>
      <c r="T8" s="144"/>
      <c r="U8" s="145"/>
      <c r="V8" s="146"/>
      <c r="W8" s="147"/>
      <c r="X8" s="148"/>
      <c r="Y8" s="148"/>
      <c r="Z8" s="155"/>
    </row>
    <row r="9" spans="1:27" s="8" customFormat="1" x14ac:dyDescent="0.2">
      <c r="A9" s="8" t="e">
        <f>#REF!</f>
        <v>#REF!</v>
      </c>
      <c r="B9" s="79" t="s">
        <v>24</v>
      </c>
      <c r="C9" s="57" t="s">
        <v>115</v>
      </c>
      <c r="D9" s="100" t="s">
        <v>34</v>
      </c>
      <c r="E9" s="107">
        <v>1</v>
      </c>
      <c r="F9" s="108">
        <v>0.61</v>
      </c>
      <c r="G9" s="59" t="s">
        <v>131</v>
      </c>
      <c r="H9" s="108">
        <v>310</v>
      </c>
      <c r="I9" s="108">
        <f>H9*F9</f>
        <v>189.1</v>
      </c>
      <c r="J9" s="60">
        <v>3.26</v>
      </c>
      <c r="K9" s="60">
        <f>+J9*H9</f>
        <v>1010.5999999999999</v>
      </c>
      <c r="L9" s="117">
        <f t="shared" ref="L9:L40" si="0">0.5*0.9*$F9+PV($C$110,$O9,-(0.116*$F9))</f>
        <v>1.1397608351796942</v>
      </c>
      <c r="M9" s="229">
        <f t="shared" ref="M9:M40" si="1">0.1*$F9+PV($C$110,$O9,(-0.05*0.9*$F9))</f>
        <v>0.39666153088867445</v>
      </c>
      <c r="N9" s="109">
        <f>MAX(0,H9*(J9-L9-M9))</f>
        <v>534.30906651880559</v>
      </c>
      <c r="O9" s="61">
        <v>18</v>
      </c>
      <c r="P9" s="59">
        <f t="shared" ref="P9:P40" si="2">PV($C$110,O9,-I9)</f>
        <v>2312.334990566424</v>
      </c>
      <c r="Q9" s="261">
        <f>$B$117*I9/SUM($I$9:$I$71)</f>
        <v>535.70923987939034</v>
      </c>
      <c r="R9" s="80">
        <v>1.5</v>
      </c>
      <c r="S9" s="108">
        <f t="shared" ref="S9:S36" si="3">H9*R9</f>
        <v>465</v>
      </c>
      <c r="T9" s="149">
        <f t="shared" ref="T9:T36" si="4">IF(ISERROR(S9/P9),0,S9/P9)</f>
        <v>0.20109543033213137</v>
      </c>
      <c r="U9" s="149">
        <f t="shared" ref="U9:U36" si="5">IF(P9=0,0,(S9+Q9)/P9)</f>
        <v>0.43277001124921738</v>
      </c>
      <c r="V9" s="150">
        <f t="shared" ref="V9:V70" si="6">IF($S9=0,"-",(VLOOKUP($O9,AC,7)*$I9)/($S9+$Q9))</f>
        <v>2.3430458484450432</v>
      </c>
      <c r="W9" s="151"/>
      <c r="X9" s="152">
        <f>IF(ISERROR(N9/P9),0,N9/P9)</f>
        <v>0.23106905733754543</v>
      </c>
      <c r="Y9" s="152">
        <f t="shared" ref="Y9:Y36" si="7">IF(P9=0,0,(N9+Q9)/P9)</f>
        <v>0.46274363825463138</v>
      </c>
      <c r="Z9" s="4">
        <f t="shared" ref="Z9:Z36" si="8">IF($N9=0,"-",(VLOOKUP($O9,AC,5)*$I9)/(N9+Q9))</f>
        <v>1.9478027128485345</v>
      </c>
    </row>
    <row r="10" spans="1:27" s="8" customFormat="1" x14ac:dyDescent="0.2">
      <c r="A10" s="8" t="e">
        <f>#REF!</f>
        <v>#REF!</v>
      </c>
      <c r="B10" s="79" t="s">
        <v>24</v>
      </c>
      <c r="C10" s="57" t="s">
        <v>69</v>
      </c>
      <c r="D10" s="100" t="s">
        <v>35</v>
      </c>
      <c r="E10" s="107">
        <v>9</v>
      </c>
      <c r="F10" s="108">
        <v>1.1000000000000001</v>
      </c>
      <c r="G10" s="59" t="s">
        <v>131</v>
      </c>
      <c r="H10" s="108">
        <v>1575</v>
      </c>
      <c r="I10" s="108">
        <f t="shared" ref="I10:I42" si="9">H10*F10</f>
        <v>1732.5000000000002</v>
      </c>
      <c r="J10" s="60">
        <v>5.23</v>
      </c>
      <c r="K10" s="60">
        <f t="shared" ref="K10:K71" si="10">+J10*H10</f>
        <v>8237.25</v>
      </c>
      <c r="L10" s="117">
        <f t="shared" si="0"/>
        <v>2.0553064240945305</v>
      </c>
      <c r="M10" s="229">
        <f t="shared" si="1"/>
        <v>0.71529128520908525</v>
      </c>
      <c r="N10" s="109">
        <f>MAX(0,H10*(J10-L10-M10))</f>
        <v>3873.5586078468059</v>
      </c>
      <c r="O10" s="61">
        <v>18</v>
      </c>
      <c r="P10" s="59">
        <f t="shared" si="2"/>
        <v>21185.194982317982</v>
      </c>
      <c r="Q10" s="261">
        <f t="shared" ref="Q10:Q71" si="11">$B$117*I10/SUM($I$9:$I$71)</f>
        <v>4908.0711691752722</v>
      </c>
      <c r="R10" s="80">
        <v>3</v>
      </c>
      <c r="S10" s="108">
        <f t="shared" si="3"/>
        <v>4725</v>
      </c>
      <c r="T10" s="149">
        <f t="shared" si="4"/>
        <v>0.22303311364109113</v>
      </c>
      <c r="U10" s="149">
        <f t="shared" si="5"/>
        <v>0.45470769455817717</v>
      </c>
      <c r="V10" s="150">
        <f t="shared" si="6"/>
        <v>2.2300040010852684</v>
      </c>
      <c r="W10" s="151"/>
      <c r="X10" s="152">
        <f t="shared" ref="X10:X36" si="12">IF(ISERROR(N10/P10),0,N10/P10)</f>
        <v>0.18284271686334885</v>
      </c>
      <c r="Y10" s="152">
        <f t="shared" si="7"/>
        <v>0.41451729778043483</v>
      </c>
      <c r="Z10" s="4">
        <f t="shared" si="8"/>
        <v>2.1744166498528079</v>
      </c>
    </row>
    <row r="11" spans="1:27" s="8" customFormat="1" x14ac:dyDescent="0.2">
      <c r="A11" s="8" t="e">
        <f>#REF!</f>
        <v>#REF!</v>
      </c>
      <c r="B11" s="79" t="s">
        <v>70</v>
      </c>
      <c r="C11" s="57" t="s">
        <v>26</v>
      </c>
      <c r="D11" s="100" t="s">
        <v>36</v>
      </c>
      <c r="E11" s="107">
        <v>57</v>
      </c>
      <c r="F11" s="108">
        <v>1.1000000000000001</v>
      </c>
      <c r="G11" s="59" t="s">
        <v>131</v>
      </c>
      <c r="H11" s="108">
        <v>6426</v>
      </c>
      <c r="I11" s="108">
        <f t="shared" si="9"/>
        <v>7068.6</v>
      </c>
      <c r="J11" s="60">
        <v>6.72</v>
      </c>
      <c r="K11" s="60">
        <f t="shared" si="10"/>
        <v>43182.720000000001</v>
      </c>
      <c r="L11" s="117">
        <f t="shared" si="0"/>
        <v>2.0553064240945305</v>
      </c>
      <c r="M11" s="229">
        <f t="shared" si="1"/>
        <v>0.71529128520908525</v>
      </c>
      <c r="N11" s="109">
        <f>MAX(0,H11*(J11-L11-M11))</f>
        <v>25378.85912001496</v>
      </c>
      <c r="O11" s="61">
        <v>18</v>
      </c>
      <c r="P11" s="59">
        <f t="shared" si="2"/>
        <v>86435.595527857353</v>
      </c>
      <c r="Q11" s="261">
        <f t="shared" si="11"/>
        <v>20024.93037023511</v>
      </c>
      <c r="R11" s="80">
        <v>3</v>
      </c>
      <c r="S11" s="108">
        <f t="shared" si="3"/>
        <v>19278</v>
      </c>
      <c r="T11" s="149">
        <f t="shared" si="4"/>
        <v>0.22303311364109116</v>
      </c>
      <c r="U11" s="149">
        <f t="shared" si="5"/>
        <v>0.45470769455817722</v>
      </c>
      <c r="V11" s="150">
        <f t="shared" si="6"/>
        <v>2.2300040010852689</v>
      </c>
      <c r="W11" s="151"/>
      <c r="X11" s="152">
        <f t="shared" si="12"/>
        <v>0.29361582997175739</v>
      </c>
      <c r="Y11" s="152">
        <f>IF(P11=0,0,(N11+Q11)/P11)</f>
        <v>0.52529041088884343</v>
      </c>
      <c r="Z11" s="4">
        <f t="shared" si="8"/>
        <v>1.7158761996447385</v>
      </c>
    </row>
    <row r="12" spans="1:27" s="8" customFormat="1" ht="12" hidden="1" customHeight="1" x14ac:dyDescent="0.2">
      <c r="A12" s="12" t="e">
        <f>#REF!</f>
        <v>#REF!</v>
      </c>
      <c r="B12" s="79" t="s">
        <v>21</v>
      </c>
      <c r="C12" s="57" t="s">
        <v>27</v>
      </c>
      <c r="D12" s="100" t="s">
        <v>37</v>
      </c>
      <c r="E12" s="107">
        <v>0</v>
      </c>
      <c r="F12" s="108">
        <v>4.3280000000000003</v>
      </c>
      <c r="G12" s="59" t="s">
        <v>131</v>
      </c>
      <c r="H12" s="108">
        <v>0</v>
      </c>
      <c r="I12" s="108">
        <f t="shared" si="9"/>
        <v>0</v>
      </c>
      <c r="J12" s="60">
        <v>21</v>
      </c>
      <c r="K12" s="60">
        <f t="shared" si="10"/>
        <v>0</v>
      </c>
      <c r="L12" s="117">
        <f t="shared" si="0"/>
        <v>8.0866965486192086</v>
      </c>
      <c r="M12" s="229">
        <f t="shared" si="1"/>
        <v>2.8143460748953828</v>
      </c>
      <c r="N12" s="109">
        <f t="shared" ref="N12:N36" si="13">H12*(J12-L12-M12)</f>
        <v>0</v>
      </c>
      <c r="O12" s="61">
        <v>18</v>
      </c>
      <c r="P12" s="59">
        <f t="shared" si="2"/>
        <v>0</v>
      </c>
      <c r="Q12" s="261">
        <f t="shared" si="11"/>
        <v>0</v>
      </c>
      <c r="R12" s="80">
        <v>6.5</v>
      </c>
      <c r="S12" s="108">
        <f t="shared" si="3"/>
        <v>0</v>
      </c>
      <c r="T12" s="149">
        <f t="shared" si="4"/>
        <v>0</v>
      </c>
      <c r="U12" s="149">
        <f t="shared" si="5"/>
        <v>0</v>
      </c>
      <c r="V12" s="150" t="str">
        <f t="shared" si="6"/>
        <v>-</v>
      </c>
      <c r="W12" s="151"/>
      <c r="X12" s="152">
        <f t="shared" si="12"/>
        <v>0</v>
      </c>
      <c r="Y12" s="152">
        <f t="shared" si="7"/>
        <v>0</v>
      </c>
      <c r="Z12" s="4" t="str">
        <f t="shared" si="8"/>
        <v>-</v>
      </c>
    </row>
    <row r="13" spans="1:27" s="8" customFormat="1" hidden="1" x14ac:dyDescent="0.2">
      <c r="A13" s="8" t="e">
        <f>#REF!</f>
        <v>#REF!</v>
      </c>
      <c r="B13" s="79" t="s">
        <v>73</v>
      </c>
      <c r="C13" s="57" t="s">
        <v>77</v>
      </c>
      <c r="D13" s="100" t="s">
        <v>65</v>
      </c>
      <c r="E13" s="107">
        <v>0</v>
      </c>
      <c r="F13" s="108">
        <v>0.39900000000000002</v>
      </c>
      <c r="G13" s="59" t="s">
        <v>132</v>
      </c>
      <c r="H13" s="108">
        <v>0</v>
      </c>
      <c r="I13" s="108">
        <f t="shared" si="9"/>
        <v>0</v>
      </c>
      <c r="J13" s="60">
        <v>1.35</v>
      </c>
      <c r="K13" s="60">
        <f t="shared" si="10"/>
        <v>0</v>
      </c>
      <c r="L13" s="117">
        <f t="shared" si="0"/>
        <v>0.93971332201955871</v>
      </c>
      <c r="M13" s="229">
        <f t="shared" si="1"/>
        <v>0.33479094388689773</v>
      </c>
      <c r="N13" s="109">
        <f t="shared" si="13"/>
        <v>0</v>
      </c>
      <c r="O13" s="61">
        <v>30</v>
      </c>
      <c r="P13" s="59">
        <f t="shared" si="2"/>
        <v>0</v>
      </c>
      <c r="Q13" s="261">
        <f t="shared" si="11"/>
        <v>0</v>
      </c>
      <c r="R13" s="80">
        <v>0.5</v>
      </c>
      <c r="S13" s="108">
        <f t="shared" si="3"/>
        <v>0</v>
      </c>
      <c r="T13" s="149">
        <f t="shared" si="4"/>
        <v>0</v>
      </c>
      <c r="U13" s="149">
        <f t="shared" si="5"/>
        <v>0</v>
      </c>
      <c r="V13" s="150" t="str">
        <f t="shared" si="6"/>
        <v>-</v>
      </c>
      <c r="W13" s="151"/>
      <c r="X13" s="152">
        <f t="shared" si="12"/>
        <v>0</v>
      </c>
      <c r="Y13" s="152">
        <f t="shared" si="7"/>
        <v>0</v>
      </c>
      <c r="Z13" s="4" t="str">
        <f t="shared" si="8"/>
        <v>-</v>
      </c>
    </row>
    <row r="14" spans="1:27" s="8" customFormat="1" hidden="1" x14ac:dyDescent="0.2">
      <c r="A14" s="8" t="e">
        <f>#REF!</f>
        <v>#REF!</v>
      </c>
      <c r="B14" s="79" t="s">
        <v>73</v>
      </c>
      <c r="C14" s="57" t="s">
        <v>78</v>
      </c>
      <c r="D14" s="100" t="s">
        <v>65</v>
      </c>
      <c r="E14" s="107">
        <v>0</v>
      </c>
      <c r="F14" s="108">
        <v>0.22</v>
      </c>
      <c r="G14" s="59" t="s">
        <v>132</v>
      </c>
      <c r="H14" s="108">
        <v>0</v>
      </c>
      <c r="I14" s="108">
        <f t="shared" si="9"/>
        <v>0</v>
      </c>
      <c r="J14" s="60">
        <v>1.35</v>
      </c>
      <c r="K14" s="60">
        <f t="shared" si="10"/>
        <v>0</v>
      </c>
      <c r="L14" s="117">
        <f t="shared" si="0"/>
        <v>0.5181376712889797</v>
      </c>
      <c r="M14" s="229">
        <f t="shared" si="1"/>
        <v>0.18459651041382832</v>
      </c>
      <c r="N14" s="109">
        <f t="shared" si="13"/>
        <v>0</v>
      </c>
      <c r="O14" s="61">
        <v>30</v>
      </c>
      <c r="P14" s="59">
        <f t="shared" si="2"/>
        <v>0</v>
      </c>
      <c r="Q14" s="261">
        <f t="shared" si="11"/>
        <v>0</v>
      </c>
      <c r="R14" s="80">
        <v>0.5</v>
      </c>
      <c r="S14" s="108">
        <f t="shared" si="3"/>
        <v>0</v>
      </c>
      <c r="T14" s="149">
        <f t="shared" si="4"/>
        <v>0</v>
      </c>
      <c r="U14" s="149">
        <f t="shared" si="5"/>
        <v>0</v>
      </c>
      <c r="V14" s="150" t="str">
        <f t="shared" si="6"/>
        <v>-</v>
      </c>
      <c r="W14" s="151"/>
      <c r="X14" s="152">
        <f t="shared" si="12"/>
        <v>0</v>
      </c>
      <c r="Y14" s="152">
        <f t="shared" si="7"/>
        <v>0</v>
      </c>
      <c r="Z14" s="4" t="str">
        <f t="shared" si="8"/>
        <v>-</v>
      </c>
    </row>
    <row r="15" spans="1:27" s="8" customFormat="1" hidden="1" x14ac:dyDescent="0.2">
      <c r="A15" s="8" t="e">
        <f>#REF!</f>
        <v>#REF!</v>
      </c>
      <c r="B15" s="79" t="s">
        <v>73</v>
      </c>
      <c r="C15" s="57" t="s">
        <v>79</v>
      </c>
      <c r="D15" s="100" t="s">
        <v>66</v>
      </c>
      <c r="E15" s="107">
        <v>0</v>
      </c>
      <c r="F15" s="108">
        <v>0.40699999999999997</v>
      </c>
      <c r="G15" s="59" t="s">
        <v>132</v>
      </c>
      <c r="H15" s="108">
        <v>0</v>
      </c>
      <c r="I15" s="108">
        <f t="shared" si="9"/>
        <v>0</v>
      </c>
      <c r="J15" s="60">
        <v>1.63</v>
      </c>
      <c r="K15" s="60">
        <f t="shared" si="10"/>
        <v>0</v>
      </c>
      <c r="L15" s="117">
        <f t="shared" si="0"/>
        <v>0.95855469188461218</v>
      </c>
      <c r="M15" s="229">
        <f t="shared" si="1"/>
        <v>0.34150354426558238</v>
      </c>
      <c r="N15" s="109">
        <f t="shared" si="13"/>
        <v>0</v>
      </c>
      <c r="O15" s="61">
        <v>30</v>
      </c>
      <c r="P15" s="59">
        <f t="shared" si="2"/>
        <v>0</v>
      </c>
      <c r="Q15" s="261">
        <f t="shared" si="11"/>
        <v>0</v>
      </c>
      <c r="R15" s="80">
        <v>0.65</v>
      </c>
      <c r="S15" s="108">
        <f t="shared" si="3"/>
        <v>0</v>
      </c>
      <c r="T15" s="149">
        <f t="shared" si="4"/>
        <v>0</v>
      </c>
      <c r="U15" s="149">
        <f t="shared" si="5"/>
        <v>0</v>
      </c>
      <c r="V15" s="150" t="str">
        <f t="shared" si="6"/>
        <v>-</v>
      </c>
      <c r="W15" s="151"/>
      <c r="X15" s="152">
        <f t="shared" si="12"/>
        <v>0</v>
      </c>
      <c r="Y15" s="152">
        <f t="shared" si="7"/>
        <v>0</v>
      </c>
      <c r="Z15" s="4" t="str">
        <f t="shared" si="8"/>
        <v>-</v>
      </c>
    </row>
    <row r="16" spans="1:27" s="8" customFormat="1" hidden="1" x14ac:dyDescent="0.2">
      <c r="A16" s="8" t="e">
        <f>#REF!</f>
        <v>#REF!</v>
      </c>
      <c r="B16" s="79" t="s">
        <v>73</v>
      </c>
      <c r="C16" s="57" t="s">
        <v>80</v>
      </c>
      <c r="D16" s="100" t="s">
        <v>66</v>
      </c>
      <c r="E16" s="107">
        <v>0</v>
      </c>
      <c r="F16" s="108">
        <v>0.23</v>
      </c>
      <c r="G16" s="59" t="s">
        <v>132</v>
      </c>
      <c r="H16" s="108">
        <v>0</v>
      </c>
      <c r="I16" s="108">
        <f t="shared" si="9"/>
        <v>0</v>
      </c>
      <c r="J16" s="60">
        <v>1.63</v>
      </c>
      <c r="K16" s="60">
        <f t="shared" si="10"/>
        <v>0</v>
      </c>
      <c r="L16" s="117">
        <f t="shared" si="0"/>
        <v>0.54168938362029695</v>
      </c>
      <c r="M16" s="229">
        <f t="shared" si="1"/>
        <v>0.19298726088718418</v>
      </c>
      <c r="N16" s="109">
        <f t="shared" si="13"/>
        <v>0</v>
      </c>
      <c r="O16" s="61">
        <v>30</v>
      </c>
      <c r="P16" s="59">
        <f t="shared" si="2"/>
        <v>0</v>
      </c>
      <c r="Q16" s="261">
        <f t="shared" si="11"/>
        <v>0</v>
      </c>
      <c r="R16" s="80">
        <v>0.65</v>
      </c>
      <c r="S16" s="108">
        <f t="shared" si="3"/>
        <v>0</v>
      </c>
      <c r="T16" s="149">
        <f t="shared" si="4"/>
        <v>0</v>
      </c>
      <c r="U16" s="149">
        <f t="shared" si="5"/>
        <v>0</v>
      </c>
      <c r="V16" s="150" t="str">
        <f t="shared" si="6"/>
        <v>-</v>
      </c>
      <c r="W16" s="151"/>
      <c r="X16" s="152">
        <f t="shared" si="12"/>
        <v>0</v>
      </c>
      <c r="Y16" s="152">
        <f t="shared" si="7"/>
        <v>0</v>
      </c>
      <c r="Z16" s="4" t="str">
        <f t="shared" si="8"/>
        <v>-</v>
      </c>
      <c r="AA16" s="19"/>
    </row>
    <row r="17" spans="1:27" s="8" customFormat="1" hidden="1" x14ac:dyDescent="0.2">
      <c r="A17" s="8" t="e">
        <f>#REF!</f>
        <v>#REF!</v>
      </c>
      <c r="B17" s="79" t="s">
        <v>74</v>
      </c>
      <c r="C17" s="57" t="s">
        <v>82</v>
      </c>
      <c r="D17" s="100" t="s">
        <v>67</v>
      </c>
      <c r="E17" s="107">
        <v>0</v>
      </c>
      <c r="F17" s="108">
        <v>0.44700000000000001</v>
      </c>
      <c r="G17" s="59" t="s">
        <v>132</v>
      </c>
      <c r="H17" s="108">
        <v>0</v>
      </c>
      <c r="I17" s="108">
        <f t="shared" si="9"/>
        <v>0</v>
      </c>
      <c r="J17" s="60">
        <v>1.83</v>
      </c>
      <c r="K17" s="60">
        <f t="shared" si="10"/>
        <v>0</v>
      </c>
      <c r="L17" s="117">
        <f t="shared" si="0"/>
        <v>1.0527615412098814</v>
      </c>
      <c r="M17" s="229">
        <f t="shared" si="1"/>
        <v>0.37506654615900581</v>
      </c>
      <c r="N17" s="109">
        <f t="shared" si="13"/>
        <v>0</v>
      </c>
      <c r="O17" s="61">
        <v>30</v>
      </c>
      <c r="P17" s="59">
        <f t="shared" si="2"/>
        <v>0</v>
      </c>
      <c r="Q17" s="261">
        <f t="shared" si="11"/>
        <v>0</v>
      </c>
      <c r="R17" s="80">
        <v>0.6</v>
      </c>
      <c r="S17" s="108">
        <f t="shared" si="3"/>
        <v>0</v>
      </c>
      <c r="T17" s="149">
        <f t="shared" si="4"/>
        <v>0</v>
      </c>
      <c r="U17" s="149">
        <f t="shared" si="5"/>
        <v>0</v>
      </c>
      <c r="V17" s="150" t="str">
        <f t="shared" si="6"/>
        <v>-</v>
      </c>
      <c r="W17" s="151"/>
      <c r="X17" s="152">
        <f t="shared" si="12"/>
        <v>0</v>
      </c>
      <c r="Y17" s="152">
        <f t="shared" si="7"/>
        <v>0</v>
      </c>
      <c r="Z17" s="4" t="str">
        <f t="shared" si="8"/>
        <v>-</v>
      </c>
    </row>
    <row r="18" spans="1:27" s="8" customFormat="1" hidden="1" x14ac:dyDescent="0.2">
      <c r="A18" s="8" t="e">
        <f>#REF!</f>
        <v>#REF!</v>
      </c>
      <c r="B18" s="79" t="s">
        <v>74</v>
      </c>
      <c r="C18" s="57" t="s">
        <v>83</v>
      </c>
      <c r="D18" s="100" t="s">
        <v>65</v>
      </c>
      <c r="E18" s="107">
        <v>0</v>
      </c>
      <c r="F18" s="108">
        <v>0.25</v>
      </c>
      <c r="G18" s="59" t="s">
        <v>132</v>
      </c>
      <c r="H18" s="108">
        <v>0</v>
      </c>
      <c r="I18" s="108">
        <f t="shared" si="9"/>
        <v>0</v>
      </c>
      <c r="J18" s="60">
        <v>1.83</v>
      </c>
      <c r="K18" s="60">
        <f t="shared" si="10"/>
        <v>0</v>
      </c>
      <c r="L18" s="117">
        <f t="shared" si="0"/>
        <v>0.58879280828293146</v>
      </c>
      <c r="M18" s="229">
        <f t="shared" si="1"/>
        <v>0.20976876183389581</v>
      </c>
      <c r="N18" s="109">
        <f t="shared" si="13"/>
        <v>0</v>
      </c>
      <c r="O18" s="61">
        <v>30</v>
      </c>
      <c r="P18" s="59">
        <f t="shared" si="2"/>
        <v>0</v>
      </c>
      <c r="Q18" s="261">
        <f t="shared" si="11"/>
        <v>0</v>
      </c>
      <c r="R18" s="80">
        <v>0.6</v>
      </c>
      <c r="S18" s="108">
        <f t="shared" si="3"/>
        <v>0</v>
      </c>
      <c r="T18" s="149">
        <f t="shared" si="4"/>
        <v>0</v>
      </c>
      <c r="U18" s="149">
        <f t="shared" si="5"/>
        <v>0</v>
      </c>
      <c r="V18" s="150" t="str">
        <f t="shared" si="6"/>
        <v>-</v>
      </c>
      <c r="W18" s="151"/>
      <c r="X18" s="152">
        <f t="shared" si="12"/>
        <v>0</v>
      </c>
      <c r="Y18" s="152">
        <f t="shared" si="7"/>
        <v>0</v>
      </c>
      <c r="Z18" s="4" t="str">
        <f t="shared" si="8"/>
        <v>-</v>
      </c>
    </row>
    <row r="19" spans="1:27" s="8" customFormat="1" hidden="1" x14ac:dyDescent="0.2">
      <c r="A19" s="8" t="e">
        <f>#REF!</f>
        <v>#REF!</v>
      </c>
      <c r="B19" s="79" t="s">
        <v>74</v>
      </c>
      <c r="C19" s="57" t="s">
        <v>81</v>
      </c>
      <c r="D19" s="100" t="s">
        <v>67</v>
      </c>
      <c r="E19" s="107">
        <v>0</v>
      </c>
      <c r="F19" s="108">
        <v>0.46</v>
      </c>
      <c r="G19" s="59" t="s">
        <v>132</v>
      </c>
      <c r="H19" s="108">
        <v>0</v>
      </c>
      <c r="I19" s="108">
        <f t="shared" si="9"/>
        <v>0</v>
      </c>
      <c r="J19" s="60">
        <v>2.15</v>
      </c>
      <c r="K19" s="60">
        <f t="shared" si="10"/>
        <v>0</v>
      </c>
      <c r="L19" s="117">
        <f t="shared" si="0"/>
        <v>1.0833787672405939</v>
      </c>
      <c r="M19" s="229">
        <f t="shared" si="1"/>
        <v>0.38597452177436836</v>
      </c>
      <c r="N19" s="109">
        <f t="shared" si="13"/>
        <v>0</v>
      </c>
      <c r="O19" s="61">
        <v>30</v>
      </c>
      <c r="P19" s="59">
        <f t="shared" si="2"/>
        <v>0</v>
      </c>
      <c r="Q19" s="261">
        <f t="shared" si="11"/>
        <v>0</v>
      </c>
      <c r="R19" s="80">
        <v>0.8</v>
      </c>
      <c r="S19" s="108">
        <f t="shared" si="3"/>
        <v>0</v>
      </c>
      <c r="T19" s="149">
        <f t="shared" si="4"/>
        <v>0</v>
      </c>
      <c r="U19" s="149">
        <f t="shared" si="5"/>
        <v>0</v>
      </c>
      <c r="V19" s="150" t="str">
        <f t="shared" si="6"/>
        <v>-</v>
      </c>
      <c r="W19" s="151"/>
      <c r="X19" s="152">
        <f t="shared" si="12"/>
        <v>0</v>
      </c>
      <c r="Y19" s="152">
        <f t="shared" si="7"/>
        <v>0</v>
      </c>
      <c r="Z19" s="4" t="str">
        <f t="shared" si="8"/>
        <v>-</v>
      </c>
    </row>
    <row r="20" spans="1:27" s="8" customFormat="1" hidden="1" x14ac:dyDescent="0.2">
      <c r="A20" s="8" t="e">
        <f>#REF!</f>
        <v>#REF!</v>
      </c>
      <c r="B20" s="79" t="s">
        <v>74</v>
      </c>
      <c r="C20" s="57" t="s">
        <v>84</v>
      </c>
      <c r="D20" s="100" t="s">
        <v>65</v>
      </c>
      <c r="E20" s="107">
        <v>0</v>
      </c>
      <c r="F20" s="108">
        <v>0.253</v>
      </c>
      <c r="G20" s="59" t="s">
        <v>132</v>
      </c>
      <c r="H20" s="108">
        <v>0</v>
      </c>
      <c r="I20" s="108">
        <f t="shared" si="9"/>
        <v>0</v>
      </c>
      <c r="J20" s="60">
        <v>2.15</v>
      </c>
      <c r="K20" s="60">
        <f t="shared" si="10"/>
        <v>0</v>
      </c>
      <c r="L20" s="117">
        <f t="shared" si="0"/>
        <v>0.59585832198232669</v>
      </c>
      <c r="M20" s="229">
        <f t="shared" si="1"/>
        <v>0.21228598697590256</v>
      </c>
      <c r="N20" s="109">
        <f t="shared" si="13"/>
        <v>0</v>
      </c>
      <c r="O20" s="61">
        <v>30</v>
      </c>
      <c r="P20" s="59">
        <f t="shared" si="2"/>
        <v>0</v>
      </c>
      <c r="Q20" s="261">
        <f t="shared" si="11"/>
        <v>0</v>
      </c>
      <c r="R20" s="80">
        <v>0.8</v>
      </c>
      <c r="S20" s="108">
        <f t="shared" si="3"/>
        <v>0</v>
      </c>
      <c r="T20" s="149">
        <f t="shared" si="4"/>
        <v>0</v>
      </c>
      <c r="U20" s="149">
        <f t="shared" si="5"/>
        <v>0</v>
      </c>
      <c r="V20" s="150" t="str">
        <f t="shared" si="6"/>
        <v>-</v>
      </c>
      <c r="W20" s="151"/>
      <c r="X20" s="152">
        <f t="shared" si="12"/>
        <v>0</v>
      </c>
      <c r="Y20" s="152">
        <f t="shared" si="7"/>
        <v>0</v>
      </c>
      <c r="Z20" s="4" t="str">
        <f t="shared" si="8"/>
        <v>-</v>
      </c>
    </row>
    <row r="21" spans="1:27" s="8" customFormat="1" hidden="1" x14ac:dyDescent="0.2">
      <c r="A21" s="8" t="e">
        <f>#REF!</f>
        <v>#REF!</v>
      </c>
      <c r="B21" s="79" t="s">
        <v>75</v>
      </c>
      <c r="C21" s="57" t="s">
        <v>85</v>
      </c>
      <c r="D21" s="100" t="s">
        <v>39</v>
      </c>
      <c r="E21" s="107">
        <v>0</v>
      </c>
      <c r="F21" s="108">
        <v>0.22</v>
      </c>
      <c r="G21" s="59" t="s">
        <v>132</v>
      </c>
      <c r="H21" s="108">
        <v>0</v>
      </c>
      <c r="I21" s="108">
        <f t="shared" si="9"/>
        <v>0</v>
      </c>
      <c r="J21" s="60">
        <v>1.5</v>
      </c>
      <c r="K21" s="60">
        <f t="shared" si="10"/>
        <v>0</v>
      </c>
      <c r="L21" s="117">
        <f t="shared" si="0"/>
        <v>0.5181376712889797</v>
      </c>
      <c r="M21" s="229">
        <f t="shared" si="1"/>
        <v>0.18459651041382832</v>
      </c>
      <c r="N21" s="109">
        <f t="shared" si="13"/>
        <v>0</v>
      </c>
      <c r="O21" s="61">
        <v>30</v>
      </c>
      <c r="P21" s="59">
        <f t="shared" si="2"/>
        <v>0</v>
      </c>
      <c r="Q21" s="261">
        <f t="shared" si="11"/>
        <v>0</v>
      </c>
      <c r="R21" s="80">
        <v>0.3</v>
      </c>
      <c r="S21" s="108">
        <f t="shared" si="3"/>
        <v>0</v>
      </c>
      <c r="T21" s="149">
        <f t="shared" si="4"/>
        <v>0</v>
      </c>
      <c r="U21" s="149">
        <f t="shared" si="5"/>
        <v>0</v>
      </c>
      <c r="V21" s="150" t="str">
        <f t="shared" si="6"/>
        <v>-</v>
      </c>
      <c r="W21" s="151"/>
      <c r="X21" s="152">
        <f t="shared" si="12"/>
        <v>0</v>
      </c>
      <c r="Y21" s="152">
        <f t="shared" si="7"/>
        <v>0</v>
      </c>
      <c r="Z21" s="4" t="str">
        <f t="shared" si="8"/>
        <v>-</v>
      </c>
    </row>
    <row r="22" spans="1:27" s="8" customFormat="1" hidden="1" x14ac:dyDescent="0.2">
      <c r="A22" s="8" t="e">
        <f>#REF!</f>
        <v>#REF!</v>
      </c>
      <c r="B22" s="79" t="s">
        <v>75</v>
      </c>
      <c r="C22" s="57" t="s">
        <v>86</v>
      </c>
      <c r="D22" s="100" t="s">
        <v>38</v>
      </c>
      <c r="E22" s="107">
        <v>0</v>
      </c>
      <c r="F22" s="108">
        <v>0.12</v>
      </c>
      <c r="G22" s="59" t="s">
        <v>132</v>
      </c>
      <c r="H22" s="108">
        <v>0</v>
      </c>
      <c r="I22" s="108">
        <f t="shared" si="9"/>
        <v>0</v>
      </c>
      <c r="J22" s="60">
        <v>1.5</v>
      </c>
      <c r="K22" s="60">
        <f t="shared" si="10"/>
        <v>0</v>
      </c>
      <c r="L22" s="117">
        <f t="shared" si="0"/>
        <v>0.2826205479758071</v>
      </c>
      <c r="M22" s="229">
        <f t="shared" si="1"/>
        <v>0.10068900568026999</v>
      </c>
      <c r="N22" s="109">
        <f t="shared" si="13"/>
        <v>0</v>
      </c>
      <c r="O22" s="61">
        <v>30</v>
      </c>
      <c r="P22" s="59">
        <f t="shared" si="2"/>
        <v>0</v>
      </c>
      <c r="Q22" s="261">
        <f t="shared" si="11"/>
        <v>0</v>
      </c>
      <c r="R22" s="80">
        <v>0.3</v>
      </c>
      <c r="S22" s="108">
        <f t="shared" si="3"/>
        <v>0</v>
      </c>
      <c r="T22" s="149">
        <f t="shared" si="4"/>
        <v>0</v>
      </c>
      <c r="U22" s="149">
        <f t="shared" si="5"/>
        <v>0</v>
      </c>
      <c r="V22" s="150" t="str">
        <f t="shared" si="6"/>
        <v>-</v>
      </c>
      <c r="W22" s="151"/>
      <c r="X22" s="152">
        <f t="shared" si="12"/>
        <v>0</v>
      </c>
      <c r="Y22" s="152">
        <f t="shared" si="7"/>
        <v>0</v>
      </c>
      <c r="Z22" s="4" t="str">
        <f t="shared" si="8"/>
        <v>-</v>
      </c>
      <c r="AA22" s="19"/>
    </row>
    <row r="23" spans="1:27" s="8" customFormat="1" hidden="1" x14ac:dyDescent="0.2">
      <c r="A23" s="8" t="e">
        <f>#REF!</f>
        <v>#REF!</v>
      </c>
      <c r="B23" s="72" t="s">
        <v>75</v>
      </c>
      <c r="C23" s="235" t="s">
        <v>88</v>
      </c>
      <c r="D23" s="100" t="s">
        <v>39</v>
      </c>
      <c r="E23" s="107">
        <v>0</v>
      </c>
      <c r="F23" s="108">
        <v>0.24299999999999999</v>
      </c>
      <c r="G23" s="59" t="s">
        <v>132</v>
      </c>
      <c r="H23" s="108">
        <v>0</v>
      </c>
      <c r="I23" s="108">
        <f t="shared" si="9"/>
        <v>0</v>
      </c>
      <c r="J23" s="60">
        <v>1.7</v>
      </c>
      <c r="K23" s="60">
        <f t="shared" si="10"/>
        <v>0</v>
      </c>
      <c r="L23" s="117">
        <f t="shared" si="0"/>
        <v>0.57230660965100943</v>
      </c>
      <c r="M23" s="229">
        <f t="shared" si="1"/>
        <v>0.20389523650254676</v>
      </c>
      <c r="N23" s="109">
        <f t="shared" si="13"/>
        <v>0</v>
      </c>
      <c r="O23" s="61">
        <v>30</v>
      </c>
      <c r="P23" s="59">
        <f t="shared" si="2"/>
        <v>0</v>
      </c>
      <c r="Q23" s="261">
        <f t="shared" si="11"/>
        <v>0</v>
      </c>
      <c r="R23" s="80">
        <v>0.4</v>
      </c>
      <c r="S23" s="108">
        <f t="shared" si="3"/>
        <v>0</v>
      </c>
      <c r="T23" s="149">
        <f t="shared" si="4"/>
        <v>0</v>
      </c>
      <c r="U23" s="149">
        <f t="shared" si="5"/>
        <v>0</v>
      </c>
      <c r="V23" s="150" t="str">
        <f t="shared" si="6"/>
        <v>-</v>
      </c>
      <c r="W23" s="151"/>
      <c r="X23" s="152">
        <f t="shared" si="12"/>
        <v>0</v>
      </c>
      <c r="Y23" s="152">
        <f t="shared" si="7"/>
        <v>0</v>
      </c>
      <c r="Z23" s="4" t="str">
        <f t="shared" si="8"/>
        <v>-</v>
      </c>
    </row>
    <row r="24" spans="1:27" s="8" customFormat="1" hidden="1" x14ac:dyDescent="0.2">
      <c r="A24" s="8" t="e">
        <f>#REF!</f>
        <v>#REF!</v>
      </c>
      <c r="B24" s="72" t="s">
        <v>75</v>
      </c>
      <c r="C24" s="235" t="s">
        <v>87</v>
      </c>
      <c r="D24" s="100" t="s">
        <v>38</v>
      </c>
      <c r="E24" s="107">
        <v>0</v>
      </c>
      <c r="F24" s="108">
        <v>0.13500000000000001</v>
      </c>
      <c r="G24" s="59" t="s">
        <v>132</v>
      </c>
      <c r="H24" s="108">
        <v>0</v>
      </c>
      <c r="I24" s="108">
        <f t="shared" si="9"/>
        <v>0</v>
      </c>
      <c r="J24" s="60">
        <v>1.7</v>
      </c>
      <c r="K24" s="60">
        <f t="shared" si="10"/>
        <v>0</v>
      </c>
      <c r="L24" s="117">
        <f t="shared" si="0"/>
        <v>0.31794811647278298</v>
      </c>
      <c r="M24" s="229">
        <f t="shared" si="1"/>
        <v>0.11327513139030376</v>
      </c>
      <c r="N24" s="109">
        <f t="shared" si="13"/>
        <v>0</v>
      </c>
      <c r="O24" s="61">
        <v>30</v>
      </c>
      <c r="P24" s="59">
        <f t="shared" si="2"/>
        <v>0</v>
      </c>
      <c r="Q24" s="261">
        <f t="shared" si="11"/>
        <v>0</v>
      </c>
      <c r="R24" s="80">
        <v>0.4</v>
      </c>
      <c r="S24" s="108">
        <f t="shared" si="3"/>
        <v>0</v>
      </c>
      <c r="T24" s="149">
        <f t="shared" si="4"/>
        <v>0</v>
      </c>
      <c r="U24" s="149">
        <f t="shared" si="5"/>
        <v>0</v>
      </c>
      <c r="V24" s="150" t="str">
        <f t="shared" si="6"/>
        <v>-</v>
      </c>
      <c r="W24" s="151"/>
      <c r="X24" s="152">
        <f t="shared" si="12"/>
        <v>0</v>
      </c>
      <c r="Y24" s="152">
        <f t="shared" si="7"/>
        <v>0</v>
      </c>
      <c r="Z24" s="4" t="str">
        <f t="shared" si="8"/>
        <v>-</v>
      </c>
    </row>
    <row r="25" spans="1:27" s="6" customFormat="1" x14ac:dyDescent="0.2">
      <c r="A25" s="6" t="e">
        <f>#REF!</f>
        <v>#REF!</v>
      </c>
      <c r="B25" s="72" t="s">
        <v>126</v>
      </c>
      <c r="C25" s="236" t="s">
        <v>105</v>
      </c>
      <c r="D25" s="101" t="s">
        <v>106</v>
      </c>
      <c r="E25" s="107">
        <v>48</v>
      </c>
      <c r="F25" s="140">
        <v>1.5</v>
      </c>
      <c r="G25" s="61" t="s">
        <v>131</v>
      </c>
      <c r="H25" s="108">
        <v>74795.98</v>
      </c>
      <c r="I25" s="108">
        <f>H25*F25</f>
        <v>112193.97</v>
      </c>
      <c r="J25" s="60">
        <v>8.89</v>
      </c>
      <c r="K25" s="60">
        <f t="shared" si="10"/>
        <v>664936.2622</v>
      </c>
      <c r="L25" s="117">
        <f t="shared" si="0"/>
        <v>2.9521723776330537</v>
      </c>
      <c r="M25" s="229">
        <f t="shared" si="1"/>
        <v>1.0333858361507535</v>
      </c>
      <c r="N25" s="109">
        <f>MAX(0,H25*(J25-L25-M25))</f>
        <v>366832.52975299064</v>
      </c>
      <c r="O25" s="61">
        <v>20</v>
      </c>
      <c r="P25" s="59">
        <f t="shared" si="2"/>
        <v>1468304.6518447786</v>
      </c>
      <c r="Q25" s="261">
        <f t="shared" si="11"/>
        <v>317838.95498546341</v>
      </c>
      <c r="R25" s="80">
        <v>4</v>
      </c>
      <c r="S25" s="108">
        <f>H25*R25</f>
        <v>299183.92</v>
      </c>
      <c r="T25" s="149">
        <f>IF(ISERROR(S25/P25),0,S25/P25)</f>
        <v>0.20376147390400567</v>
      </c>
      <c r="U25" s="149">
        <f>IF(P25=0,0,(S25+Q25)/P25)</f>
        <v>0.42022810062628058</v>
      </c>
      <c r="V25" s="150">
        <f>IF($S25=0,"-",(VLOOKUP($O25,AC,7)*$I25)/($S25+$Q25))</f>
        <v>2.5746538736101181</v>
      </c>
      <c r="W25" s="151"/>
      <c r="X25" s="152">
        <f>IF(ISERROR(N25/P25),0,N25/P25)</f>
        <v>0.24983407175895145</v>
      </c>
      <c r="Y25" s="152">
        <f>IF(P25=0,0,(N25+Q25)/P25)</f>
        <v>0.46630069848122624</v>
      </c>
      <c r="Z25" s="4">
        <f>IF($N25=0,"-",(VLOOKUP($O25,AC,5)*$I25)/(N25+Q25))</f>
        <v>2.0624591444032871</v>
      </c>
    </row>
    <row r="26" spans="1:27" s="8" customFormat="1" x14ac:dyDescent="0.2">
      <c r="A26" s="8" t="e">
        <f>#REF!</f>
        <v>#REF!</v>
      </c>
      <c r="B26" s="72" t="s">
        <v>22</v>
      </c>
      <c r="C26" s="235" t="s">
        <v>28</v>
      </c>
      <c r="D26" s="100" t="s">
        <v>40</v>
      </c>
      <c r="E26" s="107">
        <v>57</v>
      </c>
      <c r="F26" s="108">
        <v>0.79</v>
      </c>
      <c r="G26" s="59" t="s">
        <v>131</v>
      </c>
      <c r="H26" s="108">
        <v>14621.949999999995</v>
      </c>
      <c r="I26" s="108">
        <f t="shared" si="9"/>
        <v>11551.340499999997</v>
      </c>
      <c r="J26" s="60">
        <v>6.06</v>
      </c>
      <c r="K26" s="60">
        <f t="shared" si="10"/>
        <v>88609.016999999963</v>
      </c>
      <c r="L26" s="117">
        <f t="shared" si="0"/>
        <v>1.3444253049249757</v>
      </c>
      <c r="M26" s="229">
        <f t="shared" si="1"/>
        <v>0.46263481656572325</v>
      </c>
      <c r="N26" s="109">
        <f>MAX(0,H26*(J26-L26-M26))</f>
        <v>62186.274256569042</v>
      </c>
      <c r="O26" s="61">
        <v>15</v>
      </c>
      <c r="P26" s="59">
        <f t="shared" si="2"/>
        <v>124655.31346851499</v>
      </c>
      <c r="Q26" s="261">
        <f t="shared" si="11"/>
        <v>32724.272019265023</v>
      </c>
      <c r="R26" s="80">
        <v>2.5</v>
      </c>
      <c r="S26" s="108">
        <v>36554.9</v>
      </c>
      <c r="T26" s="149">
        <f t="shared" si="4"/>
        <v>0.29324782861528731</v>
      </c>
      <c r="U26" s="149">
        <f t="shared" si="5"/>
        <v>0.55576589630704609</v>
      </c>
      <c r="V26" s="150">
        <f t="shared" si="6"/>
        <v>1.6520381735541443</v>
      </c>
      <c r="W26" s="151"/>
      <c r="X26" s="152">
        <f t="shared" si="12"/>
        <v>0.4988658126657059</v>
      </c>
      <c r="Y26" s="152">
        <f t="shared" si="7"/>
        <v>0.76138388035746463</v>
      </c>
      <c r="Z26" s="4">
        <f t="shared" si="8"/>
        <v>1.0719037034718188</v>
      </c>
    </row>
    <row r="27" spans="1:27" s="6" customFormat="1" hidden="1" x14ac:dyDescent="0.2">
      <c r="A27" s="6" t="e">
        <f>#REF!</f>
        <v>#REF!</v>
      </c>
      <c r="B27" s="72" t="s">
        <v>29</v>
      </c>
      <c r="C27" s="236" t="s">
        <v>29</v>
      </c>
      <c r="D27" s="101" t="s">
        <v>41</v>
      </c>
      <c r="E27" s="107">
        <v>0</v>
      </c>
      <c r="F27" s="140">
        <v>270</v>
      </c>
      <c r="G27" s="59" t="s">
        <v>131</v>
      </c>
      <c r="H27" s="108">
        <v>0</v>
      </c>
      <c r="I27" s="108">
        <f t="shared" si="9"/>
        <v>0</v>
      </c>
      <c r="J27" s="60">
        <v>1.5</v>
      </c>
      <c r="K27" s="60">
        <f t="shared" si="10"/>
        <v>0</v>
      </c>
      <c r="L27" s="117">
        <f t="shared" si="0"/>
        <v>408.24099897356422</v>
      </c>
      <c r="M27" s="229">
        <f t="shared" si="1"/>
        <v>138.23573236043444</v>
      </c>
      <c r="N27" s="109">
        <f t="shared" si="13"/>
        <v>0</v>
      </c>
      <c r="O27" s="61">
        <v>12</v>
      </c>
      <c r="P27" s="59">
        <f t="shared" si="2"/>
        <v>0</v>
      </c>
      <c r="Q27" s="261">
        <f t="shared" si="11"/>
        <v>0</v>
      </c>
      <c r="R27" s="80">
        <v>1000</v>
      </c>
      <c r="S27" s="108">
        <f t="shared" si="3"/>
        <v>0</v>
      </c>
      <c r="T27" s="149">
        <f t="shared" si="4"/>
        <v>0</v>
      </c>
      <c r="U27" s="149">
        <f t="shared" si="5"/>
        <v>0</v>
      </c>
      <c r="V27" s="150" t="str">
        <f t="shared" si="6"/>
        <v>-</v>
      </c>
      <c r="W27" s="151"/>
      <c r="X27" s="152">
        <f t="shared" si="12"/>
        <v>0</v>
      </c>
      <c r="Y27" s="152">
        <f t="shared" si="7"/>
        <v>0</v>
      </c>
      <c r="Z27" s="4" t="str">
        <f t="shared" si="8"/>
        <v>-</v>
      </c>
    </row>
    <row r="28" spans="1:27" s="6" customFormat="1" hidden="1" x14ac:dyDescent="0.2">
      <c r="A28" s="6" t="e">
        <f>#REF!</f>
        <v>#REF!</v>
      </c>
      <c r="B28" s="72" t="s">
        <v>30</v>
      </c>
      <c r="C28" s="236" t="s">
        <v>31</v>
      </c>
      <c r="D28" s="101" t="s">
        <v>37</v>
      </c>
      <c r="E28" s="107">
        <v>0</v>
      </c>
      <c r="F28" s="140">
        <v>548</v>
      </c>
      <c r="G28" s="61" t="s">
        <v>134</v>
      </c>
      <c r="H28" s="108">
        <v>0</v>
      </c>
      <c r="I28" s="108">
        <f t="shared" si="9"/>
        <v>0</v>
      </c>
      <c r="J28" s="60">
        <v>1400</v>
      </c>
      <c r="K28" s="60">
        <f t="shared" si="10"/>
        <v>0</v>
      </c>
      <c r="L28" s="117">
        <f t="shared" si="0"/>
        <v>667.08900938032934</v>
      </c>
      <c r="M28" s="229">
        <f t="shared" si="1"/>
        <v>217.92073639754159</v>
      </c>
      <c r="N28" s="109">
        <f t="shared" si="13"/>
        <v>0</v>
      </c>
      <c r="O28" s="61">
        <v>8</v>
      </c>
      <c r="P28" s="59">
        <f t="shared" si="2"/>
        <v>0</v>
      </c>
      <c r="Q28" s="261">
        <f t="shared" si="11"/>
        <v>0</v>
      </c>
      <c r="R28" s="80">
        <v>600</v>
      </c>
      <c r="S28" s="108">
        <f t="shared" si="3"/>
        <v>0</v>
      </c>
      <c r="T28" s="149">
        <f t="shared" si="4"/>
        <v>0</v>
      </c>
      <c r="U28" s="149">
        <f t="shared" si="5"/>
        <v>0</v>
      </c>
      <c r="V28" s="150" t="str">
        <f t="shared" si="6"/>
        <v>-</v>
      </c>
      <c r="W28" s="151"/>
      <c r="X28" s="152">
        <f t="shared" si="12"/>
        <v>0</v>
      </c>
      <c r="Y28" s="152">
        <f t="shared" si="7"/>
        <v>0</v>
      </c>
      <c r="Z28" s="4" t="str">
        <f t="shared" si="8"/>
        <v>-</v>
      </c>
    </row>
    <row r="29" spans="1:27" s="6" customFormat="1" x14ac:dyDescent="0.2">
      <c r="A29" s="6" t="e">
        <f>#REF!</f>
        <v>#REF!</v>
      </c>
      <c r="B29" s="72" t="s">
        <v>127</v>
      </c>
      <c r="C29" s="236" t="s">
        <v>31</v>
      </c>
      <c r="D29" s="101" t="s">
        <v>107</v>
      </c>
      <c r="E29" s="107">
        <v>18</v>
      </c>
      <c r="F29" s="140">
        <v>35</v>
      </c>
      <c r="G29" s="61" t="s">
        <v>133</v>
      </c>
      <c r="H29" s="108">
        <v>103.87</v>
      </c>
      <c r="I29" s="108">
        <f>H29*F29</f>
        <v>3635.4500000000003</v>
      </c>
      <c r="J29" s="60">
        <v>137.9</v>
      </c>
      <c r="K29" s="60">
        <f t="shared" si="10"/>
        <v>14323.673000000001</v>
      </c>
      <c r="L29" s="117">
        <f t="shared" si="0"/>
        <v>65.396113493916886</v>
      </c>
      <c r="M29" s="229">
        <f t="shared" si="1"/>
        <v>22.75926816574362</v>
      </c>
      <c r="N29" s="109">
        <f>MAX(0,H29*(J29-L29-M29))</f>
        <v>5166.9735070110637</v>
      </c>
      <c r="O29" s="61">
        <v>18</v>
      </c>
      <c r="P29" s="59">
        <f t="shared" si="2"/>
        <v>44454.670763906433</v>
      </c>
      <c r="Q29" s="261">
        <f t="shared" si="11"/>
        <v>10299.01721903506</v>
      </c>
      <c r="R29" s="80">
        <v>60</v>
      </c>
      <c r="S29" s="108">
        <f>H29*R29</f>
        <v>6232.2000000000007</v>
      </c>
      <c r="T29" s="149">
        <f>IF(ISERROR(S29/P29),0,S29/P29)</f>
        <v>0.14019224286011445</v>
      </c>
      <c r="U29" s="149">
        <f>IF(P29=0,0,(S29+Q29)/P29)</f>
        <v>0.37186682377720048</v>
      </c>
      <c r="V29" s="150">
        <f>IF($S29=0,"-",(VLOOKUP($O29,AC,7)*$I29)/($S29+$Q29))</f>
        <v>2.726782582778934</v>
      </c>
      <c r="W29" s="151"/>
      <c r="X29" s="152">
        <f>IF(ISERROR(N29/P29),0,N29/P29)</f>
        <v>0.11623016025587631</v>
      </c>
      <c r="Y29" s="152">
        <f>IF(P29=0,0,(N29+Q29)/P29)</f>
        <v>0.34790474117296233</v>
      </c>
      <c r="Z29" s="4">
        <f>IF($N29=0,"-",(VLOOKUP($O29,AC,5)*$I29)/(N29+Q29))</f>
        <v>2.5907474296180122</v>
      </c>
    </row>
    <row r="30" spans="1:27" s="6" customFormat="1" hidden="1" x14ac:dyDescent="0.2">
      <c r="A30" s="6" t="e">
        <f>#REF!</f>
        <v>#REF!</v>
      </c>
      <c r="B30" s="72" t="s">
        <v>23</v>
      </c>
      <c r="C30" s="236" t="s">
        <v>32</v>
      </c>
      <c r="D30" s="101" t="s">
        <v>42</v>
      </c>
      <c r="E30" s="107">
        <v>0</v>
      </c>
      <c r="F30" s="140">
        <v>90</v>
      </c>
      <c r="G30" s="61" t="s">
        <v>134</v>
      </c>
      <c r="H30" s="108">
        <v>0</v>
      </c>
      <c r="I30" s="108">
        <f t="shared" si="9"/>
        <v>0</v>
      </c>
      <c r="J30" s="60">
        <v>200</v>
      </c>
      <c r="K30" s="60">
        <f t="shared" si="10"/>
        <v>0</v>
      </c>
      <c r="L30" s="117">
        <f t="shared" si="0"/>
        <v>123.39383394189926</v>
      </c>
      <c r="M30" s="229">
        <f t="shared" si="1"/>
        <v>41.15709075332299</v>
      </c>
      <c r="N30" s="109">
        <f t="shared" si="13"/>
        <v>0</v>
      </c>
      <c r="O30" s="61">
        <v>10</v>
      </c>
      <c r="P30" s="59">
        <f t="shared" si="2"/>
        <v>0</v>
      </c>
      <c r="Q30" s="261">
        <f t="shared" si="11"/>
        <v>0</v>
      </c>
      <c r="R30" s="80">
        <v>180</v>
      </c>
      <c r="S30" s="108">
        <f t="shared" si="3"/>
        <v>0</v>
      </c>
      <c r="T30" s="149">
        <f t="shared" si="4"/>
        <v>0</v>
      </c>
      <c r="U30" s="149">
        <f t="shared" si="5"/>
        <v>0</v>
      </c>
      <c r="V30" s="150" t="str">
        <f t="shared" si="6"/>
        <v>-</v>
      </c>
      <c r="W30" s="151"/>
      <c r="X30" s="152">
        <f t="shared" si="12"/>
        <v>0</v>
      </c>
      <c r="Y30" s="152">
        <f t="shared" si="7"/>
        <v>0</v>
      </c>
      <c r="Z30" s="4" t="str">
        <f t="shared" si="8"/>
        <v>-</v>
      </c>
    </row>
    <row r="31" spans="1:27" s="6" customFormat="1" hidden="1" x14ac:dyDescent="0.2">
      <c r="A31" s="6" t="e">
        <f>#REF!</f>
        <v>#REF!</v>
      </c>
      <c r="B31" s="238" t="s">
        <v>180</v>
      </c>
      <c r="C31" s="237" t="s">
        <v>135</v>
      </c>
      <c r="D31" s="102" t="s">
        <v>136</v>
      </c>
      <c r="E31" s="107">
        <v>0</v>
      </c>
      <c r="F31" s="141">
        <v>136.9</v>
      </c>
      <c r="G31" s="110" t="s">
        <v>131</v>
      </c>
      <c r="H31" s="108">
        <v>0</v>
      </c>
      <c r="I31" s="108">
        <f t="shared" si="9"/>
        <v>0</v>
      </c>
      <c r="J31" s="60">
        <v>315</v>
      </c>
      <c r="K31" s="60">
        <f t="shared" si="10"/>
        <v>0</v>
      </c>
      <c r="L31" s="117">
        <f t="shared" si="0"/>
        <v>155.42363734431694</v>
      </c>
      <c r="M31" s="229">
        <f t="shared" si="1"/>
        <v>50.085161038743649</v>
      </c>
      <c r="N31" s="109">
        <f t="shared" si="13"/>
        <v>0</v>
      </c>
      <c r="O31" s="61">
        <v>7</v>
      </c>
      <c r="P31" s="59">
        <f t="shared" si="2"/>
        <v>0</v>
      </c>
      <c r="Q31" s="261">
        <f t="shared" si="11"/>
        <v>0</v>
      </c>
      <c r="R31" s="80">
        <v>125</v>
      </c>
      <c r="S31" s="108">
        <f t="shared" si="3"/>
        <v>0</v>
      </c>
      <c r="T31" s="149">
        <f t="shared" si="4"/>
        <v>0</v>
      </c>
      <c r="U31" s="149">
        <f t="shared" si="5"/>
        <v>0</v>
      </c>
      <c r="V31" s="150" t="str">
        <f t="shared" si="6"/>
        <v>-</v>
      </c>
      <c r="W31" s="151"/>
      <c r="X31" s="152">
        <f t="shared" si="12"/>
        <v>0</v>
      </c>
      <c r="Y31" s="152">
        <f t="shared" si="7"/>
        <v>0</v>
      </c>
      <c r="Z31" s="4" t="str">
        <f t="shared" si="8"/>
        <v>-</v>
      </c>
    </row>
    <row r="32" spans="1:27" s="6" customFormat="1" hidden="1" x14ac:dyDescent="0.2">
      <c r="A32" s="6" t="e">
        <f>#REF!</f>
        <v>#REF!</v>
      </c>
      <c r="B32" s="72" t="s">
        <v>128</v>
      </c>
      <c r="C32" s="236" t="s">
        <v>31</v>
      </c>
      <c r="D32" s="101" t="s">
        <v>108</v>
      </c>
      <c r="E32" s="107">
        <v>0</v>
      </c>
      <c r="F32" s="140">
        <v>261</v>
      </c>
      <c r="G32" s="61" t="s">
        <v>134</v>
      </c>
      <c r="H32" s="108">
        <v>0</v>
      </c>
      <c r="I32" s="108">
        <f t="shared" si="9"/>
        <v>0</v>
      </c>
      <c r="J32" s="60">
        <v>900</v>
      </c>
      <c r="K32" s="60">
        <f t="shared" si="10"/>
        <v>0</v>
      </c>
      <c r="L32" s="117">
        <f t="shared" si="0"/>
        <v>394.63296567444547</v>
      </c>
      <c r="M32" s="229">
        <f t="shared" si="1"/>
        <v>133.6278746150866</v>
      </c>
      <c r="N32" s="109">
        <f t="shared" si="13"/>
        <v>0</v>
      </c>
      <c r="O32" s="61">
        <v>12</v>
      </c>
      <c r="P32" s="59">
        <f t="shared" si="2"/>
        <v>0</v>
      </c>
      <c r="Q32" s="261">
        <f t="shared" si="11"/>
        <v>0</v>
      </c>
      <c r="R32" s="80">
        <v>400</v>
      </c>
      <c r="S32" s="108">
        <f t="shared" si="3"/>
        <v>0</v>
      </c>
      <c r="T32" s="149">
        <f t="shared" si="4"/>
        <v>0</v>
      </c>
      <c r="U32" s="149">
        <f t="shared" si="5"/>
        <v>0</v>
      </c>
      <c r="V32" s="150" t="str">
        <f t="shared" si="6"/>
        <v>-</v>
      </c>
      <c r="W32" s="151"/>
      <c r="X32" s="152">
        <f t="shared" si="12"/>
        <v>0</v>
      </c>
      <c r="Y32" s="152">
        <f t="shared" si="7"/>
        <v>0</v>
      </c>
      <c r="Z32" s="4" t="str">
        <f t="shared" si="8"/>
        <v>-</v>
      </c>
    </row>
    <row r="33" spans="1:26" s="6" customFormat="1" hidden="1" x14ac:dyDescent="0.2">
      <c r="A33" s="6" t="e">
        <f>#REF!</f>
        <v>#REF!</v>
      </c>
      <c r="B33" s="79" t="s">
        <v>129</v>
      </c>
      <c r="C33" s="79" t="s">
        <v>110</v>
      </c>
      <c r="D33" s="101" t="s">
        <v>109</v>
      </c>
      <c r="E33" s="107">
        <v>0</v>
      </c>
      <c r="F33" s="140">
        <v>912</v>
      </c>
      <c r="G33" s="61" t="s">
        <v>134</v>
      </c>
      <c r="H33" s="108">
        <v>0</v>
      </c>
      <c r="I33" s="108">
        <f t="shared" si="9"/>
        <v>0</v>
      </c>
      <c r="J33" s="60">
        <v>3200</v>
      </c>
      <c r="K33" s="60">
        <f t="shared" si="10"/>
        <v>0</v>
      </c>
      <c r="L33" s="117">
        <f t="shared" si="0"/>
        <v>1378.947374310706</v>
      </c>
      <c r="M33" s="229">
        <f t="shared" si="1"/>
        <v>466.92958486191185</v>
      </c>
      <c r="N33" s="109">
        <f t="shared" si="13"/>
        <v>0</v>
      </c>
      <c r="O33" s="61">
        <v>12</v>
      </c>
      <c r="P33" s="59">
        <f t="shared" si="2"/>
        <v>0</v>
      </c>
      <c r="Q33" s="261">
        <f t="shared" si="11"/>
        <v>0</v>
      </c>
      <c r="R33" s="80">
        <v>1200</v>
      </c>
      <c r="S33" s="108">
        <f t="shared" si="3"/>
        <v>0</v>
      </c>
      <c r="T33" s="149">
        <f t="shared" si="4"/>
        <v>0</v>
      </c>
      <c r="U33" s="149">
        <f t="shared" si="5"/>
        <v>0</v>
      </c>
      <c r="V33" s="150" t="str">
        <f t="shared" si="6"/>
        <v>-</v>
      </c>
      <c r="W33" s="151"/>
      <c r="X33" s="152">
        <f t="shared" si="12"/>
        <v>0</v>
      </c>
      <c r="Y33" s="152">
        <f t="shared" si="7"/>
        <v>0</v>
      </c>
      <c r="Z33" s="4" t="str">
        <f t="shared" si="8"/>
        <v>-</v>
      </c>
    </row>
    <row r="34" spans="1:26" s="6" customFormat="1" hidden="1" x14ac:dyDescent="0.2">
      <c r="A34" s="6" t="e">
        <f>#REF!</f>
        <v>#REF!</v>
      </c>
      <c r="B34" s="79" t="s">
        <v>129</v>
      </c>
      <c r="C34" s="79" t="s">
        <v>31</v>
      </c>
      <c r="D34" s="101" t="s">
        <v>111</v>
      </c>
      <c r="E34" s="107">
        <v>0</v>
      </c>
      <c r="F34" s="140">
        <v>448</v>
      </c>
      <c r="G34" s="61" t="s">
        <v>134</v>
      </c>
      <c r="H34" s="108">
        <v>0</v>
      </c>
      <c r="I34" s="108">
        <f t="shared" si="9"/>
        <v>0</v>
      </c>
      <c r="J34" s="60">
        <v>1800</v>
      </c>
      <c r="K34" s="60">
        <f t="shared" si="10"/>
        <v>0</v>
      </c>
      <c r="L34" s="117">
        <f t="shared" si="0"/>
        <v>677.37765755613623</v>
      </c>
      <c r="M34" s="229">
        <f t="shared" si="1"/>
        <v>229.36891887953564</v>
      </c>
      <c r="N34" s="109">
        <f t="shared" si="13"/>
        <v>0</v>
      </c>
      <c r="O34" s="61">
        <v>12</v>
      </c>
      <c r="P34" s="59">
        <f t="shared" si="2"/>
        <v>0</v>
      </c>
      <c r="Q34" s="261">
        <f t="shared" si="11"/>
        <v>0</v>
      </c>
      <c r="R34" s="80">
        <v>600</v>
      </c>
      <c r="S34" s="108">
        <f t="shared" si="3"/>
        <v>0</v>
      </c>
      <c r="T34" s="149">
        <f t="shared" si="4"/>
        <v>0</v>
      </c>
      <c r="U34" s="149">
        <f t="shared" si="5"/>
        <v>0</v>
      </c>
      <c r="V34" s="150" t="str">
        <f t="shared" si="6"/>
        <v>-</v>
      </c>
      <c r="W34" s="151"/>
      <c r="X34" s="152">
        <f t="shared" si="12"/>
        <v>0</v>
      </c>
      <c r="Y34" s="152">
        <f t="shared" si="7"/>
        <v>0</v>
      </c>
      <c r="Z34" s="4" t="str">
        <f t="shared" si="8"/>
        <v>-</v>
      </c>
    </row>
    <row r="35" spans="1:26" s="6" customFormat="1" hidden="1" x14ac:dyDescent="0.2">
      <c r="A35" s="6" t="e">
        <f>#REF!</f>
        <v>#REF!</v>
      </c>
      <c r="B35" s="79" t="s">
        <v>103</v>
      </c>
      <c r="C35" s="79" t="s">
        <v>103</v>
      </c>
      <c r="D35" s="101" t="s">
        <v>104</v>
      </c>
      <c r="E35" s="107">
        <v>0</v>
      </c>
      <c r="F35" s="140">
        <v>1806</v>
      </c>
      <c r="G35" s="61" t="s">
        <v>134</v>
      </c>
      <c r="H35" s="108">
        <v>0</v>
      </c>
      <c r="I35" s="108">
        <f t="shared" si="9"/>
        <v>0</v>
      </c>
      <c r="J35" s="60">
        <v>6200</v>
      </c>
      <c r="K35" s="60">
        <f t="shared" si="10"/>
        <v>0</v>
      </c>
      <c r="L35" s="117">
        <f t="shared" si="0"/>
        <v>2730.6786820231746</v>
      </c>
      <c r="M35" s="229">
        <f t="shared" si="1"/>
        <v>924.64345423312795</v>
      </c>
      <c r="N35" s="109">
        <f t="shared" si="13"/>
        <v>0</v>
      </c>
      <c r="O35" s="61">
        <v>12</v>
      </c>
      <c r="P35" s="59">
        <f t="shared" si="2"/>
        <v>0</v>
      </c>
      <c r="Q35" s="261">
        <f t="shared" si="11"/>
        <v>0</v>
      </c>
      <c r="R35" s="80">
        <v>2000</v>
      </c>
      <c r="S35" s="108">
        <f t="shared" si="3"/>
        <v>0</v>
      </c>
      <c r="T35" s="149">
        <f t="shared" si="4"/>
        <v>0</v>
      </c>
      <c r="U35" s="149">
        <f t="shared" si="5"/>
        <v>0</v>
      </c>
      <c r="V35" s="150" t="str">
        <f t="shared" si="6"/>
        <v>-</v>
      </c>
      <c r="W35" s="151"/>
      <c r="X35" s="152">
        <f t="shared" si="12"/>
        <v>0</v>
      </c>
      <c r="Y35" s="152">
        <f t="shared" si="7"/>
        <v>0</v>
      </c>
      <c r="Z35" s="4" t="str">
        <f t="shared" si="8"/>
        <v>-</v>
      </c>
    </row>
    <row r="36" spans="1:26" s="6" customFormat="1" hidden="1" x14ac:dyDescent="0.2">
      <c r="A36" s="6" t="e">
        <f>#REF!</f>
        <v>#REF!</v>
      </c>
      <c r="B36" s="79" t="s">
        <v>130</v>
      </c>
      <c r="C36" s="79" t="s">
        <v>31</v>
      </c>
      <c r="D36" s="101" t="s">
        <v>112</v>
      </c>
      <c r="E36" s="107">
        <v>0</v>
      </c>
      <c r="F36" s="140">
        <v>158</v>
      </c>
      <c r="G36" s="61" t="s">
        <v>134</v>
      </c>
      <c r="H36" s="108">
        <v>0</v>
      </c>
      <c r="I36" s="108">
        <f t="shared" si="9"/>
        <v>0</v>
      </c>
      <c r="J36" s="60">
        <v>1048</v>
      </c>
      <c r="K36" s="60">
        <f t="shared" si="10"/>
        <v>0</v>
      </c>
      <c r="L36" s="117">
        <f t="shared" si="0"/>
        <v>238.89658458453022</v>
      </c>
      <c r="M36" s="229">
        <f t="shared" si="1"/>
        <v>80.893502640550508</v>
      </c>
      <c r="N36" s="109">
        <f t="shared" si="13"/>
        <v>0</v>
      </c>
      <c r="O36" s="61">
        <v>12</v>
      </c>
      <c r="P36" s="59">
        <f t="shared" si="2"/>
        <v>0</v>
      </c>
      <c r="Q36" s="261">
        <f t="shared" si="11"/>
        <v>0</v>
      </c>
      <c r="R36" s="80">
        <v>200</v>
      </c>
      <c r="S36" s="108">
        <f t="shared" si="3"/>
        <v>0</v>
      </c>
      <c r="T36" s="149">
        <f t="shared" si="4"/>
        <v>0</v>
      </c>
      <c r="U36" s="149">
        <f t="shared" si="5"/>
        <v>0</v>
      </c>
      <c r="V36" s="150" t="str">
        <f t="shared" si="6"/>
        <v>-</v>
      </c>
      <c r="W36" s="151"/>
      <c r="X36" s="152">
        <f t="shared" si="12"/>
        <v>0</v>
      </c>
      <c r="Y36" s="152">
        <f t="shared" si="7"/>
        <v>0</v>
      </c>
      <c r="Z36" s="4" t="str">
        <f t="shared" si="8"/>
        <v>-</v>
      </c>
    </row>
    <row r="37" spans="1:26" s="6" customFormat="1" hidden="1" x14ac:dyDescent="0.2">
      <c r="A37" s="53"/>
      <c r="B37" s="79" t="s">
        <v>181</v>
      </c>
      <c r="C37" s="79" t="s">
        <v>31</v>
      </c>
      <c r="D37" s="101" t="s">
        <v>37</v>
      </c>
      <c r="E37" s="107">
        <v>0</v>
      </c>
      <c r="F37" s="140">
        <v>272</v>
      </c>
      <c r="G37" s="61" t="s">
        <v>134</v>
      </c>
      <c r="H37" s="108">
        <v>0</v>
      </c>
      <c r="I37" s="108">
        <f t="shared" si="9"/>
        <v>0</v>
      </c>
      <c r="J37" s="60">
        <v>1049</v>
      </c>
      <c r="K37" s="60">
        <f t="shared" si="10"/>
        <v>0</v>
      </c>
      <c r="L37" s="117">
        <f t="shared" si="0"/>
        <v>411.26500637336846</v>
      </c>
      <c r="M37" s="229">
        <f t="shared" si="1"/>
        <v>139.2597007482895</v>
      </c>
      <c r="N37" s="109">
        <f t="shared" ref="N37" si="14">H37*(J37-L37-M37)</f>
        <v>0</v>
      </c>
      <c r="O37" s="61">
        <v>12</v>
      </c>
      <c r="P37" s="59">
        <f t="shared" si="2"/>
        <v>0</v>
      </c>
      <c r="Q37" s="261">
        <f t="shared" si="11"/>
        <v>0</v>
      </c>
      <c r="R37" s="80">
        <v>600</v>
      </c>
      <c r="S37" s="108">
        <f t="shared" ref="S37" si="15">H37*R37</f>
        <v>0</v>
      </c>
      <c r="T37" s="149">
        <f t="shared" ref="T37" si="16">IF(ISERROR(S37/P37),0,S37/P37)</f>
        <v>0</v>
      </c>
      <c r="U37" s="149">
        <f t="shared" ref="U37" si="17">IF(P37=0,0,(S37+Q37)/P37)</f>
        <v>0</v>
      </c>
      <c r="V37" s="150" t="str">
        <f t="shared" si="6"/>
        <v>-</v>
      </c>
      <c r="W37" s="151"/>
      <c r="X37" s="152">
        <f t="shared" ref="X37" si="18">IF(ISERROR(N37/P37),0,N37/P37)</f>
        <v>0</v>
      </c>
      <c r="Y37" s="152">
        <f t="shared" ref="Y37" si="19">IF(P37=0,0,(N37+Q37)/P37)</f>
        <v>0</v>
      </c>
      <c r="Z37" s="4" t="str">
        <f t="shared" ref="Z37" si="20">IF($N37=0,"-",(VLOOKUP($O37,AC,5)*$I37)/(N37+Q37))</f>
        <v>-</v>
      </c>
    </row>
    <row r="38" spans="1:26" s="6" customFormat="1" x14ac:dyDescent="0.2">
      <c r="A38" s="53"/>
      <c r="B38" s="79" t="s">
        <v>147</v>
      </c>
      <c r="C38" s="79" t="s">
        <v>147</v>
      </c>
      <c r="D38" s="101" t="s">
        <v>148</v>
      </c>
      <c r="E38" s="107">
        <v>5</v>
      </c>
      <c r="F38" s="140">
        <v>136</v>
      </c>
      <c r="G38" s="61" t="s">
        <v>134</v>
      </c>
      <c r="H38" s="108">
        <v>62</v>
      </c>
      <c r="I38" s="108">
        <f t="shared" si="9"/>
        <v>8432</v>
      </c>
      <c r="J38" s="60">
        <v>315</v>
      </c>
      <c r="K38" s="60">
        <f t="shared" si="10"/>
        <v>19530</v>
      </c>
      <c r="L38" s="117">
        <f t="shared" si="0"/>
        <v>130.59157607132977</v>
      </c>
      <c r="M38" s="229">
        <f t="shared" si="1"/>
        <v>40.519145889740003</v>
      </c>
      <c r="N38" s="109">
        <f>MAX(0,H38*(J38-L38-M38))</f>
        <v>8921.1352384136735</v>
      </c>
      <c r="O38" s="61">
        <v>5</v>
      </c>
      <c r="P38" s="59">
        <f t="shared" si="2"/>
        <v>37088.601003641779</v>
      </c>
      <c r="Q38" s="261">
        <f t="shared" si="11"/>
        <v>23887.362827408884</v>
      </c>
      <c r="R38" s="80">
        <v>105</v>
      </c>
      <c r="S38" s="108">
        <f t="shared" ref="S38:S50" si="21">H38*R38</f>
        <v>6510</v>
      </c>
      <c r="T38" s="149">
        <f t="shared" ref="T38:T70" si="22">IF(ISERROR(S38/P38),0,S38/P38)</f>
        <v>0.17552562846360192</v>
      </c>
      <c r="U38" s="149">
        <f t="shared" ref="U38:U70" si="23">IF(P38=0,0,(S38+Q38)/P38)</f>
        <v>0.8195877440732835</v>
      </c>
      <c r="V38" s="150">
        <f t="shared" si="6"/>
        <v>0.78548050946284242</v>
      </c>
      <c r="W38" s="151"/>
      <c r="X38" s="152">
        <f t="shared" ref="X38:X70" si="24">IF(ISERROR(N38/P38),0,N38/P38)</f>
        <v>0.24053577101863979</v>
      </c>
      <c r="Y38" s="152">
        <f t="shared" ref="Y38:Y70" si="25">IF(P38=0,0,(N38+Q38)/P38)</f>
        <v>0.88459788662832128</v>
      </c>
      <c r="Z38" s="4">
        <f t="shared" ref="Z38:Z70" si="26">IF($N38=0,"-",(VLOOKUP($O38,AC,5)*$I38)/(N38+Q38))</f>
        <v>0.67698104178494789</v>
      </c>
    </row>
    <row r="39" spans="1:26" s="6" customFormat="1" hidden="1" x14ac:dyDescent="0.2">
      <c r="A39" s="53"/>
      <c r="B39" s="79" t="s">
        <v>128</v>
      </c>
      <c r="C39" s="79" t="s">
        <v>31</v>
      </c>
      <c r="D39" s="101" t="s">
        <v>108</v>
      </c>
      <c r="E39" s="107">
        <v>0</v>
      </c>
      <c r="F39" s="140">
        <v>213</v>
      </c>
      <c r="G39" s="61" t="s">
        <v>134</v>
      </c>
      <c r="H39" s="108">
        <v>0</v>
      </c>
      <c r="I39" s="108">
        <f t="shared" si="9"/>
        <v>0</v>
      </c>
      <c r="J39" s="60">
        <v>900</v>
      </c>
      <c r="K39" s="60">
        <f t="shared" si="10"/>
        <v>0</v>
      </c>
      <c r="L39" s="117">
        <f t="shared" si="0"/>
        <v>322.05678807914512</v>
      </c>
      <c r="M39" s="229">
        <f t="shared" si="1"/>
        <v>109.05263330656491</v>
      </c>
      <c r="N39" s="109">
        <f t="shared" ref="N39:N40" si="27">H39*(J39-L39-M39)</f>
        <v>0</v>
      </c>
      <c r="O39" s="61">
        <v>12</v>
      </c>
      <c r="P39" s="59">
        <f t="shared" si="2"/>
        <v>0</v>
      </c>
      <c r="Q39" s="261">
        <f t="shared" si="11"/>
        <v>0</v>
      </c>
      <c r="R39" s="80">
        <v>450</v>
      </c>
      <c r="S39" s="108">
        <f t="shared" si="21"/>
        <v>0</v>
      </c>
      <c r="T39" s="149">
        <f t="shared" si="22"/>
        <v>0</v>
      </c>
      <c r="U39" s="149">
        <f t="shared" si="23"/>
        <v>0</v>
      </c>
      <c r="V39" s="150" t="str">
        <f t="shared" si="6"/>
        <v>-</v>
      </c>
      <c r="W39" s="151"/>
      <c r="X39" s="152">
        <f t="shared" si="24"/>
        <v>0</v>
      </c>
      <c r="Y39" s="152">
        <f t="shared" si="25"/>
        <v>0</v>
      </c>
      <c r="Z39" s="4" t="str">
        <f t="shared" si="26"/>
        <v>-</v>
      </c>
    </row>
    <row r="40" spans="1:26" s="6" customFormat="1" hidden="1" x14ac:dyDescent="0.2">
      <c r="A40" s="53"/>
      <c r="B40" s="79" t="s">
        <v>184</v>
      </c>
      <c r="C40" s="57" t="s">
        <v>27</v>
      </c>
      <c r="D40" s="101" t="s">
        <v>37</v>
      </c>
      <c r="E40" s="107">
        <v>0</v>
      </c>
      <c r="F40" s="111">
        <v>4.33</v>
      </c>
      <c r="G40" s="59" t="s">
        <v>131</v>
      </c>
      <c r="H40" s="108">
        <v>0</v>
      </c>
      <c r="I40" s="108">
        <f t="shared" si="9"/>
        <v>0</v>
      </c>
      <c r="J40" s="60">
        <v>21</v>
      </c>
      <c r="K40" s="60">
        <f t="shared" si="10"/>
        <v>0</v>
      </c>
      <c r="L40" s="117">
        <f t="shared" si="0"/>
        <v>8.0904334693902875</v>
      </c>
      <c r="M40" s="229">
        <f t="shared" si="1"/>
        <v>2.8156466045048534</v>
      </c>
      <c r="N40" s="109">
        <f t="shared" si="27"/>
        <v>0</v>
      </c>
      <c r="O40" s="61">
        <v>18</v>
      </c>
      <c r="P40" s="59">
        <f t="shared" si="2"/>
        <v>0</v>
      </c>
      <c r="Q40" s="261">
        <f t="shared" si="11"/>
        <v>0</v>
      </c>
      <c r="R40" s="80">
        <v>6.95</v>
      </c>
      <c r="S40" s="108">
        <f t="shared" si="21"/>
        <v>0</v>
      </c>
      <c r="T40" s="149">
        <f t="shared" si="22"/>
        <v>0</v>
      </c>
      <c r="U40" s="149">
        <f t="shared" si="23"/>
        <v>0</v>
      </c>
      <c r="V40" s="150" t="str">
        <f t="shared" si="6"/>
        <v>-</v>
      </c>
      <c r="W40" s="151"/>
      <c r="X40" s="152">
        <f t="shared" si="24"/>
        <v>0</v>
      </c>
      <c r="Y40" s="152">
        <f t="shared" si="25"/>
        <v>0</v>
      </c>
      <c r="Z40" s="4" t="str">
        <f t="shared" si="26"/>
        <v>-</v>
      </c>
    </row>
    <row r="41" spans="1:26" s="3" customFormat="1" x14ac:dyDescent="0.2">
      <c r="A41" s="232"/>
      <c r="B41" s="222" t="s">
        <v>199</v>
      </c>
      <c r="C41" s="223" t="s">
        <v>21</v>
      </c>
      <c r="D41" s="260" t="s">
        <v>37</v>
      </c>
      <c r="E41" s="225">
        <v>5</v>
      </c>
      <c r="F41" s="226">
        <v>4.33</v>
      </c>
      <c r="G41" s="227" t="s">
        <v>131</v>
      </c>
      <c r="H41" s="228">
        <v>700</v>
      </c>
      <c r="I41" s="228">
        <f t="shared" si="9"/>
        <v>3031</v>
      </c>
      <c r="J41" s="229">
        <v>21</v>
      </c>
      <c r="K41" s="60">
        <f t="shared" si="10"/>
        <v>14700</v>
      </c>
      <c r="L41" s="233">
        <f t="shared" ref="L41:L70" si="28">0.5*0.9*$F41+PV($C$110,$O41,-(0.116*$F41))</f>
        <v>8.0904334693902875</v>
      </c>
      <c r="M41" s="229">
        <f t="shared" ref="M41:M69" si="29">0.1*$F41+PV($C$110,$O41,(-0.05*0.9*$F41))</f>
        <v>2.8156466045048534</v>
      </c>
      <c r="N41" s="234">
        <f>MAX(0,H41*(J41-L41-M41))</f>
        <v>7065.7439482734017</v>
      </c>
      <c r="O41" s="230">
        <v>18</v>
      </c>
      <c r="P41" s="227">
        <f t="shared" ref="P41:P70" si="30">PV($C$110,O41,-I41)</f>
        <v>37063.391625631048</v>
      </c>
      <c r="Q41" s="261">
        <f t="shared" si="11"/>
        <v>8586.6457222339086</v>
      </c>
      <c r="R41" s="231">
        <v>10</v>
      </c>
      <c r="S41" s="228">
        <f t="shared" si="21"/>
        <v>7000</v>
      </c>
      <c r="T41" s="265">
        <f t="shared" si="22"/>
        <v>0.18886560816412648</v>
      </c>
      <c r="U41" s="265">
        <f t="shared" ref="U41" si="31">IF(P41=0,0,(S41+Q41)/P41)</f>
        <v>0.42054018908121249</v>
      </c>
      <c r="V41" s="266">
        <f t="shared" si="6"/>
        <v>2.4111844825208255</v>
      </c>
      <c r="W41" s="262"/>
      <c r="X41" s="152">
        <f t="shared" ref="X41" si="32">IF(ISERROR(N41/P41),0,N41/P41)</f>
        <v>0.19063943256037888</v>
      </c>
      <c r="Y41" s="152">
        <f t="shared" ref="Y41" si="33">IF(P41=0,0,(N41+Q41)/P41)</f>
        <v>0.42231401347746489</v>
      </c>
      <c r="Z41" s="4">
        <f t="shared" ref="Z41" si="34">IF($N41=0,"-",(VLOOKUP($O41,AC,5)*$I41)/(N41+Q41))</f>
        <v>2.134272804551081</v>
      </c>
    </row>
    <row r="42" spans="1:26" s="3" customFormat="1" x14ac:dyDescent="0.2">
      <c r="A42" s="232"/>
      <c r="B42" s="222" t="s">
        <v>203</v>
      </c>
      <c r="C42" s="223" t="s">
        <v>31</v>
      </c>
      <c r="D42" s="260" t="s">
        <v>111</v>
      </c>
      <c r="E42" s="225">
        <v>3</v>
      </c>
      <c r="F42" s="226">
        <v>448</v>
      </c>
      <c r="G42" s="227" t="s">
        <v>134</v>
      </c>
      <c r="H42" s="228">
        <v>3</v>
      </c>
      <c r="I42" s="228">
        <f t="shared" si="9"/>
        <v>1344</v>
      </c>
      <c r="J42" s="229">
        <v>1800</v>
      </c>
      <c r="K42" s="60">
        <f t="shared" si="10"/>
        <v>5400</v>
      </c>
      <c r="L42" s="233">
        <f t="shared" si="28"/>
        <v>677.37765755613623</v>
      </c>
      <c r="M42" s="229">
        <f t="shared" si="29"/>
        <v>229.36891887953564</v>
      </c>
      <c r="N42" s="234">
        <f>MAX(0,H42*(J42-L42-M42))</f>
        <v>2679.7602706929847</v>
      </c>
      <c r="O42" s="230">
        <v>12</v>
      </c>
      <c r="P42" s="227">
        <f t="shared" si="30"/>
        <v>12304.59459196904</v>
      </c>
      <c r="Q42" s="261">
        <f t="shared" si="11"/>
        <v>3807.4733918450588</v>
      </c>
      <c r="R42" s="231">
        <v>800</v>
      </c>
      <c r="S42" s="228">
        <f t="shared" si="21"/>
        <v>2400</v>
      </c>
      <c r="T42" s="265">
        <f t="shared" ref="T42" si="35">IF(ISERROR(S42/P42),0,S42/P42)</f>
        <v>0.19504909178937366</v>
      </c>
      <c r="U42" s="265">
        <f t="shared" ref="U42" si="36">IF(P42=0,0,(S42+Q42)/P42)</f>
        <v>0.50448418641086723</v>
      </c>
      <c r="V42" s="266">
        <f t="shared" si="6"/>
        <v>1.613255095568513</v>
      </c>
      <c r="W42" s="262"/>
      <c r="X42" s="152">
        <f t="shared" ref="X42" si="37">IF(ISERROR(N42/P42),0,N42/P42)</f>
        <v>0.21778533625496366</v>
      </c>
      <c r="Y42" s="152">
        <f t="shared" ref="Y42" si="38">IF(P42=0,0,(N42+Q42)/P42)</f>
        <v>0.5272204308764572</v>
      </c>
      <c r="Z42" s="4">
        <f t="shared" ref="Z42" si="39">IF($N42=0,"-",(VLOOKUP($O42,AC,5)*$I42)/(N42+Q42))</f>
        <v>1.403348988733395</v>
      </c>
    </row>
    <row r="43" spans="1:26" s="3" customFormat="1" hidden="1" x14ac:dyDescent="0.2">
      <c r="A43" s="232"/>
      <c r="B43" s="222" t="s">
        <v>159</v>
      </c>
      <c r="C43" s="223" t="s">
        <v>31</v>
      </c>
      <c r="D43" s="260" t="s">
        <v>111</v>
      </c>
      <c r="E43" s="225">
        <v>0</v>
      </c>
      <c r="F43" s="226">
        <v>448</v>
      </c>
      <c r="G43" s="230" t="s">
        <v>134</v>
      </c>
      <c r="H43" s="228">
        <v>0</v>
      </c>
      <c r="I43" s="228">
        <f t="shared" ref="I43:I69" si="40">H43*F43</f>
        <v>0</v>
      </c>
      <c r="J43" s="229">
        <v>1800</v>
      </c>
      <c r="K43" s="60">
        <f t="shared" si="10"/>
        <v>0</v>
      </c>
      <c r="L43" s="233">
        <f t="shared" si="28"/>
        <v>677.37765755613623</v>
      </c>
      <c r="M43" s="229">
        <f t="shared" si="29"/>
        <v>229.36891887953564</v>
      </c>
      <c r="N43" s="234">
        <f t="shared" ref="N43:N49" si="41">H43*(J43-L43-M43)</f>
        <v>0</v>
      </c>
      <c r="O43" s="230">
        <v>12</v>
      </c>
      <c r="P43" s="227">
        <f t="shared" si="30"/>
        <v>0</v>
      </c>
      <c r="Q43" s="261">
        <f t="shared" si="11"/>
        <v>0</v>
      </c>
      <c r="R43" s="231">
        <v>650</v>
      </c>
      <c r="S43" s="228">
        <f t="shared" si="21"/>
        <v>0</v>
      </c>
      <c r="T43" s="265">
        <f t="shared" ref="T43:T50" si="42">IF(ISERROR(S43/P43),0,S43/P43)</f>
        <v>0</v>
      </c>
      <c r="U43" s="265">
        <f t="shared" ref="U43:U50" si="43">IF(P43=0,0,(S43+Q43)/P43)</f>
        <v>0</v>
      </c>
      <c r="V43" s="266" t="str">
        <f t="shared" si="6"/>
        <v>-</v>
      </c>
      <c r="W43" s="262"/>
      <c r="X43" s="152">
        <f t="shared" ref="X43:X50" si="44">IF(ISERROR(N43/P43),0,N43/P43)</f>
        <v>0</v>
      </c>
      <c r="Y43" s="152">
        <f t="shared" ref="Y43:Y50" si="45">IF(P43=0,0,(N43+Q43)/P43)</f>
        <v>0</v>
      </c>
      <c r="Z43" s="4" t="str">
        <f t="shared" ref="Z43:Z50" si="46">IF($N43=0,"-",(VLOOKUP($O43,AC,5)*$I43)/(N43+Q43))</f>
        <v>-</v>
      </c>
    </row>
    <row r="44" spans="1:26" s="3" customFormat="1" x14ac:dyDescent="0.2">
      <c r="A44" s="232"/>
      <c r="B44" s="222" t="s">
        <v>158</v>
      </c>
      <c r="C44" s="222" t="s">
        <v>31</v>
      </c>
      <c r="D44" s="260" t="s">
        <v>37</v>
      </c>
      <c r="E44" s="225">
        <v>29</v>
      </c>
      <c r="F44" s="226">
        <v>685</v>
      </c>
      <c r="G44" s="230" t="s">
        <v>134</v>
      </c>
      <c r="H44" s="228">
        <v>47</v>
      </c>
      <c r="I44" s="228">
        <f t="shared" si="40"/>
        <v>32195</v>
      </c>
      <c r="J44" s="229">
        <v>1400</v>
      </c>
      <c r="K44" s="60">
        <f t="shared" si="10"/>
        <v>65800</v>
      </c>
      <c r="L44" s="233">
        <f t="shared" si="28"/>
        <v>1035.7225344329315</v>
      </c>
      <c r="M44" s="229">
        <f t="shared" si="29"/>
        <v>350.70917284036136</v>
      </c>
      <c r="N44" s="234">
        <f>MAX(0,H44*(J44-L44-M44))</f>
        <v>637.70975815523434</v>
      </c>
      <c r="O44" s="230">
        <v>12</v>
      </c>
      <c r="P44" s="227">
        <f t="shared" si="30"/>
        <v>294751.80274437746</v>
      </c>
      <c r="Q44" s="261">
        <f t="shared" si="11"/>
        <v>91206.551972062254</v>
      </c>
      <c r="R44" s="231">
        <v>600</v>
      </c>
      <c r="S44" s="228">
        <f t="shared" si="21"/>
        <v>28200</v>
      </c>
      <c r="T44" s="265">
        <f t="shared" si="42"/>
        <v>9.5673715096685458E-2</v>
      </c>
      <c r="U44" s="265">
        <f t="shared" si="43"/>
        <v>0.40510880971817903</v>
      </c>
      <c r="V44" s="266">
        <f t="shared" si="6"/>
        <v>2.0089952744479782</v>
      </c>
      <c r="W44" s="262"/>
      <c r="X44" s="152">
        <f t="shared" si="44"/>
        <v>2.1635482878056764E-3</v>
      </c>
      <c r="Y44" s="152">
        <f t="shared" si="45"/>
        <v>0.31159864290929928</v>
      </c>
      <c r="Z44" s="4">
        <f t="shared" si="46"/>
        <v>2.3744463441884274</v>
      </c>
    </row>
    <row r="45" spans="1:26" s="3" customFormat="1" x14ac:dyDescent="0.2">
      <c r="A45" s="232"/>
      <c r="B45" s="222" t="s">
        <v>188</v>
      </c>
      <c r="C45" s="223" t="s">
        <v>31</v>
      </c>
      <c r="D45" s="224" t="s">
        <v>37</v>
      </c>
      <c r="E45" s="225">
        <v>1</v>
      </c>
      <c r="F45" s="226">
        <v>231</v>
      </c>
      <c r="G45" s="227" t="s">
        <v>134</v>
      </c>
      <c r="H45" s="228">
        <v>1</v>
      </c>
      <c r="I45" s="228">
        <f>H45*F45</f>
        <v>231</v>
      </c>
      <c r="J45" s="229">
        <v>1400</v>
      </c>
      <c r="K45" s="60">
        <f t="shared" si="10"/>
        <v>1400</v>
      </c>
      <c r="L45" s="233">
        <f t="shared" si="28"/>
        <v>349.27285467738278</v>
      </c>
      <c r="M45" s="229">
        <f t="shared" si="29"/>
        <v>118.26834879726056</v>
      </c>
      <c r="N45" s="234">
        <f>MAX(0,H45*(J45-L45-M45))</f>
        <v>932.45879652535655</v>
      </c>
      <c r="O45" s="230">
        <v>12</v>
      </c>
      <c r="P45" s="227">
        <f t="shared" si="30"/>
        <v>2114.8521954946791</v>
      </c>
      <c r="Q45" s="261">
        <f t="shared" si="11"/>
        <v>654.40948922336952</v>
      </c>
      <c r="R45" s="231">
        <v>600</v>
      </c>
      <c r="S45" s="228">
        <f>H45*R45</f>
        <v>600</v>
      </c>
      <c r="T45" s="265">
        <f>IF(ISERROR(S45/P45),0,S45/P45)</f>
        <v>0.28370776987545254</v>
      </c>
      <c r="U45" s="265">
        <f>IF(P45=0,0,(S45+Q45)/P45)</f>
        <v>0.5931428644969462</v>
      </c>
      <c r="V45" s="266">
        <f>IF($S45=0,"-",(VLOOKUP($O45,AC,7)*$I45)/($S45+$Q45))</f>
        <v>1.3721174662554796</v>
      </c>
      <c r="W45" s="262"/>
      <c r="X45" s="152">
        <f>IF(ISERROR(N45/P45),0,N45/P45)</f>
        <v>0.44090967610492882</v>
      </c>
      <c r="Y45" s="152">
        <f>IF(P45=0,0,(N45+Q45)/P45)</f>
        <v>0.75034477072642236</v>
      </c>
      <c r="Z45" s="4">
        <f>IF($N45=0,"-",(VLOOKUP($O45,AC,5)*$I45)/(N45+Q45))</f>
        <v>0.98604573174245636</v>
      </c>
    </row>
    <row r="46" spans="1:26" s="3" customFormat="1" x14ac:dyDescent="0.2">
      <c r="A46" s="232"/>
      <c r="B46" s="222" t="s">
        <v>194</v>
      </c>
      <c r="C46" s="223" t="s">
        <v>31</v>
      </c>
      <c r="D46" s="224" t="s">
        <v>37</v>
      </c>
      <c r="E46" s="225">
        <v>1</v>
      </c>
      <c r="F46" s="226">
        <v>149</v>
      </c>
      <c r="G46" s="227" t="s">
        <v>134</v>
      </c>
      <c r="H46" s="228">
        <v>1</v>
      </c>
      <c r="I46" s="228">
        <f>H46*F46</f>
        <v>149</v>
      </c>
      <c r="J46" s="229">
        <v>1400</v>
      </c>
      <c r="K46" s="60">
        <f t="shared" si="10"/>
        <v>1400</v>
      </c>
      <c r="L46" s="233">
        <f t="shared" si="28"/>
        <v>225.28855128541142</v>
      </c>
      <c r="M46" s="229">
        <f t="shared" si="29"/>
        <v>76.285644895202708</v>
      </c>
      <c r="N46" s="234">
        <f>MAX(0,H46*(J46-L46-M46))</f>
        <v>1098.4258038193859</v>
      </c>
      <c r="O46" s="230">
        <v>12</v>
      </c>
      <c r="P46" s="227">
        <f t="shared" si="30"/>
        <v>1364.1254421156152</v>
      </c>
      <c r="Q46" s="261">
        <f t="shared" si="11"/>
        <v>422.10828525663231</v>
      </c>
      <c r="R46" s="231">
        <v>600</v>
      </c>
      <c r="S46" s="228">
        <f>H46*R46</f>
        <v>600</v>
      </c>
      <c r="T46" s="265">
        <f>IF(ISERROR(S46/P46),0,S46/P46)</f>
        <v>0.43984224725657417</v>
      </c>
      <c r="U46" s="265">
        <f>IF(P46=0,0,(S46+Q46)/P46)</f>
        <v>0.74927734187806794</v>
      </c>
      <c r="V46" s="266">
        <f>IF($S46=0,"-",(VLOOKUP($O46,AC,7)*$I46)/($S46+$Q46))</f>
        <v>1.0861955098243306</v>
      </c>
      <c r="W46" s="262"/>
      <c r="X46" s="152">
        <f>IF(ISERROR(N46/P46),0,N46/P46)</f>
        <v>0.80522345666087936</v>
      </c>
      <c r="Y46" s="152">
        <f>IF(P46=0,0,(N46+Q46)/P46)</f>
        <v>1.114658551282373</v>
      </c>
      <c r="Z46" s="4">
        <f>IF($N46=0,"-",(VLOOKUP($O46,AC,5)*$I46)/(N46+Q46))</f>
        <v>0.66376762431765612</v>
      </c>
    </row>
    <row r="47" spans="1:26" s="3" customFormat="1" x14ac:dyDescent="0.2">
      <c r="A47" s="232"/>
      <c r="B47" s="222" t="s">
        <v>193</v>
      </c>
      <c r="C47" s="223" t="s">
        <v>204</v>
      </c>
      <c r="D47" s="224" t="s">
        <v>205</v>
      </c>
      <c r="E47" s="225">
        <v>7</v>
      </c>
      <c r="F47" s="226">
        <v>77</v>
      </c>
      <c r="G47" s="227" t="s">
        <v>134</v>
      </c>
      <c r="H47" s="228">
        <v>16</v>
      </c>
      <c r="I47" s="228">
        <f>H47*F47</f>
        <v>1232</v>
      </c>
      <c r="J47" s="229">
        <v>1800</v>
      </c>
      <c r="K47" s="60">
        <f t="shared" si="10"/>
        <v>28800</v>
      </c>
      <c r="L47" s="233">
        <f t="shared" si="28"/>
        <v>135.50312853164692</v>
      </c>
      <c r="M47" s="229">
        <f t="shared" si="29"/>
        <v>46.824058482104412</v>
      </c>
      <c r="N47" s="234">
        <f>MAX(0,H47*(J47-L47-M47))</f>
        <v>25882.765007779977</v>
      </c>
      <c r="O47" s="230">
        <v>16</v>
      </c>
      <c r="P47" s="227">
        <f t="shared" si="30"/>
        <v>13910.776349192678</v>
      </c>
      <c r="Q47" s="261">
        <f t="shared" si="11"/>
        <v>3490.1839425246376</v>
      </c>
      <c r="R47" s="231">
        <v>600</v>
      </c>
      <c r="S47" s="228">
        <f>H47*R47</f>
        <v>9600</v>
      </c>
      <c r="T47" s="265">
        <f>IF(ISERROR(S47/P47),0,S47/P47)</f>
        <v>0.69011245375655417</v>
      </c>
      <c r="U47" s="265">
        <f>IF(P47=0,0,(S47+Q47)/P47)</f>
        <v>0.94101030840628364</v>
      </c>
      <c r="V47" s="266">
        <f>IF($S47=0,"-",(VLOOKUP($O47,AC,7)*$I47)/($S47+$Q47))</f>
        <v>1.0077740739108159</v>
      </c>
      <c r="W47" s="262"/>
      <c r="X47" s="152">
        <f>IF(ISERROR(N47/P47),0,N47/P47)</f>
        <v>1.860626923908679</v>
      </c>
      <c r="Y47" s="152">
        <f>IF(P47=0,0,(N47+Q47)/P47)</f>
        <v>2.1115247785584081</v>
      </c>
      <c r="Z47" s="4">
        <f>IF($N47=0,"-",(VLOOKUP($O47,AC,5)*$I47)/(N47+Q47))</f>
        <v>0.39921684471788094</v>
      </c>
    </row>
    <row r="48" spans="1:26" s="3" customFormat="1" hidden="1" x14ac:dyDescent="0.2">
      <c r="A48" s="232"/>
      <c r="B48" s="222" t="s">
        <v>155</v>
      </c>
      <c r="C48" s="222" t="s">
        <v>31</v>
      </c>
      <c r="D48" s="260" t="s">
        <v>108</v>
      </c>
      <c r="E48" s="225">
        <v>0</v>
      </c>
      <c r="F48" s="226">
        <v>219</v>
      </c>
      <c r="G48" s="230" t="s">
        <v>134</v>
      </c>
      <c r="H48" s="228">
        <v>0</v>
      </c>
      <c r="I48" s="228">
        <f t="shared" si="40"/>
        <v>0</v>
      </c>
      <c r="J48" s="229">
        <v>900</v>
      </c>
      <c r="K48" s="60">
        <f t="shared" si="10"/>
        <v>0</v>
      </c>
      <c r="L48" s="233">
        <f t="shared" si="28"/>
        <v>331.12881027855769</v>
      </c>
      <c r="M48" s="229">
        <f t="shared" si="29"/>
        <v>112.12453847013015</v>
      </c>
      <c r="N48" s="234">
        <f t="shared" si="41"/>
        <v>0</v>
      </c>
      <c r="O48" s="230">
        <v>12</v>
      </c>
      <c r="P48" s="227">
        <f t="shared" si="30"/>
        <v>0</v>
      </c>
      <c r="Q48" s="261">
        <f t="shared" si="11"/>
        <v>0</v>
      </c>
      <c r="R48" s="231">
        <v>450</v>
      </c>
      <c r="S48" s="228">
        <f t="shared" si="21"/>
        <v>0</v>
      </c>
      <c r="T48" s="265">
        <f t="shared" si="42"/>
        <v>0</v>
      </c>
      <c r="U48" s="265">
        <f t="shared" si="43"/>
        <v>0</v>
      </c>
      <c r="V48" s="266" t="str">
        <f t="shared" si="6"/>
        <v>-</v>
      </c>
      <c r="W48" s="262"/>
      <c r="X48" s="152">
        <f t="shared" si="44"/>
        <v>0</v>
      </c>
      <c r="Y48" s="152">
        <f t="shared" si="45"/>
        <v>0</v>
      </c>
      <c r="Z48" s="4" t="str">
        <f t="shared" si="46"/>
        <v>-</v>
      </c>
    </row>
    <row r="49" spans="1:26" s="3" customFormat="1" hidden="1" x14ac:dyDescent="0.2">
      <c r="A49" s="232"/>
      <c r="B49" s="222" t="s">
        <v>156</v>
      </c>
      <c r="C49" s="222" t="s">
        <v>31</v>
      </c>
      <c r="D49" s="260" t="s">
        <v>108</v>
      </c>
      <c r="E49" s="225">
        <v>0</v>
      </c>
      <c r="F49" s="226">
        <v>649</v>
      </c>
      <c r="G49" s="230" t="s">
        <v>134</v>
      </c>
      <c r="H49" s="228">
        <v>0</v>
      </c>
      <c r="I49" s="228">
        <f t="shared" si="40"/>
        <v>0</v>
      </c>
      <c r="J49" s="229">
        <v>900</v>
      </c>
      <c r="K49" s="60">
        <f t="shared" si="10"/>
        <v>0</v>
      </c>
      <c r="L49" s="233">
        <f t="shared" si="28"/>
        <v>981.29040123645632</v>
      </c>
      <c r="M49" s="229">
        <f t="shared" si="29"/>
        <v>332.2777418589701</v>
      </c>
      <c r="N49" s="234">
        <f t="shared" si="41"/>
        <v>0</v>
      </c>
      <c r="O49" s="230">
        <v>12</v>
      </c>
      <c r="P49" s="227">
        <f t="shared" si="30"/>
        <v>0</v>
      </c>
      <c r="Q49" s="261">
        <f t="shared" si="11"/>
        <v>0</v>
      </c>
      <c r="R49" s="231">
        <v>450</v>
      </c>
      <c r="S49" s="228">
        <f t="shared" si="21"/>
        <v>0</v>
      </c>
      <c r="T49" s="265">
        <f t="shared" si="42"/>
        <v>0</v>
      </c>
      <c r="U49" s="265">
        <f t="shared" si="43"/>
        <v>0</v>
      </c>
      <c r="V49" s="266" t="str">
        <f t="shared" si="6"/>
        <v>-</v>
      </c>
      <c r="W49" s="262"/>
      <c r="X49" s="152">
        <f t="shared" si="44"/>
        <v>0</v>
      </c>
      <c r="Y49" s="152">
        <f t="shared" si="45"/>
        <v>0</v>
      </c>
      <c r="Z49" s="4" t="str">
        <f t="shared" si="46"/>
        <v>-</v>
      </c>
    </row>
    <row r="50" spans="1:26" s="3" customFormat="1" x14ac:dyDescent="0.2">
      <c r="A50" s="232"/>
      <c r="B50" s="222" t="s">
        <v>157</v>
      </c>
      <c r="C50" s="222" t="s">
        <v>31</v>
      </c>
      <c r="D50" s="260" t="s">
        <v>108</v>
      </c>
      <c r="E50" s="225">
        <v>1</v>
      </c>
      <c r="F50" s="226">
        <v>141</v>
      </c>
      <c r="G50" s="230" t="s">
        <v>134</v>
      </c>
      <c r="H50" s="228">
        <v>1</v>
      </c>
      <c r="I50" s="228">
        <f t="shared" si="40"/>
        <v>141</v>
      </c>
      <c r="J50" s="229">
        <v>900</v>
      </c>
      <c r="K50" s="60">
        <f t="shared" si="10"/>
        <v>900</v>
      </c>
      <c r="L50" s="233">
        <f t="shared" si="28"/>
        <v>213.19252168619471</v>
      </c>
      <c r="M50" s="229">
        <f t="shared" si="29"/>
        <v>72.189771343782425</v>
      </c>
      <c r="N50" s="234">
        <f>MAX(0,H50*(J50-L50-M50))</f>
        <v>614.61770697002282</v>
      </c>
      <c r="O50" s="230">
        <v>12</v>
      </c>
      <c r="P50" s="227">
        <f t="shared" si="30"/>
        <v>1290.8838076396094</v>
      </c>
      <c r="Q50" s="261">
        <f t="shared" si="11"/>
        <v>399.44475316231649</v>
      </c>
      <c r="R50" s="231">
        <v>450</v>
      </c>
      <c r="S50" s="228">
        <f t="shared" si="21"/>
        <v>450</v>
      </c>
      <c r="T50" s="265">
        <f t="shared" si="42"/>
        <v>0.34859837681505074</v>
      </c>
      <c r="U50" s="265">
        <f t="shared" si="43"/>
        <v>0.65803347143654434</v>
      </c>
      <c r="V50" s="266">
        <f t="shared" si="6"/>
        <v>1.2368089461837497</v>
      </c>
      <c r="W50" s="262"/>
      <c r="X50" s="152">
        <f t="shared" si="44"/>
        <v>0.47612163335897434</v>
      </c>
      <c r="Y50" s="152">
        <f t="shared" si="45"/>
        <v>0.78555672798046794</v>
      </c>
      <c r="Z50" s="4">
        <f t="shared" si="46"/>
        <v>0.94184701391604275</v>
      </c>
    </row>
    <row r="51" spans="1:26" s="3" customFormat="1" x14ac:dyDescent="0.2">
      <c r="A51" s="232"/>
      <c r="B51" s="222" t="s">
        <v>172</v>
      </c>
      <c r="C51" s="223" t="s">
        <v>31</v>
      </c>
      <c r="D51" s="260" t="s">
        <v>108</v>
      </c>
      <c r="E51" s="225">
        <v>7</v>
      </c>
      <c r="F51" s="226">
        <v>649</v>
      </c>
      <c r="G51" s="227" t="s">
        <v>134</v>
      </c>
      <c r="H51" s="228">
        <v>10</v>
      </c>
      <c r="I51" s="228">
        <f t="shared" si="40"/>
        <v>6490</v>
      </c>
      <c r="J51" s="229">
        <v>900</v>
      </c>
      <c r="K51" s="60">
        <f t="shared" si="10"/>
        <v>9000</v>
      </c>
      <c r="L51" s="233">
        <f t="shared" si="28"/>
        <v>981.29040123645632</v>
      </c>
      <c r="M51" s="229">
        <f t="shared" si="29"/>
        <v>332.2777418589701</v>
      </c>
      <c r="N51" s="234">
        <f>MAX(0,H51*(J51-L51-M51))</f>
        <v>0</v>
      </c>
      <c r="O51" s="230">
        <v>12</v>
      </c>
      <c r="P51" s="227">
        <f t="shared" si="30"/>
        <v>59417.275968660026</v>
      </c>
      <c r="Q51" s="261">
        <f t="shared" si="11"/>
        <v>18385.790411513713</v>
      </c>
      <c r="R51" s="231">
        <v>500</v>
      </c>
      <c r="S51" s="228">
        <v>4900</v>
      </c>
      <c r="T51" s="265">
        <f t="shared" ref="T51:T68" si="47">IF(ISERROR(S51/P51),0,S51/P51)</f>
        <v>8.2467597514644261E-2</v>
      </c>
      <c r="U51" s="265">
        <f t="shared" ref="U51:U68" si="48">IF(P51=0,0,(S51+Q51)/P51)</f>
        <v>0.39190269213613788</v>
      </c>
      <c r="V51" s="266">
        <f t="shared" si="6"/>
        <v>2.0766932728248535</v>
      </c>
      <c r="W51" s="262"/>
      <c r="X51" s="152">
        <f t="shared" ref="X51:X68" si="49">IF(ISERROR(N51/P51),0,N51/P51)</f>
        <v>0</v>
      </c>
      <c r="Y51" s="152">
        <f t="shared" ref="Y51:Y68" si="50">IF(P51=0,0,(N51+Q51)/P51)</f>
        <v>0.3094350946214936</v>
      </c>
      <c r="Z51" s="4" t="str">
        <f t="shared" ref="Z51:Z68" si="51">IF($N51=0,"-",(VLOOKUP($O51,AC,5)*$I51)/(N51+Q51))</f>
        <v>-</v>
      </c>
    </row>
    <row r="52" spans="1:26" s="3" customFormat="1" x14ac:dyDescent="0.2">
      <c r="A52" s="232"/>
      <c r="B52" s="222" t="s">
        <v>173</v>
      </c>
      <c r="C52" s="223" t="s">
        <v>31</v>
      </c>
      <c r="D52" s="260" t="s">
        <v>108</v>
      </c>
      <c r="E52" s="225">
        <v>2</v>
      </c>
      <c r="F52" s="226">
        <v>141</v>
      </c>
      <c r="G52" s="227" t="s">
        <v>134</v>
      </c>
      <c r="H52" s="228">
        <v>5</v>
      </c>
      <c r="I52" s="228">
        <f t="shared" si="40"/>
        <v>705</v>
      </c>
      <c r="J52" s="229">
        <v>900</v>
      </c>
      <c r="K52" s="60">
        <f t="shared" si="10"/>
        <v>4500</v>
      </c>
      <c r="L52" s="233">
        <f t="shared" si="28"/>
        <v>213.19252168619471</v>
      </c>
      <c r="M52" s="229">
        <f t="shared" si="29"/>
        <v>72.189771343782425</v>
      </c>
      <c r="N52" s="234">
        <f t="shared" ref="N52:N53" si="52">MAX(0,H52*(J52-L52-M52))</f>
        <v>3073.0885348501142</v>
      </c>
      <c r="O52" s="230">
        <v>12</v>
      </c>
      <c r="P52" s="227">
        <f t="shared" si="30"/>
        <v>6454.4190381980461</v>
      </c>
      <c r="Q52" s="261">
        <f t="shared" si="11"/>
        <v>1997.2237658115821</v>
      </c>
      <c r="R52" s="231">
        <v>500</v>
      </c>
      <c r="S52" s="228">
        <f t="shared" ref="S52:S69" si="53">H52*R52</f>
        <v>2500</v>
      </c>
      <c r="T52" s="265">
        <f t="shared" si="47"/>
        <v>0.38733152979450086</v>
      </c>
      <c r="U52" s="265">
        <f t="shared" si="48"/>
        <v>0.69676662441599446</v>
      </c>
      <c r="V52" s="266">
        <f t="shared" si="6"/>
        <v>1.1680549208900723</v>
      </c>
      <c r="W52" s="262"/>
      <c r="X52" s="152">
        <f t="shared" si="49"/>
        <v>0.47612163335897439</v>
      </c>
      <c r="Y52" s="152">
        <f t="shared" si="50"/>
        <v>0.78555672798046794</v>
      </c>
      <c r="Z52" s="4">
        <f t="shared" si="51"/>
        <v>0.94184701391604286</v>
      </c>
    </row>
    <row r="53" spans="1:26" s="3" customFormat="1" x14ac:dyDescent="0.2">
      <c r="A53" s="232"/>
      <c r="B53" s="222" t="s">
        <v>195</v>
      </c>
      <c r="C53" s="223" t="s">
        <v>31</v>
      </c>
      <c r="D53" s="260" t="s">
        <v>108</v>
      </c>
      <c r="E53" s="225">
        <v>2</v>
      </c>
      <c r="F53" s="226">
        <v>219</v>
      </c>
      <c r="G53" s="227" t="s">
        <v>134</v>
      </c>
      <c r="H53" s="228">
        <v>4</v>
      </c>
      <c r="I53" s="228">
        <f t="shared" si="40"/>
        <v>876</v>
      </c>
      <c r="J53" s="229">
        <v>900</v>
      </c>
      <c r="K53" s="60">
        <f t="shared" si="10"/>
        <v>3600</v>
      </c>
      <c r="L53" s="233">
        <f t="shared" si="28"/>
        <v>331.12881027855769</v>
      </c>
      <c r="M53" s="229">
        <f t="shared" si="29"/>
        <v>112.12453847013015</v>
      </c>
      <c r="N53" s="234">
        <f t="shared" si="52"/>
        <v>1826.9866050052487</v>
      </c>
      <c r="O53" s="230">
        <v>12</v>
      </c>
      <c r="P53" s="227">
        <f t="shared" si="30"/>
        <v>8019.9589751226786</v>
      </c>
      <c r="Q53" s="261">
        <f t="shared" si="11"/>
        <v>2481.656764327583</v>
      </c>
      <c r="R53" s="231">
        <v>500</v>
      </c>
      <c r="S53" s="228">
        <f t="shared" si="53"/>
        <v>2000</v>
      </c>
      <c r="T53" s="265">
        <f t="shared" ref="T53" si="54">IF(ISERROR(S53/P53),0,S53/P53)</f>
        <v>0.24937783425125398</v>
      </c>
      <c r="U53" s="265">
        <f t="shared" ref="U53" si="55">IF(P53=0,0,(S53+Q53)/P53)</f>
        <v>0.55881292887274758</v>
      </c>
      <c r="V53" s="266">
        <f t="shared" si="6"/>
        <v>1.4564116939864127</v>
      </c>
      <c r="W53" s="262"/>
      <c r="X53" s="152">
        <f t="shared" ref="X53" si="56">IF(ISERROR(N53/P53),0,N53/P53)</f>
        <v>0.22780498138113006</v>
      </c>
      <c r="Y53" s="152">
        <f t="shared" ref="Y53" si="57">IF(P53=0,0,(N53+Q53)/P53)</f>
        <v>0.53724007600262369</v>
      </c>
      <c r="Z53" s="4">
        <f t="shared" ref="Z53" si="58">IF($N53=0,"-",(VLOOKUP($O53,AC,5)*$I53)/(N53+Q53))</f>
        <v>1.3771762226212767</v>
      </c>
    </row>
    <row r="54" spans="1:26" s="3" customFormat="1" hidden="1" x14ac:dyDescent="0.2">
      <c r="A54" s="232"/>
      <c r="B54" s="222" t="s">
        <v>182</v>
      </c>
      <c r="C54" s="222" t="s">
        <v>189</v>
      </c>
      <c r="D54" s="224" t="s">
        <v>65</v>
      </c>
      <c r="E54" s="225">
        <v>0</v>
      </c>
      <c r="F54" s="263">
        <v>0.31</v>
      </c>
      <c r="G54" s="227" t="s">
        <v>132</v>
      </c>
      <c r="H54" s="228">
        <v>0</v>
      </c>
      <c r="I54" s="228">
        <f>H54*F54</f>
        <v>0</v>
      </c>
      <c r="J54" s="229">
        <v>1.35</v>
      </c>
      <c r="K54" s="60">
        <f t="shared" si="10"/>
        <v>0</v>
      </c>
      <c r="L54" s="233">
        <f t="shared" si="28"/>
        <v>0.73010308227083498</v>
      </c>
      <c r="M54" s="229">
        <f t="shared" si="29"/>
        <v>0.26011326467403084</v>
      </c>
      <c r="N54" s="234">
        <f>H54*(J54-L54-M54)</f>
        <v>0</v>
      </c>
      <c r="O54" s="230">
        <v>30</v>
      </c>
      <c r="P54" s="227">
        <f t="shared" si="30"/>
        <v>0</v>
      </c>
      <c r="Q54" s="261">
        <f t="shared" si="11"/>
        <v>0</v>
      </c>
      <c r="R54" s="231">
        <v>0.5</v>
      </c>
      <c r="S54" s="228">
        <f>H54*R54</f>
        <v>0</v>
      </c>
      <c r="T54" s="265">
        <f t="shared" ref="T54" si="59">IF(ISERROR(S54/P54),0,S54/P54)</f>
        <v>0</v>
      </c>
      <c r="U54" s="265">
        <f t="shared" ref="U54" si="60">IF(P54=0,0,(S54+Q54)/P54)</f>
        <v>0</v>
      </c>
      <c r="V54" s="266" t="str">
        <f>IF($S54=0,"-",(VLOOKUP($O54,AC,7)*$I54)/($S54+$Q54))</f>
        <v>-</v>
      </c>
      <c r="W54" s="262"/>
      <c r="X54" s="152">
        <f t="shared" ref="X54" si="61">IF(ISERROR(N54/P54),0,N54/P54)</f>
        <v>0</v>
      </c>
      <c r="Y54" s="152">
        <f t="shared" ref="Y54" si="62">IF(P54=0,0,(N54+Q54)/P54)</f>
        <v>0</v>
      </c>
      <c r="Z54" s="4" t="str">
        <f>IF($N54=0,"-",(VLOOKUP($O54,AC,5)*$I54)/(N54+Q54))</f>
        <v>-</v>
      </c>
    </row>
    <row r="55" spans="1:26" s="3" customFormat="1" hidden="1" x14ac:dyDescent="0.2">
      <c r="A55" s="232"/>
      <c r="B55" s="222" t="s">
        <v>185</v>
      </c>
      <c r="C55" s="223" t="s">
        <v>152</v>
      </c>
      <c r="D55" s="224" t="s">
        <v>66</v>
      </c>
      <c r="E55" s="225">
        <v>0</v>
      </c>
      <c r="F55" s="226">
        <v>0.32</v>
      </c>
      <c r="G55" s="227" t="s">
        <v>132</v>
      </c>
      <c r="H55" s="228">
        <v>0</v>
      </c>
      <c r="I55" s="228">
        <f>H55*F55</f>
        <v>0</v>
      </c>
      <c r="J55" s="229">
        <v>1.63</v>
      </c>
      <c r="K55" s="60">
        <f t="shared" si="10"/>
        <v>0</v>
      </c>
      <c r="L55" s="233">
        <f t="shared" si="28"/>
        <v>0.75365479460215234</v>
      </c>
      <c r="M55" s="229">
        <f t="shared" si="29"/>
        <v>0.26850401514738664</v>
      </c>
      <c r="N55" s="234">
        <f>H55*(J55-L55-M55)</f>
        <v>0</v>
      </c>
      <c r="O55" s="230">
        <v>30</v>
      </c>
      <c r="P55" s="227">
        <f t="shared" si="30"/>
        <v>0</v>
      </c>
      <c r="Q55" s="261">
        <f t="shared" si="11"/>
        <v>0</v>
      </c>
      <c r="R55" s="231">
        <v>0.65</v>
      </c>
      <c r="S55" s="228">
        <f>H55*R55</f>
        <v>0</v>
      </c>
      <c r="T55" s="265">
        <f>IF(ISERROR(S55/P55),0,S55/P55)</f>
        <v>0</v>
      </c>
      <c r="U55" s="265">
        <f>IF(P55=0,0,(S55+Q55)/P55)</f>
        <v>0</v>
      </c>
      <c r="V55" s="266" t="str">
        <f>IF($S55=0,"-",(VLOOKUP($O55,AC,7)*$I55)/($S55+$Q55))</f>
        <v>-</v>
      </c>
      <c r="W55" s="262"/>
      <c r="X55" s="152">
        <f>IF(ISERROR(N55/P55),0,N55/P55)</f>
        <v>0</v>
      </c>
      <c r="Y55" s="152">
        <f>IF(P55=0,0,(N55+Q55)/P55)</f>
        <v>0</v>
      </c>
      <c r="Z55" s="4" t="str">
        <f>IF($N55=0,"-",(VLOOKUP($O55,AC,5)*$I55)/(N55+Q55))</f>
        <v>-</v>
      </c>
    </row>
    <row r="56" spans="1:26" s="3" customFormat="1" x14ac:dyDescent="0.2">
      <c r="A56" s="232"/>
      <c r="B56" s="222" t="s">
        <v>196</v>
      </c>
      <c r="C56" s="223" t="s">
        <v>189</v>
      </c>
      <c r="D56" s="224" t="s">
        <v>65</v>
      </c>
      <c r="E56" s="225">
        <v>8</v>
      </c>
      <c r="F56" s="226">
        <v>0.31</v>
      </c>
      <c r="G56" s="227" t="s">
        <v>132</v>
      </c>
      <c r="H56" s="228">
        <v>87988</v>
      </c>
      <c r="I56" s="228">
        <f>H56*F56</f>
        <v>27276.28</v>
      </c>
      <c r="J56" s="229">
        <v>1.35</v>
      </c>
      <c r="K56" s="60">
        <f t="shared" si="10"/>
        <v>118783.8</v>
      </c>
      <c r="L56" s="233">
        <f t="shared" si="28"/>
        <v>0.73010308227083498</v>
      </c>
      <c r="M56" s="229">
        <f t="shared" si="29"/>
        <v>0.26011326467403084</v>
      </c>
      <c r="N56" s="234">
        <f>MAX(0,H56*(J56-L56-M56))</f>
        <v>31656.644065015153</v>
      </c>
      <c r="O56" s="230">
        <v>30</v>
      </c>
      <c r="P56" s="227">
        <f t="shared" si="30"/>
        <v>447982.62071419158</v>
      </c>
      <c r="Q56" s="261">
        <f t="shared" si="11"/>
        <v>77272.10589919312</v>
      </c>
      <c r="R56" s="231">
        <v>1.1000000000000001</v>
      </c>
      <c r="S56" s="228">
        <f>H56*R56</f>
        <v>96786.8</v>
      </c>
      <c r="T56" s="265">
        <f>IF(ISERROR(S56/P56),0,S56/P56)</f>
        <v>0.21605034553728594</v>
      </c>
      <c r="U56" s="265">
        <f>IF(P56=0,0,(S56+Q56)/P56)</f>
        <v>0.38853941615346943</v>
      </c>
      <c r="V56" s="266">
        <f>IF($S56=0,"-",(VLOOKUP($O56,AC,7)*$I56)/($S56+$Q56))</f>
        <v>3.861036030578779</v>
      </c>
      <c r="W56" s="262"/>
      <c r="X56" s="152">
        <f>IF(ISERROR(N56/P56),0,N56/P56)</f>
        <v>7.0664893237480694E-2</v>
      </c>
      <c r="Y56" s="152">
        <f>IF(P56=0,0,(N56+Q56)/P56)</f>
        <v>0.24315396385366414</v>
      </c>
      <c r="Z56" s="4">
        <f>IF($N56=0,"-",(VLOOKUP($O56,AC,5)*$I56)/(N56+Q56))</f>
        <v>5.2507303683291067</v>
      </c>
    </row>
    <row r="57" spans="1:26" s="3" customFormat="1" x14ac:dyDescent="0.2">
      <c r="A57" s="232"/>
      <c r="B57" s="222" t="s">
        <v>174</v>
      </c>
      <c r="C57" s="223" t="s">
        <v>169</v>
      </c>
      <c r="D57" s="224" t="s">
        <v>66</v>
      </c>
      <c r="E57" s="225">
        <v>6</v>
      </c>
      <c r="F57" s="226">
        <v>0.32</v>
      </c>
      <c r="G57" s="227" t="s">
        <v>132</v>
      </c>
      <c r="H57" s="228">
        <v>19013</v>
      </c>
      <c r="I57" s="228">
        <f t="shared" si="40"/>
        <v>6084.16</v>
      </c>
      <c r="J57" s="229">
        <v>1.63</v>
      </c>
      <c r="K57" s="60">
        <f t="shared" si="10"/>
        <v>30991.19</v>
      </c>
      <c r="L57" s="233">
        <f t="shared" si="28"/>
        <v>0.75365479460215234</v>
      </c>
      <c r="M57" s="229">
        <f t="shared" si="29"/>
        <v>0.26850401514738664</v>
      </c>
      <c r="N57" s="234">
        <f>MAX(0,H57*(J57-L57-M57))</f>
        <v>11556.884550232013</v>
      </c>
      <c r="O57" s="230">
        <v>30</v>
      </c>
      <c r="P57" s="227">
        <f t="shared" si="30"/>
        <v>99925.574222161391</v>
      </c>
      <c r="Q57" s="261">
        <f t="shared" si="11"/>
        <v>17236.069428369072</v>
      </c>
      <c r="R57" s="231">
        <v>1.25</v>
      </c>
      <c r="S57" s="228">
        <f t="shared" si="53"/>
        <v>23766.25</v>
      </c>
      <c r="T57" s="265">
        <f t="shared" si="47"/>
        <v>0.23783951390823377</v>
      </c>
      <c r="U57" s="265">
        <f t="shared" si="48"/>
        <v>0.41032858452441712</v>
      </c>
      <c r="V57" s="266">
        <f t="shared" si="6"/>
        <v>3.6560082374161733</v>
      </c>
      <c r="W57" s="262"/>
      <c r="X57" s="152">
        <f t="shared" si="49"/>
        <v>0.11565492257805748</v>
      </c>
      <c r="Y57" s="152">
        <f t="shared" si="50"/>
        <v>0.28814399319424089</v>
      </c>
      <c r="Z57" s="4">
        <f t="shared" si="51"/>
        <v>4.4308954284720095</v>
      </c>
    </row>
    <row r="58" spans="1:26" s="3" customFormat="1" hidden="1" x14ac:dyDescent="0.2">
      <c r="A58" s="232"/>
      <c r="B58" s="222" t="s">
        <v>186</v>
      </c>
      <c r="C58" s="223" t="s">
        <v>153</v>
      </c>
      <c r="D58" s="224" t="s">
        <v>66</v>
      </c>
      <c r="E58" s="225">
        <v>0</v>
      </c>
      <c r="F58" s="226">
        <v>0.32</v>
      </c>
      <c r="G58" s="227" t="s">
        <v>132</v>
      </c>
      <c r="H58" s="228">
        <v>0</v>
      </c>
      <c r="I58" s="228">
        <f>H58*F58</f>
        <v>0</v>
      </c>
      <c r="J58" s="229">
        <v>1.63</v>
      </c>
      <c r="K58" s="60">
        <f t="shared" si="10"/>
        <v>0</v>
      </c>
      <c r="L58" s="233">
        <f t="shared" si="28"/>
        <v>0.75365479460215234</v>
      </c>
      <c r="M58" s="229">
        <f t="shared" si="29"/>
        <v>0.26850401514738664</v>
      </c>
      <c r="N58" s="234">
        <f>H58*(J58-L58-M58)</f>
        <v>0</v>
      </c>
      <c r="O58" s="230">
        <v>30</v>
      </c>
      <c r="P58" s="227">
        <f t="shared" si="30"/>
        <v>0</v>
      </c>
      <c r="Q58" s="261">
        <f t="shared" si="11"/>
        <v>0</v>
      </c>
      <c r="R58" s="231">
        <v>0.78</v>
      </c>
      <c r="S58" s="228">
        <f>H58*R58</f>
        <v>0</v>
      </c>
      <c r="T58" s="265">
        <f>IF(ISERROR(S58/P58),0,S58/P58)</f>
        <v>0</v>
      </c>
      <c r="U58" s="265">
        <f>IF(P58=0,0,(S58+Q58)/P58)</f>
        <v>0</v>
      </c>
      <c r="V58" s="266" t="str">
        <f>IF($S58=0,"-",(VLOOKUP($O58,AC,7)*$I58)/($S58+$Q58))</f>
        <v>-</v>
      </c>
      <c r="W58" s="262"/>
      <c r="X58" s="152">
        <f>IF(ISERROR(N58/P58),0,N58/P58)</f>
        <v>0</v>
      </c>
      <c r="Y58" s="152">
        <f>IF(P58=0,0,(N58+Q58)/P58)</f>
        <v>0</v>
      </c>
      <c r="Z58" s="4" t="str">
        <f>IF($N58=0,"-",(VLOOKUP($O58,AC,5)*$I58)/(N58+Q58))</f>
        <v>-</v>
      </c>
    </row>
    <row r="59" spans="1:26" s="3" customFormat="1" hidden="1" x14ac:dyDescent="0.2">
      <c r="A59" s="232"/>
      <c r="B59" s="222" t="s">
        <v>177</v>
      </c>
      <c r="C59" s="223" t="s">
        <v>167</v>
      </c>
      <c r="D59" s="224" t="s">
        <v>65</v>
      </c>
      <c r="E59" s="225">
        <v>0</v>
      </c>
      <c r="F59" s="226">
        <v>0.36</v>
      </c>
      <c r="G59" s="227" t="s">
        <v>132</v>
      </c>
      <c r="H59" s="228">
        <v>0</v>
      </c>
      <c r="I59" s="228">
        <f t="shared" si="40"/>
        <v>0</v>
      </c>
      <c r="J59" s="229">
        <v>2.15</v>
      </c>
      <c r="K59" s="60">
        <f t="shared" si="10"/>
        <v>0</v>
      </c>
      <c r="L59" s="233">
        <f t="shared" si="28"/>
        <v>0.84786164392742136</v>
      </c>
      <c r="M59" s="229">
        <f t="shared" si="29"/>
        <v>0.30206701704081002</v>
      </c>
      <c r="N59" s="234">
        <f t="shared" ref="N59:N68" si="63">H59*(J59-L59-M59)</f>
        <v>0</v>
      </c>
      <c r="O59" s="230">
        <v>30</v>
      </c>
      <c r="P59" s="227">
        <f t="shared" si="30"/>
        <v>0</v>
      </c>
      <c r="Q59" s="261">
        <f t="shared" si="11"/>
        <v>0</v>
      </c>
      <c r="R59" s="231">
        <v>0.8</v>
      </c>
      <c r="S59" s="228">
        <f t="shared" si="53"/>
        <v>0</v>
      </c>
      <c r="T59" s="265">
        <f t="shared" si="47"/>
        <v>0</v>
      </c>
      <c r="U59" s="265">
        <f t="shared" si="48"/>
        <v>0</v>
      </c>
      <c r="V59" s="266" t="str">
        <f t="shared" si="6"/>
        <v>-</v>
      </c>
      <c r="W59" s="262"/>
      <c r="X59" s="152">
        <f t="shared" si="49"/>
        <v>0</v>
      </c>
      <c r="Y59" s="152">
        <f t="shared" si="50"/>
        <v>0</v>
      </c>
      <c r="Z59" s="4" t="str">
        <f t="shared" si="51"/>
        <v>-</v>
      </c>
    </row>
    <row r="60" spans="1:26" s="3" customFormat="1" x14ac:dyDescent="0.2">
      <c r="A60" s="232"/>
      <c r="B60" s="222" t="s">
        <v>197</v>
      </c>
      <c r="C60" s="223" t="s">
        <v>202</v>
      </c>
      <c r="D60" s="224" t="s">
        <v>67</v>
      </c>
      <c r="E60" s="225">
        <v>2</v>
      </c>
      <c r="F60" s="226">
        <v>0.35</v>
      </c>
      <c r="G60" s="227" t="s">
        <v>132</v>
      </c>
      <c r="H60" s="228">
        <v>92563</v>
      </c>
      <c r="I60" s="228">
        <f t="shared" si="40"/>
        <v>32397.05</v>
      </c>
      <c r="J60" s="229">
        <v>1.83</v>
      </c>
      <c r="K60" s="60">
        <f t="shared" si="10"/>
        <v>169390.29</v>
      </c>
      <c r="L60" s="233">
        <f t="shared" si="28"/>
        <v>0.82430993159610388</v>
      </c>
      <c r="M60" s="229">
        <f t="shared" si="29"/>
        <v>0.29367626656745416</v>
      </c>
      <c r="N60" s="234">
        <f>MAX(0,H60*(J60-L60-M60))</f>
        <v>65906.133539386588</v>
      </c>
      <c r="O60" s="230">
        <v>30</v>
      </c>
      <c r="P60" s="227">
        <f t="shared" si="30"/>
        <v>532085.58360629459</v>
      </c>
      <c r="Q60" s="261">
        <f t="shared" si="11"/>
        <v>91778.947804519325</v>
      </c>
      <c r="R60" s="231">
        <v>1.35</v>
      </c>
      <c r="S60" s="228">
        <f t="shared" si="53"/>
        <v>124960.05</v>
      </c>
      <c r="T60" s="265">
        <f t="shared" ref="T60" si="64">IF(ISERROR(S60/P60),0,S60/P60)</f>
        <v>0.23484953144767315</v>
      </c>
      <c r="U60" s="265">
        <f t="shared" ref="U60" si="65">IF(P60=0,0,(S60+Q60)/P60)</f>
        <v>0.40733860206385658</v>
      </c>
      <c r="V60" s="266">
        <f t="shared" si="6"/>
        <v>3.6828443890849658</v>
      </c>
      <c r="W60" s="262"/>
      <c r="X60" s="152">
        <f t="shared" ref="X60" si="66">IF(ISERROR(N60/P60),0,N60/P60)</f>
        <v>0.12386378351523319</v>
      </c>
      <c r="Y60" s="152">
        <f t="shared" ref="Y60" si="67">IF(P60=0,0,(N60+Q60)/P60)</f>
        <v>0.29635285413141665</v>
      </c>
      <c r="Z60" s="4">
        <f t="shared" ref="Z60" si="68">IF($N60=0,"-",(VLOOKUP($O60,AC,5)*$I60)/(N60+Q60))</f>
        <v>4.308161316441609</v>
      </c>
    </row>
    <row r="61" spans="1:26" s="3" customFormat="1" x14ac:dyDescent="0.2">
      <c r="A61" s="232"/>
      <c r="B61" s="222" t="s">
        <v>176</v>
      </c>
      <c r="C61" s="223" t="s">
        <v>170</v>
      </c>
      <c r="D61" s="224" t="s">
        <v>65</v>
      </c>
      <c r="E61" s="225">
        <v>2</v>
      </c>
      <c r="F61" s="226">
        <v>0.36</v>
      </c>
      <c r="G61" s="227" t="s">
        <v>132</v>
      </c>
      <c r="H61" s="228">
        <v>22000</v>
      </c>
      <c r="I61" s="228">
        <f t="shared" si="40"/>
        <v>7920</v>
      </c>
      <c r="J61" s="229">
        <v>2.15</v>
      </c>
      <c r="K61" s="60">
        <f t="shared" si="10"/>
        <v>47300</v>
      </c>
      <c r="L61" s="233">
        <f t="shared" si="28"/>
        <v>0.84786164392742136</v>
      </c>
      <c r="M61" s="229">
        <f t="shared" si="29"/>
        <v>0.30206701704081002</v>
      </c>
      <c r="N61" s="234">
        <f>MAX(0,H61*(J61-L61-M61))</f>
        <v>22001.569458698908</v>
      </c>
      <c r="O61" s="230">
        <v>30</v>
      </c>
      <c r="P61" s="227">
        <f t="shared" si="30"/>
        <v>130077.20833106265</v>
      </c>
      <c r="Q61" s="261">
        <f t="shared" si="11"/>
        <v>22436.896773372671</v>
      </c>
      <c r="R61" s="231">
        <v>1.6</v>
      </c>
      <c r="S61" s="228">
        <f t="shared" si="53"/>
        <v>35200</v>
      </c>
      <c r="T61" s="265">
        <f t="shared" si="47"/>
        <v>0.27060851360225713</v>
      </c>
      <c r="U61" s="265">
        <f t="shared" si="48"/>
        <v>0.44309758421844059</v>
      </c>
      <c r="V61" s="266">
        <f t="shared" si="6"/>
        <v>3.3856304762181431</v>
      </c>
      <c r="W61" s="262"/>
      <c r="X61" s="152">
        <f t="shared" si="49"/>
        <v>0.16914238659475364</v>
      </c>
      <c r="Y61" s="152">
        <f t="shared" si="50"/>
        <v>0.34163145721093707</v>
      </c>
      <c r="Z61" s="4">
        <f t="shared" si="51"/>
        <v>3.7371731298084874</v>
      </c>
    </row>
    <row r="62" spans="1:26" s="3" customFormat="1" hidden="1" x14ac:dyDescent="0.2">
      <c r="A62" s="232"/>
      <c r="B62" s="222" t="s">
        <v>187</v>
      </c>
      <c r="C62" s="223" t="s">
        <v>154</v>
      </c>
      <c r="D62" s="224" t="s">
        <v>65</v>
      </c>
      <c r="E62" s="225">
        <v>0</v>
      </c>
      <c r="F62" s="226">
        <v>0.36</v>
      </c>
      <c r="G62" s="227" t="s">
        <v>132</v>
      </c>
      <c r="H62" s="228">
        <v>0</v>
      </c>
      <c r="I62" s="228">
        <f>H62*F62</f>
        <v>0</v>
      </c>
      <c r="J62" s="229">
        <v>2.15</v>
      </c>
      <c r="K62" s="60">
        <f t="shared" si="10"/>
        <v>0</v>
      </c>
      <c r="L62" s="233">
        <f t="shared" si="28"/>
        <v>0.84786164392742136</v>
      </c>
      <c r="M62" s="229">
        <f t="shared" si="29"/>
        <v>0.30206701704081002</v>
      </c>
      <c r="N62" s="234">
        <f>H62*(J62-L62-M62)</f>
        <v>0</v>
      </c>
      <c r="O62" s="230">
        <v>30</v>
      </c>
      <c r="P62" s="227">
        <f t="shared" si="30"/>
        <v>0</v>
      </c>
      <c r="Q62" s="261">
        <f t="shared" si="11"/>
        <v>0</v>
      </c>
      <c r="R62" s="231">
        <v>0.96</v>
      </c>
      <c r="S62" s="228">
        <f>H62*R62</f>
        <v>0</v>
      </c>
      <c r="T62" s="265">
        <f>IF(ISERROR(S62/P62),0,S62/P62)</f>
        <v>0</v>
      </c>
      <c r="U62" s="265">
        <f>IF(P62=0,0,(S62+Q62)/P62)</f>
        <v>0</v>
      </c>
      <c r="V62" s="266" t="str">
        <f>IF($S62=0,"-",(VLOOKUP($O62,AC,7)*$I62)/($S62+$Q62))</f>
        <v>-</v>
      </c>
      <c r="W62" s="262"/>
      <c r="X62" s="152">
        <f>IF(ISERROR(N62/P62),0,N62/P62)</f>
        <v>0</v>
      </c>
      <c r="Y62" s="152">
        <f>IF(P62=0,0,(N62+Q62)/P62)</f>
        <v>0</v>
      </c>
      <c r="Z62" s="4" t="str">
        <f>IF($N62=0,"-",(VLOOKUP($O62,AC,5)*$I62)/(N62+Q62))</f>
        <v>-</v>
      </c>
    </row>
    <row r="63" spans="1:26" s="3" customFormat="1" hidden="1" x14ac:dyDescent="0.2">
      <c r="A63" s="232"/>
      <c r="B63" s="222" t="s">
        <v>164</v>
      </c>
      <c r="C63" s="223" t="s">
        <v>166</v>
      </c>
      <c r="D63" s="224" t="s">
        <v>39</v>
      </c>
      <c r="E63" s="225">
        <v>0</v>
      </c>
      <c r="F63" s="226">
        <v>0.16</v>
      </c>
      <c r="G63" s="227" t="s">
        <v>132</v>
      </c>
      <c r="H63" s="228">
        <v>0</v>
      </c>
      <c r="I63" s="228">
        <f t="shared" si="40"/>
        <v>0</v>
      </c>
      <c r="J63" s="229">
        <v>1.5</v>
      </c>
      <c r="K63" s="60">
        <f t="shared" si="10"/>
        <v>0</v>
      </c>
      <c r="L63" s="233">
        <f t="shared" si="28"/>
        <v>0.37682739730107617</v>
      </c>
      <c r="M63" s="229">
        <f t="shared" si="29"/>
        <v>0.13425200757369332</v>
      </c>
      <c r="N63" s="234">
        <f t="shared" si="63"/>
        <v>0</v>
      </c>
      <c r="O63" s="230">
        <v>30</v>
      </c>
      <c r="P63" s="227">
        <f t="shared" si="30"/>
        <v>0</v>
      </c>
      <c r="Q63" s="261">
        <f t="shared" si="11"/>
        <v>0</v>
      </c>
      <c r="R63" s="231">
        <v>0.5</v>
      </c>
      <c r="S63" s="228">
        <f t="shared" si="53"/>
        <v>0</v>
      </c>
      <c r="T63" s="265">
        <f t="shared" si="47"/>
        <v>0</v>
      </c>
      <c r="U63" s="265">
        <f t="shared" si="48"/>
        <v>0</v>
      </c>
      <c r="V63" s="266" t="str">
        <f t="shared" si="6"/>
        <v>-</v>
      </c>
      <c r="W63" s="262"/>
      <c r="X63" s="152">
        <f t="shared" si="49"/>
        <v>0</v>
      </c>
      <c r="Y63" s="152">
        <f t="shared" si="50"/>
        <v>0</v>
      </c>
      <c r="Z63" s="4" t="str">
        <f t="shared" si="51"/>
        <v>-</v>
      </c>
    </row>
    <row r="64" spans="1:26" s="3" customFormat="1" hidden="1" x14ac:dyDescent="0.2">
      <c r="A64" s="232"/>
      <c r="B64" s="222" t="s">
        <v>178</v>
      </c>
      <c r="C64" s="223" t="s">
        <v>165</v>
      </c>
      <c r="D64" s="224" t="s">
        <v>39</v>
      </c>
      <c r="E64" s="225">
        <v>0</v>
      </c>
      <c r="F64" s="226">
        <v>0.16</v>
      </c>
      <c r="G64" s="227" t="s">
        <v>132</v>
      </c>
      <c r="H64" s="228">
        <v>0</v>
      </c>
      <c r="I64" s="228">
        <f>H64*F64</f>
        <v>0</v>
      </c>
      <c r="J64" s="229">
        <v>1.5</v>
      </c>
      <c r="K64" s="60">
        <f t="shared" si="10"/>
        <v>0</v>
      </c>
      <c r="L64" s="233">
        <f t="shared" si="28"/>
        <v>0.37682739730107617</v>
      </c>
      <c r="M64" s="229">
        <f t="shared" si="29"/>
        <v>0.13425200757369332</v>
      </c>
      <c r="N64" s="234">
        <f>H64*(J64-L64-M64)</f>
        <v>0</v>
      </c>
      <c r="O64" s="230">
        <v>30</v>
      </c>
      <c r="P64" s="227">
        <f t="shared" si="30"/>
        <v>0</v>
      </c>
      <c r="Q64" s="261">
        <f t="shared" si="11"/>
        <v>0</v>
      </c>
      <c r="R64" s="231">
        <v>0.6</v>
      </c>
      <c r="S64" s="228">
        <f>H64*R64</f>
        <v>0</v>
      </c>
      <c r="T64" s="265">
        <f>IF(ISERROR(S64/P64),0,S64/P64)</f>
        <v>0</v>
      </c>
      <c r="U64" s="265">
        <f>IF(P64=0,0,(S64+Q64)/P64)</f>
        <v>0</v>
      </c>
      <c r="V64" s="266" t="str">
        <f>IF($S64=0,"-",(VLOOKUP($O64,AC,7)*$I64)/($S64+$Q64))</f>
        <v>-</v>
      </c>
      <c r="W64" s="262"/>
      <c r="X64" s="152">
        <f>IF(ISERROR(N64/P64),0,N64/P64)</f>
        <v>0</v>
      </c>
      <c r="Y64" s="152">
        <f>IF(P64=0,0,(N64+Q64)/P64)</f>
        <v>0</v>
      </c>
      <c r="Z64" s="4" t="str">
        <f>IF($N64=0,"-",(VLOOKUP($O64,AC,5)*$I64)/(N64+Q64))</f>
        <v>-</v>
      </c>
    </row>
    <row r="65" spans="1:110" s="3" customFormat="1" hidden="1" x14ac:dyDescent="0.2">
      <c r="A65" s="232"/>
      <c r="B65" s="222" t="s">
        <v>183</v>
      </c>
      <c r="C65" s="222" t="s">
        <v>190</v>
      </c>
      <c r="D65" s="224" t="s">
        <v>38</v>
      </c>
      <c r="E65" s="225">
        <v>0</v>
      </c>
      <c r="F65" s="263">
        <v>0.19</v>
      </c>
      <c r="G65" s="227" t="s">
        <v>132</v>
      </c>
      <c r="H65" s="228">
        <v>0</v>
      </c>
      <c r="I65" s="228">
        <f>H65*F65</f>
        <v>0</v>
      </c>
      <c r="J65" s="229">
        <v>1.7</v>
      </c>
      <c r="K65" s="60">
        <f t="shared" si="10"/>
        <v>0</v>
      </c>
      <c r="L65" s="233">
        <f t="shared" si="28"/>
        <v>0.44748253429502793</v>
      </c>
      <c r="M65" s="229">
        <f t="shared" si="29"/>
        <v>0.15942425899376084</v>
      </c>
      <c r="N65" s="234">
        <f t="shared" ref="N65" si="69">H65*(J65-L65-M65)</f>
        <v>0</v>
      </c>
      <c r="O65" s="230">
        <v>30</v>
      </c>
      <c r="P65" s="227">
        <f t="shared" si="30"/>
        <v>0</v>
      </c>
      <c r="Q65" s="261">
        <f t="shared" si="11"/>
        <v>0</v>
      </c>
      <c r="R65" s="231">
        <v>0.56000000000000005</v>
      </c>
      <c r="S65" s="228">
        <f>H65*R65</f>
        <v>0</v>
      </c>
      <c r="T65" s="265">
        <f t="shared" ref="T65" si="70">IF(ISERROR(S65/P65),0,S65/P65)</f>
        <v>0</v>
      </c>
      <c r="U65" s="265">
        <f t="shared" ref="U65" si="71">IF(P65=0,0,(S65+Q65)/P65)</f>
        <v>0</v>
      </c>
      <c r="V65" s="266" t="str">
        <f>IF($S65=0,"-",(VLOOKUP($O65,AC,7)*$I65)/($S65+$Q65))</f>
        <v>-</v>
      </c>
      <c r="W65" s="262"/>
      <c r="X65" s="152">
        <f t="shared" ref="X65" si="72">IF(ISERROR(N65/P65),0,N65/P65)</f>
        <v>0</v>
      </c>
      <c r="Y65" s="152">
        <f t="shared" ref="Y65" si="73">IF(P65=0,0,(N65+Q65)/P65)</f>
        <v>0</v>
      </c>
      <c r="Z65" s="4" t="str">
        <f>IF($N65=0,"-",(VLOOKUP($O65,AC,5)*$I65)/(N65+Q65))</f>
        <v>-</v>
      </c>
    </row>
    <row r="66" spans="1:110" s="3" customFormat="1" x14ac:dyDescent="0.2">
      <c r="A66" s="232"/>
      <c r="B66" s="222" t="s">
        <v>198</v>
      </c>
      <c r="C66" s="222" t="s">
        <v>200</v>
      </c>
      <c r="D66" s="224" t="s">
        <v>201</v>
      </c>
      <c r="E66" s="225">
        <v>3</v>
      </c>
      <c r="F66" s="263">
        <v>0.16</v>
      </c>
      <c r="G66" s="227" t="s">
        <v>132</v>
      </c>
      <c r="H66" s="228">
        <v>2223</v>
      </c>
      <c r="I66" s="228">
        <f>H66*F66</f>
        <v>355.68</v>
      </c>
      <c r="J66" s="229">
        <v>1.7</v>
      </c>
      <c r="K66" s="60">
        <f t="shared" si="10"/>
        <v>3779.1</v>
      </c>
      <c r="L66" s="233">
        <f t="shared" si="28"/>
        <v>0.37682739730107617</v>
      </c>
      <c r="M66" s="229">
        <f t="shared" si="29"/>
        <v>0.13425200757369332</v>
      </c>
      <c r="N66" s="234">
        <f>MAX(0,H66*(J66-L66-M66))</f>
        <v>2642.970482963387</v>
      </c>
      <c r="O66" s="230">
        <v>30</v>
      </c>
      <c r="P66" s="227">
        <f t="shared" si="30"/>
        <v>5841.6491741404507</v>
      </c>
      <c r="Q66" s="261">
        <f t="shared" si="11"/>
        <v>1007.6206369132816</v>
      </c>
      <c r="R66" s="231">
        <v>1.1000000000000001</v>
      </c>
      <c r="S66" s="228">
        <f>H66*R66</f>
        <v>2445.3000000000002</v>
      </c>
      <c r="T66" s="265">
        <f t="shared" ref="T66" si="74">IF(ISERROR(S66/P66),0,S66/P66)</f>
        <v>0.41859754447849146</v>
      </c>
      <c r="U66" s="265">
        <f t="shared" ref="U66" si="75">IF(P66=0,0,(S66+Q66)/P66)</f>
        <v>0.59108661509467486</v>
      </c>
      <c r="V66" s="266">
        <f>IF($S66=0,"-",(VLOOKUP($O66,AC,7)*$I66)/($S66+$Q66))</f>
        <v>2.5379777629177154</v>
      </c>
      <c r="W66" s="262"/>
      <c r="X66" s="152">
        <f t="shared" ref="X66" si="76">IF(ISERROR(N66/P66),0,N66/P66)</f>
        <v>0.45243567427211645</v>
      </c>
      <c r="Y66" s="152">
        <f t="shared" ref="Y66" si="77">IF(P66=0,0,(N66+Q66)/P66)</f>
        <v>0.62492474488829985</v>
      </c>
      <c r="Z66" s="4">
        <f>IF($N66=0,"-",(VLOOKUP($O66,AC,5)*$I66)/(N66+Q66))</f>
        <v>2.043023440229172</v>
      </c>
    </row>
    <row r="67" spans="1:110" s="3" customFormat="1" x14ac:dyDescent="0.2">
      <c r="A67" s="232"/>
      <c r="B67" s="222" t="s">
        <v>175</v>
      </c>
      <c r="C67" s="223" t="s">
        <v>171</v>
      </c>
      <c r="D67" s="224" t="s">
        <v>38</v>
      </c>
      <c r="E67" s="225">
        <v>11</v>
      </c>
      <c r="F67" s="226">
        <v>0.19</v>
      </c>
      <c r="G67" s="227" t="s">
        <v>132</v>
      </c>
      <c r="H67" s="228">
        <v>63971</v>
      </c>
      <c r="I67" s="228">
        <f t="shared" si="40"/>
        <v>12154.49</v>
      </c>
      <c r="J67" s="229">
        <v>1.7</v>
      </c>
      <c r="K67" s="60">
        <f t="shared" si="10"/>
        <v>108750.7</v>
      </c>
      <c r="L67" s="233">
        <f t="shared" si="28"/>
        <v>0.44748253429502793</v>
      </c>
      <c r="M67" s="229">
        <f t="shared" si="29"/>
        <v>0.15942425899376084</v>
      </c>
      <c r="N67" s="234">
        <f>MAX(0,H67*(J67-L67-M67))</f>
        <v>69926.265526522882</v>
      </c>
      <c r="O67" s="230">
        <v>30</v>
      </c>
      <c r="P67" s="227">
        <f t="shared" si="30"/>
        <v>199624.00604644162</v>
      </c>
      <c r="Q67" s="261">
        <f t="shared" si="11"/>
        <v>34432.959275630099</v>
      </c>
      <c r="R67" s="231">
        <v>1.25</v>
      </c>
      <c r="S67" s="228">
        <f t="shared" si="53"/>
        <v>79963.75</v>
      </c>
      <c r="T67" s="265">
        <f t="shared" si="47"/>
        <v>0.40057181289807797</v>
      </c>
      <c r="U67" s="265">
        <f t="shared" si="48"/>
        <v>0.57306088351426143</v>
      </c>
      <c r="V67" s="266">
        <f t="shared" si="6"/>
        <v>2.617810302927881</v>
      </c>
      <c r="W67" s="262"/>
      <c r="X67" s="152">
        <f t="shared" si="49"/>
        <v>0.35028986198310663</v>
      </c>
      <c r="Y67" s="152">
        <f t="shared" si="50"/>
        <v>0.52277893259929009</v>
      </c>
      <c r="Z67" s="4">
        <f t="shared" si="51"/>
        <v>2.4422099334378684</v>
      </c>
    </row>
    <row r="68" spans="1:110" s="3" customFormat="1" hidden="1" x14ac:dyDescent="0.2">
      <c r="A68" s="232"/>
      <c r="B68" s="222" t="s">
        <v>179</v>
      </c>
      <c r="C68" s="223" t="s">
        <v>168</v>
      </c>
      <c r="D68" s="224" t="s">
        <v>38</v>
      </c>
      <c r="E68" s="225">
        <v>0</v>
      </c>
      <c r="F68" s="226">
        <v>0.19</v>
      </c>
      <c r="G68" s="227" t="s">
        <v>132</v>
      </c>
      <c r="H68" s="228">
        <v>0</v>
      </c>
      <c r="I68" s="228">
        <f t="shared" si="40"/>
        <v>0</v>
      </c>
      <c r="J68" s="229">
        <v>1.7</v>
      </c>
      <c r="K68" s="60">
        <f t="shared" si="10"/>
        <v>0</v>
      </c>
      <c r="L68" s="233">
        <f t="shared" si="28"/>
        <v>0.44748253429502793</v>
      </c>
      <c r="M68" s="229">
        <f t="shared" si="29"/>
        <v>0.15942425899376084</v>
      </c>
      <c r="N68" s="234">
        <f t="shared" si="63"/>
        <v>0</v>
      </c>
      <c r="O68" s="230">
        <v>30</v>
      </c>
      <c r="P68" s="227">
        <f t="shared" si="30"/>
        <v>0</v>
      </c>
      <c r="Q68" s="261">
        <f t="shared" si="11"/>
        <v>0</v>
      </c>
      <c r="R68" s="231">
        <v>0.67</v>
      </c>
      <c r="S68" s="228">
        <f t="shared" si="53"/>
        <v>0</v>
      </c>
      <c r="T68" s="265">
        <f t="shared" si="47"/>
        <v>0</v>
      </c>
      <c r="U68" s="265">
        <f t="shared" si="48"/>
        <v>0</v>
      </c>
      <c r="V68" s="266" t="str">
        <f t="shared" si="6"/>
        <v>-</v>
      </c>
      <c r="W68" s="262"/>
      <c r="X68" s="152">
        <f t="shared" si="49"/>
        <v>0</v>
      </c>
      <c r="Y68" s="152">
        <f t="shared" si="50"/>
        <v>0</v>
      </c>
      <c r="Z68" s="4" t="str">
        <f t="shared" si="51"/>
        <v>-</v>
      </c>
    </row>
    <row r="69" spans="1:110" s="3" customFormat="1" x14ac:dyDescent="0.2">
      <c r="A69" s="232"/>
      <c r="B69" s="222" t="s">
        <v>207</v>
      </c>
      <c r="C69" s="223" t="s">
        <v>192</v>
      </c>
      <c r="D69" s="224" t="s">
        <v>206</v>
      </c>
      <c r="E69" s="225">
        <v>1</v>
      </c>
      <c r="F69" s="226">
        <v>13</v>
      </c>
      <c r="G69" s="227" t="s">
        <v>208</v>
      </c>
      <c r="H69" s="228">
        <v>70</v>
      </c>
      <c r="I69" s="228">
        <f t="shared" si="40"/>
        <v>910</v>
      </c>
      <c r="J69" s="229">
        <v>55</v>
      </c>
      <c r="K69" s="60">
        <f t="shared" si="10"/>
        <v>3850</v>
      </c>
      <c r="L69" s="233">
        <f t="shared" si="28"/>
        <v>17.823553791607669</v>
      </c>
      <c r="M69" s="229">
        <f t="shared" si="29"/>
        <v>5.9449131088133198</v>
      </c>
      <c r="N69" s="234">
        <f>MAX(0,H69*(J69-L69-M69))</f>
        <v>2186.2073169705309</v>
      </c>
      <c r="O69" s="230">
        <v>10</v>
      </c>
      <c r="P69" s="227">
        <f t="shared" si="30"/>
        <v>7225.420391487387</v>
      </c>
      <c r="Q69" s="261">
        <f t="shared" si="11"/>
        <v>2577.9767757284253</v>
      </c>
      <c r="R69" s="231">
        <v>20</v>
      </c>
      <c r="S69" s="228">
        <f t="shared" si="53"/>
        <v>1400</v>
      </c>
      <c r="T69" s="265">
        <f t="shared" ref="T69" si="78">IF(ISERROR(S69/P69),0,S69/P69)</f>
        <v>0.19376035222108418</v>
      </c>
      <c r="U69" s="265">
        <f t="shared" ref="U69" si="79">IF(P69=0,0,(S69+Q69)/P69)</f>
        <v>0.55055298656602314</v>
      </c>
      <c r="V69" s="266">
        <f t="shared" si="6"/>
        <v>1.3885999369587847</v>
      </c>
      <c r="W69" s="262"/>
      <c r="X69" s="152">
        <f t="shared" ref="X69" si="80">IF(ISERROR(N69/P69),0,N69/P69)</f>
        <v>0.30257164268894393</v>
      </c>
      <c r="Y69" s="152">
        <f t="shared" ref="Y69" si="81">IF(P69=0,0,(N69+Q69)/P69)</f>
        <v>0.6593642770338829</v>
      </c>
      <c r="Z69" s="4">
        <f t="shared" ref="Z69" si="82">IF($N69=0,"-",(VLOOKUP($O69,AC,5)*$I69)/(N69+Q69))</f>
        <v>1.0540426025299088</v>
      </c>
    </row>
    <row r="70" spans="1:110" s="3" customFormat="1" x14ac:dyDescent="0.2">
      <c r="A70" s="232"/>
      <c r="B70" s="222" t="s">
        <v>160</v>
      </c>
      <c r="C70" s="223" t="s">
        <v>150</v>
      </c>
      <c r="D70" s="260" t="s">
        <v>149</v>
      </c>
      <c r="E70" s="225">
        <v>3</v>
      </c>
      <c r="F70" s="226">
        <v>109</v>
      </c>
      <c r="G70" s="227" t="s">
        <v>134</v>
      </c>
      <c r="H70" s="228">
        <v>3</v>
      </c>
      <c r="I70" s="228">
        <f>H70*F70</f>
        <v>327</v>
      </c>
      <c r="J70" s="229">
        <v>119</v>
      </c>
      <c r="K70" s="60">
        <f t="shared" si="10"/>
        <v>357</v>
      </c>
      <c r="L70" s="233">
        <f t="shared" si="28"/>
        <v>104.66530729246284</v>
      </c>
      <c r="M70" s="229">
        <f>0.1*$F70+PV($C$110,$O70,(-0.05*0.9*$F70))+PV($C$110,$O70,28)</f>
        <v>-90.684587307768837</v>
      </c>
      <c r="N70" s="234">
        <f>MAX(0,H70*(J70-L70-M70))</f>
        <v>315.057840045918</v>
      </c>
      <c r="O70" s="230">
        <v>5</v>
      </c>
      <c r="P70" s="227">
        <f t="shared" si="30"/>
        <v>1438.3269127361077</v>
      </c>
      <c r="Q70" s="261">
        <f t="shared" si="11"/>
        <v>926.37187435515943</v>
      </c>
      <c r="R70" s="231">
        <v>0</v>
      </c>
      <c r="S70" s="228">
        <f>H70*J70</f>
        <v>357</v>
      </c>
      <c r="T70" s="265">
        <f t="shared" si="22"/>
        <v>0.24820504771122182</v>
      </c>
      <c r="U70" s="265">
        <f t="shared" si="23"/>
        <v>0.89226716332090339</v>
      </c>
      <c r="V70" s="266">
        <f t="shared" si="6"/>
        <v>0.72149937286513466</v>
      </c>
      <c r="W70" s="262"/>
      <c r="X70" s="152">
        <f t="shared" si="24"/>
        <v>0.21904466728401001</v>
      </c>
      <c r="Y70" s="152">
        <f t="shared" si="25"/>
        <v>0.86310678289369169</v>
      </c>
      <c r="Z70" s="4">
        <f t="shared" si="26"/>
        <v>0.6938376695901427</v>
      </c>
    </row>
    <row r="71" spans="1:110" s="3" customFormat="1" x14ac:dyDescent="0.2">
      <c r="A71" s="232"/>
      <c r="B71" s="222" t="s">
        <v>161</v>
      </c>
      <c r="C71" s="223" t="s">
        <v>151</v>
      </c>
      <c r="D71" s="260" t="s">
        <v>149</v>
      </c>
      <c r="E71" s="225">
        <v>5</v>
      </c>
      <c r="F71" s="226">
        <v>28</v>
      </c>
      <c r="G71" s="227" t="s">
        <v>134</v>
      </c>
      <c r="H71" s="228">
        <v>53</v>
      </c>
      <c r="I71" s="228">
        <f>H71*F71</f>
        <v>1484</v>
      </c>
      <c r="J71" s="229">
        <v>44</v>
      </c>
      <c r="K71" s="60">
        <f t="shared" si="10"/>
        <v>2332</v>
      </c>
      <c r="L71" s="233">
        <f>0.5*0.9*$F71+PV($C$110,$O71,-(0.116*$F71))</f>
        <v>38.389192781924208</v>
      </c>
      <c r="M71" s="229">
        <f>0.1*$F71+PV($C$110,$O71,(-0.05*0.9*$F71))+PV($C$110,$O71,3.6)</f>
        <v>-15.779652435253281</v>
      </c>
      <c r="N71" s="234">
        <f>MAX(0,H71*(J71-L71-M71))</f>
        <v>1133.6943616264409</v>
      </c>
      <c r="O71" s="230">
        <v>10</v>
      </c>
      <c r="P71" s="227">
        <f>PV($C$110,O71,-I71)</f>
        <v>11782.9932538102</v>
      </c>
      <c r="Q71" s="261">
        <f t="shared" si="11"/>
        <v>4204.085203495586</v>
      </c>
      <c r="R71" s="231">
        <v>0</v>
      </c>
      <c r="S71" s="228">
        <f>H71*J71</f>
        <v>2332</v>
      </c>
      <c r="T71" s="265">
        <f>IF(ISERROR(S71/P71),0,S71/P71)</f>
        <v>0.19791235976867882</v>
      </c>
      <c r="U71" s="265">
        <f>IF(P71=0,0,(S71+Q71)/P71)</f>
        <v>0.55470499411361784</v>
      </c>
      <c r="V71" s="266">
        <f>IF($S71=0,"-",(VLOOKUP($O71,AC,7)*$I71)/($S71+$Q71))</f>
        <v>1.3782061646293047</v>
      </c>
      <c r="W71" s="262"/>
      <c r="X71" s="152">
        <f>IF(ISERROR(N71/P71),0,N71/P71)</f>
        <v>9.6214462421069832E-2</v>
      </c>
      <c r="Y71" s="152">
        <f>IF(P71=0,0,(N71+Q71)/P71)</f>
        <v>0.45300709676600887</v>
      </c>
      <c r="Z71" s="4">
        <f>IF($N71=0,"-",(VLOOKUP($O71,AC,5)*$I71)/(N71+Q71))</f>
        <v>1.5341879708763859</v>
      </c>
    </row>
    <row r="72" spans="1:110" s="6" customFormat="1" x14ac:dyDescent="0.2">
      <c r="A72" s="53"/>
      <c r="B72" s="79" t="s">
        <v>217</v>
      </c>
      <c r="C72" s="57" t="s">
        <v>218</v>
      </c>
      <c r="D72" s="101" t="s">
        <v>149</v>
      </c>
      <c r="E72" s="107">
        <v>19</v>
      </c>
      <c r="F72" s="111" t="s">
        <v>149</v>
      </c>
      <c r="G72" s="59" t="s">
        <v>134</v>
      </c>
      <c r="H72" s="108">
        <v>19</v>
      </c>
      <c r="I72" s="108" t="s">
        <v>149</v>
      </c>
      <c r="J72" s="60" t="s">
        <v>149</v>
      </c>
      <c r="K72" s="60"/>
      <c r="L72" s="117" t="s">
        <v>149</v>
      </c>
      <c r="M72" s="229" t="s">
        <v>149</v>
      </c>
      <c r="N72" s="109" t="s">
        <v>149</v>
      </c>
      <c r="O72" s="61" t="s">
        <v>149</v>
      </c>
      <c r="P72" s="59" t="s">
        <v>149</v>
      </c>
      <c r="Q72" s="261" t="s">
        <v>149</v>
      </c>
      <c r="R72" s="80">
        <v>6800</v>
      </c>
      <c r="S72" s="108">
        <v>6800</v>
      </c>
      <c r="T72" s="149" t="s">
        <v>149</v>
      </c>
      <c r="U72" s="149" t="s">
        <v>149</v>
      </c>
      <c r="V72" s="150" t="s">
        <v>149</v>
      </c>
      <c r="W72" s="151"/>
      <c r="X72" s="152" t="s">
        <v>149</v>
      </c>
      <c r="Y72" s="152" t="s">
        <v>149</v>
      </c>
      <c r="Z72" s="4" t="s">
        <v>149</v>
      </c>
    </row>
    <row r="73" spans="1:110" s="6" customFormat="1" x14ac:dyDescent="0.2">
      <c r="A73" s="53"/>
      <c r="B73" s="79"/>
      <c r="C73" s="79"/>
      <c r="D73" s="101"/>
      <c r="E73" s="107"/>
      <c r="F73" s="111"/>
      <c r="G73" s="61"/>
      <c r="H73" s="108"/>
      <c r="I73" s="108"/>
      <c r="J73" s="60"/>
      <c r="K73" s="60"/>
      <c r="L73" s="117"/>
      <c r="M73" s="229"/>
      <c r="N73" s="109"/>
      <c r="O73" s="61"/>
      <c r="P73" s="61"/>
      <c r="Q73" s="261"/>
      <c r="R73" s="80"/>
      <c r="S73" s="108"/>
      <c r="T73" s="149"/>
      <c r="U73" s="149"/>
      <c r="V73" s="150"/>
      <c r="W73" s="151"/>
      <c r="X73" s="152"/>
      <c r="Y73" s="152"/>
      <c r="Z73" s="4"/>
    </row>
    <row r="74" spans="1:110" s="3" customFormat="1" ht="14.25" customHeight="1" x14ac:dyDescent="0.2">
      <c r="A74" s="53"/>
      <c r="B74" s="159" t="s">
        <v>146</v>
      </c>
      <c r="C74" s="160"/>
      <c r="D74" s="161"/>
      <c r="E74" s="162"/>
      <c r="F74" s="163"/>
      <c r="G74" s="164"/>
      <c r="H74" s="165"/>
      <c r="I74" s="176"/>
      <c r="J74" s="117"/>
      <c r="K74" s="60"/>
      <c r="L74" s="117"/>
      <c r="M74" s="233"/>
      <c r="N74" s="166"/>
      <c r="O74" s="167"/>
      <c r="P74" s="164"/>
      <c r="Q74" s="278"/>
      <c r="R74" s="168"/>
      <c r="S74" s="176"/>
      <c r="T74" s="169"/>
      <c r="U74" s="169"/>
      <c r="V74" s="170"/>
      <c r="W74" s="151"/>
      <c r="X74" s="152"/>
      <c r="Y74" s="152"/>
      <c r="Z74" s="4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</row>
    <row r="75" spans="1:110" s="3" customFormat="1" x14ac:dyDescent="0.2">
      <c r="A75" s="199"/>
      <c r="B75" s="79" t="s">
        <v>223</v>
      </c>
      <c r="C75" s="171" t="s">
        <v>246</v>
      </c>
      <c r="D75" s="78" t="s">
        <v>149</v>
      </c>
      <c r="E75" s="239">
        <v>1</v>
      </c>
      <c r="F75" s="113">
        <v>516</v>
      </c>
      <c r="G75" s="240" t="s">
        <v>76</v>
      </c>
      <c r="H75" s="174">
        <v>1</v>
      </c>
      <c r="I75" s="241">
        <f t="shared" ref="I75:I97" si="83">F75*H75</f>
        <v>516</v>
      </c>
      <c r="J75" s="60">
        <v>3774</v>
      </c>
      <c r="K75" s="60">
        <f t="shared" ref="K75:K97" si="84">+J75*H75</f>
        <v>3774</v>
      </c>
      <c r="L75" s="117">
        <f t="shared" ref="L75:L97" si="85">0.5*0.9*$F75+PV($C$110,$O75,-(0.116*$F75))</f>
        <v>780.19390914947837</v>
      </c>
      <c r="M75" s="229">
        <f t="shared" ref="M75:M97" si="86">0.1*$F75+PV($C$110,$O75,(-0.05*0.9*$F75))</f>
        <v>264.183844066608</v>
      </c>
      <c r="N75" s="86">
        <f t="shared" ref="N75:N97" si="87">MAX(0,H75*(J75-L75-M75))</f>
        <v>2729.6222467839139</v>
      </c>
      <c r="O75" s="59">
        <v>12</v>
      </c>
      <c r="P75" s="59">
        <f t="shared" ref="P75:P97" si="88">PV($C$110,O75,-I75)</f>
        <v>4724.0854237023996</v>
      </c>
      <c r="Q75" s="261">
        <f t="shared" ref="Q75:Q97" si="89">$B$115*I75/SUM($I$75:$I$105)</f>
        <v>1962.3094799144067</v>
      </c>
      <c r="R75" s="80">
        <v>824</v>
      </c>
      <c r="S75" s="108">
        <f t="shared" ref="S75:S97" si="90">R75*H75</f>
        <v>824</v>
      </c>
      <c r="T75" s="149">
        <f t="shared" ref="T75:T97" si="91">IF(ISERROR(S75/P75),0,S75/P75)</f>
        <v>0.17442529634745849</v>
      </c>
      <c r="U75" s="149">
        <f t="shared" ref="U75:U97" si="92">IF(P75=0,0,(S75+Q75)/P75)</f>
        <v>0.58980929217209133</v>
      </c>
      <c r="V75" s="150">
        <f t="shared" ref="V75:V97" si="93">IF($S75=0,"-",(VLOOKUP($O75,AC,7)*$I75)/($S75+$Q75))</f>
        <v>1.3798726048615777</v>
      </c>
      <c r="W75" s="151"/>
      <c r="X75" s="152">
        <f t="shared" ref="X75:X97" si="94">IF(ISERROR((N75)/P75),0,(N75)/P75)</f>
        <v>0.57780967149502382</v>
      </c>
      <c r="Y75" s="152">
        <f t="shared" ref="Y75:Y97" si="95">IF(P75=0,0,((N75)+Q75)/P75)</f>
        <v>0.99319366731965675</v>
      </c>
      <c r="Z75" s="4">
        <f t="shared" ref="Z75:Z97" si="96">(VLOOKUP($O75,AC,5)*$I75)/($N75+$Q75)</f>
        <v>0.74494459928119372</v>
      </c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</row>
    <row r="76" spans="1:110" s="3" customFormat="1" x14ac:dyDescent="0.2">
      <c r="A76" s="199"/>
      <c r="B76" s="79" t="s">
        <v>224</v>
      </c>
      <c r="C76" s="171" t="s">
        <v>246</v>
      </c>
      <c r="D76" s="78" t="s">
        <v>149</v>
      </c>
      <c r="E76" s="239">
        <v>1</v>
      </c>
      <c r="F76" s="113">
        <v>516</v>
      </c>
      <c r="G76" s="240" t="s">
        <v>76</v>
      </c>
      <c r="H76" s="174">
        <v>1</v>
      </c>
      <c r="I76" s="241">
        <f t="shared" si="83"/>
        <v>516</v>
      </c>
      <c r="J76" s="60">
        <v>3774</v>
      </c>
      <c r="K76" s="60">
        <f t="shared" si="84"/>
        <v>3774</v>
      </c>
      <c r="L76" s="117">
        <f t="shared" si="85"/>
        <v>780.19390914947837</v>
      </c>
      <c r="M76" s="229">
        <f t="shared" si="86"/>
        <v>264.183844066608</v>
      </c>
      <c r="N76" s="86">
        <f t="shared" si="87"/>
        <v>2729.6222467839139</v>
      </c>
      <c r="O76" s="59">
        <v>12</v>
      </c>
      <c r="P76" s="59">
        <f t="shared" si="88"/>
        <v>4724.0854237023996</v>
      </c>
      <c r="Q76" s="261">
        <f t="shared" si="89"/>
        <v>1962.3094799144067</v>
      </c>
      <c r="R76" s="80">
        <v>824</v>
      </c>
      <c r="S76" s="108">
        <f t="shared" si="90"/>
        <v>824</v>
      </c>
      <c r="T76" s="149">
        <f t="shared" si="91"/>
        <v>0.17442529634745849</v>
      </c>
      <c r="U76" s="149">
        <f t="shared" si="92"/>
        <v>0.58980929217209133</v>
      </c>
      <c r="V76" s="150">
        <f t="shared" si="93"/>
        <v>1.3798726048615777</v>
      </c>
      <c r="W76" s="151"/>
      <c r="X76" s="152">
        <f t="shared" si="94"/>
        <v>0.57780967149502382</v>
      </c>
      <c r="Y76" s="152">
        <f t="shared" si="95"/>
        <v>0.99319366731965675</v>
      </c>
      <c r="Z76" s="4">
        <f t="shared" si="96"/>
        <v>0.74494459928119372</v>
      </c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</row>
    <row r="77" spans="1:110" s="3" customFormat="1" x14ac:dyDescent="0.2">
      <c r="A77" s="199"/>
      <c r="B77" s="79" t="s">
        <v>225</v>
      </c>
      <c r="C77" s="171" t="s">
        <v>246</v>
      </c>
      <c r="D77" s="78" t="s">
        <v>149</v>
      </c>
      <c r="E77" s="239">
        <v>1</v>
      </c>
      <c r="F77" s="113">
        <v>516</v>
      </c>
      <c r="G77" s="240" t="s">
        <v>76</v>
      </c>
      <c r="H77" s="174">
        <v>1</v>
      </c>
      <c r="I77" s="241">
        <f t="shared" si="83"/>
        <v>516</v>
      </c>
      <c r="J77" s="60">
        <v>3774</v>
      </c>
      <c r="K77" s="60">
        <f t="shared" si="84"/>
        <v>3774</v>
      </c>
      <c r="L77" s="117">
        <f t="shared" si="85"/>
        <v>780.19390914947837</v>
      </c>
      <c r="M77" s="229">
        <f t="shared" si="86"/>
        <v>264.183844066608</v>
      </c>
      <c r="N77" s="86">
        <f t="shared" si="87"/>
        <v>2729.6222467839139</v>
      </c>
      <c r="O77" s="59">
        <v>12</v>
      </c>
      <c r="P77" s="59">
        <f t="shared" si="88"/>
        <v>4724.0854237023996</v>
      </c>
      <c r="Q77" s="261">
        <f t="shared" si="89"/>
        <v>1962.3094799144067</v>
      </c>
      <c r="R77" s="80">
        <v>824</v>
      </c>
      <c r="S77" s="108">
        <f t="shared" si="90"/>
        <v>824</v>
      </c>
      <c r="T77" s="149">
        <f t="shared" si="91"/>
        <v>0.17442529634745849</v>
      </c>
      <c r="U77" s="149">
        <f t="shared" si="92"/>
        <v>0.58980929217209133</v>
      </c>
      <c r="V77" s="150">
        <f t="shared" si="93"/>
        <v>1.3798726048615777</v>
      </c>
      <c r="W77" s="151"/>
      <c r="X77" s="152">
        <f t="shared" si="94"/>
        <v>0.57780967149502382</v>
      </c>
      <c r="Y77" s="152">
        <f t="shared" si="95"/>
        <v>0.99319366731965675</v>
      </c>
      <c r="Z77" s="4">
        <f t="shared" si="96"/>
        <v>0.74494459928119372</v>
      </c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</row>
    <row r="78" spans="1:110" s="3" customFormat="1" x14ac:dyDescent="0.2">
      <c r="A78" s="199"/>
      <c r="B78" s="79" t="s">
        <v>226</v>
      </c>
      <c r="C78" s="171" t="s">
        <v>246</v>
      </c>
      <c r="D78" s="78" t="s">
        <v>149</v>
      </c>
      <c r="E78" s="239">
        <v>1</v>
      </c>
      <c r="F78" s="113">
        <v>516</v>
      </c>
      <c r="G78" s="240" t="s">
        <v>76</v>
      </c>
      <c r="H78" s="174">
        <v>1</v>
      </c>
      <c r="I78" s="241">
        <f t="shared" si="83"/>
        <v>516</v>
      </c>
      <c r="J78" s="60">
        <v>3774</v>
      </c>
      <c r="K78" s="60">
        <f t="shared" si="84"/>
        <v>3774</v>
      </c>
      <c r="L78" s="117">
        <f t="shared" si="85"/>
        <v>780.19390914947837</v>
      </c>
      <c r="M78" s="229">
        <f t="shared" si="86"/>
        <v>264.183844066608</v>
      </c>
      <c r="N78" s="86">
        <f t="shared" si="87"/>
        <v>2729.6222467839139</v>
      </c>
      <c r="O78" s="59">
        <v>12</v>
      </c>
      <c r="P78" s="59">
        <f t="shared" si="88"/>
        <v>4724.0854237023996</v>
      </c>
      <c r="Q78" s="261">
        <f t="shared" si="89"/>
        <v>1962.3094799144067</v>
      </c>
      <c r="R78" s="80">
        <v>824</v>
      </c>
      <c r="S78" s="108">
        <f t="shared" si="90"/>
        <v>824</v>
      </c>
      <c r="T78" s="149">
        <f t="shared" si="91"/>
        <v>0.17442529634745849</v>
      </c>
      <c r="U78" s="149">
        <f t="shared" si="92"/>
        <v>0.58980929217209133</v>
      </c>
      <c r="V78" s="150">
        <f t="shared" si="93"/>
        <v>1.3798726048615777</v>
      </c>
      <c r="W78" s="151"/>
      <c r="X78" s="152">
        <f t="shared" si="94"/>
        <v>0.57780967149502382</v>
      </c>
      <c r="Y78" s="152">
        <f t="shared" si="95"/>
        <v>0.99319366731965675</v>
      </c>
      <c r="Z78" s="4">
        <f t="shared" si="96"/>
        <v>0.74494459928119372</v>
      </c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</row>
    <row r="79" spans="1:110" s="3" customFormat="1" x14ac:dyDescent="0.2">
      <c r="A79" s="199"/>
      <c r="B79" s="79" t="s">
        <v>227</v>
      </c>
      <c r="C79" s="171" t="s">
        <v>246</v>
      </c>
      <c r="D79" s="78" t="s">
        <v>149</v>
      </c>
      <c r="E79" s="239">
        <v>1</v>
      </c>
      <c r="F79" s="113">
        <v>516</v>
      </c>
      <c r="G79" s="240" t="s">
        <v>76</v>
      </c>
      <c r="H79" s="174">
        <v>1</v>
      </c>
      <c r="I79" s="241">
        <f t="shared" si="83"/>
        <v>516</v>
      </c>
      <c r="J79" s="60">
        <v>3774</v>
      </c>
      <c r="K79" s="60">
        <f t="shared" si="84"/>
        <v>3774</v>
      </c>
      <c r="L79" s="117">
        <f t="shared" si="85"/>
        <v>780.19390914947837</v>
      </c>
      <c r="M79" s="229">
        <f t="shared" si="86"/>
        <v>264.183844066608</v>
      </c>
      <c r="N79" s="86">
        <f t="shared" si="87"/>
        <v>2729.6222467839139</v>
      </c>
      <c r="O79" s="59">
        <v>12</v>
      </c>
      <c r="P79" s="59">
        <f t="shared" si="88"/>
        <v>4724.0854237023996</v>
      </c>
      <c r="Q79" s="261">
        <f t="shared" si="89"/>
        <v>1962.3094799144067</v>
      </c>
      <c r="R79" s="80">
        <v>824</v>
      </c>
      <c r="S79" s="108">
        <f t="shared" si="90"/>
        <v>824</v>
      </c>
      <c r="T79" s="149">
        <f t="shared" si="91"/>
        <v>0.17442529634745849</v>
      </c>
      <c r="U79" s="149">
        <f t="shared" si="92"/>
        <v>0.58980929217209133</v>
      </c>
      <c r="V79" s="150">
        <f t="shared" si="93"/>
        <v>1.3798726048615777</v>
      </c>
      <c r="W79" s="151"/>
      <c r="X79" s="152">
        <f t="shared" si="94"/>
        <v>0.57780967149502382</v>
      </c>
      <c r="Y79" s="152">
        <f t="shared" si="95"/>
        <v>0.99319366731965675</v>
      </c>
      <c r="Z79" s="4">
        <f t="shared" si="96"/>
        <v>0.74494459928119372</v>
      </c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</row>
    <row r="80" spans="1:110" s="3" customFormat="1" x14ac:dyDescent="0.2">
      <c r="A80" s="199"/>
      <c r="B80" s="79" t="s">
        <v>228</v>
      </c>
      <c r="C80" s="171" t="s">
        <v>247</v>
      </c>
      <c r="D80" s="78" t="s">
        <v>149</v>
      </c>
      <c r="E80" s="239">
        <v>1</v>
      </c>
      <c r="F80" s="113">
        <v>516</v>
      </c>
      <c r="G80" s="240" t="s">
        <v>76</v>
      </c>
      <c r="H80" s="174">
        <v>1</v>
      </c>
      <c r="I80" s="241">
        <f t="shared" si="83"/>
        <v>516</v>
      </c>
      <c r="J80" s="60">
        <v>3774</v>
      </c>
      <c r="K80" s="60">
        <f t="shared" si="84"/>
        <v>3774</v>
      </c>
      <c r="L80" s="117">
        <f t="shared" si="85"/>
        <v>780.19390914947837</v>
      </c>
      <c r="M80" s="229">
        <f t="shared" si="86"/>
        <v>264.183844066608</v>
      </c>
      <c r="N80" s="86">
        <f t="shared" si="87"/>
        <v>2729.6222467839139</v>
      </c>
      <c r="O80" s="59">
        <v>12</v>
      </c>
      <c r="P80" s="59">
        <f t="shared" si="88"/>
        <v>4724.0854237023996</v>
      </c>
      <c r="Q80" s="261">
        <f t="shared" si="89"/>
        <v>1962.3094799144067</v>
      </c>
      <c r="R80" s="80">
        <v>824</v>
      </c>
      <c r="S80" s="108">
        <f t="shared" si="90"/>
        <v>824</v>
      </c>
      <c r="T80" s="149">
        <f t="shared" si="91"/>
        <v>0.17442529634745849</v>
      </c>
      <c r="U80" s="149">
        <f t="shared" si="92"/>
        <v>0.58980929217209133</v>
      </c>
      <c r="V80" s="150">
        <f t="shared" si="93"/>
        <v>1.3798726048615777</v>
      </c>
      <c r="W80" s="151"/>
      <c r="X80" s="152">
        <f t="shared" si="94"/>
        <v>0.57780967149502382</v>
      </c>
      <c r="Y80" s="152">
        <f t="shared" si="95"/>
        <v>0.99319366731965675</v>
      </c>
      <c r="Z80" s="4">
        <f t="shared" si="96"/>
        <v>0.74494459928119372</v>
      </c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</row>
    <row r="81" spans="1:110" s="3" customFormat="1" x14ac:dyDescent="0.2">
      <c r="A81" s="199"/>
      <c r="B81" s="79" t="s">
        <v>229</v>
      </c>
      <c r="C81" s="171" t="s">
        <v>246</v>
      </c>
      <c r="D81" s="78" t="s">
        <v>149</v>
      </c>
      <c r="E81" s="239">
        <v>1</v>
      </c>
      <c r="F81" s="113">
        <v>516</v>
      </c>
      <c r="G81" s="240" t="s">
        <v>76</v>
      </c>
      <c r="H81" s="174">
        <v>1</v>
      </c>
      <c r="I81" s="241">
        <f t="shared" si="83"/>
        <v>516</v>
      </c>
      <c r="J81" s="60">
        <v>3774</v>
      </c>
      <c r="K81" s="60">
        <f t="shared" si="84"/>
        <v>3774</v>
      </c>
      <c r="L81" s="117">
        <f t="shared" si="85"/>
        <v>780.19390914947837</v>
      </c>
      <c r="M81" s="229">
        <f t="shared" si="86"/>
        <v>264.183844066608</v>
      </c>
      <c r="N81" s="86">
        <f t="shared" si="87"/>
        <v>2729.6222467839139</v>
      </c>
      <c r="O81" s="59">
        <v>12</v>
      </c>
      <c r="P81" s="59">
        <f t="shared" si="88"/>
        <v>4724.0854237023996</v>
      </c>
      <c r="Q81" s="261">
        <f t="shared" si="89"/>
        <v>1962.3094799144067</v>
      </c>
      <c r="R81" s="80">
        <v>824</v>
      </c>
      <c r="S81" s="108">
        <f t="shared" si="90"/>
        <v>824</v>
      </c>
      <c r="T81" s="149">
        <f t="shared" si="91"/>
        <v>0.17442529634745849</v>
      </c>
      <c r="U81" s="149">
        <f t="shared" si="92"/>
        <v>0.58980929217209133</v>
      </c>
      <c r="V81" s="150">
        <f t="shared" si="93"/>
        <v>1.3798726048615777</v>
      </c>
      <c r="W81" s="151"/>
      <c r="X81" s="152">
        <f t="shared" si="94"/>
        <v>0.57780967149502382</v>
      </c>
      <c r="Y81" s="152">
        <f t="shared" si="95"/>
        <v>0.99319366731965675</v>
      </c>
      <c r="Z81" s="4">
        <f t="shared" si="96"/>
        <v>0.74494459928119372</v>
      </c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</row>
    <row r="82" spans="1:110" s="3" customFormat="1" x14ac:dyDescent="0.2">
      <c r="A82" s="199"/>
      <c r="B82" s="79" t="s">
        <v>230</v>
      </c>
      <c r="C82" s="171" t="s">
        <v>248</v>
      </c>
      <c r="D82" s="78" t="s">
        <v>149</v>
      </c>
      <c r="E82" s="239">
        <v>1</v>
      </c>
      <c r="F82" s="113">
        <v>7160</v>
      </c>
      <c r="G82" s="240" t="s">
        <v>76</v>
      </c>
      <c r="H82" s="174">
        <v>1</v>
      </c>
      <c r="I82" s="241">
        <f t="shared" si="83"/>
        <v>7160</v>
      </c>
      <c r="J82" s="60">
        <v>75860</v>
      </c>
      <c r="K82" s="60">
        <f t="shared" si="84"/>
        <v>75860</v>
      </c>
      <c r="L82" s="117">
        <f t="shared" si="85"/>
        <v>13378.176360469854</v>
      </c>
      <c r="M82" s="229">
        <f t="shared" si="86"/>
        <v>4655.8960019064089</v>
      </c>
      <c r="N82" s="86">
        <f t="shared" si="87"/>
        <v>57825.927637623739</v>
      </c>
      <c r="O82" s="59">
        <v>18</v>
      </c>
      <c r="P82" s="59">
        <f t="shared" si="88"/>
        <v>87553.244486809068</v>
      </c>
      <c r="Q82" s="261">
        <f t="shared" si="89"/>
        <v>27228.945496486729</v>
      </c>
      <c r="R82" s="80">
        <v>18617</v>
      </c>
      <c r="S82" s="108">
        <f t="shared" si="90"/>
        <v>18617</v>
      </c>
      <c r="T82" s="149">
        <f t="shared" si="91"/>
        <v>0.21263632329244944</v>
      </c>
      <c r="U82" s="149">
        <f t="shared" si="92"/>
        <v>0.52363502649400917</v>
      </c>
      <c r="V82" s="150">
        <f t="shared" si="93"/>
        <v>1.9364632365757037</v>
      </c>
      <c r="W82" s="151"/>
      <c r="X82" s="152">
        <f t="shared" si="94"/>
        <v>0.66046584540149056</v>
      </c>
      <c r="Y82" s="152">
        <f t="shared" si="95"/>
        <v>0.97146454860305032</v>
      </c>
      <c r="Z82" s="4">
        <f t="shared" si="96"/>
        <v>0.9278087555967679</v>
      </c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</row>
    <row r="83" spans="1:110" s="3" customFormat="1" x14ac:dyDescent="0.2">
      <c r="A83" s="199"/>
      <c r="B83" s="79" t="s">
        <v>231</v>
      </c>
      <c r="C83" s="171" t="s">
        <v>249</v>
      </c>
      <c r="D83" s="78" t="s">
        <v>149</v>
      </c>
      <c r="E83" s="239">
        <v>1</v>
      </c>
      <c r="F83" s="113">
        <v>1152</v>
      </c>
      <c r="G83" s="240" t="s">
        <v>76</v>
      </c>
      <c r="H83" s="174">
        <v>1</v>
      </c>
      <c r="I83" s="241">
        <f t="shared" si="83"/>
        <v>1152</v>
      </c>
      <c r="J83" s="60">
        <v>11990</v>
      </c>
      <c r="K83" s="60">
        <f t="shared" si="84"/>
        <v>11990</v>
      </c>
      <c r="L83" s="117">
        <f t="shared" si="85"/>
        <v>2152.4663641426355</v>
      </c>
      <c r="M83" s="229">
        <f t="shared" si="86"/>
        <v>749.10505505533285</v>
      </c>
      <c r="N83" s="86">
        <f t="shared" si="87"/>
        <v>9088.4285808020304</v>
      </c>
      <c r="O83" s="59">
        <v>18</v>
      </c>
      <c r="P83" s="59">
        <f t="shared" si="88"/>
        <v>14086.779001229617</v>
      </c>
      <c r="Q83" s="261">
        <f t="shared" si="89"/>
        <v>4380.9700016693732</v>
      </c>
      <c r="R83" s="80">
        <v>2909</v>
      </c>
      <c r="S83" s="108">
        <f t="shared" si="90"/>
        <v>2909</v>
      </c>
      <c r="T83" s="149">
        <f t="shared" si="91"/>
        <v>0.20650568875582395</v>
      </c>
      <c r="U83" s="149">
        <f t="shared" si="92"/>
        <v>0.51750439195738362</v>
      </c>
      <c r="V83" s="150">
        <f t="shared" si="93"/>
        <v>1.9594036184962387</v>
      </c>
      <c r="W83" s="151"/>
      <c r="X83" s="152">
        <f t="shared" si="94"/>
        <v>0.64517435675030554</v>
      </c>
      <c r="Y83" s="152">
        <f t="shared" si="95"/>
        <v>0.9561730599518653</v>
      </c>
      <c r="Z83" s="4">
        <f t="shared" si="96"/>
        <v>0.94264663134427351</v>
      </c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</row>
    <row r="84" spans="1:110" s="3" customFormat="1" x14ac:dyDescent="0.2">
      <c r="A84" s="199"/>
      <c r="B84" s="79" t="s">
        <v>232</v>
      </c>
      <c r="C84" s="171" t="s">
        <v>249</v>
      </c>
      <c r="D84" s="78" t="s">
        <v>149</v>
      </c>
      <c r="E84" s="239">
        <v>1</v>
      </c>
      <c r="F84" s="113">
        <v>1152</v>
      </c>
      <c r="G84" s="240" t="s">
        <v>76</v>
      </c>
      <c r="H84" s="174">
        <v>1</v>
      </c>
      <c r="I84" s="241">
        <f t="shared" si="83"/>
        <v>1152</v>
      </c>
      <c r="J84" s="60">
        <v>11543</v>
      </c>
      <c r="K84" s="60">
        <f t="shared" si="84"/>
        <v>11543</v>
      </c>
      <c r="L84" s="117">
        <f t="shared" si="85"/>
        <v>2152.4663641426355</v>
      </c>
      <c r="M84" s="229">
        <f t="shared" si="86"/>
        <v>749.10505505533285</v>
      </c>
      <c r="N84" s="86">
        <f t="shared" si="87"/>
        <v>8641.4285808020304</v>
      </c>
      <c r="O84" s="59">
        <v>18</v>
      </c>
      <c r="P84" s="59">
        <f t="shared" si="88"/>
        <v>14086.779001229617</v>
      </c>
      <c r="Q84" s="261">
        <f t="shared" si="89"/>
        <v>4380.9700016693732</v>
      </c>
      <c r="R84" s="80">
        <v>2909</v>
      </c>
      <c r="S84" s="108">
        <f t="shared" si="90"/>
        <v>2909</v>
      </c>
      <c r="T84" s="149">
        <f t="shared" si="91"/>
        <v>0.20650568875582395</v>
      </c>
      <c r="U84" s="149">
        <f t="shared" si="92"/>
        <v>0.51750439195738362</v>
      </c>
      <c r="V84" s="150">
        <f t="shared" si="93"/>
        <v>1.9594036184962387</v>
      </c>
      <c r="W84" s="151"/>
      <c r="X84" s="152">
        <f t="shared" si="94"/>
        <v>0.61344247539112606</v>
      </c>
      <c r="Y84" s="152">
        <f t="shared" si="95"/>
        <v>0.92444117859268571</v>
      </c>
      <c r="Z84" s="4">
        <f t="shared" si="96"/>
        <v>0.97500342349299951</v>
      </c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</row>
    <row r="85" spans="1:110" s="3" customFormat="1" x14ac:dyDescent="0.2">
      <c r="A85" s="199"/>
      <c r="B85" s="79" t="s">
        <v>233</v>
      </c>
      <c r="C85" s="171" t="s">
        <v>250</v>
      </c>
      <c r="D85" s="78" t="s">
        <v>149</v>
      </c>
      <c r="E85" s="239">
        <v>1</v>
      </c>
      <c r="F85" s="113">
        <v>768</v>
      </c>
      <c r="G85" s="240" t="s">
        <v>76</v>
      </c>
      <c r="H85" s="174">
        <v>1</v>
      </c>
      <c r="I85" s="241">
        <f t="shared" si="83"/>
        <v>768</v>
      </c>
      <c r="J85" s="60">
        <v>11100</v>
      </c>
      <c r="K85" s="60">
        <f t="shared" si="84"/>
        <v>11100</v>
      </c>
      <c r="L85" s="117">
        <f t="shared" si="85"/>
        <v>1434.9775760950906</v>
      </c>
      <c r="M85" s="229">
        <f t="shared" si="86"/>
        <v>499.40337003688848</v>
      </c>
      <c r="N85" s="86">
        <f t="shared" si="87"/>
        <v>9165.6190538680203</v>
      </c>
      <c r="O85" s="59">
        <v>18</v>
      </c>
      <c r="P85" s="59">
        <f t="shared" si="88"/>
        <v>9391.1860008197436</v>
      </c>
      <c r="Q85" s="261">
        <f t="shared" si="89"/>
        <v>2920.646667779582</v>
      </c>
      <c r="R85" s="80">
        <v>1939</v>
      </c>
      <c r="S85" s="108">
        <f t="shared" si="90"/>
        <v>1939</v>
      </c>
      <c r="T85" s="149">
        <f t="shared" si="91"/>
        <v>0.20647019448137299</v>
      </c>
      <c r="U85" s="149">
        <f t="shared" si="92"/>
        <v>0.51746889768293269</v>
      </c>
      <c r="V85" s="150">
        <f t="shared" si="93"/>
        <v>1.9595380180903144</v>
      </c>
      <c r="W85" s="151"/>
      <c r="X85" s="152">
        <f t="shared" si="94"/>
        <v>0.9759809946334751</v>
      </c>
      <c r="Y85" s="152">
        <f t="shared" si="95"/>
        <v>1.2869796978350347</v>
      </c>
      <c r="Z85" s="4">
        <f t="shared" si="96"/>
        <v>0.70034773311653675</v>
      </c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</row>
    <row r="86" spans="1:110" s="3" customFormat="1" x14ac:dyDescent="0.2">
      <c r="A86" s="199"/>
      <c r="B86" s="79" t="s">
        <v>234</v>
      </c>
      <c r="C86" s="171" t="s">
        <v>249</v>
      </c>
      <c r="D86" s="78" t="s">
        <v>149</v>
      </c>
      <c r="E86" s="239">
        <v>1</v>
      </c>
      <c r="F86" s="113">
        <v>1280</v>
      </c>
      <c r="G86" s="240" t="s">
        <v>76</v>
      </c>
      <c r="H86" s="174">
        <v>1</v>
      </c>
      <c r="I86" s="241">
        <f t="shared" si="83"/>
        <v>1280</v>
      </c>
      <c r="J86" s="60">
        <v>13420</v>
      </c>
      <c r="K86" s="60">
        <f t="shared" si="84"/>
        <v>13420</v>
      </c>
      <c r="L86" s="117">
        <f t="shared" si="85"/>
        <v>2391.6292934918174</v>
      </c>
      <c r="M86" s="229">
        <f t="shared" si="86"/>
        <v>832.33895006148089</v>
      </c>
      <c r="N86" s="86">
        <f t="shared" si="87"/>
        <v>10196.031756446702</v>
      </c>
      <c r="O86" s="59">
        <v>18</v>
      </c>
      <c r="P86" s="59">
        <f t="shared" si="88"/>
        <v>15651.976668032908</v>
      </c>
      <c r="Q86" s="261">
        <f t="shared" si="89"/>
        <v>4867.7444462993035</v>
      </c>
      <c r="R86" s="80">
        <v>3232</v>
      </c>
      <c r="S86" s="108">
        <f t="shared" si="90"/>
        <v>3232</v>
      </c>
      <c r="T86" s="149">
        <f t="shared" si="91"/>
        <v>0.20649149104604356</v>
      </c>
      <c r="U86" s="149">
        <f t="shared" si="92"/>
        <v>0.51749019424760323</v>
      </c>
      <c r="V86" s="150">
        <f t="shared" si="93"/>
        <v>1.9594573761214602</v>
      </c>
      <c r="W86" s="151"/>
      <c r="X86" s="152">
        <f t="shared" si="94"/>
        <v>0.65142134905367888</v>
      </c>
      <c r="Y86" s="152">
        <f t="shared" si="95"/>
        <v>0.96242005225523841</v>
      </c>
      <c r="Z86" s="4">
        <f t="shared" si="96"/>
        <v>0.93652798674931792</v>
      </c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</row>
    <row r="87" spans="1:110" s="3" customFormat="1" x14ac:dyDescent="0.2">
      <c r="A87" s="199"/>
      <c r="B87" s="79" t="s">
        <v>235</v>
      </c>
      <c r="C87" s="171" t="s">
        <v>251</v>
      </c>
      <c r="D87" s="78" t="s">
        <v>149</v>
      </c>
      <c r="E87" s="239">
        <v>1</v>
      </c>
      <c r="F87" s="113">
        <v>1390</v>
      </c>
      <c r="G87" s="240" t="s">
        <v>76</v>
      </c>
      <c r="H87" s="174">
        <v>1</v>
      </c>
      <c r="I87" s="241">
        <f t="shared" si="83"/>
        <v>1390</v>
      </c>
      <c r="J87" s="60">
        <v>25846</v>
      </c>
      <c r="K87" s="60">
        <f t="shared" si="84"/>
        <v>25846</v>
      </c>
      <c r="L87" s="117">
        <f t="shared" si="85"/>
        <v>2597.1599359012703</v>
      </c>
      <c r="M87" s="229">
        <f t="shared" si="86"/>
        <v>903.86807858238933</v>
      </c>
      <c r="N87" s="86">
        <f t="shared" si="87"/>
        <v>22344.971985516342</v>
      </c>
      <c r="O87" s="59">
        <v>18</v>
      </c>
      <c r="P87" s="59">
        <f t="shared" si="88"/>
        <v>16997.068412941986</v>
      </c>
      <c r="Q87" s="261">
        <f t="shared" si="89"/>
        <v>5286.0662346531499</v>
      </c>
      <c r="R87" s="80">
        <v>3510</v>
      </c>
      <c r="S87" s="108">
        <f t="shared" si="90"/>
        <v>3510</v>
      </c>
      <c r="T87" s="149">
        <f t="shared" si="91"/>
        <v>0.20650619946480886</v>
      </c>
      <c r="U87" s="149">
        <f t="shared" si="92"/>
        <v>0.5175049026663685</v>
      </c>
      <c r="V87" s="150">
        <f t="shared" si="93"/>
        <v>1.9594016848236728</v>
      </c>
      <c r="W87" s="151"/>
      <c r="X87" s="152">
        <f t="shared" si="94"/>
        <v>1.3146368210474655</v>
      </c>
      <c r="Y87" s="152">
        <f t="shared" si="95"/>
        <v>1.6256355242490252</v>
      </c>
      <c r="Z87" s="4">
        <f t="shared" si="96"/>
        <v>0.55444981393486081</v>
      </c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</row>
    <row r="88" spans="1:110" s="3" customFormat="1" x14ac:dyDescent="0.2">
      <c r="A88" s="199"/>
      <c r="B88" s="79" t="s">
        <v>236</v>
      </c>
      <c r="C88" s="171" t="s">
        <v>251</v>
      </c>
      <c r="D88" s="78" t="s">
        <v>149</v>
      </c>
      <c r="E88" s="239">
        <v>1</v>
      </c>
      <c r="F88" s="113">
        <v>1450</v>
      </c>
      <c r="G88" s="240" t="s">
        <v>76</v>
      </c>
      <c r="H88" s="174">
        <v>1</v>
      </c>
      <c r="I88" s="241">
        <f t="shared" si="83"/>
        <v>1450</v>
      </c>
      <c r="J88" s="60">
        <v>25846</v>
      </c>
      <c r="K88" s="60">
        <f t="shared" si="84"/>
        <v>25846</v>
      </c>
      <c r="L88" s="117">
        <f t="shared" si="85"/>
        <v>2709.2675590336994</v>
      </c>
      <c r="M88" s="229">
        <f t="shared" si="86"/>
        <v>942.8839668665214</v>
      </c>
      <c r="N88" s="86">
        <f t="shared" si="87"/>
        <v>22193.848474099781</v>
      </c>
      <c r="O88" s="59">
        <v>18</v>
      </c>
      <c r="P88" s="59">
        <f t="shared" si="88"/>
        <v>17730.754819256024</v>
      </c>
      <c r="Q88" s="261">
        <f t="shared" si="89"/>
        <v>5514.2417555734301</v>
      </c>
      <c r="R88" s="80">
        <v>3661</v>
      </c>
      <c r="S88" s="108">
        <f t="shared" si="90"/>
        <v>3661</v>
      </c>
      <c r="T88" s="149">
        <f t="shared" si="91"/>
        <v>0.20647739125150308</v>
      </c>
      <c r="U88" s="149">
        <f t="shared" si="92"/>
        <v>0.51747609445306286</v>
      </c>
      <c r="V88" s="150">
        <f t="shared" si="93"/>
        <v>1.9595107659238307</v>
      </c>
      <c r="W88" s="151"/>
      <c r="X88" s="152">
        <f t="shared" si="94"/>
        <v>1.2517148141937382</v>
      </c>
      <c r="Y88" s="152">
        <f t="shared" si="95"/>
        <v>1.5627135173952977</v>
      </c>
      <c r="Z88" s="4">
        <f t="shared" si="96"/>
        <v>0.57677450403583752</v>
      </c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</row>
    <row r="89" spans="1:110" s="3" customFormat="1" x14ac:dyDescent="0.2">
      <c r="A89" s="199"/>
      <c r="B89" s="79" t="s">
        <v>237</v>
      </c>
      <c r="C89" s="56" t="s">
        <v>252</v>
      </c>
      <c r="D89" s="78" t="s">
        <v>149</v>
      </c>
      <c r="E89" s="239">
        <v>1</v>
      </c>
      <c r="F89" s="113">
        <v>3806</v>
      </c>
      <c r="G89" s="240" t="s">
        <v>76</v>
      </c>
      <c r="H89" s="174">
        <v>1</v>
      </c>
      <c r="I89" s="241">
        <f t="shared" si="83"/>
        <v>3806</v>
      </c>
      <c r="J89" s="200">
        <v>88492</v>
      </c>
      <c r="K89" s="60">
        <f t="shared" si="84"/>
        <v>88492</v>
      </c>
      <c r="L89" s="117">
        <f t="shared" si="85"/>
        <v>7490.6453795142679</v>
      </c>
      <c r="M89" s="229">
        <f t="shared" si="86"/>
        <v>2622.0443282598453</v>
      </c>
      <c r="N89" s="86">
        <f t="shared" si="87"/>
        <v>78379.310292225884</v>
      </c>
      <c r="O89" s="242">
        <v>20</v>
      </c>
      <c r="P89" s="59">
        <f t="shared" si="88"/>
        <v>49809.873961329889</v>
      </c>
      <c r="Q89" s="261">
        <f t="shared" si="89"/>
        <v>14473.933877043086</v>
      </c>
      <c r="R89" s="7">
        <v>5400</v>
      </c>
      <c r="S89" s="108">
        <f t="shared" si="90"/>
        <v>5400</v>
      </c>
      <c r="T89" s="149">
        <f t="shared" si="91"/>
        <v>0.10841223979390739</v>
      </c>
      <c r="U89" s="149">
        <f t="shared" si="92"/>
        <v>0.39899586761597305</v>
      </c>
      <c r="V89" s="150">
        <f t="shared" si="93"/>
        <v>2.7116619366058874</v>
      </c>
      <c r="W89" s="151"/>
      <c r="X89" s="152">
        <f t="shared" si="94"/>
        <v>1.5735697374596049</v>
      </c>
      <c r="Y89" s="152">
        <f t="shared" si="95"/>
        <v>1.8641533652816706</v>
      </c>
      <c r="Z89" s="4">
        <f t="shared" si="96"/>
        <v>0.51590505241446694</v>
      </c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</row>
    <row r="90" spans="1:110" s="3" customFormat="1" x14ac:dyDescent="0.2">
      <c r="A90" s="199"/>
      <c r="B90" s="79" t="s">
        <v>238</v>
      </c>
      <c r="C90" s="56" t="s">
        <v>252</v>
      </c>
      <c r="D90" s="78" t="s">
        <v>149</v>
      </c>
      <c r="E90" s="239">
        <v>1</v>
      </c>
      <c r="F90" s="113">
        <v>8176</v>
      </c>
      <c r="G90" s="240" t="s">
        <v>76</v>
      </c>
      <c r="H90" s="174">
        <v>1</v>
      </c>
      <c r="I90" s="241">
        <f t="shared" si="83"/>
        <v>8176</v>
      </c>
      <c r="J90" s="200">
        <v>424004</v>
      </c>
      <c r="K90" s="60">
        <f t="shared" si="84"/>
        <v>424004</v>
      </c>
      <c r="L90" s="117">
        <f t="shared" si="85"/>
        <v>16091.307573018565</v>
      </c>
      <c r="M90" s="229">
        <f t="shared" si="86"/>
        <v>5632.6417309123744</v>
      </c>
      <c r="N90" s="86">
        <f t="shared" si="87"/>
        <v>402280.05069606908</v>
      </c>
      <c r="O90" s="242">
        <v>20</v>
      </c>
      <c r="P90" s="59">
        <f t="shared" si="88"/>
        <v>107000.92735360831</v>
      </c>
      <c r="Q90" s="261">
        <f t="shared" si="89"/>
        <v>31092.717650736802</v>
      </c>
      <c r="R90" s="7">
        <v>5040</v>
      </c>
      <c r="S90" s="108">
        <f t="shared" si="90"/>
        <v>5040</v>
      </c>
      <c r="T90" s="149">
        <f t="shared" si="91"/>
        <v>4.7102395508631448E-2</v>
      </c>
      <c r="U90" s="149">
        <f t="shared" si="92"/>
        <v>0.33768602333069708</v>
      </c>
      <c r="V90" s="150">
        <f t="shared" si="93"/>
        <v>3.203987823972585</v>
      </c>
      <c r="W90" s="151"/>
      <c r="X90" s="152">
        <f t="shared" si="94"/>
        <v>3.7595940581584437</v>
      </c>
      <c r="Y90" s="152">
        <f t="shared" si="95"/>
        <v>4.0501776859805094</v>
      </c>
      <c r="Z90" s="4">
        <f t="shared" si="96"/>
        <v>0.23745282656442773</v>
      </c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</row>
    <row r="91" spans="1:110" s="6" customFormat="1" x14ac:dyDescent="0.2">
      <c r="A91" s="199"/>
      <c r="B91" s="79" t="s">
        <v>239</v>
      </c>
      <c r="C91" s="56" t="s">
        <v>191</v>
      </c>
      <c r="D91" s="78" t="s">
        <v>149</v>
      </c>
      <c r="E91" s="239">
        <v>1</v>
      </c>
      <c r="F91" s="113">
        <v>9860</v>
      </c>
      <c r="G91" s="240" t="s">
        <v>76</v>
      </c>
      <c r="H91" s="174">
        <v>1</v>
      </c>
      <c r="I91" s="241">
        <f t="shared" si="83"/>
        <v>9860</v>
      </c>
      <c r="J91" s="200">
        <v>73485</v>
      </c>
      <c r="K91" s="60">
        <f t="shared" si="84"/>
        <v>73485</v>
      </c>
      <c r="L91" s="117">
        <f t="shared" si="85"/>
        <v>14908.356481034605</v>
      </c>
      <c r="M91" s="229">
        <f t="shared" si="86"/>
        <v>5048.1641521254933</v>
      </c>
      <c r="N91" s="86">
        <f t="shared" si="87"/>
        <v>53528.4793668399</v>
      </c>
      <c r="O91" s="242">
        <v>12</v>
      </c>
      <c r="P91" s="59">
        <f t="shared" si="88"/>
        <v>90270.314491677622</v>
      </c>
      <c r="Q91" s="261">
        <f t="shared" si="89"/>
        <v>37496.843937899321</v>
      </c>
      <c r="R91" s="7">
        <v>15751</v>
      </c>
      <c r="S91" s="108">
        <f t="shared" si="90"/>
        <v>15751</v>
      </c>
      <c r="T91" s="149">
        <f t="shared" si="91"/>
        <v>0.17448704027116407</v>
      </c>
      <c r="U91" s="149">
        <f t="shared" si="92"/>
        <v>0.58987103609579705</v>
      </c>
      <c r="V91" s="150">
        <f t="shared" si="93"/>
        <v>1.3797281686312419</v>
      </c>
      <c r="W91" s="151"/>
      <c r="X91" s="152">
        <f t="shared" si="94"/>
        <v>0.59297987016290832</v>
      </c>
      <c r="Y91" s="152">
        <f t="shared" si="95"/>
        <v>1.0083638659875414</v>
      </c>
      <c r="Z91" s="4">
        <f t="shared" si="96"/>
        <v>0.73373737741530931</v>
      </c>
    </row>
    <row r="92" spans="1:110" s="6" customFormat="1" x14ac:dyDescent="0.2">
      <c r="A92" s="199"/>
      <c r="B92" s="79" t="s">
        <v>240</v>
      </c>
      <c r="C92" s="56" t="s">
        <v>253</v>
      </c>
      <c r="D92" s="78" t="s">
        <v>149</v>
      </c>
      <c r="E92" s="239">
        <v>1</v>
      </c>
      <c r="F92" s="113">
        <v>2280</v>
      </c>
      <c r="G92" s="240" t="s">
        <v>76</v>
      </c>
      <c r="H92" s="174">
        <v>1</v>
      </c>
      <c r="I92" s="241">
        <f t="shared" si="83"/>
        <v>2280</v>
      </c>
      <c r="J92" s="60">
        <v>47552</v>
      </c>
      <c r="K92" s="60">
        <f t="shared" si="84"/>
        <v>47552</v>
      </c>
      <c r="L92" s="117">
        <f t="shared" si="85"/>
        <v>3447.3684357767652</v>
      </c>
      <c r="M92" s="229">
        <f t="shared" si="86"/>
        <v>1167.3239621547796</v>
      </c>
      <c r="N92" s="86">
        <f t="shared" si="87"/>
        <v>42937.30760206846</v>
      </c>
      <c r="O92" s="59">
        <v>12</v>
      </c>
      <c r="P92" s="59">
        <f t="shared" si="88"/>
        <v>20873.865825661767</v>
      </c>
      <c r="Q92" s="261">
        <f t="shared" si="89"/>
        <v>8670.669794970634</v>
      </c>
      <c r="R92" s="80">
        <v>3642</v>
      </c>
      <c r="S92" s="108">
        <f t="shared" si="90"/>
        <v>3642</v>
      </c>
      <c r="T92" s="149">
        <f t="shared" si="91"/>
        <v>0.17447654547643127</v>
      </c>
      <c r="U92" s="149">
        <f t="shared" si="92"/>
        <v>0.58986054130106413</v>
      </c>
      <c r="V92" s="150">
        <f t="shared" si="93"/>
        <v>1.3797527167454195</v>
      </c>
      <c r="W92" s="151"/>
      <c r="X92" s="152">
        <f t="shared" si="94"/>
        <v>2.056988770584244</v>
      </c>
      <c r="Y92" s="152">
        <f t="shared" si="95"/>
        <v>2.4723727664088768</v>
      </c>
      <c r="Z92" s="4">
        <f t="shared" si="96"/>
        <v>0.29925675794622542</v>
      </c>
    </row>
    <row r="93" spans="1:110" s="6" customFormat="1" x14ac:dyDescent="0.2">
      <c r="A93" s="199"/>
      <c r="B93" s="79" t="s">
        <v>241</v>
      </c>
      <c r="C93" s="56" t="s">
        <v>254</v>
      </c>
      <c r="D93" s="78" t="s">
        <v>149</v>
      </c>
      <c r="E93" s="239">
        <v>1</v>
      </c>
      <c r="F93" s="113">
        <v>2625</v>
      </c>
      <c r="G93" s="240" t="s">
        <v>76</v>
      </c>
      <c r="H93" s="174">
        <v>1</v>
      </c>
      <c r="I93" s="241">
        <f t="shared" si="83"/>
        <v>2625</v>
      </c>
      <c r="J93" s="60">
        <v>26764</v>
      </c>
      <c r="K93" s="60">
        <f t="shared" si="84"/>
        <v>26764</v>
      </c>
      <c r="L93" s="117">
        <f t="shared" si="85"/>
        <v>4467.2359815545069</v>
      </c>
      <c r="M93" s="229">
        <f t="shared" si="86"/>
        <v>1537.2359411202829</v>
      </c>
      <c r="N93" s="86">
        <f t="shared" si="87"/>
        <v>20759.528077325213</v>
      </c>
      <c r="O93" s="59">
        <v>15</v>
      </c>
      <c r="P93" s="59">
        <f t="shared" si="88"/>
        <v>28327.465358228506</v>
      </c>
      <c r="Q93" s="261">
        <f t="shared" si="89"/>
        <v>9982.6790402622428</v>
      </c>
      <c r="R93" s="80">
        <v>3309</v>
      </c>
      <c r="S93" s="108">
        <f t="shared" si="90"/>
        <v>3309</v>
      </c>
      <c r="T93" s="149">
        <f t="shared" si="91"/>
        <v>0.11681242773239535</v>
      </c>
      <c r="U93" s="149">
        <f t="shared" si="92"/>
        <v>0.46921526060224455</v>
      </c>
      <c r="V93" s="150">
        <f t="shared" si="93"/>
        <v>1.9567702786996313</v>
      </c>
      <c r="W93" s="151"/>
      <c r="X93" s="152">
        <f t="shared" si="94"/>
        <v>0.73284100129682184</v>
      </c>
      <c r="Y93" s="152">
        <f t="shared" si="95"/>
        <v>1.085243834166671</v>
      </c>
      <c r="Z93" s="4">
        <f t="shared" si="96"/>
        <v>0.75202472976554113</v>
      </c>
    </row>
    <row r="94" spans="1:110" s="6" customFormat="1" x14ac:dyDescent="0.2">
      <c r="A94" s="199"/>
      <c r="B94" s="79" t="s">
        <v>242</v>
      </c>
      <c r="C94" s="56" t="s">
        <v>249</v>
      </c>
      <c r="D94" s="78" t="s">
        <v>149</v>
      </c>
      <c r="E94" s="239">
        <v>1</v>
      </c>
      <c r="F94" s="113">
        <v>887</v>
      </c>
      <c r="G94" s="240" t="s">
        <v>76</v>
      </c>
      <c r="H94" s="174">
        <v>1</v>
      </c>
      <c r="I94" s="241">
        <f t="shared" si="83"/>
        <v>887</v>
      </c>
      <c r="J94" s="60">
        <v>12500</v>
      </c>
      <c r="K94" s="60">
        <f t="shared" si="84"/>
        <v>12500</v>
      </c>
      <c r="L94" s="117">
        <f t="shared" si="85"/>
        <v>1745.7179326403457</v>
      </c>
      <c r="M94" s="229">
        <f t="shared" si="86"/>
        <v>611.07549111047899</v>
      </c>
      <c r="N94" s="86">
        <f t="shared" si="87"/>
        <v>10143.206576249175</v>
      </c>
      <c r="O94" s="59">
        <v>20</v>
      </c>
      <c r="P94" s="59">
        <f t="shared" si="88"/>
        <v>11608.344246899531</v>
      </c>
      <c r="Q94" s="261">
        <f t="shared" si="89"/>
        <v>3373.1947842714708</v>
      </c>
      <c r="R94" s="80">
        <v>2532</v>
      </c>
      <c r="S94" s="108">
        <f t="shared" si="90"/>
        <v>2532</v>
      </c>
      <c r="T94" s="149">
        <f t="shared" si="91"/>
        <v>0.21811896220051116</v>
      </c>
      <c r="U94" s="149">
        <f t="shared" si="92"/>
        <v>0.50870259002257689</v>
      </c>
      <c r="V94" s="150">
        <f t="shared" si="93"/>
        <v>2.1268653399803954</v>
      </c>
      <c r="W94" s="151"/>
      <c r="X94" s="152">
        <f t="shared" si="94"/>
        <v>0.87378581824520929</v>
      </c>
      <c r="Y94" s="152">
        <f t="shared" si="95"/>
        <v>1.1643694460672751</v>
      </c>
      <c r="Z94" s="4">
        <f t="shared" si="96"/>
        <v>0.82596305053566177</v>
      </c>
    </row>
    <row r="95" spans="1:110" s="6" customFormat="1" x14ac:dyDescent="0.2">
      <c r="A95" s="199"/>
      <c r="B95" s="79" t="s">
        <v>243</v>
      </c>
      <c r="C95" s="56" t="s">
        <v>255</v>
      </c>
      <c r="D95" s="78" t="s">
        <v>149</v>
      </c>
      <c r="E95" s="239">
        <v>1</v>
      </c>
      <c r="F95" s="113">
        <v>2934</v>
      </c>
      <c r="G95" s="240" t="s">
        <v>76</v>
      </c>
      <c r="H95" s="174">
        <v>1</v>
      </c>
      <c r="I95" s="241">
        <f t="shared" si="83"/>
        <v>2934</v>
      </c>
      <c r="J95" s="60">
        <v>32890</v>
      </c>
      <c r="K95" s="60">
        <f t="shared" si="84"/>
        <v>32890</v>
      </c>
      <c r="L95" s="117">
        <f t="shared" si="85"/>
        <v>5774.4491706502531</v>
      </c>
      <c r="M95" s="229">
        <f t="shared" si="86"/>
        <v>2021.3026955108744</v>
      </c>
      <c r="N95" s="86">
        <f t="shared" si="87"/>
        <v>25094.248133838875</v>
      </c>
      <c r="O95" s="59">
        <v>20</v>
      </c>
      <c r="P95" s="59">
        <f t="shared" si="88"/>
        <v>38397.837678019423</v>
      </c>
      <c r="Q95" s="261">
        <f t="shared" si="89"/>
        <v>11157.782973001686</v>
      </c>
      <c r="R95" s="80">
        <v>8377</v>
      </c>
      <c r="S95" s="108">
        <f t="shared" si="90"/>
        <v>8377</v>
      </c>
      <c r="T95" s="149">
        <f t="shared" si="91"/>
        <v>0.21816332654573817</v>
      </c>
      <c r="U95" s="149">
        <f t="shared" si="92"/>
        <v>0.50874695436780382</v>
      </c>
      <c r="V95" s="150">
        <f t="shared" si="93"/>
        <v>2.1266798705886201</v>
      </c>
      <c r="W95" s="151"/>
      <c r="X95" s="152">
        <f t="shared" si="94"/>
        <v>0.65353284589261917</v>
      </c>
      <c r="Y95" s="152">
        <f t="shared" si="95"/>
        <v>0.94411647371468477</v>
      </c>
      <c r="Z95" s="4">
        <f t="shared" si="96"/>
        <v>1.0186520057639434</v>
      </c>
    </row>
    <row r="96" spans="1:110" s="6" customFormat="1" x14ac:dyDescent="0.2">
      <c r="A96" s="199"/>
      <c r="B96" s="79" t="s">
        <v>244</v>
      </c>
      <c r="C96" s="56" t="s">
        <v>250</v>
      </c>
      <c r="D96" s="78" t="s">
        <v>149</v>
      </c>
      <c r="E96" s="239">
        <v>1</v>
      </c>
      <c r="F96" s="113">
        <v>13194</v>
      </c>
      <c r="G96" s="240" t="s">
        <v>76</v>
      </c>
      <c r="H96" s="174">
        <v>1</v>
      </c>
      <c r="I96" s="241">
        <f t="shared" si="83"/>
        <v>13194</v>
      </c>
      <c r="J96" s="60">
        <v>48809</v>
      </c>
      <c r="K96" s="60">
        <f t="shared" si="84"/>
        <v>48809</v>
      </c>
      <c r="L96" s="117">
        <f t="shared" si="85"/>
        <v>16061.263484970925</v>
      </c>
      <c r="M96" s="229">
        <f t="shared" si="86"/>
        <v>5246.799627790444</v>
      </c>
      <c r="N96" s="86">
        <f t="shared" si="87"/>
        <v>27500.936887238633</v>
      </c>
      <c r="O96" s="59">
        <v>8</v>
      </c>
      <c r="P96" s="59">
        <f t="shared" si="88"/>
        <v>87275.547284232089</v>
      </c>
      <c r="Q96" s="261">
        <f t="shared" si="89"/>
        <v>50175.79705036954</v>
      </c>
      <c r="R96" s="80">
        <v>13721</v>
      </c>
      <c r="S96" s="108">
        <f t="shared" si="90"/>
        <v>13721</v>
      </c>
      <c r="T96" s="149">
        <f t="shared" si="91"/>
        <v>0.15721471164557163</v>
      </c>
      <c r="U96" s="149">
        <f t="shared" si="92"/>
        <v>0.73212714258067624</v>
      </c>
      <c r="V96" s="150">
        <f t="shared" si="93"/>
        <v>0.96191043068323145</v>
      </c>
      <c r="W96" s="151"/>
      <c r="X96" s="152">
        <f t="shared" si="94"/>
        <v>0.31510471997013961</v>
      </c>
      <c r="Y96" s="152">
        <f t="shared" si="95"/>
        <v>0.89001715090524414</v>
      </c>
      <c r="Z96" s="4">
        <f t="shared" si="96"/>
        <v>0.73606183861855279</v>
      </c>
    </row>
    <row r="97" spans="1:110" s="6" customFormat="1" x14ac:dyDescent="0.2">
      <c r="A97" s="199"/>
      <c r="B97" s="79" t="s">
        <v>245</v>
      </c>
      <c r="C97" s="56" t="s">
        <v>250</v>
      </c>
      <c r="D97" s="78" t="s">
        <v>149</v>
      </c>
      <c r="E97" s="239">
        <v>1</v>
      </c>
      <c r="F97" s="113">
        <v>4167</v>
      </c>
      <c r="G97" s="240" t="s">
        <v>76</v>
      </c>
      <c r="H97" s="174">
        <v>1</v>
      </c>
      <c r="I97" s="241">
        <f t="shared" si="83"/>
        <v>4167</v>
      </c>
      <c r="J97" s="60">
        <v>10970</v>
      </c>
      <c r="K97" s="60">
        <f t="shared" si="84"/>
        <v>10970</v>
      </c>
      <c r="L97" s="117">
        <f t="shared" si="85"/>
        <v>5072.5545658537085</v>
      </c>
      <c r="M97" s="229">
        <f t="shared" si="86"/>
        <v>1657.072460891525</v>
      </c>
      <c r="N97" s="86">
        <f t="shared" si="87"/>
        <v>4240.3729732547663</v>
      </c>
      <c r="O97" s="59">
        <v>8</v>
      </c>
      <c r="P97" s="59">
        <f t="shared" si="88"/>
        <v>27563.832464256109</v>
      </c>
      <c r="Q97" s="261">
        <f t="shared" si="89"/>
        <v>15846.789927913436</v>
      </c>
      <c r="R97" s="80">
        <v>3291</v>
      </c>
      <c r="S97" s="108">
        <f t="shared" si="90"/>
        <v>3291</v>
      </c>
      <c r="T97" s="149">
        <f t="shared" si="91"/>
        <v>0.11939558855858172</v>
      </c>
      <c r="U97" s="149">
        <f t="shared" si="92"/>
        <v>0.69430801949368637</v>
      </c>
      <c r="V97" s="150">
        <f t="shared" si="93"/>
        <v>1.0143059208047445</v>
      </c>
      <c r="W97" s="151"/>
      <c r="X97" s="152">
        <f t="shared" si="94"/>
        <v>0.15383829439369673</v>
      </c>
      <c r="Y97" s="152">
        <f t="shared" si="95"/>
        <v>0.72875072532880136</v>
      </c>
      <c r="Z97" s="4">
        <f t="shared" si="96"/>
        <v>0.89894615226871333</v>
      </c>
    </row>
    <row r="98" spans="1:110" s="6" customFormat="1" x14ac:dyDescent="0.2">
      <c r="A98" s="199"/>
      <c r="B98" s="206"/>
      <c r="C98" s="218"/>
      <c r="D98" s="207"/>
      <c r="E98" s="239"/>
      <c r="F98" s="209"/>
      <c r="G98" s="240"/>
      <c r="H98" s="174"/>
      <c r="I98" s="241"/>
      <c r="J98" s="213"/>
      <c r="K98" s="213"/>
      <c r="L98" s="166"/>
      <c r="M98" s="271"/>
      <c r="N98" s="86"/>
      <c r="O98" s="164"/>
      <c r="P98" s="164"/>
      <c r="Q98" s="278"/>
      <c r="R98" s="168"/>
      <c r="S98" s="176"/>
      <c r="T98" s="169"/>
      <c r="U98" s="169"/>
      <c r="V98" s="170"/>
      <c r="W98" s="215"/>
      <c r="X98" s="216"/>
      <c r="Y98" s="216"/>
      <c r="Z98" s="217"/>
    </row>
    <row r="99" spans="1:110" s="3" customFormat="1" x14ac:dyDescent="0.2">
      <c r="A99" s="199"/>
      <c r="B99" s="206"/>
      <c r="C99" s="218"/>
      <c r="D99" s="207"/>
      <c r="E99" s="208"/>
      <c r="F99" s="209"/>
      <c r="G99" s="240"/>
      <c r="H99" s="174"/>
      <c r="I99" s="212"/>
      <c r="J99" s="219"/>
      <c r="K99" s="213"/>
      <c r="L99" s="166"/>
      <c r="M99" s="271"/>
      <c r="N99" s="214"/>
      <c r="O99" s="220"/>
      <c r="P99" s="164"/>
      <c r="Q99" s="278"/>
      <c r="R99" s="221"/>
      <c r="S99" s="176"/>
      <c r="T99" s="169"/>
      <c r="U99" s="169"/>
      <c r="V99" s="170"/>
      <c r="W99" s="215"/>
      <c r="X99" s="216"/>
      <c r="Y99" s="216"/>
      <c r="Z99" s="217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</row>
    <row r="100" spans="1:110" s="3" customFormat="1" x14ac:dyDescent="0.2">
      <c r="A100" s="199"/>
      <c r="B100" s="206"/>
      <c r="C100" s="218"/>
      <c r="D100" s="207"/>
      <c r="E100" s="208"/>
      <c r="F100" s="209"/>
      <c r="G100" s="240"/>
      <c r="H100" s="211"/>
      <c r="I100" s="212"/>
      <c r="J100" s="219"/>
      <c r="K100" s="213"/>
      <c r="L100" s="166"/>
      <c r="M100" s="271"/>
      <c r="N100" s="214"/>
      <c r="O100" s="220"/>
      <c r="P100" s="164"/>
      <c r="Q100" s="278"/>
      <c r="R100" s="221"/>
      <c r="S100" s="176"/>
      <c r="T100" s="169"/>
      <c r="U100" s="169"/>
      <c r="V100" s="170"/>
      <c r="W100" s="215"/>
      <c r="X100" s="216"/>
      <c r="Y100" s="216"/>
      <c r="Z100" s="217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</row>
    <row r="101" spans="1:110" s="3" customFormat="1" x14ac:dyDescent="0.2">
      <c r="A101" s="199"/>
      <c r="B101" s="206"/>
      <c r="C101" s="218"/>
      <c r="D101" s="207"/>
      <c r="E101" s="208"/>
      <c r="F101" s="209"/>
      <c r="G101" s="210"/>
      <c r="H101" s="211"/>
      <c r="I101" s="212"/>
      <c r="J101" s="219"/>
      <c r="K101" s="213"/>
      <c r="L101" s="166"/>
      <c r="M101" s="271"/>
      <c r="N101" s="214"/>
      <c r="O101" s="220"/>
      <c r="P101" s="164"/>
      <c r="Q101" s="278"/>
      <c r="R101" s="221"/>
      <c r="S101" s="176"/>
      <c r="T101" s="169"/>
      <c r="U101" s="169"/>
      <c r="V101" s="170"/>
      <c r="W101" s="215"/>
      <c r="X101" s="216"/>
      <c r="Y101" s="216"/>
      <c r="Z101" s="217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</row>
    <row r="102" spans="1:110" s="3" customFormat="1" x14ac:dyDescent="0.2">
      <c r="A102" s="199"/>
      <c r="B102" s="206"/>
      <c r="C102" s="218"/>
      <c r="D102" s="207"/>
      <c r="E102" s="208"/>
      <c r="F102" s="209"/>
      <c r="G102" s="210"/>
      <c r="H102" s="211"/>
      <c r="I102" s="212"/>
      <c r="J102" s="219"/>
      <c r="K102" s="213"/>
      <c r="L102" s="166"/>
      <c r="M102" s="271"/>
      <c r="N102" s="214"/>
      <c r="O102" s="220"/>
      <c r="P102" s="164"/>
      <c r="Q102" s="278"/>
      <c r="R102" s="221"/>
      <c r="S102" s="176"/>
      <c r="T102" s="169"/>
      <c r="U102" s="169"/>
      <c r="V102" s="170"/>
      <c r="W102" s="215"/>
      <c r="X102" s="216"/>
      <c r="Y102" s="216"/>
      <c r="Z102" s="217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</row>
    <row r="103" spans="1:110" s="6" customFormat="1" x14ac:dyDescent="0.2">
      <c r="A103" s="199"/>
      <c r="B103" s="206"/>
      <c r="C103" s="218"/>
      <c r="D103" s="207"/>
      <c r="E103" s="208"/>
      <c r="F103" s="209"/>
      <c r="G103" s="210"/>
      <c r="H103" s="211"/>
      <c r="I103" s="212"/>
      <c r="J103" s="219"/>
      <c r="K103" s="213"/>
      <c r="L103" s="166"/>
      <c r="M103" s="271"/>
      <c r="N103" s="214"/>
      <c r="O103" s="220"/>
      <c r="P103" s="164"/>
      <c r="Q103" s="278"/>
      <c r="R103" s="221"/>
      <c r="S103" s="176"/>
      <c r="T103" s="169"/>
      <c r="U103" s="169"/>
      <c r="V103" s="170"/>
      <c r="W103" s="215"/>
      <c r="X103" s="216"/>
      <c r="Y103" s="216"/>
      <c r="Z103" s="217"/>
    </row>
    <row r="104" spans="1:110" s="3" customFormat="1" x14ac:dyDescent="0.2">
      <c r="A104" s="199"/>
      <c r="B104" s="206"/>
      <c r="C104" s="218"/>
      <c r="D104" s="207"/>
      <c r="E104" s="208"/>
      <c r="F104" s="209"/>
      <c r="G104" s="210"/>
      <c r="H104" s="211"/>
      <c r="I104" s="212"/>
      <c r="J104" s="219"/>
      <c r="K104" s="213"/>
      <c r="L104" s="166"/>
      <c r="M104" s="271"/>
      <c r="N104" s="214"/>
      <c r="O104" s="220"/>
      <c r="P104" s="164"/>
      <c r="Q104" s="278"/>
      <c r="R104" s="221"/>
      <c r="S104" s="176"/>
      <c r="T104" s="169"/>
      <c r="U104" s="169"/>
      <c r="V104" s="170"/>
      <c r="W104" s="215"/>
      <c r="X104" s="216"/>
      <c r="Y104" s="216"/>
      <c r="Z104" s="217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</row>
    <row r="105" spans="1:110" s="3" customFormat="1" ht="13.5" thickBot="1" x14ac:dyDescent="0.25">
      <c r="A105" s="6"/>
      <c r="B105" s="72"/>
      <c r="C105" s="56"/>
      <c r="D105" s="84"/>
      <c r="E105" s="153"/>
      <c r="F105" s="154"/>
      <c r="G105" s="173"/>
      <c r="H105" s="175"/>
      <c r="I105" s="177"/>
      <c r="J105" s="60"/>
      <c r="K105" s="60"/>
      <c r="L105" s="60"/>
      <c r="M105" s="229"/>
      <c r="N105" s="5"/>
      <c r="O105" s="83"/>
      <c r="P105" s="54"/>
      <c r="Q105" s="279"/>
      <c r="R105" s="80"/>
      <c r="S105" s="108"/>
      <c r="T105" s="149"/>
      <c r="U105" s="149"/>
      <c r="V105" s="150"/>
      <c r="W105" s="151"/>
      <c r="X105" s="152"/>
      <c r="Y105" s="152"/>
      <c r="Z105" s="4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</row>
    <row r="106" spans="1:110" ht="13.5" thickBot="1" x14ac:dyDescent="0.25">
      <c r="B106" s="14" t="s">
        <v>2</v>
      </c>
      <c r="C106" s="15"/>
      <c r="D106" s="15"/>
      <c r="E106" s="259">
        <f>SUM(E8:E105)</f>
        <v>336</v>
      </c>
      <c r="F106" s="16"/>
      <c r="G106" s="17"/>
      <c r="H106" s="18"/>
      <c r="I106" s="283">
        <f>SUM(I9:I105)</f>
        <v>345998.62050000002</v>
      </c>
      <c r="J106" s="272"/>
      <c r="K106" s="272">
        <f>SUM(K9:K105)</f>
        <v>2428352.6021999996</v>
      </c>
      <c r="L106" s="272"/>
      <c r="M106" s="272"/>
      <c r="N106" s="284">
        <f>SUM(N9:N105)</f>
        <v>1547457.6755246546</v>
      </c>
      <c r="O106" s="285">
        <f>SUMPRODUCT(I9:I105,O9:O105)/SUM(I9:I105)</f>
        <v>19.709041029254625</v>
      </c>
      <c r="P106" s="286">
        <f>SUM(P9:P105)</f>
        <v>4326806.2209924599</v>
      </c>
      <c r="Q106" s="280">
        <f>SUM(Q8:Q105)</f>
        <v>1044108.9999999994</v>
      </c>
      <c r="R106" s="287"/>
      <c r="S106" s="288">
        <f>SUM(S9:S105)</f>
        <v>908818.17000000016</v>
      </c>
      <c r="T106" s="67">
        <f>S106/P106</f>
        <v>0.21004364965333258</v>
      </c>
      <c r="U106" s="68">
        <f>(S106+Q106)/P106</f>
        <v>0.45135535779830865</v>
      </c>
      <c r="V106" s="69">
        <f>IF($S106=0,"-",(VLOOKUP($O106,AC,7)*$I106)/($S106+$Q106))</f>
        <v>2.3505264397550802</v>
      </c>
      <c r="W106" s="70"/>
      <c r="X106" s="71">
        <f>(N106)/P106</f>
        <v>0.35764432158223786</v>
      </c>
      <c r="Y106" s="88">
        <f>(N106+Q106)/P106</f>
        <v>0.59895602972721396</v>
      </c>
      <c r="Z106" s="89">
        <f>IF($N106=0,"-",(VLOOKUP($O106,AC,5)*$I106)/($N106+Q106))</f>
        <v>1.5744768483451985</v>
      </c>
    </row>
    <row r="107" spans="1:110" s="8" customFormat="1" ht="13.5" thickBot="1" x14ac:dyDescent="0.25">
      <c r="B107" s="6"/>
      <c r="C107" s="72"/>
      <c r="D107" s="72"/>
      <c r="E107" s="96"/>
      <c r="F107" s="26"/>
      <c r="G107" s="26"/>
      <c r="H107" s="10"/>
      <c r="I107" s="178"/>
      <c r="J107" s="26"/>
      <c r="K107" s="26"/>
      <c r="L107" s="26"/>
      <c r="M107" s="273"/>
      <c r="N107" s="189"/>
      <c r="O107" s="188"/>
      <c r="P107" s="73"/>
      <c r="Q107" s="273"/>
      <c r="R107" s="62"/>
      <c r="S107" s="248"/>
      <c r="T107" s="74"/>
      <c r="U107" s="26"/>
      <c r="V107" s="75"/>
      <c r="W107" s="26"/>
      <c r="X107" s="11"/>
      <c r="Y107" s="11"/>
      <c r="Z107" s="6"/>
    </row>
    <row r="108" spans="1:110" s="8" customFormat="1" x14ac:dyDescent="0.2">
      <c r="B108" s="203" t="s">
        <v>18</v>
      </c>
      <c r="C108" s="254">
        <v>4.4299999999999999E-2</v>
      </c>
      <c r="D108" s="76"/>
      <c r="E108" s="97"/>
      <c r="F108" s="63"/>
      <c r="G108" s="180"/>
      <c r="H108" s="181"/>
      <c r="I108" s="178"/>
      <c r="J108" s="181"/>
      <c r="K108" s="294"/>
      <c r="L108" s="181"/>
      <c r="M108" s="274"/>
      <c r="N108" s="186"/>
      <c r="O108" s="178"/>
      <c r="P108" s="187"/>
      <c r="Q108" s="281"/>
      <c r="R108" s="187"/>
      <c r="S108" s="249"/>
      <c r="T108" s="182"/>
      <c r="U108" s="183"/>
      <c r="V108" s="184"/>
      <c r="W108" s="181"/>
      <c r="X108" s="63"/>
      <c r="Y108" s="63"/>
      <c r="Z108" s="63"/>
    </row>
    <row r="109" spans="1:110" s="8" customFormat="1" x14ac:dyDescent="0.2">
      <c r="B109" s="204" t="s">
        <v>19</v>
      </c>
      <c r="C109" s="255">
        <v>0.02</v>
      </c>
      <c r="D109" s="76"/>
      <c r="E109" s="98"/>
      <c r="G109" s="63"/>
      <c r="H109" s="20"/>
      <c r="I109" s="185"/>
      <c r="J109" s="6"/>
      <c r="K109" s="6"/>
      <c r="L109" s="6"/>
      <c r="M109" s="3"/>
      <c r="N109" s="6"/>
      <c r="O109" s="6"/>
      <c r="P109" s="85"/>
      <c r="Q109" s="273"/>
      <c r="R109" s="26"/>
      <c r="S109" s="248"/>
      <c r="T109" s="25"/>
      <c r="U109" s="25"/>
      <c r="V109" s="25"/>
      <c r="W109" s="25"/>
      <c r="X109" s="25"/>
      <c r="Y109" s="25"/>
    </row>
    <row r="110" spans="1:110" s="8" customFormat="1" ht="20.25" customHeight="1" thickBot="1" x14ac:dyDescent="0.25">
      <c r="B110" s="205" t="s">
        <v>20</v>
      </c>
      <c r="C110" s="256">
        <v>4.4299999999999999E-2</v>
      </c>
      <c r="D110" s="76"/>
      <c r="E110" s="97"/>
      <c r="G110" s="63"/>
      <c r="H110" s="20"/>
      <c r="I110" s="20"/>
      <c r="M110" s="3"/>
      <c r="N110" s="6"/>
      <c r="O110" s="6"/>
      <c r="P110" s="6"/>
      <c r="Q110" s="273"/>
      <c r="R110" s="26"/>
      <c r="S110" s="244"/>
      <c r="T110" s="25"/>
      <c r="U110" s="25"/>
      <c r="V110" s="25"/>
      <c r="W110" s="25"/>
      <c r="X110" s="25"/>
      <c r="Y110" s="25"/>
    </row>
    <row r="111" spans="1:110" s="8" customFormat="1" x14ac:dyDescent="0.2">
      <c r="C111" s="251"/>
      <c r="D111" s="24"/>
      <c r="E111" s="91"/>
      <c r="F111" s="25"/>
      <c r="G111" s="25"/>
      <c r="H111" s="114"/>
      <c r="I111" s="20"/>
      <c r="M111" s="3"/>
      <c r="N111" s="6"/>
      <c r="O111" s="6"/>
      <c r="P111" s="6"/>
      <c r="Q111" s="273"/>
      <c r="R111" s="26"/>
      <c r="S111" s="244"/>
      <c r="T111" s="25"/>
      <c r="U111" s="25"/>
      <c r="V111" s="25"/>
      <c r="W111" s="25"/>
      <c r="X111" s="25"/>
      <c r="Y111" s="25"/>
    </row>
    <row r="112" spans="1:110" s="24" customFormat="1" ht="12.75" customHeight="1" x14ac:dyDescent="0.2">
      <c r="B112" s="23" t="s">
        <v>209</v>
      </c>
      <c r="C112" s="251"/>
      <c r="E112" s="91"/>
      <c r="G112" s="25"/>
      <c r="H112" s="23"/>
      <c r="I112" s="81"/>
      <c r="M112" s="293"/>
      <c r="N112" s="72"/>
      <c r="O112" s="72"/>
      <c r="P112" s="72"/>
      <c r="Q112" s="293"/>
      <c r="R112" s="72"/>
      <c r="S112" s="250"/>
    </row>
    <row r="113" spans="2:26" s="24" customFormat="1" x14ac:dyDescent="0.2">
      <c r="B113" s="201">
        <v>1044109</v>
      </c>
      <c r="E113" s="91"/>
      <c r="F113" s="275"/>
      <c r="G113" s="289"/>
      <c r="H113" s="290"/>
      <c r="I113" s="291"/>
      <c r="J113" s="275"/>
      <c r="K113" s="275"/>
      <c r="L113" s="275"/>
      <c r="M113" s="293"/>
      <c r="N113" s="293"/>
      <c r="O113" s="293"/>
      <c r="P113" s="293"/>
      <c r="Q113" s="293"/>
      <c r="R113" s="293"/>
      <c r="S113" s="292"/>
      <c r="T113" s="275"/>
      <c r="U113" s="275"/>
    </row>
    <row r="114" spans="2:26" s="24" customFormat="1" ht="16.899999999999999" customHeight="1" x14ac:dyDescent="0.2">
      <c r="B114" s="23" t="s">
        <v>162</v>
      </c>
      <c r="E114" s="91"/>
      <c r="G114" s="25"/>
      <c r="H114" s="23"/>
      <c r="I114" s="81"/>
      <c r="M114" s="293"/>
      <c r="N114" s="72"/>
      <c r="O114" s="72"/>
      <c r="P114" s="72"/>
      <c r="Q114" s="293"/>
      <c r="R114" s="72"/>
      <c r="S114" s="250"/>
    </row>
    <row r="115" spans="2:26" s="24" customFormat="1" ht="14.45" customHeight="1" x14ac:dyDescent="0.2">
      <c r="B115" s="202">
        <f>B113*0.24</f>
        <v>250586.16</v>
      </c>
      <c r="E115" s="91"/>
      <c r="G115" s="66"/>
      <c r="H115" s="23"/>
      <c r="I115" s="81"/>
      <c r="M115" s="293"/>
      <c r="N115" s="72"/>
      <c r="O115" s="72"/>
      <c r="P115" s="72"/>
      <c r="Q115" s="293"/>
      <c r="R115" s="72"/>
      <c r="S115" s="250"/>
    </row>
    <row r="116" spans="2:26" s="24" customFormat="1" ht="16.899999999999999" customHeight="1" x14ac:dyDescent="0.2">
      <c r="B116" s="23" t="s">
        <v>163</v>
      </c>
      <c r="E116" s="91"/>
      <c r="G116" s="25"/>
      <c r="H116" s="23"/>
      <c r="I116" s="81"/>
      <c r="M116" s="293"/>
      <c r="N116" s="72"/>
      <c r="O116" s="72"/>
      <c r="P116" s="72"/>
      <c r="Q116" s="293"/>
      <c r="R116" s="72"/>
      <c r="S116" s="250"/>
    </row>
    <row r="117" spans="2:26" s="24" customFormat="1" ht="14.45" customHeight="1" x14ac:dyDescent="0.2">
      <c r="B117" s="202">
        <f>B113*0.76</f>
        <v>793522.84</v>
      </c>
      <c r="E117" s="91"/>
      <c r="G117" s="66"/>
      <c r="H117" s="23"/>
      <c r="I117" s="81"/>
      <c r="M117" s="293"/>
      <c r="N117" s="72"/>
      <c r="O117" s="72"/>
      <c r="P117" s="72"/>
      <c r="Q117" s="293"/>
      <c r="R117" s="72"/>
      <c r="S117" s="250"/>
    </row>
    <row r="118" spans="2:26" s="24" customFormat="1" x14ac:dyDescent="0.2">
      <c r="E118" s="91"/>
      <c r="G118" s="25"/>
      <c r="H118" s="23"/>
      <c r="I118" s="81"/>
      <c r="M118" s="293"/>
      <c r="N118" s="72"/>
      <c r="O118" s="72"/>
      <c r="P118" s="72"/>
      <c r="Q118" s="293"/>
      <c r="R118" s="72"/>
      <c r="S118" s="250"/>
    </row>
    <row r="119" spans="2:26" s="24" customFormat="1" ht="18" customHeight="1" x14ac:dyDescent="0.2">
      <c r="B119" s="179"/>
      <c r="C119" s="64"/>
      <c r="E119" s="91"/>
      <c r="G119" s="25"/>
      <c r="H119" s="23"/>
      <c r="I119" s="81"/>
      <c r="M119" s="293"/>
      <c r="N119" s="72"/>
      <c r="O119" s="72"/>
      <c r="P119" s="72"/>
      <c r="Q119" s="293"/>
      <c r="R119" s="72"/>
      <c r="S119" s="250"/>
      <c r="T119" s="252"/>
    </row>
    <row r="120" spans="2:26" s="8" customFormat="1" x14ac:dyDescent="0.2">
      <c r="B120" s="24"/>
      <c r="C120" s="65"/>
      <c r="D120" s="24"/>
      <c r="E120" s="91"/>
      <c r="F120" s="25"/>
      <c r="G120" s="25"/>
      <c r="H120" s="114"/>
      <c r="I120" s="82"/>
      <c r="M120" s="3"/>
      <c r="N120" s="6"/>
      <c r="O120" s="6"/>
      <c r="P120" s="6"/>
      <c r="Q120" s="273"/>
      <c r="R120" s="26"/>
      <c r="S120" s="244"/>
      <c r="T120" s="25"/>
      <c r="U120" s="25"/>
      <c r="V120" s="25"/>
      <c r="W120" s="25"/>
      <c r="X120" s="25"/>
      <c r="Y120" s="25"/>
    </row>
    <row r="121" spans="2:26" s="8" customFormat="1" x14ac:dyDescent="0.2">
      <c r="B121" s="24"/>
      <c r="C121" s="66"/>
      <c r="D121" s="24"/>
      <c r="E121" s="91"/>
      <c r="F121" s="25"/>
      <c r="G121" s="25"/>
      <c r="H121" s="114"/>
      <c r="I121" s="82"/>
      <c r="M121" s="3"/>
      <c r="N121" s="6"/>
      <c r="O121" s="6"/>
      <c r="P121" s="6"/>
      <c r="Q121" s="273"/>
      <c r="R121" s="26"/>
      <c r="S121" s="244"/>
      <c r="T121" s="25"/>
      <c r="U121" s="25"/>
      <c r="V121" s="25"/>
      <c r="W121" s="25"/>
      <c r="X121" s="25"/>
      <c r="Y121" s="25"/>
    </row>
    <row r="122" spans="2:26" s="8" customFormat="1" x14ac:dyDescent="0.2">
      <c r="B122" s="77"/>
      <c r="C122" s="24"/>
      <c r="D122" s="24"/>
      <c r="E122" s="91"/>
      <c r="F122" s="25"/>
      <c r="G122" s="25"/>
      <c r="H122" s="114"/>
      <c r="I122" s="82"/>
      <c r="M122" s="3"/>
      <c r="N122" s="6"/>
      <c r="O122" s="6"/>
      <c r="P122" s="6"/>
      <c r="Q122" s="273"/>
      <c r="R122" s="26"/>
      <c r="S122" s="244"/>
      <c r="T122" s="25"/>
      <c r="U122" s="25"/>
      <c r="V122" s="25"/>
      <c r="W122" s="25"/>
      <c r="X122" s="25"/>
      <c r="Y122" s="25"/>
    </row>
    <row r="123" spans="2:26" s="8" customFormat="1" x14ac:dyDescent="0.2">
      <c r="C123" s="24"/>
      <c r="D123" s="24"/>
      <c r="E123" s="91"/>
      <c r="F123" s="25"/>
      <c r="G123" s="25"/>
      <c r="H123" s="114"/>
      <c r="I123" s="82"/>
      <c r="M123" s="3"/>
      <c r="N123" s="6"/>
      <c r="O123" s="6"/>
      <c r="P123" s="6"/>
      <c r="Q123" s="273"/>
      <c r="R123" s="26"/>
      <c r="S123" s="244"/>
      <c r="T123" s="25"/>
      <c r="U123" s="25"/>
      <c r="V123" s="25"/>
      <c r="W123" s="25"/>
      <c r="X123" s="25"/>
      <c r="Y123" s="25"/>
    </row>
    <row r="124" spans="2:26" s="8" customFormat="1" x14ac:dyDescent="0.2">
      <c r="C124" s="24"/>
      <c r="D124" s="24"/>
      <c r="E124" s="91"/>
      <c r="F124" s="25"/>
      <c r="G124" s="25"/>
      <c r="H124" s="114"/>
      <c r="I124" s="82"/>
      <c r="M124" s="3"/>
      <c r="N124" s="6"/>
      <c r="O124" s="6"/>
      <c r="P124" s="6"/>
      <c r="Q124" s="273"/>
      <c r="R124" s="26"/>
      <c r="S124" s="244"/>
      <c r="T124" s="25"/>
      <c r="U124" s="25"/>
      <c r="V124" s="25"/>
      <c r="W124" s="25"/>
      <c r="X124" s="25"/>
      <c r="Y124" s="25"/>
    </row>
    <row r="125" spans="2:26" s="8" customFormat="1" x14ac:dyDescent="0.2">
      <c r="C125" s="24"/>
      <c r="D125" s="24"/>
      <c r="E125" s="91"/>
      <c r="F125" s="25"/>
      <c r="G125" s="25"/>
      <c r="H125" s="114"/>
      <c r="I125" s="82"/>
      <c r="M125" s="3"/>
      <c r="N125" s="6"/>
      <c r="O125" s="6"/>
      <c r="P125" s="6"/>
      <c r="Q125" s="273"/>
      <c r="R125" s="26"/>
      <c r="S125" s="244"/>
      <c r="T125" s="25"/>
      <c r="U125" s="25"/>
      <c r="V125" s="25"/>
      <c r="W125" s="25"/>
      <c r="X125" s="25"/>
      <c r="Y125" s="25"/>
      <c r="Z125" s="6"/>
    </row>
    <row r="126" spans="2:26" s="6" customFormat="1" x14ac:dyDescent="0.2">
      <c r="B126" s="8"/>
      <c r="C126" s="24"/>
      <c r="D126" s="24"/>
      <c r="E126" s="91"/>
      <c r="F126" s="25"/>
      <c r="G126" s="25"/>
      <c r="H126" s="114"/>
      <c r="I126" s="114"/>
      <c r="J126" s="8"/>
      <c r="K126" s="8"/>
      <c r="L126" s="8"/>
      <c r="M126" s="3"/>
      <c r="Q126" s="273"/>
      <c r="R126" s="26"/>
      <c r="S126" s="244"/>
      <c r="T126" s="25"/>
      <c r="U126" s="25"/>
      <c r="V126" s="25"/>
      <c r="W126" s="25"/>
      <c r="X126" s="25"/>
      <c r="Y126" s="25"/>
      <c r="Z126" s="8"/>
    </row>
    <row r="127" spans="2:26" s="8" customFormat="1" x14ac:dyDescent="0.2">
      <c r="C127" s="24"/>
      <c r="D127" s="24"/>
      <c r="E127" s="91"/>
      <c r="F127" s="25"/>
      <c r="G127" s="25"/>
      <c r="H127" s="114"/>
      <c r="I127" s="114"/>
      <c r="M127" s="3"/>
      <c r="N127" s="6"/>
      <c r="O127" s="6"/>
      <c r="P127" s="6"/>
      <c r="Q127" s="273"/>
      <c r="R127" s="26"/>
      <c r="S127" s="244"/>
      <c r="T127" s="25"/>
      <c r="U127" s="25"/>
      <c r="V127" s="25"/>
      <c r="W127" s="25"/>
      <c r="X127" s="25"/>
      <c r="Y127" s="25"/>
    </row>
    <row r="128" spans="2:26" s="8" customFormat="1" x14ac:dyDescent="0.2">
      <c r="C128" s="24"/>
      <c r="D128" s="24"/>
      <c r="E128" s="91"/>
      <c r="F128" s="25"/>
      <c r="G128" s="25"/>
      <c r="H128" s="114"/>
      <c r="I128" s="114"/>
      <c r="M128" s="3"/>
      <c r="N128" s="6"/>
      <c r="O128" s="6"/>
      <c r="P128" s="6"/>
      <c r="Q128" s="273"/>
      <c r="R128" s="26"/>
      <c r="S128" s="244"/>
      <c r="T128" s="25"/>
      <c r="U128" s="25"/>
      <c r="V128" s="25"/>
      <c r="W128" s="25"/>
      <c r="X128" s="25"/>
      <c r="Y128" s="25"/>
    </row>
    <row r="129" spans="3:25" s="8" customFormat="1" x14ac:dyDescent="0.2">
      <c r="C129" s="24"/>
      <c r="D129" s="24"/>
      <c r="E129" s="91"/>
      <c r="F129" s="25"/>
      <c r="G129" s="25"/>
      <c r="H129" s="114"/>
      <c r="I129" s="114"/>
      <c r="M129" s="3"/>
      <c r="N129" s="6"/>
      <c r="O129" s="6"/>
      <c r="P129" s="6"/>
      <c r="Q129" s="273"/>
      <c r="R129" s="26"/>
      <c r="S129" s="244"/>
      <c r="T129" s="25"/>
      <c r="U129" s="25"/>
      <c r="V129" s="25"/>
      <c r="W129" s="25"/>
      <c r="X129" s="25"/>
      <c r="Y129" s="25"/>
    </row>
    <row r="130" spans="3:25" s="8" customFormat="1" x14ac:dyDescent="0.2">
      <c r="C130" s="24"/>
      <c r="D130" s="24"/>
      <c r="E130" s="91"/>
      <c r="F130" s="25"/>
      <c r="G130" s="25"/>
      <c r="H130" s="114"/>
      <c r="I130" s="114"/>
      <c r="M130" s="3"/>
      <c r="N130" s="6"/>
      <c r="O130" s="6"/>
      <c r="P130" s="6"/>
      <c r="Q130" s="273"/>
      <c r="R130" s="26"/>
      <c r="S130" s="244"/>
      <c r="T130" s="25"/>
      <c r="U130" s="25"/>
      <c r="V130" s="25"/>
      <c r="W130" s="25"/>
      <c r="X130" s="25"/>
      <c r="Y130" s="25"/>
    </row>
    <row r="131" spans="3:25" s="8" customFormat="1" x14ac:dyDescent="0.2">
      <c r="C131" s="24"/>
      <c r="D131" s="24"/>
      <c r="E131" s="91"/>
      <c r="F131" s="25"/>
      <c r="G131" s="25"/>
      <c r="H131" s="114"/>
      <c r="I131" s="114"/>
      <c r="M131" s="3"/>
      <c r="N131" s="6"/>
      <c r="O131" s="6"/>
      <c r="P131" s="6"/>
      <c r="Q131" s="273"/>
      <c r="R131" s="26"/>
      <c r="S131" s="244"/>
      <c r="T131" s="25"/>
      <c r="U131" s="25"/>
      <c r="V131" s="25"/>
      <c r="W131" s="25"/>
      <c r="X131" s="25"/>
      <c r="Y131" s="25"/>
    </row>
    <row r="132" spans="3:25" s="8" customFormat="1" x14ac:dyDescent="0.2">
      <c r="C132" s="24"/>
      <c r="D132" s="24"/>
      <c r="E132" s="91"/>
      <c r="F132" s="25"/>
      <c r="G132" s="25"/>
      <c r="H132" s="114"/>
      <c r="I132" s="114"/>
      <c r="M132" s="3"/>
      <c r="N132" s="6"/>
      <c r="O132" s="6"/>
      <c r="P132" s="6"/>
      <c r="Q132" s="273"/>
      <c r="R132" s="26"/>
      <c r="S132" s="244"/>
      <c r="T132" s="25"/>
      <c r="U132" s="25"/>
      <c r="V132" s="25"/>
      <c r="W132" s="25"/>
      <c r="X132" s="25"/>
      <c r="Y132" s="25"/>
    </row>
    <row r="133" spans="3:25" s="8" customFormat="1" x14ac:dyDescent="0.2">
      <c r="C133" s="24"/>
      <c r="D133" s="24"/>
      <c r="E133" s="91"/>
      <c r="F133" s="25"/>
      <c r="G133" s="25"/>
      <c r="H133" s="114"/>
      <c r="I133" s="114"/>
      <c r="M133" s="3"/>
      <c r="N133" s="6"/>
      <c r="O133" s="6"/>
      <c r="P133" s="6"/>
      <c r="Q133" s="273"/>
      <c r="R133" s="26"/>
      <c r="S133" s="244"/>
      <c r="T133" s="25"/>
      <c r="U133" s="25"/>
      <c r="V133" s="25"/>
      <c r="W133" s="25"/>
      <c r="X133" s="25"/>
      <c r="Y133" s="25"/>
    </row>
    <row r="134" spans="3:25" s="8" customFormat="1" x14ac:dyDescent="0.2">
      <c r="C134" s="24"/>
      <c r="D134" s="24"/>
      <c r="E134" s="91"/>
      <c r="F134" s="25"/>
      <c r="G134" s="25"/>
      <c r="H134" s="114"/>
      <c r="I134" s="114"/>
      <c r="M134" s="3"/>
      <c r="N134" s="6"/>
      <c r="O134" s="6"/>
      <c r="P134" s="6"/>
      <c r="Q134" s="273"/>
      <c r="R134" s="26"/>
      <c r="S134" s="244"/>
      <c r="T134" s="25"/>
      <c r="U134" s="25"/>
      <c r="V134" s="25"/>
      <c r="W134" s="25"/>
      <c r="X134" s="25"/>
      <c r="Y134" s="25"/>
    </row>
    <row r="135" spans="3:25" s="8" customFormat="1" x14ac:dyDescent="0.2">
      <c r="C135" s="24"/>
      <c r="D135" s="24"/>
      <c r="E135" s="91"/>
      <c r="F135" s="25"/>
      <c r="G135" s="25"/>
      <c r="H135" s="114"/>
      <c r="I135" s="114"/>
      <c r="M135" s="3"/>
      <c r="N135" s="6"/>
      <c r="O135" s="6"/>
      <c r="P135" s="6"/>
      <c r="Q135" s="273"/>
      <c r="R135" s="26"/>
      <c r="S135" s="244"/>
      <c r="T135" s="25"/>
      <c r="U135" s="25"/>
      <c r="V135" s="25"/>
      <c r="W135" s="25"/>
      <c r="X135" s="25"/>
      <c r="Y135" s="25"/>
    </row>
    <row r="136" spans="3:25" s="8" customFormat="1" x14ac:dyDescent="0.2">
      <c r="C136" s="24"/>
      <c r="D136" s="24"/>
      <c r="E136" s="91"/>
      <c r="F136" s="25"/>
      <c r="G136" s="25"/>
      <c r="H136" s="114"/>
      <c r="I136" s="114"/>
      <c r="M136" s="3"/>
      <c r="N136" s="6"/>
      <c r="O136" s="6"/>
      <c r="P136" s="6"/>
      <c r="Q136" s="273"/>
      <c r="R136" s="26"/>
      <c r="S136" s="244"/>
      <c r="T136" s="25"/>
      <c r="U136" s="25"/>
      <c r="V136" s="25"/>
      <c r="W136" s="25"/>
      <c r="X136" s="25"/>
      <c r="Y136" s="25"/>
    </row>
    <row r="137" spans="3:25" s="8" customFormat="1" x14ac:dyDescent="0.2">
      <c r="C137" s="24"/>
      <c r="D137" s="24"/>
      <c r="E137" s="91"/>
      <c r="F137" s="25"/>
      <c r="G137" s="25"/>
      <c r="H137" s="114"/>
      <c r="I137" s="114"/>
      <c r="M137" s="3"/>
      <c r="N137" s="6"/>
      <c r="O137" s="6"/>
      <c r="P137" s="6"/>
      <c r="Q137" s="273"/>
      <c r="R137" s="26"/>
      <c r="S137" s="244"/>
      <c r="T137" s="25"/>
      <c r="U137" s="25"/>
      <c r="V137" s="25"/>
      <c r="W137" s="25"/>
      <c r="X137" s="25"/>
      <c r="Y137" s="25"/>
    </row>
    <row r="138" spans="3:25" s="8" customFormat="1" x14ac:dyDescent="0.2">
      <c r="C138" s="24"/>
      <c r="D138" s="24"/>
      <c r="E138" s="91"/>
      <c r="F138" s="25"/>
      <c r="G138" s="25"/>
      <c r="H138" s="114"/>
      <c r="I138" s="114"/>
      <c r="M138" s="3"/>
      <c r="N138" s="6"/>
      <c r="O138" s="6"/>
      <c r="P138" s="6"/>
      <c r="Q138" s="273"/>
      <c r="R138" s="26"/>
      <c r="S138" s="244"/>
      <c r="T138" s="25"/>
      <c r="U138" s="25"/>
      <c r="V138" s="25"/>
      <c r="W138" s="25"/>
      <c r="X138" s="25"/>
      <c r="Y138" s="25"/>
    </row>
    <row r="139" spans="3:25" s="8" customFormat="1" x14ac:dyDescent="0.2">
      <c r="C139" s="24"/>
      <c r="D139" s="24"/>
      <c r="E139" s="91"/>
      <c r="F139" s="25"/>
      <c r="G139" s="25"/>
      <c r="H139" s="114"/>
      <c r="I139" s="114"/>
      <c r="M139" s="3"/>
      <c r="N139" s="6"/>
      <c r="O139" s="6"/>
      <c r="P139" s="6"/>
      <c r="Q139" s="273"/>
      <c r="R139" s="26"/>
      <c r="S139" s="244"/>
      <c r="T139" s="25"/>
      <c r="U139" s="25"/>
      <c r="V139" s="25"/>
      <c r="W139" s="25"/>
      <c r="X139" s="25"/>
      <c r="Y139" s="25"/>
    </row>
    <row r="140" spans="3:25" s="8" customFormat="1" x14ac:dyDescent="0.2">
      <c r="C140" s="24"/>
      <c r="D140" s="24"/>
      <c r="E140" s="91"/>
      <c r="F140" s="25"/>
      <c r="G140" s="25"/>
      <c r="H140" s="114"/>
      <c r="I140" s="114"/>
      <c r="M140" s="3"/>
      <c r="N140" s="6"/>
      <c r="O140" s="6"/>
      <c r="P140" s="6"/>
      <c r="Q140" s="273"/>
      <c r="R140" s="26"/>
      <c r="S140" s="244"/>
      <c r="T140" s="25"/>
      <c r="U140" s="25"/>
      <c r="V140" s="25"/>
      <c r="W140" s="25"/>
      <c r="X140" s="25"/>
      <c r="Y140" s="25"/>
    </row>
    <row r="141" spans="3:25" s="8" customFormat="1" x14ac:dyDescent="0.2">
      <c r="C141" s="24"/>
      <c r="D141" s="24"/>
      <c r="E141" s="91"/>
      <c r="F141" s="25"/>
      <c r="G141" s="25"/>
      <c r="H141" s="114"/>
      <c r="I141" s="114"/>
      <c r="M141" s="3"/>
      <c r="N141" s="6"/>
      <c r="O141" s="6"/>
      <c r="P141" s="6"/>
      <c r="Q141" s="273"/>
      <c r="R141" s="26"/>
      <c r="S141" s="244"/>
      <c r="T141" s="25"/>
      <c r="U141" s="25"/>
      <c r="V141" s="25"/>
      <c r="W141" s="25"/>
      <c r="X141" s="25"/>
      <c r="Y141" s="25"/>
    </row>
    <row r="142" spans="3:25" s="8" customFormat="1" x14ac:dyDescent="0.2">
      <c r="C142" s="24"/>
      <c r="D142" s="24"/>
      <c r="E142" s="91"/>
      <c r="F142" s="25"/>
      <c r="G142" s="25"/>
      <c r="H142" s="114"/>
      <c r="I142" s="114"/>
      <c r="M142" s="3"/>
      <c r="N142" s="6"/>
      <c r="O142" s="6"/>
      <c r="P142" s="6"/>
      <c r="Q142" s="273"/>
      <c r="R142" s="26"/>
      <c r="S142" s="244"/>
      <c r="T142" s="25"/>
      <c r="U142" s="25"/>
      <c r="V142" s="25"/>
      <c r="W142" s="25"/>
      <c r="X142" s="25"/>
      <c r="Y142" s="25"/>
    </row>
    <row r="143" spans="3:25" s="8" customFormat="1" x14ac:dyDescent="0.2">
      <c r="C143" s="24"/>
      <c r="D143" s="24"/>
      <c r="E143" s="91"/>
      <c r="F143" s="25"/>
      <c r="G143" s="25"/>
      <c r="H143" s="114"/>
      <c r="I143" s="114"/>
      <c r="M143" s="3"/>
      <c r="N143" s="6"/>
      <c r="O143" s="6"/>
      <c r="P143" s="6"/>
      <c r="Q143" s="273"/>
      <c r="R143" s="26"/>
      <c r="S143" s="244"/>
      <c r="T143" s="25"/>
      <c r="U143" s="25"/>
      <c r="V143" s="25"/>
      <c r="W143" s="25"/>
      <c r="X143" s="25"/>
      <c r="Y143" s="25"/>
    </row>
    <row r="144" spans="3:25" s="8" customFormat="1" x14ac:dyDescent="0.2">
      <c r="C144" s="24"/>
      <c r="D144" s="24"/>
      <c r="E144" s="91"/>
      <c r="F144" s="25"/>
      <c r="G144" s="25"/>
      <c r="H144" s="114"/>
      <c r="I144" s="114"/>
      <c r="M144" s="3"/>
      <c r="N144" s="6"/>
      <c r="O144" s="6"/>
      <c r="P144" s="6"/>
      <c r="Q144" s="273"/>
      <c r="R144" s="26"/>
      <c r="S144" s="244"/>
      <c r="T144" s="25"/>
      <c r="U144" s="25"/>
      <c r="V144" s="25"/>
      <c r="W144" s="25"/>
      <c r="X144" s="25"/>
      <c r="Y144" s="25"/>
    </row>
    <row r="145" spans="3:25" s="8" customFormat="1" x14ac:dyDescent="0.2">
      <c r="C145" s="24"/>
      <c r="D145" s="24"/>
      <c r="E145" s="91"/>
      <c r="F145" s="25"/>
      <c r="G145" s="25"/>
      <c r="H145" s="114"/>
      <c r="I145" s="114"/>
      <c r="M145" s="3"/>
      <c r="N145" s="6"/>
      <c r="O145" s="6"/>
      <c r="P145" s="6"/>
      <c r="Q145" s="273"/>
      <c r="R145" s="26"/>
      <c r="S145" s="244"/>
      <c r="T145" s="25"/>
      <c r="U145" s="25"/>
      <c r="V145" s="25"/>
      <c r="W145" s="25"/>
      <c r="X145" s="25"/>
      <c r="Y145" s="25"/>
    </row>
    <row r="146" spans="3:25" s="8" customFormat="1" x14ac:dyDescent="0.2">
      <c r="C146" s="24"/>
      <c r="D146" s="24"/>
      <c r="E146" s="91"/>
      <c r="F146" s="25"/>
      <c r="G146" s="25"/>
      <c r="H146" s="114"/>
      <c r="I146" s="114"/>
      <c r="M146" s="3"/>
      <c r="N146" s="6"/>
      <c r="O146" s="6"/>
      <c r="P146" s="6"/>
      <c r="Q146" s="273"/>
      <c r="R146" s="26"/>
      <c r="S146" s="244"/>
      <c r="T146" s="25"/>
      <c r="U146" s="25"/>
      <c r="V146" s="25"/>
      <c r="W146" s="25"/>
      <c r="X146" s="25"/>
      <c r="Y146" s="25"/>
    </row>
    <row r="147" spans="3:25" s="8" customFormat="1" x14ac:dyDescent="0.2">
      <c r="C147" s="24"/>
      <c r="D147" s="24"/>
      <c r="E147" s="91"/>
      <c r="F147" s="25"/>
      <c r="G147" s="25"/>
      <c r="H147" s="114"/>
      <c r="I147" s="114"/>
      <c r="M147" s="3"/>
      <c r="N147" s="6"/>
      <c r="O147" s="6"/>
      <c r="P147" s="6"/>
      <c r="Q147" s="273"/>
      <c r="R147" s="26"/>
      <c r="S147" s="244"/>
      <c r="T147" s="25"/>
      <c r="U147" s="25"/>
      <c r="V147" s="25"/>
      <c r="W147" s="25"/>
      <c r="X147" s="25"/>
      <c r="Y147" s="25"/>
    </row>
    <row r="148" spans="3:25" s="8" customFormat="1" x14ac:dyDescent="0.2">
      <c r="C148" s="24"/>
      <c r="D148" s="24"/>
      <c r="E148" s="91"/>
      <c r="F148" s="25"/>
      <c r="G148" s="25"/>
      <c r="H148" s="114"/>
      <c r="I148" s="114"/>
      <c r="M148" s="3"/>
      <c r="N148" s="6"/>
      <c r="O148" s="6"/>
      <c r="P148" s="6"/>
      <c r="Q148" s="273"/>
      <c r="R148" s="26"/>
      <c r="S148" s="244"/>
      <c r="T148" s="25"/>
      <c r="U148" s="25"/>
      <c r="V148" s="25"/>
      <c r="W148" s="25"/>
      <c r="X148" s="25"/>
      <c r="Y148" s="25"/>
    </row>
    <row r="149" spans="3:25" s="8" customFormat="1" x14ac:dyDescent="0.2">
      <c r="C149" s="24"/>
      <c r="D149" s="24"/>
      <c r="E149" s="91"/>
      <c r="F149" s="25"/>
      <c r="G149" s="25"/>
      <c r="H149" s="114"/>
      <c r="I149" s="114"/>
      <c r="M149" s="3"/>
      <c r="N149" s="6"/>
      <c r="O149" s="6"/>
      <c r="P149" s="6"/>
      <c r="Q149" s="273"/>
      <c r="R149" s="26"/>
      <c r="S149" s="244"/>
      <c r="T149" s="25"/>
      <c r="U149" s="25"/>
      <c r="V149" s="25"/>
      <c r="W149" s="25"/>
      <c r="X149" s="25"/>
      <c r="Y149" s="25"/>
    </row>
    <row r="150" spans="3:25" s="8" customFormat="1" x14ac:dyDescent="0.2">
      <c r="C150" s="24"/>
      <c r="D150" s="24"/>
      <c r="E150" s="91"/>
      <c r="F150" s="25"/>
      <c r="G150" s="25"/>
      <c r="H150" s="114"/>
      <c r="I150" s="114"/>
      <c r="M150" s="3"/>
      <c r="N150" s="6"/>
      <c r="O150" s="6"/>
      <c r="P150" s="6"/>
      <c r="Q150" s="273"/>
      <c r="R150" s="26"/>
      <c r="S150" s="244"/>
      <c r="T150" s="25"/>
      <c r="U150" s="25"/>
      <c r="V150" s="25"/>
      <c r="W150" s="25"/>
      <c r="X150" s="25"/>
      <c r="Y150" s="25"/>
    </row>
    <row r="151" spans="3:25" s="8" customFormat="1" x14ac:dyDescent="0.2">
      <c r="C151" s="24"/>
      <c r="D151" s="24"/>
      <c r="E151" s="91"/>
      <c r="F151" s="25"/>
      <c r="G151" s="25"/>
      <c r="H151" s="114"/>
      <c r="I151" s="114"/>
      <c r="M151" s="3"/>
      <c r="N151" s="6"/>
      <c r="O151" s="6"/>
      <c r="P151" s="6"/>
      <c r="Q151" s="273"/>
      <c r="R151" s="26"/>
      <c r="S151" s="244"/>
      <c r="T151" s="25"/>
      <c r="U151" s="25"/>
      <c r="V151" s="25"/>
      <c r="W151" s="25"/>
      <c r="X151" s="25"/>
      <c r="Y151" s="25"/>
    </row>
    <row r="152" spans="3:25" s="8" customFormat="1" x14ac:dyDescent="0.2">
      <c r="C152" s="24"/>
      <c r="D152" s="24"/>
      <c r="E152" s="91"/>
      <c r="F152" s="25"/>
      <c r="G152" s="25"/>
      <c r="H152" s="114"/>
      <c r="I152" s="114"/>
      <c r="M152" s="3"/>
      <c r="N152" s="6"/>
      <c r="O152" s="6"/>
      <c r="P152" s="6"/>
      <c r="Q152" s="273"/>
      <c r="R152" s="26"/>
      <c r="S152" s="244"/>
      <c r="T152" s="25"/>
      <c r="U152" s="25"/>
      <c r="V152" s="25"/>
      <c r="W152" s="25"/>
      <c r="X152" s="25"/>
      <c r="Y152" s="25"/>
    </row>
    <row r="153" spans="3:25" s="8" customFormat="1" x14ac:dyDescent="0.2">
      <c r="C153" s="24"/>
      <c r="D153" s="24"/>
      <c r="E153" s="91"/>
      <c r="F153" s="25"/>
      <c r="G153" s="25"/>
      <c r="H153" s="114"/>
      <c r="I153" s="114"/>
      <c r="M153" s="3"/>
      <c r="N153" s="6"/>
      <c r="O153" s="6"/>
      <c r="P153" s="6"/>
      <c r="Q153" s="273"/>
      <c r="R153" s="26"/>
      <c r="S153" s="244"/>
      <c r="T153" s="25"/>
      <c r="U153" s="25"/>
      <c r="V153" s="25"/>
      <c r="W153" s="25"/>
      <c r="X153" s="25"/>
      <c r="Y153" s="25"/>
    </row>
    <row r="154" spans="3:25" s="8" customFormat="1" x14ac:dyDescent="0.2">
      <c r="C154" s="24"/>
      <c r="D154" s="24"/>
      <c r="E154" s="91"/>
      <c r="F154" s="25"/>
      <c r="G154" s="25"/>
      <c r="H154" s="114"/>
      <c r="I154" s="114"/>
      <c r="M154" s="3"/>
      <c r="N154" s="6"/>
      <c r="O154" s="6"/>
      <c r="P154" s="6"/>
      <c r="Q154" s="273"/>
      <c r="R154" s="26"/>
      <c r="S154" s="244"/>
      <c r="T154" s="25"/>
      <c r="U154" s="25"/>
      <c r="V154" s="25"/>
      <c r="W154" s="25"/>
      <c r="X154" s="25"/>
      <c r="Y154" s="25"/>
    </row>
    <row r="155" spans="3:25" s="8" customFormat="1" x14ac:dyDescent="0.2">
      <c r="C155" s="24"/>
      <c r="D155" s="24"/>
      <c r="E155" s="91"/>
      <c r="F155" s="25"/>
      <c r="G155" s="25"/>
      <c r="H155" s="114"/>
      <c r="I155" s="114"/>
      <c r="M155" s="3"/>
      <c r="N155" s="6"/>
      <c r="O155" s="6"/>
      <c r="P155" s="6"/>
      <c r="Q155" s="273"/>
      <c r="R155" s="26"/>
      <c r="S155" s="244"/>
      <c r="T155" s="25"/>
      <c r="U155" s="25"/>
      <c r="V155" s="25"/>
      <c r="W155" s="25"/>
      <c r="X155" s="25"/>
      <c r="Y155" s="25"/>
    </row>
    <row r="156" spans="3:25" s="8" customFormat="1" x14ac:dyDescent="0.2">
      <c r="C156" s="24"/>
      <c r="D156" s="24"/>
      <c r="E156" s="91"/>
      <c r="F156" s="25"/>
      <c r="G156" s="25"/>
      <c r="H156" s="114"/>
      <c r="I156" s="114"/>
      <c r="M156" s="3"/>
      <c r="N156" s="6"/>
      <c r="O156" s="6"/>
      <c r="P156" s="6"/>
      <c r="Q156" s="273"/>
      <c r="R156" s="26"/>
      <c r="S156" s="244"/>
      <c r="T156" s="25"/>
      <c r="U156" s="25"/>
      <c r="V156" s="25"/>
      <c r="W156" s="25"/>
      <c r="X156" s="25"/>
      <c r="Y156" s="25"/>
    </row>
    <row r="157" spans="3:25" s="8" customFormat="1" x14ac:dyDescent="0.2">
      <c r="C157" s="24"/>
      <c r="D157" s="24"/>
      <c r="E157" s="91"/>
      <c r="F157" s="25"/>
      <c r="G157" s="25"/>
      <c r="H157" s="114"/>
      <c r="I157" s="114"/>
      <c r="M157" s="3"/>
      <c r="N157" s="6"/>
      <c r="O157" s="6"/>
      <c r="P157" s="6"/>
      <c r="Q157" s="273"/>
      <c r="R157" s="26"/>
      <c r="S157" s="244"/>
      <c r="T157" s="25"/>
      <c r="U157" s="25"/>
      <c r="V157" s="25"/>
      <c r="W157" s="25"/>
      <c r="X157" s="25"/>
      <c r="Y157" s="25"/>
    </row>
    <row r="158" spans="3:25" s="8" customFormat="1" x14ac:dyDescent="0.2">
      <c r="C158" s="24"/>
      <c r="D158" s="24"/>
      <c r="E158" s="91"/>
      <c r="F158" s="25"/>
      <c r="G158" s="25"/>
      <c r="H158" s="114"/>
      <c r="I158" s="114"/>
      <c r="M158" s="3"/>
      <c r="N158" s="6"/>
      <c r="O158" s="6"/>
      <c r="P158" s="6"/>
      <c r="Q158" s="273"/>
      <c r="R158" s="26"/>
      <c r="S158" s="244"/>
      <c r="T158" s="25"/>
      <c r="U158" s="25"/>
      <c r="V158" s="25"/>
      <c r="W158" s="25"/>
      <c r="X158" s="25"/>
      <c r="Y158" s="25"/>
    </row>
    <row r="159" spans="3:25" s="8" customFormat="1" x14ac:dyDescent="0.2">
      <c r="C159" s="24"/>
      <c r="D159" s="24"/>
      <c r="E159" s="91"/>
      <c r="F159" s="25"/>
      <c r="G159" s="25"/>
      <c r="H159" s="114"/>
      <c r="I159" s="114"/>
      <c r="M159" s="3"/>
      <c r="N159" s="6"/>
      <c r="O159" s="6"/>
      <c r="P159" s="6"/>
      <c r="Q159" s="273"/>
      <c r="R159" s="26"/>
      <c r="S159" s="244"/>
      <c r="T159" s="25"/>
      <c r="U159" s="25"/>
      <c r="V159" s="25"/>
      <c r="W159" s="25"/>
      <c r="X159" s="25"/>
      <c r="Y159" s="25"/>
    </row>
    <row r="160" spans="3:25" s="8" customFormat="1" x14ac:dyDescent="0.2">
      <c r="C160" s="24"/>
      <c r="D160" s="24"/>
      <c r="E160" s="91"/>
      <c r="F160" s="25"/>
      <c r="G160" s="25"/>
      <c r="H160" s="114"/>
      <c r="I160" s="114"/>
      <c r="M160" s="3"/>
      <c r="N160" s="6"/>
      <c r="O160" s="6"/>
      <c r="P160" s="6"/>
      <c r="Q160" s="273"/>
      <c r="R160" s="26"/>
      <c r="S160" s="244"/>
      <c r="T160" s="25"/>
      <c r="U160" s="25"/>
      <c r="V160" s="25"/>
      <c r="W160" s="25"/>
      <c r="X160" s="25"/>
      <c r="Y160" s="25"/>
    </row>
    <row r="161" spans="3:25" s="8" customFormat="1" x14ac:dyDescent="0.2">
      <c r="C161" s="24"/>
      <c r="D161" s="24"/>
      <c r="E161" s="91"/>
      <c r="F161" s="25"/>
      <c r="G161" s="25"/>
      <c r="H161" s="114"/>
      <c r="I161" s="114"/>
      <c r="M161" s="3"/>
      <c r="N161" s="6"/>
      <c r="O161" s="6"/>
      <c r="P161" s="6"/>
      <c r="Q161" s="273"/>
      <c r="R161" s="26"/>
      <c r="S161" s="244"/>
      <c r="T161" s="25"/>
      <c r="U161" s="25"/>
      <c r="V161" s="25"/>
      <c r="W161" s="25"/>
      <c r="X161" s="25"/>
      <c r="Y161" s="25"/>
    </row>
    <row r="162" spans="3:25" s="8" customFormat="1" x14ac:dyDescent="0.2">
      <c r="C162" s="24"/>
      <c r="D162" s="24"/>
      <c r="E162" s="91"/>
      <c r="F162" s="25"/>
      <c r="G162" s="25"/>
      <c r="H162" s="114"/>
      <c r="I162" s="114"/>
      <c r="M162" s="3"/>
      <c r="N162" s="6"/>
      <c r="O162" s="6"/>
      <c r="P162" s="6"/>
      <c r="Q162" s="273"/>
      <c r="R162" s="26"/>
      <c r="S162" s="244"/>
      <c r="T162" s="25"/>
      <c r="U162" s="25"/>
      <c r="V162" s="25"/>
      <c r="W162" s="25"/>
      <c r="X162" s="25"/>
      <c r="Y162" s="25"/>
    </row>
    <row r="163" spans="3:25" s="8" customFormat="1" x14ac:dyDescent="0.2">
      <c r="C163" s="24"/>
      <c r="D163" s="24"/>
      <c r="E163" s="91"/>
      <c r="F163" s="25"/>
      <c r="G163" s="25"/>
      <c r="H163" s="114"/>
      <c r="I163" s="114"/>
      <c r="M163" s="3"/>
      <c r="N163" s="6"/>
      <c r="O163" s="6"/>
      <c r="P163" s="6"/>
      <c r="Q163" s="273"/>
      <c r="R163" s="26"/>
      <c r="S163" s="244"/>
      <c r="T163" s="25"/>
      <c r="U163" s="25"/>
      <c r="V163" s="25"/>
      <c r="W163" s="25"/>
      <c r="X163" s="25"/>
      <c r="Y163" s="25"/>
    </row>
    <row r="164" spans="3:25" s="8" customFormat="1" x14ac:dyDescent="0.2">
      <c r="C164" s="24"/>
      <c r="D164" s="24"/>
      <c r="E164" s="91"/>
      <c r="F164" s="25"/>
      <c r="G164" s="25"/>
      <c r="H164" s="114"/>
      <c r="I164" s="114"/>
      <c r="M164" s="3"/>
      <c r="N164" s="6"/>
      <c r="O164" s="6"/>
      <c r="P164" s="6"/>
      <c r="Q164" s="273"/>
      <c r="R164" s="26"/>
      <c r="S164" s="244"/>
      <c r="T164" s="25"/>
      <c r="U164" s="25"/>
      <c r="V164" s="25"/>
      <c r="W164" s="25"/>
      <c r="X164" s="25"/>
      <c r="Y164" s="25"/>
    </row>
    <row r="165" spans="3:25" s="8" customFormat="1" x14ac:dyDescent="0.2">
      <c r="C165" s="24"/>
      <c r="D165" s="24"/>
      <c r="E165" s="91"/>
      <c r="F165" s="25"/>
      <c r="G165" s="25"/>
      <c r="H165" s="114"/>
      <c r="I165" s="114"/>
      <c r="M165" s="3"/>
      <c r="N165" s="6"/>
      <c r="O165" s="6"/>
      <c r="P165" s="6"/>
      <c r="Q165" s="273"/>
      <c r="R165" s="26"/>
      <c r="S165" s="244"/>
      <c r="T165" s="25"/>
      <c r="U165" s="25"/>
      <c r="V165" s="25"/>
      <c r="W165" s="25"/>
      <c r="X165" s="25"/>
      <c r="Y165" s="25"/>
    </row>
    <row r="166" spans="3:25" s="8" customFormat="1" x14ac:dyDescent="0.2">
      <c r="C166" s="24"/>
      <c r="D166" s="24"/>
      <c r="E166" s="91"/>
      <c r="F166" s="25"/>
      <c r="G166" s="25"/>
      <c r="H166" s="114"/>
      <c r="I166" s="114"/>
      <c r="M166" s="3"/>
      <c r="N166" s="6"/>
      <c r="O166" s="6"/>
      <c r="P166" s="6"/>
      <c r="Q166" s="273"/>
      <c r="R166" s="26"/>
      <c r="S166" s="244"/>
      <c r="T166" s="25"/>
      <c r="U166" s="25"/>
      <c r="V166" s="25"/>
      <c r="W166" s="25"/>
      <c r="X166" s="25"/>
      <c r="Y166" s="25"/>
    </row>
    <row r="167" spans="3:25" s="8" customFormat="1" x14ac:dyDescent="0.2">
      <c r="C167" s="24"/>
      <c r="D167" s="24"/>
      <c r="E167" s="91"/>
      <c r="F167" s="25"/>
      <c r="G167" s="25"/>
      <c r="H167" s="114"/>
      <c r="I167" s="114"/>
      <c r="M167" s="3"/>
      <c r="N167" s="6"/>
      <c r="O167" s="6"/>
      <c r="P167" s="6"/>
      <c r="Q167" s="273"/>
      <c r="R167" s="26"/>
      <c r="S167" s="244"/>
      <c r="T167" s="25"/>
      <c r="U167" s="25"/>
      <c r="V167" s="25"/>
      <c r="W167" s="25"/>
      <c r="X167" s="25"/>
      <c r="Y167" s="25"/>
    </row>
    <row r="168" spans="3:25" s="8" customFormat="1" x14ac:dyDescent="0.2">
      <c r="C168" s="24"/>
      <c r="D168" s="24"/>
      <c r="E168" s="91"/>
      <c r="F168" s="25"/>
      <c r="G168" s="25"/>
      <c r="H168" s="114"/>
      <c r="I168" s="114"/>
      <c r="M168" s="3"/>
      <c r="N168" s="6"/>
      <c r="O168" s="6"/>
      <c r="P168" s="6"/>
      <c r="Q168" s="273"/>
      <c r="R168" s="26"/>
      <c r="S168" s="244"/>
      <c r="T168" s="25"/>
      <c r="U168" s="25"/>
      <c r="V168" s="25"/>
      <c r="W168" s="25"/>
      <c r="X168" s="25"/>
      <c r="Y168" s="25"/>
    </row>
    <row r="169" spans="3:25" s="8" customFormat="1" x14ac:dyDescent="0.2">
      <c r="C169" s="24"/>
      <c r="D169" s="24"/>
      <c r="E169" s="91"/>
      <c r="F169" s="25"/>
      <c r="G169" s="25"/>
      <c r="H169" s="114"/>
      <c r="I169" s="114"/>
      <c r="M169" s="3"/>
      <c r="N169" s="6"/>
      <c r="O169" s="6"/>
      <c r="P169" s="6"/>
      <c r="Q169" s="273"/>
      <c r="R169" s="26"/>
      <c r="S169" s="244"/>
      <c r="T169" s="25"/>
      <c r="U169" s="25"/>
      <c r="V169" s="25"/>
      <c r="W169" s="25"/>
      <c r="X169" s="25"/>
      <c r="Y169" s="25"/>
    </row>
    <row r="170" spans="3:25" s="8" customFormat="1" x14ac:dyDescent="0.2">
      <c r="C170" s="24"/>
      <c r="D170" s="24"/>
      <c r="E170" s="91"/>
      <c r="F170" s="25"/>
      <c r="G170" s="25"/>
      <c r="H170" s="114"/>
      <c r="I170" s="114"/>
      <c r="M170" s="3"/>
      <c r="N170" s="6"/>
      <c r="O170" s="6"/>
      <c r="P170" s="6"/>
      <c r="Q170" s="273"/>
      <c r="R170" s="26"/>
      <c r="S170" s="244"/>
      <c r="T170" s="25"/>
      <c r="U170" s="25"/>
      <c r="V170" s="25"/>
      <c r="W170" s="25"/>
      <c r="X170" s="25"/>
      <c r="Y170" s="25"/>
    </row>
    <row r="171" spans="3:25" s="8" customFormat="1" x14ac:dyDescent="0.2">
      <c r="C171" s="24"/>
      <c r="D171" s="24"/>
      <c r="E171" s="91"/>
      <c r="F171" s="25"/>
      <c r="G171" s="25"/>
      <c r="H171" s="114"/>
      <c r="I171" s="114"/>
      <c r="M171" s="3"/>
      <c r="N171" s="6"/>
      <c r="O171" s="6"/>
      <c r="P171" s="6"/>
      <c r="Q171" s="273"/>
      <c r="R171" s="26"/>
      <c r="S171" s="244"/>
      <c r="T171" s="25"/>
      <c r="U171" s="25"/>
      <c r="V171" s="25"/>
      <c r="W171" s="25"/>
      <c r="X171" s="25"/>
      <c r="Y171" s="25"/>
    </row>
    <row r="172" spans="3:25" s="8" customFormat="1" x14ac:dyDescent="0.2">
      <c r="C172" s="24"/>
      <c r="D172" s="24"/>
      <c r="E172" s="91"/>
      <c r="F172" s="25"/>
      <c r="G172" s="25"/>
      <c r="H172" s="114"/>
      <c r="I172" s="114"/>
      <c r="M172" s="3"/>
      <c r="N172" s="6"/>
      <c r="O172" s="6"/>
      <c r="P172" s="6"/>
      <c r="Q172" s="273"/>
      <c r="R172" s="26"/>
      <c r="S172" s="244"/>
      <c r="T172" s="25"/>
      <c r="U172" s="25"/>
      <c r="V172" s="25"/>
      <c r="W172" s="25"/>
      <c r="X172" s="25"/>
      <c r="Y172" s="25"/>
    </row>
    <row r="173" spans="3:25" s="8" customFormat="1" x14ac:dyDescent="0.2">
      <c r="C173" s="24"/>
      <c r="D173" s="24"/>
      <c r="E173" s="91"/>
      <c r="F173" s="25"/>
      <c r="G173" s="25"/>
      <c r="H173" s="114"/>
      <c r="I173" s="114"/>
      <c r="M173" s="3"/>
      <c r="N173" s="6"/>
      <c r="O173" s="6"/>
      <c r="P173" s="6"/>
      <c r="Q173" s="273"/>
      <c r="R173" s="26"/>
      <c r="S173" s="244"/>
      <c r="T173" s="25"/>
      <c r="U173" s="25"/>
      <c r="V173" s="25"/>
      <c r="W173" s="25"/>
      <c r="X173" s="25"/>
      <c r="Y173" s="25"/>
    </row>
    <row r="174" spans="3:25" s="8" customFormat="1" x14ac:dyDescent="0.2">
      <c r="C174" s="24"/>
      <c r="D174" s="24"/>
      <c r="E174" s="91"/>
      <c r="F174" s="25"/>
      <c r="G174" s="25"/>
      <c r="H174" s="114"/>
      <c r="I174" s="114"/>
      <c r="M174" s="3"/>
      <c r="N174" s="6"/>
      <c r="O174" s="6"/>
      <c r="P174" s="6"/>
      <c r="Q174" s="273"/>
      <c r="R174" s="26"/>
      <c r="S174" s="244"/>
      <c r="T174" s="25"/>
      <c r="U174" s="25"/>
      <c r="V174" s="25"/>
      <c r="W174" s="25"/>
      <c r="X174" s="25"/>
      <c r="Y174" s="25"/>
    </row>
    <row r="175" spans="3:25" s="8" customFormat="1" x14ac:dyDescent="0.2">
      <c r="C175" s="24"/>
      <c r="D175" s="24"/>
      <c r="E175" s="91"/>
      <c r="F175" s="25"/>
      <c r="G175" s="25"/>
      <c r="H175" s="114"/>
      <c r="I175" s="114"/>
      <c r="M175" s="3"/>
      <c r="N175" s="6"/>
      <c r="O175" s="6"/>
      <c r="P175" s="6"/>
      <c r="Q175" s="273"/>
      <c r="R175" s="26"/>
      <c r="S175" s="244"/>
      <c r="T175" s="25"/>
      <c r="U175" s="25"/>
      <c r="V175" s="25"/>
      <c r="W175" s="25"/>
      <c r="X175" s="25"/>
      <c r="Y175" s="25"/>
    </row>
    <row r="176" spans="3:25" s="8" customFormat="1" x14ac:dyDescent="0.2">
      <c r="C176" s="24"/>
      <c r="D176" s="24"/>
      <c r="E176" s="91"/>
      <c r="F176" s="25"/>
      <c r="G176" s="25"/>
      <c r="H176" s="114"/>
      <c r="I176" s="114"/>
      <c r="M176" s="3"/>
      <c r="N176" s="6"/>
      <c r="O176" s="6"/>
      <c r="P176" s="6"/>
      <c r="Q176" s="273"/>
      <c r="R176" s="26"/>
      <c r="S176" s="244"/>
      <c r="T176" s="25"/>
      <c r="U176" s="25"/>
      <c r="V176" s="25"/>
      <c r="W176" s="25"/>
      <c r="X176" s="25"/>
      <c r="Y176" s="25"/>
    </row>
    <row r="177" spans="3:25" s="8" customFormat="1" x14ac:dyDescent="0.2">
      <c r="C177" s="24"/>
      <c r="D177" s="24"/>
      <c r="E177" s="91"/>
      <c r="F177" s="25"/>
      <c r="G177" s="25"/>
      <c r="H177" s="114"/>
      <c r="I177" s="114"/>
      <c r="M177" s="3"/>
      <c r="N177" s="6"/>
      <c r="O177" s="6"/>
      <c r="P177" s="6"/>
      <c r="Q177" s="273"/>
      <c r="R177" s="26"/>
      <c r="S177" s="244"/>
      <c r="T177" s="25"/>
      <c r="U177" s="25"/>
      <c r="V177" s="25"/>
      <c r="W177" s="25"/>
      <c r="X177" s="25"/>
      <c r="Y177" s="25"/>
    </row>
    <row r="178" spans="3:25" s="8" customFormat="1" x14ac:dyDescent="0.2">
      <c r="C178" s="24"/>
      <c r="D178" s="24"/>
      <c r="E178" s="91"/>
      <c r="F178" s="25"/>
      <c r="G178" s="25"/>
      <c r="H178" s="114"/>
      <c r="I178" s="114"/>
      <c r="M178" s="3"/>
      <c r="N178" s="6"/>
      <c r="O178" s="6"/>
      <c r="P178" s="6"/>
      <c r="Q178" s="273"/>
      <c r="R178" s="26"/>
      <c r="S178" s="244"/>
      <c r="T178" s="25"/>
      <c r="U178" s="25"/>
      <c r="V178" s="25"/>
      <c r="W178" s="25"/>
      <c r="X178" s="25"/>
      <c r="Y178" s="25"/>
    </row>
    <row r="179" spans="3:25" s="8" customFormat="1" x14ac:dyDescent="0.2">
      <c r="C179" s="24"/>
      <c r="D179" s="24"/>
      <c r="E179" s="91"/>
      <c r="F179" s="25"/>
      <c r="G179" s="25"/>
      <c r="H179" s="114"/>
      <c r="I179" s="114"/>
      <c r="M179" s="3"/>
      <c r="N179" s="6"/>
      <c r="O179" s="6"/>
      <c r="P179" s="6"/>
      <c r="Q179" s="273"/>
      <c r="R179" s="26"/>
      <c r="S179" s="244"/>
      <c r="T179" s="25"/>
      <c r="U179" s="25"/>
      <c r="V179" s="25"/>
      <c r="W179" s="25"/>
      <c r="X179" s="25"/>
      <c r="Y179" s="25"/>
    </row>
    <row r="180" spans="3:25" s="8" customFormat="1" x14ac:dyDescent="0.2">
      <c r="C180" s="24"/>
      <c r="D180" s="24"/>
      <c r="E180" s="91"/>
      <c r="F180" s="25"/>
      <c r="G180" s="25"/>
      <c r="H180" s="114"/>
      <c r="I180" s="114"/>
      <c r="M180" s="3"/>
      <c r="N180" s="6"/>
      <c r="O180" s="6"/>
      <c r="P180" s="6"/>
      <c r="Q180" s="273"/>
      <c r="R180" s="26"/>
      <c r="S180" s="244"/>
      <c r="T180" s="25"/>
      <c r="U180" s="25"/>
      <c r="V180" s="25"/>
      <c r="W180" s="25"/>
      <c r="X180" s="25"/>
      <c r="Y180" s="25"/>
    </row>
    <row r="181" spans="3:25" s="8" customFormat="1" x14ac:dyDescent="0.2">
      <c r="C181" s="24"/>
      <c r="D181" s="24"/>
      <c r="E181" s="91"/>
      <c r="F181" s="25"/>
      <c r="G181" s="25"/>
      <c r="H181" s="114"/>
      <c r="I181" s="114"/>
      <c r="M181" s="3"/>
      <c r="N181" s="6"/>
      <c r="O181" s="6"/>
      <c r="P181" s="6"/>
      <c r="Q181" s="273"/>
      <c r="R181" s="26"/>
      <c r="S181" s="244"/>
      <c r="T181" s="25"/>
      <c r="U181" s="25"/>
      <c r="V181" s="25"/>
      <c r="W181" s="25"/>
      <c r="X181" s="25"/>
      <c r="Y181" s="25"/>
    </row>
    <row r="182" spans="3:25" s="8" customFormat="1" x14ac:dyDescent="0.2">
      <c r="C182" s="24"/>
      <c r="D182" s="24"/>
      <c r="E182" s="91"/>
      <c r="F182" s="25"/>
      <c r="G182" s="25"/>
      <c r="H182" s="114"/>
      <c r="I182" s="114"/>
      <c r="M182" s="3"/>
      <c r="N182" s="6"/>
      <c r="O182" s="6"/>
      <c r="P182" s="6"/>
      <c r="Q182" s="273"/>
      <c r="R182" s="26"/>
      <c r="S182" s="244"/>
      <c r="T182" s="25"/>
      <c r="U182" s="25"/>
      <c r="V182" s="25"/>
      <c r="W182" s="25"/>
      <c r="X182" s="25"/>
      <c r="Y182" s="25"/>
    </row>
    <row r="183" spans="3:25" s="8" customFormat="1" x14ac:dyDescent="0.2">
      <c r="C183" s="24"/>
      <c r="D183" s="24"/>
      <c r="E183" s="91"/>
      <c r="F183" s="25"/>
      <c r="G183" s="25"/>
      <c r="H183" s="114"/>
      <c r="I183" s="114"/>
      <c r="M183" s="3"/>
      <c r="N183" s="6"/>
      <c r="O183" s="6"/>
      <c r="P183" s="6"/>
      <c r="Q183" s="273"/>
      <c r="R183" s="26"/>
      <c r="S183" s="244"/>
      <c r="T183" s="25"/>
      <c r="U183" s="25"/>
      <c r="V183" s="25"/>
      <c r="W183" s="25"/>
      <c r="X183" s="25"/>
      <c r="Y183" s="25"/>
    </row>
    <row r="184" spans="3:25" s="8" customFormat="1" x14ac:dyDescent="0.2">
      <c r="C184" s="24"/>
      <c r="D184" s="24"/>
      <c r="E184" s="91"/>
      <c r="F184" s="25"/>
      <c r="G184" s="25"/>
      <c r="H184" s="114"/>
      <c r="I184" s="114"/>
      <c r="M184" s="3"/>
      <c r="N184" s="6"/>
      <c r="O184" s="6"/>
      <c r="P184" s="6"/>
      <c r="Q184" s="273"/>
      <c r="R184" s="26"/>
      <c r="S184" s="244"/>
      <c r="T184" s="25"/>
      <c r="U184" s="25"/>
      <c r="V184" s="25"/>
      <c r="W184" s="25"/>
      <c r="X184" s="25"/>
      <c r="Y184" s="25"/>
    </row>
    <row r="185" spans="3:25" s="8" customFormat="1" x14ac:dyDescent="0.2">
      <c r="C185" s="24"/>
      <c r="D185" s="24"/>
      <c r="E185" s="91"/>
      <c r="F185" s="25"/>
      <c r="G185" s="25"/>
      <c r="H185" s="114"/>
      <c r="I185" s="114"/>
      <c r="M185" s="3"/>
      <c r="N185" s="6"/>
      <c r="O185" s="6"/>
      <c r="P185" s="6"/>
      <c r="Q185" s="273"/>
      <c r="R185" s="26"/>
      <c r="S185" s="244"/>
      <c r="T185" s="25"/>
      <c r="U185" s="25"/>
      <c r="V185" s="25"/>
      <c r="W185" s="25"/>
      <c r="X185" s="25"/>
      <c r="Y185" s="25"/>
    </row>
    <row r="186" spans="3:25" s="8" customFormat="1" x14ac:dyDescent="0.2">
      <c r="C186" s="24"/>
      <c r="D186" s="24"/>
      <c r="E186" s="91"/>
      <c r="F186" s="25"/>
      <c r="G186" s="25"/>
      <c r="H186" s="114"/>
      <c r="I186" s="114"/>
      <c r="M186" s="3"/>
      <c r="N186" s="6"/>
      <c r="O186" s="6"/>
      <c r="P186" s="6"/>
      <c r="Q186" s="273"/>
      <c r="R186" s="26"/>
      <c r="S186" s="244"/>
      <c r="T186" s="25"/>
      <c r="U186" s="25"/>
      <c r="V186" s="25"/>
      <c r="W186" s="25"/>
      <c r="X186" s="25"/>
      <c r="Y186" s="25"/>
    </row>
    <row r="187" spans="3:25" s="8" customFormat="1" x14ac:dyDescent="0.2">
      <c r="C187" s="24"/>
      <c r="D187" s="24"/>
      <c r="E187" s="91"/>
      <c r="F187" s="25"/>
      <c r="G187" s="25"/>
      <c r="H187" s="114"/>
      <c r="I187" s="114"/>
      <c r="M187" s="3"/>
      <c r="N187" s="6"/>
      <c r="O187" s="6"/>
      <c r="P187" s="6"/>
      <c r="Q187" s="273"/>
      <c r="R187" s="26"/>
      <c r="S187" s="244"/>
      <c r="T187" s="25"/>
      <c r="U187" s="25"/>
      <c r="V187" s="25"/>
      <c r="W187" s="25"/>
      <c r="X187" s="25"/>
      <c r="Y187" s="25"/>
    </row>
    <row r="188" spans="3:25" s="8" customFormat="1" x14ac:dyDescent="0.2">
      <c r="C188" s="24"/>
      <c r="D188" s="24"/>
      <c r="E188" s="91"/>
      <c r="F188" s="25"/>
      <c r="G188" s="25"/>
      <c r="H188" s="114"/>
      <c r="I188" s="114"/>
      <c r="M188" s="3"/>
      <c r="N188" s="6"/>
      <c r="O188" s="6"/>
      <c r="P188" s="6"/>
      <c r="Q188" s="273"/>
      <c r="R188" s="26"/>
      <c r="S188" s="244"/>
      <c r="T188" s="25"/>
      <c r="U188" s="25"/>
      <c r="V188" s="25"/>
      <c r="W188" s="25"/>
      <c r="X188" s="25"/>
      <c r="Y188" s="25"/>
    </row>
    <row r="189" spans="3:25" s="8" customFormat="1" x14ac:dyDescent="0.2">
      <c r="C189" s="24"/>
      <c r="D189" s="24"/>
      <c r="E189" s="91"/>
      <c r="F189" s="25"/>
      <c r="G189" s="25"/>
      <c r="H189" s="114"/>
      <c r="I189" s="114"/>
      <c r="M189" s="3"/>
      <c r="N189" s="6"/>
      <c r="O189" s="6"/>
      <c r="P189" s="6"/>
      <c r="Q189" s="273"/>
      <c r="R189" s="26"/>
      <c r="S189" s="244"/>
      <c r="T189" s="25"/>
      <c r="U189" s="25"/>
      <c r="V189" s="25"/>
      <c r="W189" s="25"/>
      <c r="X189" s="25"/>
      <c r="Y189" s="25"/>
    </row>
    <row r="190" spans="3:25" s="8" customFormat="1" x14ac:dyDescent="0.2">
      <c r="C190" s="24"/>
      <c r="D190" s="24"/>
      <c r="E190" s="91"/>
      <c r="F190" s="25"/>
      <c r="G190" s="25"/>
      <c r="H190" s="114"/>
      <c r="I190" s="114"/>
      <c r="M190" s="3"/>
      <c r="N190" s="6"/>
      <c r="O190" s="6"/>
      <c r="P190" s="6"/>
      <c r="Q190" s="273"/>
      <c r="R190" s="26"/>
      <c r="S190" s="244"/>
      <c r="T190" s="25"/>
      <c r="U190" s="25"/>
      <c r="V190" s="25"/>
      <c r="W190" s="25"/>
      <c r="X190" s="25"/>
      <c r="Y190" s="25"/>
    </row>
    <row r="191" spans="3:25" s="8" customFormat="1" x14ac:dyDescent="0.2">
      <c r="C191" s="24"/>
      <c r="D191" s="24"/>
      <c r="E191" s="91"/>
      <c r="F191" s="25"/>
      <c r="G191" s="25"/>
      <c r="H191" s="114"/>
      <c r="I191" s="114"/>
      <c r="M191" s="3"/>
      <c r="N191" s="6"/>
      <c r="O191" s="6"/>
      <c r="P191" s="6"/>
      <c r="Q191" s="273"/>
      <c r="R191" s="26"/>
      <c r="S191" s="244"/>
      <c r="T191" s="25"/>
      <c r="U191" s="25"/>
      <c r="V191" s="25"/>
      <c r="W191" s="25"/>
      <c r="X191" s="25"/>
      <c r="Y191" s="25"/>
    </row>
    <row r="192" spans="3:25" s="8" customFormat="1" x14ac:dyDescent="0.2">
      <c r="C192" s="24"/>
      <c r="D192" s="24"/>
      <c r="E192" s="91"/>
      <c r="F192" s="25"/>
      <c r="G192" s="25"/>
      <c r="H192" s="114"/>
      <c r="I192" s="114"/>
      <c r="M192" s="3"/>
      <c r="N192" s="6"/>
      <c r="O192" s="6"/>
      <c r="P192" s="6"/>
      <c r="Q192" s="273"/>
      <c r="R192" s="26"/>
      <c r="S192" s="244"/>
      <c r="T192" s="25"/>
      <c r="U192" s="25"/>
      <c r="V192" s="25"/>
      <c r="W192" s="25"/>
      <c r="X192" s="25"/>
      <c r="Y192" s="25"/>
    </row>
    <row r="193" spans="3:25" s="8" customFormat="1" x14ac:dyDescent="0.2">
      <c r="C193" s="24"/>
      <c r="D193" s="24"/>
      <c r="E193" s="91"/>
      <c r="F193" s="25"/>
      <c r="G193" s="25"/>
      <c r="H193" s="114"/>
      <c r="I193" s="114"/>
      <c r="M193" s="3"/>
      <c r="N193" s="6"/>
      <c r="O193" s="6"/>
      <c r="P193" s="6"/>
      <c r="Q193" s="273"/>
      <c r="R193" s="26"/>
      <c r="S193" s="244"/>
      <c r="T193" s="25"/>
      <c r="U193" s="25"/>
      <c r="V193" s="25"/>
      <c r="W193" s="25"/>
      <c r="X193" s="25"/>
      <c r="Y193" s="25"/>
    </row>
    <row r="194" spans="3:25" s="8" customFormat="1" x14ac:dyDescent="0.2">
      <c r="C194" s="24"/>
      <c r="D194" s="24"/>
      <c r="E194" s="91"/>
      <c r="F194" s="25"/>
      <c r="G194" s="25"/>
      <c r="H194" s="114"/>
      <c r="I194" s="114"/>
      <c r="M194" s="3"/>
      <c r="N194" s="6"/>
      <c r="O194" s="6"/>
      <c r="P194" s="6"/>
      <c r="Q194" s="273"/>
      <c r="R194" s="26"/>
      <c r="S194" s="244"/>
      <c r="T194" s="25"/>
      <c r="U194" s="25"/>
      <c r="V194" s="25"/>
      <c r="W194" s="25"/>
      <c r="X194" s="25"/>
      <c r="Y194" s="25"/>
    </row>
    <row r="195" spans="3:25" s="8" customFormat="1" x14ac:dyDescent="0.2">
      <c r="C195" s="24"/>
      <c r="D195" s="24"/>
      <c r="E195" s="91"/>
      <c r="F195" s="25"/>
      <c r="G195" s="25"/>
      <c r="H195" s="114"/>
      <c r="I195" s="114"/>
      <c r="M195" s="3"/>
      <c r="N195" s="6"/>
      <c r="O195" s="6"/>
      <c r="P195" s="6"/>
      <c r="Q195" s="273"/>
      <c r="R195" s="26"/>
      <c r="S195" s="244"/>
      <c r="T195" s="25"/>
      <c r="U195" s="25"/>
      <c r="V195" s="25"/>
      <c r="W195" s="25"/>
      <c r="X195" s="25"/>
      <c r="Y195" s="25"/>
    </row>
    <row r="196" spans="3:25" s="8" customFormat="1" x14ac:dyDescent="0.2">
      <c r="C196" s="24"/>
      <c r="D196" s="24"/>
      <c r="E196" s="91"/>
      <c r="F196" s="25"/>
      <c r="G196" s="25"/>
      <c r="H196" s="114"/>
      <c r="I196" s="114"/>
      <c r="M196" s="3"/>
      <c r="N196" s="6"/>
      <c r="O196" s="6"/>
      <c r="P196" s="6"/>
      <c r="Q196" s="273"/>
      <c r="R196" s="26"/>
      <c r="S196" s="244"/>
      <c r="T196" s="25"/>
      <c r="U196" s="25"/>
      <c r="V196" s="25"/>
      <c r="W196" s="25"/>
      <c r="X196" s="25"/>
      <c r="Y196" s="25"/>
    </row>
    <row r="197" spans="3:25" s="8" customFormat="1" x14ac:dyDescent="0.2">
      <c r="C197" s="24"/>
      <c r="D197" s="24"/>
      <c r="E197" s="91"/>
      <c r="F197" s="25"/>
      <c r="G197" s="25"/>
      <c r="H197" s="114"/>
      <c r="I197" s="114"/>
      <c r="M197" s="3"/>
      <c r="N197" s="6"/>
      <c r="O197" s="6"/>
      <c r="P197" s="6"/>
      <c r="Q197" s="273"/>
      <c r="R197" s="26"/>
      <c r="S197" s="244"/>
      <c r="T197" s="25"/>
      <c r="U197" s="25"/>
      <c r="V197" s="25"/>
      <c r="W197" s="25"/>
      <c r="X197" s="25"/>
      <c r="Y197" s="25"/>
    </row>
    <row r="198" spans="3:25" s="8" customFormat="1" x14ac:dyDescent="0.2">
      <c r="C198" s="24"/>
      <c r="D198" s="24"/>
      <c r="E198" s="91"/>
      <c r="F198" s="25"/>
      <c r="G198" s="25"/>
      <c r="H198" s="114"/>
      <c r="I198" s="114"/>
      <c r="M198" s="3"/>
      <c r="N198" s="6"/>
      <c r="O198" s="6"/>
      <c r="P198" s="6"/>
      <c r="Q198" s="273"/>
      <c r="R198" s="26"/>
      <c r="S198" s="244"/>
      <c r="T198" s="25"/>
      <c r="U198" s="25"/>
      <c r="V198" s="25"/>
      <c r="W198" s="25"/>
      <c r="X198" s="25"/>
      <c r="Y198" s="25"/>
    </row>
    <row r="199" spans="3:25" s="8" customFormat="1" x14ac:dyDescent="0.2">
      <c r="C199" s="24"/>
      <c r="D199" s="24"/>
      <c r="E199" s="91"/>
      <c r="F199" s="25"/>
      <c r="G199" s="25"/>
      <c r="H199" s="114"/>
      <c r="I199" s="114"/>
      <c r="M199" s="3"/>
      <c r="N199" s="6"/>
      <c r="O199" s="6"/>
      <c r="P199" s="6"/>
      <c r="Q199" s="273"/>
      <c r="R199" s="26"/>
      <c r="S199" s="244"/>
      <c r="T199" s="25"/>
      <c r="U199" s="25"/>
      <c r="V199" s="25"/>
      <c r="W199" s="25"/>
      <c r="X199" s="25"/>
      <c r="Y199" s="25"/>
    </row>
    <row r="200" spans="3:25" s="8" customFormat="1" x14ac:dyDescent="0.2">
      <c r="C200" s="24"/>
      <c r="D200" s="24"/>
      <c r="E200" s="91"/>
      <c r="F200" s="25"/>
      <c r="G200" s="25"/>
      <c r="H200" s="114"/>
      <c r="I200" s="114"/>
      <c r="M200" s="3"/>
      <c r="N200" s="6"/>
      <c r="O200" s="6"/>
      <c r="P200" s="6"/>
      <c r="Q200" s="273"/>
      <c r="R200" s="26"/>
      <c r="S200" s="244"/>
      <c r="T200" s="25"/>
      <c r="U200" s="25"/>
      <c r="V200" s="25"/>
      <c r="W200" s="25"/>
      <c r="X200" s="25"/>
      <c r="Y200" s="25"/>
    </row>
    <row r="201" spans="3:25" s="8" customFormat="1" x14ac:dyDescent="0.2">
      <c r="C201" s="24"/>
      <c r="D201" s="24"/>
      <c r="E201" s="91"/>
      <c r="F201" s="25"/>
      <c r="G201" s="25"/>
      <c r="H201" s="114"/>
      <c r="I201" s="114"/>
      <c r="M201" s="3"/>
      <c r="N201" s="6"/>
      <c r="O201" s="6"/>
      <c r="P201" s="6"/>
      <c r="Q201" s="273"/>
      <c r="R201" s="26"/>
      <c r="S201" s="244"/>
      <c r="T201" s="25"/>
      <c r="U201" s="25"/>
      <c r="V201" s="25"/>
      <c r="W201" s="25"/>
      <c r="X201" s="25"/>
      <c r="Y201" s="25"/>
    </row>
    <row r="202" spans="3:25" s="8" customFormat="1" x14ac:dyDescent="0.2">
      <c r="C202" s="24"/>
      <c r="D202" s="24"/>
      <c r="E202" s="91"/>
      <c r="F202" s="25"/>
      <c r="G202" s="25"/>
      <c r="H202" s="114"/>
      <c r="I202" s="114"/>
      <c r="M202" s="3"/>
      <c r="N202" s="6"/>
      <c r="O202" s="6"/>
      <c r="P202" s="6"/>
      <c r="Q202" s="273"/>
      <c r="R202" s="26"/>
      <c r="S202" s="244"/>
      <c r="T202" s="25"/>
      <c r="U202" s="25"/>
      <c r="V202" s="25"/>
      <c r="W202" s="25"/>
      <c r="X202" s="25"/>
      <c r="Y202" s="25"/>
    </row>
    <row r="203" spans="3:25" s="8" customFormat="1" x14ac:dyDescent="0.2">
      <c r="C203" s="24"/>
      <c r="D203" s="24"/>
      <c r="E203" s="91"/>
      <c r="F203" s="25"/>
      <c r="G203" s="25"/>
      <c r="H203" s="114"/>
      <c r="I203" s="114"/>
      <c r="M203" s="3"/>
      <c r="N203" s="6"/>
      <c r="O203" s="6"/>
      <c r="P203" s="6"/>
      <c r="Q203" s="273"/>
      <c r="R203" s="26"/>
      <c r="S203" s="244"/>
      <c r="T203" s="25"/>
      <c r="U203" s="25"/>
      <c r="V203" s="25"/>
      <c r="W203" s="25"/>
      <c r="X203" s="25"/>
      <c r="Y203" s="25"/>
    </row>
    <row r="204" spans="3:25" s="8" customFormat="1" x14ac:dyDescent="0.2">
      <c r="C204" s="24"/>
      <c r="D204" s="24"/>
      <c r="E204" s="91"/>
      <c r="F204" s="25"/>
      <c r="G204" s="25"/>
      <c r="H204" s="114"/>
      <c r="I204" s="114"/>
      <c r="M204" s="3"/>
      <c r="N204" s="6"/>
      <c r="O204" s="6"/>
      <c r="P204" s="6"/>
      <c r="Q204" s="273"/>
      <c r="R204" s="26"/>
      <c r="S204" s="244"/>
      <c r="T204" s="25"/>
      <c r="U204" s="25"/>
      <c r="V204" s="25"/>
      <c r="W204" s="25"/>
      <c r="X204" s="25"/>
      <c r="Y204" s="25"/>
    </row>
    <row r="205" spans="3:25" s="8" customFormat="1" x14ac:dyDescent="0.2">
      <c r="C205" s="24"/>
      <c r="D205" s="24"/>
      <c r="E205" s="91"/>
      <c r="F205" s="25"/>
      <c r="G205" s="25"/>
      <c r="H205" s="114"/>
      <c r="I205" s="114"/>
      <c r="M205" s="3"/>
      <c r="N205" s="6"/>
      <c r="O205" s="6"/>
      <c r="P205" s="6"/>
      <c r="Q205" s="273"/>
      <c r="R205" s="26"/>
      <c r="S205" s="244"/>
      <c r="T205" s="25"/>
      <c r="U205" s="25"/>
      <c r="V205" s="25"/>
      <c r="W205" s="25"/>
      <c r="X205" s="25"/>
      <c r="Y205" s="25"/>
    </row>
    <row r="206" spans="3:25" s="8" customFormat="1" x14ac:dyDescent="0.2">
      <c r="C206" s="24"/>
      <c r="D206" s="24"/>
      <c r="E206" s="91"/>
      <c r="F206" s="25"/>
      <c r="G206" s="25"/>
      <c r="H206" s="114"/>
      <c r="I206" s="114"/>
      <c r="M206" s="3"/>
      <c r="N206" s="6"/>
      <c r="O206" s="6"/>
      <c r="P206" s="6"/>
      <c r="Q206" s="273"/>
      <c r="R206" s="26"/>
      <c r="S206" s="244"/>
      <c r="T206" s="25"/>
      <c r="U206" s="25"/>
      <c r="V206" s="25"/>
      <c r="W206" s="25"/>
      <c r="X206" s="25"/>
      <c r="Y206" s="25"/>
    </row>
    <row r="207" spans="3:25" s="8" customFormat="1" x14ac:dyDescent="0.2">
      <c r="C207" s="24"/>
      <c r="D207" s="24"/>
      <c r="E207" s="91"/>
      <c r="F207" s="25"/>
      <c r="G207" s="25"/>
      <c r="H207" s="114"/>
      <c r="I207" s="114"/>
      <c r="M207" s="3"/>
      <c r="N207" s="6"/>
      <c r="O207" s="6"/>
      <c r="P207" s="6"/>
      <c r="Q207" s="273"/>
      <c r="R207" s="26"/>
      <c r="S207" s="244"/>
      <c r="T207" s="25"/>
      <c r="U207" s="25"/>
      <c r="V207" s="25"/>
      <c r="W207" s="25"/>
      <c r="X207" s="25"/>
      <c r="Y207" s="25"/>
    </row>
    <row r="208" spans="3:25" s="8" customFormat="1" x14ac:dyDescent="0.2">
      <c r="C208" s="24"/>
      <c r="D208" s="24"/>
      <c r="E208" s="91"/>
      <c r="F208" s="25"/>
      <c r="G208" s="25"/>
      <c r="H208" s="114"/>
      <c r="I208" s="114"/>
      <c r="M208" s="3"/>
      <c r="N208" s="6"/>
      <c r="O208" s="6"/>
      <c r="P208" s="6"/>
      <c r="Q208" s="273"/>
      <c r="R208" s="26"/>
      <c r="S208" s="244"/>
      <c r="T208" s="25"/>
      <c r="U208" s="25"/>
      <c r="V208" s="25"/>
      <c r="W208" s="25"/>
      <c r="X208" s="25"/>
      <c r="Y208" s="25"/>
    </row>
    <row r="209" spans="3:25" s="8" customFormat="1" x14ac:dyDescent="0.2">
      <c r="C209" s="24"/>
      <c r="D209" s="24"/>
      <c r="E209" s="91"/>
      <c r="F209" s="25"/>
      <c r="G209" s="25"/>
      <c r="H209" s="114"/>
      <c r="I209" s="114"/>
      <c r="M209" s="3"/>
      <c r="N209" s="6"/>
      <c r="O209" s="6"/>
      <c r="P209" s="6"/>
      <c r="Q209" s="273"/>
      <c r="R209" s="26"/>
      <c r="S209" s="244"/>
      <c r="T209" s="25"/>
      <c r="U209" s="25"/>
      <c r="V209" s="25"/>
      <c r="W209" s="25"/>
      <c r="X209" s="25"/>
      <c r="Y209" s="25"/>
    </row>
    <row r="210" spans="3:25" s="8" customFormat="1" x14ac:dyDescent="0.2">
      <c r="C210" s="24"/>
      <c r="D210" s="24"/>
      <c r="E210" s="91"/>
      <c r="F210" s="25"/>
      <c r="G210" s="25"/>
      <c r="H210" s="114"/>
      <c r="I210" s="114"/>
      <c r="M210" s="3"/>
      <c r="N210" s="6"/>
      <c r="O210" s="6"/>
      <c r="P210" s="6"/>
      <c r="Q210" s="273"/>
      <c r="R210" s="26"/>
      <c r="S210" s="244"/>
      <c r="T210" s="25"/>
      <c r="U210" s="25"/>
      <c r="V210" s="25"/>
      <c r="W210" s="25"/>
      <c r="X210" s="25"/>
      <c r="Y210" s="25"/>
    </row>
    <row r="211" spans="3:25" s="8" customFormat="1" x14ac:dyDescent="0.2">
      <c r="C211" s="24"/>
      <c r="D211" s="24"/>
      <c r="E211" s="91"/>
      <c r="F211" s="25"/>
      <c r="G211" s="25"/>
      <c r="H211" s="114"/>
      <c r="I211" s="114"/>
      <c r="M211" s="3"/>
      <c r="N211" s="6"/>
      <c r="O211" s="6"/>
      <c r="P211" s="6"/>
      <c r="Q211" s="273"/>
      <c r="R211" s="26"/>
      <c r="S211" s="244"/>
      <c r="T211" s="25"/>
      <c r="U211" s="25"/>
      <c r="V211" s="25"/>
      <c r="W211" s="25"/>
      <c r="X211" s="25"/>
      <c r="Y211" s="25"/>
    </row>
    <row r="212" spans="3:25" s="8" customFormat="1" x14ac:dyDescent="0.2">
      <c r="C212" s="24"/>
      <c r="D212" s="24"/>
      <c r="E212" s="91"/>
      <c r="F212" s="25"/>
      <c r="G212" s="25"/>
      <c r="H212" s="114"/>
      <c r="I212" s="114"/>
      <c r="M212" s="3"/>
      <c r="N212" s="6"/>
      <c r="O212" s="6"/>
      <c r="P212" s="6"/>
      <c r="Q212" s="273"/>
      <c r="R212" s="26"/>
      <c r="S212" s="244"/>
      <c r="T212" s="25"/>
      <c r="U212" s="25"/>
      <c r="V212" s="25"/>
      <c r="W212" s="25"/>
      <c r="X212" s="25"/>
      <c r="Y212" s="25"/>
    </row>
    <row r="213" spans="3:25" s="8" customFormat="1" x14ac:dyDescent="0.2">
      <c r="C213" s="24"/>
      <c r="D213" s="24"/>
      <c r="E213" s="91"/>
      <c r="F213" s="25"/>
      <c r="G213" s="25"/>
      <c r="H213" s="114"/>
      <c r="I213" s="114"/>
      <c r="M213" s="3"/>
      <c r="N213" s="6"/>
      <c r="O213" s="6"/>
      <c r="P213" s="6"/>
      <c r="Q213" s="273"/>
      <c r="R213" s="26"/>
      <c r="S213" s="244"/>
      <c r="T213" s="25"/>
      <c r="U213" s="25"/>
      <c r="V213" s="25"/>
      <c r="W213" s="25"/>
      <c r="X213" s="25"/>
      <c r="Y213" s="25"/>
    </row>
    <row r="214" spans="3:25" s="8" customFormat="1" x14ac:dyDescent="0.2">
      <c r="C214" s="24"/>
      <c r="D214" s="24"/>
      <c r="E214" s="91"/>
      <c r="F214" s="25"/>
      <c r="G214" s="25"/>
      <c r="H214" s="114"/>
      <c r="I214" s="114"/>
      <c r="M214" s="3"/>
      <c r="N214" s="6"/>
      <c r="O214" s="6"/>
      <c r="P214" s="6"/>
      <c r="Q214" s="273"/>
      <c r="R214" s="26"/>
      <c r="S214" s="244"/>
      <c r="T214" s="25"/>
      <c r="U214" s="25"/>
      <c r="V214" s="25"/>
      <c r="W214" s="25"/>
      <c r="X214" s="25"/>
      <c r="Y214" s="25"/>
    </row>
    <row r="215" spans="3:25" s="8" customFormat="1" x14ac:dyDescent="0.2">
      <c r="C215" s="24"/>
      <c r="D215" s="24"/>
      <c r="E215" s="91"/>
      <c r="F215" s="25"/>
      <c r="G215" s="25"/>
      <c r="H215" s="114"/>
      <c r="I215" s="114"/>
      <c r="M215" s="3"/>
      <c r="N215" s="6"/>
      <c r="O215" s="6"/>
      <c r="P215" s="6"/>
      <c r="Q215" s="273"/>
      <c r="R215" s="26"/>
      <c r="S215" s="244"/>
      <c r="T215" s="25"/>
      <c r="U215" s="25"/>
      <c r="V215" s="25"/>
      <c r="W215" s="25"/>
      <c r="X215" s="25"/>
      <c r="Y215" s="25"/>
    </row>
    <row r="216" spans="3:25" s="8" customFormat="1" x14ac:dyDescent="0.2">
      <c r="C216" s="24"/>
      <c r="D216" s="24"/>
      <c r="E216" s="91"/>
      <c r="F216" s="25"/>
      <c r="G216" s="25"/>
      <c r="H216" s="114"/>
      <c r="I216" s="114"/>
      <c r="M216" s="3"/>
      <c r="N216" s="6"/>
      <c r="O216" s="6"/>
      <c r="P216" s="6"/>
      <c r="Q216" s="273"/>
      <c r="R216" s="26"/>
      <c r="S216" s="244"/>
      <c r="T216" s="25"/>
      <c r="U216" s="25"/>
      <c r="V216" s="25"/>
      <c r="W216" s="25"/>
      <c r="X216" s="25"/>
      <c r="Y216" s="25"/>
    </row>
    <row r="217" spans="3:25" s="8" customFormat="1" x14ac:dyDescent="0.2">
      <c r="C217" s="24"/>
      <c r="D217" s="24"/>
      <c r="E217" s="91"/>
      <c r="F217" s="25"/>
      <c r="G217" s="25"/>
      <c r="H217" s="114"/>
      <c r="I217" s="114"/>
      <c r="M217" s="3"/>
      <c r="N217" s="6"/>
      <c r="O217" s="6"/>
      <c r="P217" s="6"/>
      <c r="Q217" s="273"/>
      <c r="R217" s="26"/>
      <c r="S217" s="244"/>
      <c r="T217" s="25"/>
      <c r="U217" s="25"/>
      <c r="V217" s="25"/>
      <c r="W217" s="25"/>
      <c r="X217" s="25"/>
      <c r="Y217" s="25"/>
    </row>
    <row r="218" spans="3:25" s="8" customFormat="1" x14ac:dyDescent="0.2">
      <c r="C218" s="24"/>
      <c r="D218" s="24"/>
      <c r="E218" s="91"/>
      <c r="F218" s="25"/>
      <c r="G218" s="25"/>
      <c r="H218" s="114"/>
      <c r="I218" s="114"/>
      <c r="M218" s="3"/>
      <c r="N218" s="6"/>
      <c r="O218" s="6"/>
      <c r="P218" s="6"/>
      <c r="Q218" s="273"/>
      <c r="R218" s="26"/>
      <c r="S218" s="244"/>
      <c r="T218" s="25"/>
      <c r="U218" s="25"/>
      <c r="V218" s="25"/>
      <c r="W218" s="25"/>
      <c r="X218" s="25"/>
      <c r="Y218" s="25"/>
    </row>
    <row r="219" spans="3:25" s="8" customFormat="1" x14ac:dyDescent="0.2">
      <c r="C219" s="24"/>
      <c r="D219" s="24"/>
      <c r="E219" s="91"/>
      <c r="F219" s="25"/>
      <c r="G219" s="25"/>
      <c r="H219" s="114"/>
      <c r="I219" s="114"/>
      <c r="M219" s="3"/>
      <c r="N219" s="6"/>
      <c r="O219" s="6"/>
      <c r="P219" s="6"/>
      <c r="Q219" s="273"/>
      <c r="R219" s="26"/>
      <c r="S219" s="244"/>
      <c r="T219" s="25"/>
      <c r="U219" s="25"/>
      <c r="V219" s="25"/>
      <c r="W219" s="25"/>
      <c r="X219" s="25"/>
      <c r="Y219" s="25"/>
    </row>
    <row r="220" spans="3:25" s="8" customFormat="1" x14ac:dyDescent="0.2">
      <c r="C220" s="24"/>
      <c r="D220" s="24"/>
      <c r="E220" s="91"/>
      <c r="F220" s="25"/>
      <c r="G220" s="25"/>
      <c r="H220" s="114"/>
      <c r="I220" s="114"/>
      <c r="M220" s="3"/>
      <c r="N220" s="6"/>
      <c r="O220" s="6"/>
      <c r="P220" s="6"/>
      <c r="Q220" s="273"/>
      <c r="R220" s="26"/>
      <c r="S220" s="244"/>
      <c r="T220" s="25"/>
      <c r="U220" s="25"/>
      <c r="V220" s="25"/>
      <c r="W220" s="25"/>
      <c r="X220" s="25"/>
      <c r="Y220" s="25"/>
    </row>
    <row r="221" spans="3:25" s="8" customFormat="1" x14ac:dyDescent="0.2">
      <c r="C221" s="24"/>
      <c r="D221" s="24"/>
      <c r="E221" s="91"/>
      <c r="F221" s="25"/>
      <c r="G221" s="25"/>
      <c r="H221" s="114"/>
      <c r="I221" s="114"/>
      <c r="M221" s="3"/>
      <c r="N221" s="6"/>
      <c r="O221" s="6"/>
      <c r="P221" s="6"/>
      <c r="Q221" s="273"/>
      <c r="R221" s="26"/>
      <c r="S221" s="244"/>
      <c r="T221" s="25"/>
      <c r="U221" s="25"/>
      <c r="V221" s="25"/>
      <c r="W221" s="25"/>
      <c r="X221" s="25"/>
      <c r="Y221" s="25"/>
    </row>
    <row r="222" spans="3:25" s="8" customFormat="1" x14ac:dyDescent="0.2">
      <c r="C222" s="24"/>
      <c r="D222" s="24"/>
      <c r="E222" s="91"/>
      <c r="F222" s="25"/>
      <c r="G222" s="25"/>
      <c r="H222" s="114"/>
      <c r="I222" s="114"/>
      <c r="M222" s="3"/>
      <c r="N222" s="6"/>
      <c r="O222" s="6"/>
      <c r="P222" s="6"/>
      <c r="Q222" s="273"/>
      <c r="R222" s="26"/>
      <c r="S222" s="244"/>
      <c r="T222" s="25"/>
      <c r="U222" s="25"/>
      <c r="V222" s="25"/>
      <c r="W222" s="25"/>
      <c r="X222" s="25"/>
      <c r="Y222" s="25"/>
    </row>
    <row r="223" spans="3:25" s="8" customFormat="1" x14ac:dyDescent="0.2">
      <c r="C223" s="24"/>
      <c r="D223" s="24"/>
      <c r="E223" s="91"/>
      <c r="F223" s="25"/>
      <c r="G223" s="25"/>
      <c r="H223" s="114"/>
      <c r="I223" s="114"/>
      <c r="M223" s="3"/>
      <c r="N223" s="6"/>
      <c r="O223" s="6"/>
      <c r="P223" s="6"/>
      <c r="Q223" s="273"/>
      <c r="R223" s="26"/>
      <c r="S223" s="244"/>
      <c r="T223" s="25"/>
      <c r="U223" s="25"/>
      <c r="V223" s="25"/>
      <c r="W223" s="25"/>
      <c r="X223" s="25"/>
      <c r="Y223" s="25"/>
    </row>
    <row r="224" spans="3:25" s="8" customFormat="1" x14ac:dyDescent="0.2">
      <c r="C224" s="24"/>
      <c r="D224" s="24"/>
      <c r="E224" s="91"/>
      <c r="F224" s="25"/>
      <c r="G224" s="25"/>
      <c r="H224" s="114"/>
      <c r="I224" s="114"/>
      <c r="M224" s="3"/>
      <c r="N224" s="6"/>
      <c r="O224" s="6"/>
      <c r="P224" s="6"/>
      <c r="Q224" s="273"/>
      <c r="R224" s="26"/>
      <c r="S224" s="244"/>
      <c r="T224" s="25"/>
      <c r="U224" s="25"/>
      <c r="V224" s="25"/>
      <c r="W224" s="25"/>
      <c r="X224" s="25"/>
      <c r="Y224" s="25"/>
    </row>
    <row r="225" spans="3:25" s="8" customFormat="1" x14ac:dyDescent="0.2">
      <c r="C225" s="24"/>
      <c r="D225" s="24"/>
      <c r="E225" s="91"/>
      <c r="F225" s="25"/>
      <c r="G225" s="25"/>
      <c r="H225" s="114"/>
      <c r="I225" s="114"/>
      <c r="M225" s="3"/>
      <c r="N225" s="6"/>
      <c r="O225" s="6"/>
      <c r="P225" s="6"/>
      <c r="Q225" s="273"/>
      <c r="R225" s="26"/>
      <c r="S225" s="244"/>
      <c r="T225" s="25"/>
      <c r="U225" s="25"/>
      <c r="V225" s="25"/>
      <c r="W225" s="25"/>
      <c r="X225" s="25"/>
      <c r="Y225" s="25"/>
    </row>
    <row r="226" spans="3:25" s="8" customFormat="1" x14ac:dyDescent="0.2">
      <c r="C226" s="24"/>
      <c r="D226" s="24"/>
      <c r="E226" s="91"/>
      <c r="F226" s="25"/>
      <c r="G226" s="25"/>
      <c r="H226" s="114"/>
      <c r="I226" s="114"/>
      <c r="M226" s="3"/>
      <c r="N226" s="6"/>
      <c r="O226" s="6"/>
      <c r="P226" s="6"/>
      <c r="Q226" s="273"/>
      <c r="R226" s="26"/>
      <c r="S226" s="244"/>
      <c r="T226" s="25"/>
      <c r="U226" s="25"/>
      <c r="V226" s="25"/>
      <c r="W226" s="25"/>
      <c r="X226" s="25"/>
      <c r="Y226" s="25"/>
    </row>
    <row r="227" spans="3:25" s="8" customFormat="1" x14ac:dyDescent="0.2">
      <c r="C227" s="24"/>
      <c r="D227" s="24"/>
      <c r="E227" s="91"/>
      <c r="F227" s="25"/>
      <c r="G227" s="25"/>
      <c r="H227" s="114"/>
      <c r="I227" s="114"/>
      <c r="M227" s="3"/>
      <c r="N227" s="6"/>
      <c r="O227" s="6"/>
      <c r="P227" s="6"/>
      <c r="Q227" s="273"/>
      <c r="R227" s="26"/>
      <c r="S227" s="244"/>
      <c r="T227" s="25"/>
      <c r="U227" s="25"/>
      <c r="V227" s="25"/>
      <c r="W227" s="25"/>
      <c r="X227" s="25"/>
      <c r="Y227" s="25"/>
    </row>
    <row r="228" spans="3:25" s="8" customFormat="1" x14ac:dyDescent="0.2">
      <c r="C228" s="24"/>
      <c r="D228" s="24"/>
      <c r="E228" s="91"/>
      <c r="F228" s="25"/>
      <c r="G228" s="25"/>
      <c r="H228" s="114"/>
      <c r="I228" s="114"/>
      <c r="M228" s="3"/>
      <c r="N228" s="6"/>
      <c r="O228" s="6"/>
      <c r="P228" s="6"/>
      <c r="Q228" s="273"/>
      <c r="R228" s="26"/>
      <c r="S228" s="244"/>
      <c r="T228" s="25"/>
      <c r="U228" s="25"/>
      <c r="V228" s="25"/>
      <c r="W228" s="25"/>
      <c r="X228" s="25"/>
      <c r="Y228" s="25"/>
    </row>
    <row r="229" spans="3:25" s="8" customFormat="1" x14ac:dyDescent="0.2">
      <c r="C229" s="24"/>
      <c r="D229" s="24"/>
      <c r="E229" s="91"/>
      <c r="F229" s="25"/>
      <c r="G229" s="25"/>
      <c r="H229" s="114"/>
      <c r="I229" s="114"/>
      <c r="M229" s="3"/>
      <c r="N229" s="6"/>
      <c r="O229" s="6"/>
      <c r="P229" s="6"/>
      <c r="Q229" s="273"/>
      <c r="R229" s="26"/>
      <c r="S229" s="244"/>
      <c r="T229" s="25"/>
      <c r="U229" s="25"/>
      <c r="V229" s="25"/>
      <c r="W229" s="25"/>
      <c r="X229" s="25"/>
      <c r="Y229" s="25"/>
    </row>
    <row r="230" spans="3:25" s="8" customFormat="1" x14ac:dyDescent="0.2">
      <c r="C230" s="24"/>
      <c r="D230" s="24"/>
      <c r="E230" s="91"/>
      <c r="F230" s="25"/>
      <c r="G230" s="25"/>
      <c r="H230" s="114"/>
      <c r="I230" s="114"/>
      <c r="M230" s="3"/>
      <c r="N230" s="6"/>
      <c r="O230" s="6"/>
      <c r="P230" s="6"/>
      <c r="Q230" s="273"/>
      <c r="R230" s="26"/>
      <c r="S230" s="244"/>
      <c r="T230" s="25"/>
      <c r="U230" s="25"/>
      <c r="V230" s="25"/>
      <c r="W230" s="25"/>
      <c r="X230" s="25"/>
      <c r="Y230" s="25"/>
    </row>
    <row r="231" spans="3:25" s="8" customFormat="1" x14ac:dyDescent="0.2">
      <c r="C231" s="24"/>
      <c r="D231" s="24"/>
      <c r="E231" s="91"/>
      <c r="F231" s="25"/>
      <c r="G231" s="25"/>
      <c r="H231" s="114"/>
      <c r="I231" s="114"/>
      <c r="M231" s="3"/>
      <c r="N231" s="6"/>
      <c r="O231" s="6"/>
      <c r="P231" s="6"/>
      <c r="Q231" s="273"/>
      <c r="R231" s="26"/>
      <c r="S231" s="244"/>
      <c r="T231" s="25"/>
      <c r="U231" s="25"/>
      <c r="V231" s="25"/>
      <c r="W231" s="25"/>
      <c r="X231" s="25"/>
      <c r="Y231" s="25"/>
    </row>
    <row r="232" spans="3:25" s="8" customFormat="1" x14ac:dyDescent="0.2">
      <c r="C232" s="24"/>
      <c r="D232" s="24"/>
      <c r="E232" s="91"/>
      <c r="F232" s="25"/>
      <c r="G232" s="25"/>
      <c r="H232" s="114"/>
      <c r="I232" s="114"/>
      <c r="M232" s="3"/>
      <c r="N232" s="6"/>
      <c r="O232" s="6"/>
      <c r="P232" s="6"/>
      <c r="Q232" s="273"/>
      <c r="R232" s="26"/>
      <c r="S232" s="244"/>
      <c r="T232" s="25"/>
      <c r="U232" s="25"/>
      <c r="V232" s="25"/>
      <c r="W232" s="25"/>
      <c r="X232" s="25"/>
      <c r="Y232" s="25"/>
    </row>
    <row r="233" spans="3:25" s="8" customFormat="1" x14ac:dyDescent="0.2">
      <c r="C233" s="24"/>
      <c r="D233" s="24"/>
      <c r="E233" s="91"/>
      <c r="F233" s="25"/>
      <c r="G233" s="25"/>
      <c r="H233" s="114"/>
      <c r="I233" s="114"/>
      <c r="M233" s="3"/>
      <c r="N233" s="6"/>
      <c r="O233" s="6"/>
      <c r="P233" s="6"/>
      <c r="Q233" s="273"/>
      <c r="R233" s="26"/>
      <c r="S233" s="244"/>
      <c r="T233" s="25"/>
      <c r="U233" s="25"/>
      <c r="V233" s="25"/>
      <c r="W233" s="25"/>
      <c r="X233" s="25"/>
      <c r="Y233" s="25"/>
    </row>
    <row r="234" spans="3:25" s="8" customFormat="1" x14ac:dyDescent="0.2">
      <c r="C234" s="24"/>
      <c r="D234" s="24"/>
      <c r="E234" s="91"/>
      <c r="F234" s="25"/>
      <c r="G234" s="25"/>
      <c r="H234" s="114"/>
      <c r="I234" s="114"/>
      <c r="M234" s="3"/>
      <c r="N234" s="6"/>
      <c r="O234" s="6"/>
      <c r="P234" s="6"/>
      <c r="Q234" s="273"/>
      <c r="R234" s="26"/>
      <c r="S234" s="244"/>
      <c r="T234" s="25"/>
      <c r="U234" s="25"/>
      <c r="V234" s="25"/>
      <c r="W234" s="25"/>
      <c r="X234" s="25"/>
      <c r="Y234" s="25"/>
    </row>
    <row r="235" spans="3:25" s="8" customFormat="1" x14ac:dyDescent="0.2">
      <c r="C235" s="24"/>
      <c r="D235" s="24"/>
      <c r="E235" s="91"/>
      <c r="F235" s="25"/>
      <c r="G235" s="25"/>
      <c r="H235" s="114"/>
      <c r="I235" s="114"/>
      <c r="M235" s="3"/>
      <c r="N235" s="6"/>
      <c r="O235" s="6"/>
      <c r="P235" s="6"/>
      <c r="Q235" s="273"/>
      <c r="R235" s="26"/>
      <c r="S235" s="244"/>
      <c r="T235" s="25"/>
      <c r="U235" s="25"/>
      <c r="V235" s="25"/>
      <c r="W235" s="25"/>
      <c r="X235" s="25"/>
      <c r="Y235" s="25"/>
    </row>
    <row r="236" spans="3:25" s="8" customFormat="1" x14ac:dyDescent="0.2">
      <c r="C236" s="24"/>
      <c r="D236" s="24"/>
      <c r="E236" s="91"/>
      <c r="F236" s="25"/>
      <c r="G236" s="25"/>
      <c r="H236" s="114"/>
      <c r="I236" s="114"/>
      <c r="M236" s="3"/>
      <c r="N236" s="6"/>
      <c r="O236" s="6"/>
      <c r="P236" s="6"/>
      <c r="Q236" s="273"/>
      <c r="R236" s="26"/>
      <c r="S236" s="244"/>
      <c r="T236" s="25"/>
      <c r="U236" s="25"/>
      <c r="V236" s="25"/>
      <c r="W236" s="25"/>
      <c r="X236" s="25"/>
      <c r="Y236" s="25"/>
    </row>
    <row r="237" spans="3:25" s="8" customFormat="1" x14ac:dyDescent="0.2">
      <c r="C237" s="24"/>
      <c r="D237" s="24"/>
      <c r="E237" s="91"/>
      <c r="F237" s="25"/>
      <c r="G237" s="25"/>
      <c r="H237" s="114"/>
      <c r="I237" s="114"/>
      <c r="M237" s="3"/>
      <c r="N237" s="6"/>
      <c r="O237" s="6"/>
      <c r="P237" s="6"/>
      <c r="Q237" s="273"/>
      <c r="R237" s="26"/>
      <c r="S237" s="244"/>
      <c r="T237" s="25"/>
      <c r="U237" s="25"/>
      <c r="V237" s="25"/>
      <c r="W237" s="25"/>
      <c r="X237" s="25"/>
      <c r="Y237" s="25"/>
    </row>
    <row r="238" spans="3:25" s="8" customFormat="1" x14ac:dyDescent="0.2">
      <c r="C238" s="24"/>
      <c r="D238" s="24"/>
      <c r="E238" s="91"/>
      <c r="F238" s="25"/>
      <c r="G238" s="25"/>
      <c r="H238" s="114"/>
      <c r="I238" s="114"/>
      <c r="M238" s="3"/>
      <c r="N238" s="6"/>
      <c r="O238" s="6"/>
      <c r="P238" s="6"/>
      <c r="Q238" s="273"/>
      <c r="R238" s="26"/>
      <c r="S238" s="244"/>
      <c r="T238" s="25"/>
      <c r="U238" s="25"/>
      <c r="V238" s="25"/>
      <c r="W238" s="25"/>
      <c r="X238" s="25"/>
      <c r="Y238" s="25"/>
    </row>
    <row r="239" spans="3:25" s="8" customFormat="1" x14ac:dyDescent="0.2">
      <c r="C239" s="24"/>
      <c r="D239" s="24"/>
      <c r="E239" s="91"/>
      <c r="F239" s="25"/>
      <c r="G239" s="25"/>
      <c r="H239" s="114"/>
      <c r="I239" s="114"/>
      <c r="M239" s="3"/>
      <c r="N239" s="6"/>
      <c r="O239" s="6"/>
      <c r="P239" s="6"/>
      <c r="Q239" s="273"/>
      <c r="R239" s="26"/>
      <c r="S239" s="244"/>
      <c r="T239" s="25"/>
      <c r="U239" s="25"/>
      <c r="V239" s="25"/>
      <c r="W239" s="25"/>
      <c r="X239" s="25"/>
      <c r="Y239" s="25"/>
    </row>
    <row r="240" spans="3:25" s="8" customFormat="1" x14ac:dyDescent="0.2">
      <c r="C240" s="24"/>
      <c r="D240" s="24"/>
      <c r="E240" s="91"/>
      <c r="F240" s="25"/>
      <c r="G240" s="25"/>
      <c r="H240" s="114"/>
      <c r="I240" s="114"/>
      <c r="M240" s="3"/>
      <c r="N240" s="6"/>
      <c r="O240" s="6"/>
      <c r="P240" s="6"/>
      <c r="Q240" s="273"/>
      <c r="R240" s="26"/>
      <c r="S240" s="244"/>
      <c r="T240" s="25"/>
      <c r="U240" s="25"/>
      <c r="V240" s="25"/>
      <c r="W240" s="25"/>
      <c r="X240" s="25"/>
      <c r="Y240" s="25"/>
    </row>
    <row r="241" spans="3:25" s="8" customFormat="1" x14ac:dyDescent="0.2">
      <c r="C241" s="24"/>
      <c r="D241" s="24"/>
      <c r="E241" s="91"/>
      <c r="F241" s="25"/>
      <c r="G241" s="25"/>
      <c r="H241" s="114"/>
      <c r="I241" s="114"/>
      <c r="M241" s="3"/>
      <c r="N241" s="6"/>
      <c r="O241" s="6"/>
      <c r="P241" s="6"/>
      <c r="Q241" s="273"/>
      <c r="R241" s="26"/>
      <c r="S241" s="244"/>
      <c r="T241" s="25"/>
      <c r="U241" s="25"/>
      <c r="V241" s="25"/>
      <c r="W241" s="25"/>
      <c r="X241" s="25"/>
      <c r="Y241" s="25"/>
    </row>
    <row r="242" spans="3:25" s="8" customFormat="1" x14ac:dyDescent="0.2">
      <c r="C242" s="24"/>
      <c r="D242" s="24"/>
      <c r="E242" s="91"/>
      <c r="F242" s="25"/>
      <c r="G242" s="25"/>
      <c r="H242" s="114"/>
      <c r="I242" s="114"/>
      <c r="M242" s="3"/>
      <c r="N242" s="6"/>
      <c r="O242" s="6"/>
      <c r="P242" s="6"/>
      <c r="Q242" s="273"/>
      <c r="R242" s="26"/>
      <c r="S242" s="244"/>
      <c r="T242" s="25"/>
      <c r="U242" s="25"/>
      <c r="V242" s="25"/>
      <c r="W242" s="25"/>
      <c r="X242" s="25"/>
      <c r="Y242" s="25"/>
    </row>
    <row r="243" spans="3:25" s="8" customFormat="1" x14ac:dyDescent="0.2">
      <c r="C243" s="24"/>
      <c r="D243" s="24"/>
      <c r="E243" s="91"/>
      <c r="F243" s="25"/>
      <c r="G243" s="25"/>
      <c r="H243" s="114"/>
      <c r="I243" s="114"/>
      <c r="M243" s="3"/>
      <c r="N243" s="6"/>
      <c r="O243" s="6"/>
      <c r="P243" s="6"/>
      <c r="Q243" s="273"/>
      <c r="R243" s="26"/>
      <c r="S243" s="244"/>
      <c r="T243" s="25"/>
      <c r="U243" s="25"/>
      <c r="V243" s="25"/>
      <c r="W243" s="25"/>
      <c r="X243" s="25"/>
      <c r="Y243" s="25"/>
    </row>
    <row r="244" spans="3:25" s="8" customFormat="1" x14ac:dyDescent="0.2">
      <c r="C244" s="24"/>
      <c r="D244" s="24"/>
      <c r="E244" s="91"/>
      <c r="F244" s="25"/>
      <c r="G244" s="25"/>
      <c r="H244" s="114"/>
      <c r="I244" s="114"/>
      <c r="M244" s="3"/>
      <c r="N244" s="6"/>
      <c r="O244" s="6"/>
      <c r="P244" s="6"/>
      <c r="Q244" s="273"/>
      <c r="R244" s="26"/>
      <c r="S244" s="244"/>
      <c r="T244" s="25"/>
      <c r="U244" s="25"/>
      <c r="V244" s="25"/>
      <c r="W244" s="25"/>
      <c r="X244" s="25"/>
      <c r="Y244" s="25"/>
    </row>
    <row r="245" spans="3:25" s="8" customFormat="1" x14ac:dyDescent="0.2">
      <c r="C245" s="24"/>
      <c r="D245" s="24"/>
      <c r="E245" s="91"/>
      <c r="F245" s="25"/>
      <c r="G245" s="25"/>
      <c r="H245" s="114"/>
      <c r="I245" s="114"/>
      <c r="M245" s="3"/>
      <c r="N245" s="6"/>
      <c r="O245" s="6"/>
      <c r="P245" s="6"/>
      <c r="Q245" s="273"/>
      <c r="R245" s="26"/>
      <c r="S245" s="244"/>
      <c r="T245" s="25"/>
      <c r="U245" s="25"/>
      <c r="V245" s="25"/>
      <c r="W245" s="25"/>
      <c r="X245" s="25"/>
      <c r="Y245" s="25"/>
    </row>
    <row r="246" spans="3:25" s="8" customFormat="1" x14ac:dyDescent="0.2">
      <c r="C246" s="24"/>
      <c r="D246" s="24"/>
      <c r="E246" s="91"/>
      <c r="F246" s="25"/>
      <c r="G246" s="25"/>
      <c r="H246" s="114"/>
      <c r="I246" s="114"/>
      <c r="M246" s="3"/>
      <c r="N246" s="6"/>
      <c r="O246" s="6"/>
      <c r="P246" s="6"/>
      <c r="Q246" s="273"/>
      <c r="R246" s="26"/>
      <c r="S246" s="244"/>
      <c r="T246" s="25"/>
      <c r="U246" s="25"/>
      <c r="V246" s="25"/>
      <c r="W246" s="25"/>
      <c r="X246" s="25"/>
      <c r="Y246" s="25"/>
    </row>
    <row r="247" spans="3:25" s="8" customFormat="1" x14ac:dyDescent="0.2">
      <c r="C247" s="24"/>
      <c r="D247" s="24"/>
      <c r="E247" s="91"/>
      <c r="F247" s="25"/>
      <c r="G247" s="25"/>
      <c r="H247" s="114"/>
      <c r="I247" s="114"/>
      <c r="M247" s="3"/>
      <c r="N247" s="6"/>
      <c r="O247" s="6"/>
      <c r="P247" s="6"/>
      <c r="Q247" s="273"/>
      <c r="R247" s="26"/>
      <c r="S247" s="244"/>
      <c r="T247" s="25"/>
      <c r="U247" s="25"/>
      <c r="V247" s="25"/>
      <c r="W247" s="25"/>
      <c r="X247" s="25"/>
      <c r="Y247" s="25"/>
    </row>
    <row r="248" spans="3:25" s="8" customFormat="1" x14ac:dyDescent="0.2">
      <c r="C248" s="24"/>
      <c r="D248" s="24"/>
      <c r="E248" s="91"/>
      <c r="F248" s="25"/>
      <c r="G248" s="25"/>
      <c r="H248" s="114"/>
      <c r="I248" s="114"/>
      <c r="M248" s="3"/>
      <c r="N248" s="6"/>
      <c r="O248" s="6"/>
      <c r="P248" s="6"/>
      <c r="Q248" s="273"/>
      <c r="R248" s="26"/>
      <c r="S248" s="244"/>
      <c r="T248" s="25"/>
      <c r="U248" s="25"/>
      <c r="V248" s="25"/>
      <c r="W248" s="25"/>
      <c r="X248" s="25"/>
      <c r="Y248" s="25"/>
    </row>
    <row r="249" spans="3:25" s="8" customFormat="1" x14ac:dyDescent="0.2">
      <c r="C249" s="24"/>
      <c r="D249" s="24"/>
      <c r="E249" s="91"/>
      <c r="F249" s="25"/>
      <c r="G249" s="25"/>
      <c r="H249" s="114"/>
      <c r="I249" s="114"/>
      <c r="M249" s="3"/>
      <c r="N249" s="6"/>
      <c r="O249" s="6"/>
      <c r="P249" s="6"/>
      <c r="Q249" s="273"/>
      <c r="R249" s="26"/>
      <c r="S249" s="244"/>
      <c r="T249" s="25"/>
      <c r="U249" s="25"/>
      <c r="V249" s="25"/>
      <c r="W249" s="25"/>
      <c r="X249" s="25"/>
      <c r="Y249" s="25"/>
    </row>
    <row r="250" spans="3:25" s="8" customFormat="1" x14ac:dyDescent="0.2">
      <c r="C250" s="24"/>
      <c r="D250" s="24"/>
      <c r="E250" s="91"/>
      <c r="F250" s="25"/>
      <c r="G250" s="25"/>
      <c r="H250" s="114"/>
      <c r="I250" s="114"/>
      <c r="M250" s="3"/>
      <c r="N250" s="6"/>
      <c r="O250" s="6"/>
      <c r="P250" s="6"/>
      <c r="Q250" s="273"/>
      <c r="R250" s="26"/>
      <c r="S250" s="244"/>
      <c r="T250" s="25"/>
      <c r="U250" s="25"/>
      <c r="V250" s="25"/>
      <c r="W250" s="25"/>
      <c r="X250" s="25"/>
      <c r="Y250" s="25"/>
    </row>
    <row r="251" spans="3:25" s="8" customFormat="1" x14ac:dyDescent="0.2">
      <c r="C251" s="24"/>
      <c r="D251" s="24"/>
      <c r="E251" s="91"/>
      <c r="F251" s="25"/>
      <c r="G251" s="25"/>
      <c r="H251" s="114"/>
      <c r="I251" s="114"/>
      <c r="M251" s="3"/>
      <c r="N251" s="6"/>
      <c r="O251" s="6"/>
      <c r="P251" s="6"/>
      <c r="Q251" s="273"/>
      <c r="R251" s="26"/>
      <c r="S251" s="244"/>
      <c r="T251" s="25"/>
      <c r="U251" s="25"/>
      <c r="V251" s="25"/>
      <c r="W251" s="25"/>
      <c r="X251" s="25"/>
      <c r="Y251" s="25"/>
    </row>
    <row r="252" spans="3:25" s="8" customFormat="1" x14ac:dyDescent="0.2">
      <c r="C252" s="24"/>
      <c r="D252" s="24"/>
      <c r="E252" s="91"/>
      <c r="F252" s="25"/>
      <c r="G252" s="25"/>
      <c r="H252" s="114"/>
      <c r="I252" s="114"/>
      <c r="M252" s="3"/>
      <c r="N252" s="6"/>
      <c r="O252" s="6"/>
      <c r="P252" s="6"/>
      <c r="Q252" s="273"/>
      <c r="R252" s="26"/>
      <c r="S252" s="244"/>
      <c r="T252" s="25"/>
      <c r="U252" s="25"/>
      <c r="V252" s="25"/>
      <c r="W252" s="25"/>
      <c r="X252" s="25"/>
      <c r="Y252" s="25"/>
    </row>
    <row r="253" spans="3:25" s="8" customFormat="1" x14ac:dyDescent="0.2">
      <c r="C253" s="24"/>
      <c r="D253" s="24"/>
      <c r="E253" s="91"/>
      <c r="F253" s="25"/>
      <c r="G253" s="25"/>
      <c r="H253" s="114"/>
      <c r="I253" s="114"/>
      <c r="M253" s="3"/>
      <c r="N253" s="6"/>
      <c r="O253" s="6"/>
      <c r="P253" s="6"/>
      <c r="Q253" s="273"/>
      <c r="R253" s="26"/>
      <c r="S253" s="244"/>
      <c r="T253" s="25"/>
      <c r="U253" s="25"/>
      <c r="V253" s="25"/>
      <c r="W253" s="25"/>
      <c r="X253" s="25"/>
      <c r="Y253" s="25"/>
    </row>
    <row r="254" spans="3:25" s="8" customFormat="1" x14ac:dyDescent="0.2">
      <c r="C254" s="24"/>
      <c r="D254" s="24"/>
      <c r="E254" s="91"/>
      <c r="F254" s="25"/>
      <c r="G254" s="25"/>
      <c r="H254" s="114"/>
      <c r="I254" s="114"/>
      <c r="M254" s="3"/>
      <c r="N254" s="6"/>
      <c r="O254" s="6"/>
      <c r="P254" s="6"/>
      <c r="Q254" s="273"/>
      <c r="R254" s="26"/>
      <c r="S254" s="244"/>
      <c r="T254" s="25"/>
      <c r="U254" s="25"/>
      <c r="V254" s="25"/>
      <c r="W254" s="25"/>
      <c r="X254" s="25"/>
      <c r="Y254" s="25"/>
    </row>
    <row r="255" spans="3:25" s="8" customFormat="1" x14ac:dyDescent="0.2">
      <c r="C255" s="24"/>
      <c r="D255" s="24"/>
      <c r="E255" s="91"/>
      <c r="F255" s="25"/>
      <c r="G255" s="25"/>
      <c r="H255" s="114"/>
      <c r="I255" s="114"/>
      <c r="M255" s="3"/>
      <c r="N255" s="6"/>
      <c r="O255" s="6"/>
      <c r="P255" s="6"/>
      <c r="Q255" s="273"/>
      <c r="R255" s="26"/>
      <c r="S255" s="244"/>
      <c r="T255" s="25"/>
      <c r="U255" s="25"/>
      <c r="V255" s="25"/>
      <c r="W255" s="25"/>
      <c r="X255" s="25"/>
      <c r="Y255" s="25"/>
    </row>
    <row r="256" spans="3:25" s="8" customFormat="1" x14ac:dyDescent="0.2">
      <c r="C256" s="24"/>
      <c r="D256" s="24"/>
      <c r="E256" s="91"/>
      <c r="F256" s="25"/>
      <c r="G256" s="25"/>
      <c r="H256" s="114"/>
      <c r="I256" s="114"/>
      <c r="M256" s="3"/>
      <c r="N256" s="6"/>
      <c r="O256" s="6"/>
      <c r="P256" s="6"/>
      <c r="Q256" s="273"/>
      <c r="R256" s="26"/>
      <c r="S256" s="244"/>
      <c r="T256" s="25"/>
      <c r="U256" s="25"/>
      <c r="V256" s="25"/>
      <c r="W256" s="25"/>
      <c r="X256" s="25"/>
      <c r="Y256" s="25"/>
    </row>
    <row r="257" spans="3:25" s="8" customFormat="1" x14ac:dyDescent="0.2">
      <c r="C257" s="24"/>
      <c r="D257" s="24"/>
      <c r="E257" s="91"/>
      <c r="F257" s="25"/>
      <c r="G257" s="25"/>
      <c r="H257" s="114"/>
      <c r="I257" s="114"/>
      <c r="M257" s="3"/>
      <c r="N257" s="6"/>
      <c r="O257" s="6"/>
      <c r="P257" s="6"/>
      <c r="Q257" s="273"/>
      <c r="R257" s="26"/>
      <c r="S257" s="244"/>
      <c r="T257" s="25"/>
      <c r="U257" s="25"/>
      <c r="V257" s="25"/>
      <c r="W257" s="25"/>
      <c r="X257" s="25"/>
      <c r="Y257" s="25"/>
    </row>
    <row r="258" spans="3:25" s="8" customFormat="1" x14ac:dyDescent="0.2">
      <c r="C258" s="24"/>
      <c r="D258" s="24"/>
      <c r="E258" s="91"/>
      <c r="F258" s="25"/>
      <c r="G258" s="25"/>
      <c r="H258" s="114"/>
      <c r="I258" s="114"/>
      <c r="M258" s="3"/>
      <c r="N258" s="6"/>
      <c r="O258" s="6"/>
      <c r="P258" s="6"/>
      <c r="Q258" s="273"/>
      <c r="R258" s="26"/>
      <c r="S258" s="244"/>
      <c r="T258" s="25"/>
      <c r="U258" s="25"/>
      <c r="V258" s="25"/>
      <c r="W258" s="25"/>
      <c r="X258" s="25"/>
      <c r="Y258" s="25"/>
    </row>
    <row r="259" spans="3:25" s="8" customFormat="1" x14ac:dyDescent="0.2">
      <c r="C259" s="24"/>
      <c r="D259" s="24"/>
      <c r="E259" s="91"/>
      <c r="F259" s="25"/>
      <c r="G259" s="25"/>
      <c r="H259" s="114"/>
      <c r="I259" s="114"/>
      <c r="M259" s="3"/>
      <c r="N259" s="6"/>
      <c r="O259" s="6"/>
      <c r="P259" s="6"/>
      <c r="Q259" s="273"/>
      <c r="R259" s="26"/>
      <c r="S259" s="244"/>
      <c r="T259" s="25"/>
      <c r="U259" s="25"/>
      <c r="V259" s="25"/>
      <c r="W259" s="25"/>
      <c r="X259" s="25"/>
      <c r="Y259" s="25"/>
    </row>
    <row r="260" spans="3:25" s="8" customFormat="1" x14ac:dyDescent="0.2">
      <c r="C260" s="24"/>
      <c r="D260" s="24"/>
      <c r="E260" s="91"/>
      <c r="F260" s="25"/>
      <c r="G260" s="25"/>
      <c r="H260" s="114"/>
      <c r="I260" s="114"/>
      <c r="M260" s="3"/>
      <c r="N260" s="6"/>
      <c r="O260" s="6"/>
      <c r="P260" s="6"/>
      <c r="Q260" s="273"/>
      <c r="R260" s="26"/>
      <c r="S260" s="244"/>
      <c r="T260" s="25"/>
      <c r="U260" s="25"/>
      <c r="V260" s="25"/>
      <c r="W260" s="25"/>
      <c r="X260" s="25"/>
      <c r="Y260" s="25"/>
    </row>
    <row r="261" spans="3:25" s="8" customFormat="1" x14ac:dyDescent="0.2">
      <c r="C261" s="24"/>
      <c r="D261" s="24"/>
      <c r="E261" s="91"/>
      <c r="F261" s="25"/>
      <c r="G261" s="25"/>
      <c r="H261" s="114"/>
      <c r="I261" s="114"/>
      <c r="M261" s="3"/>
      <c r="N261" s="6"/>
      <c r="O261" s="6"/>
      <c r="P261" s="6"/>
      <c r="Q261" s="273"/>
      <c r="R261" s="26"/>
      <c r="S261" s="244"/>
      <c r="T261" s="25"/>
      <c r="U261" s="25"/>
      <c r="V261" s="25"/>
      <c r="W261" s="25"/>
      <c r="X261" s="25"/>
      <c r="Y261" s="25"/>
    </row>
    <row r="262" spans="3:25" s="8" customFormat="1" x14ac:dyDescent="0.2">
      <c r="C262" s="24"/>
      <c r="D262" s="24"/>
      <c r="E262" s="91"/>
      <c r="F262" s="25"/>
      <c r="G262" s="25"/>
      <c r="H262" s="114"/>
      <c r="I262" s="114"/>
      <c r="M262" s="3"/>
      <c r="N262" s="6"/>
      <c r="O262" s="6"/>
      <c r="P262" s="6"/>
      <c r="Q262" s="273"/>
      <c r="R262" s="26"/>
      <c r="S262" s="244"/>
      <c r="T262" s="25"/>
      <c r="U262" s="25"/>
      <c r="V262" s="25"/>
      <c r="W262" s="25"/>
      <c r="X262" s="25"/>
      <c r="Y262" s="25"/>
    </row>
    <row r="263" spans="3:25" s="8" customFormat="1" x14ac:dyDescent="0.2">
      <c r="C263" s="24"/>
      <c r="D263" s="24"/>
      <c r="E263" s="91"/>
      <c r="F263" s="25"/>
      <c r="G263" s="25"/>
      <c r="H263" s="114"/>
      <c r="I263" s="114"/>
      <c r="M263" s="3"/>
      <c r="N263" s="6"/>
      <c r="O263" s="6"/>
      <c r="P263" s="6"/>
      <c r="Q263" s="273"/>
      <c r="R263" s="26"/>
      <c r="S263" s="244"/>
      <c r="T263" s="25"/>
      <c r="U263" s="25"/>
      <c r="V263" s="25"/>
      <c r="W263" s="25"/>
      <c r="X263" s="25"/>
      <c r="Y263" s="25"/>
    </row>
    <row r="264" spans="3:25" s="8" customFormat="1" x14ac:dyDescent="0.2">
      <c r="C264" s="24"/>
      <c r="D264" s="24"/>
      <c r="E264" s="91"/>
      <c r="F264" s="25"/>
      <c r="G264" s="25"/>
      <c r="H264" s="114"/>
      <c r="I264" s="114"/>
      <c r="M264" s="3"/>
      <c r="N264" s="6"/>
      <c r="O264" s="6"/>
      <c r="P264" s="6"/>
      <c r="Q264" s="273"/>
      <c r="R264" s="26"/>
      <c r="S264" s="244"/>
      <c r="T264" s="25"/>
      <c r="U264" s="25"/>
      <c r="V264" s="25"/>
      <c r="W264" s="25"/>
      <c r="X264" s="25"/>
      <c r="Y264" s="25"/>
    </row>
    <row r="265" spans="3:25" s="8" customFormat="1" x14ac:dyDescent="0.2">
      <c r="C265" s="24"/>
      <c r="D265" s="24"/>
      <c r="E265" s="91"/>
      <c r="F265" s="25"/>
      <c r="G265" s="25"/>
      <c r="H265" s="114"/>
      <c r="I265" s="114"/>
      <c r="M265" s="3"/>
      <c r="N265" s="6"/>
      <c r="O265" s="6"/>
      <c r="P265" s="6"/>
      <c r="Q265" s="273"/>
      <c r="R265" s="26"/>
      <c r="S265" s="244"/>
      <c r="T265" s="25"/>
      <c r="U265" s="25"/>
      <c r="V265" s="25"/>
      <c r="W265" s="25"/>
      <c r="X265" s="25"/>
      <c r="Y265" s="25"/>
    </row>
    <row r="266" spans="3:25" s="8" customFormat="1" x14ac:dyDescent="0.2">
      <c r="C266" s="24"/>
      <c r="D266" s="24"/>
      <c r="E266" s="91"/>
      <c r="F266" s="25"/>
      <c r="G266" s="25"/>
      <c r="H266" s="114"/>
      <c r="I266" s="114"/>
      <c r="M266" s="3"/>
      <c r="N266" s="6"/>
      <c r="O266" s="6"/>
      <c r="P266" s="6"/>
      <c r="Q266" s="273"/>
      <c r="R266" s="26"/>
      <c r="S266" s="244"/>
      <c r="T266" s="25"/>
      <c r="U266" s="25"/>
      <c r="V266" s="25"/>
      <c r="W266" s="25"/>
      <c r="X266" s="25"/>
      <c r="Y266" s="25"/>
    </row>
    <row r="267" spans="3:25" s="8" customFormat="1" x14ac:dyDescent="0.2">
      <c r="C267" s="24"/>
      <c r="D267" s="24"/>
      <c r="E267" s="91"/>
      <c r="F267" s="25"/>
      <c r="G267" s="25"/>
      <c r="H267" s="114"/>
      <c r="I267" s="114"/>
      <c r="M267" s="3"/>
      <c r="N267" s="6"/>
      <c r="O267" s="6"/>
      <c r="P267" s="6"/>
      <c r="Q267" s="273"/>
      <c r="R267" s="26"/>
      <c r="S267" s="244"/>
      <c r="T267" s="25"/>
      <c r="U267" s="25"/>
      <c r="V267" s="25"/>
      <c r="W267" s="25"/>
      <c r="X267" s="25"/>
      <c r="Y267" s="25"/>
    </row>
    <row r="268" spans="3:25" s="8" customFormat="1" x14ac:dyDescent="0.2">
      <c r="C268" s="24"/>
      <c r="D268" s="24"/>
      <c r="E268" s="91"/>
      <c r="F268" s="25"/>
      <c r="G268" s="25"/>
      <c r="H268" s="114"/>
      <c r="I268" s="114"/>
      <c r="M268" s="3"/>
      <c r="N268" s="6"/>
      <c r="O268" s="6"/>
      <c r="P268" s="6"/>
      <c r="Q268" s="273"/>
      <c r="R268" s="26"/>
      <c r="S268" s="244"/>
      <c r="T268" s="25"/>
      <c r="U268" s="25"/>
      <c r="V268" s="25"/>
      <c r="W268" s="25"/>
      <c r="X268" s="25"/>
      <c r="Y268" s="25"/>
    </row>
    <row r="269" spans="3:25" s="8" customFormat="1" x14ac:dyDescent="0.2">
      <c r="C269" s="24"/>
      <c r="D269" s="24"/>
      <c r="E269" s="91"/>
      <c r="F269" s="25"/>
      <c r="G269" s="25"/>
      <c r="H269" s="114"/>
      <c r="I269" s="114"/>
      <c r="M269" s="3"/>
      <c r="N269" s="6"/>
      <c r="O269" s="6"/>
      <c r="P269" s="6"/>
      <c r="Q269" s="273"/>
      <c r="R269" s="26"/>
      <c r="S269" s="244"/>
      <c r="T269" s="25"/>
      <c r="U269" s="25"/>
      <c r="V269" s="25"/>
      <c r="W269" s="25"/>
      <c r="X269" s="25"/>
      <c r="Y269" s="25"/>
    </row>
    <row r="270" spans="3:25" s="8" customFormat="1" x14ac:dyDescent="0.2">
      <c r="C270" s="24"/>
      <c r="D270" s="24"/>
      <c r="E270" s="91"/>
      <c r="F270" s="25"/>
      <c r="G270" s="25"/>
      <c r="H270" s="114"/>
      <c r="I270" s="114"/>
      <c r="M270" s="3"/>
      <c r="N270" s="6"/>
      <c r="O270" s="6"/>
      <c r="P270" s="6"/>
      <c r="Q270" s="273"/>
      <c r="R270" s="26"/>
      <c r="S270" s="244"/>
      <c r="T270" s="25"/>
      <c r="U270" s="25"/>
      <c r="V270" s="25"/>
      <c r="W270" s="25"/>
      <c r="X270" s="25"/>
      <c r="Y270" s="25"/>
    </row>
    <row r="271" spans="3:25" s="8" customFormat="1" x14ac:dyDescent="0.2">
      <c r="C271" s="24"/>
      <c r="D271" s="24"/>
      <c r="E271" s="91"/>
      <c r="F271" s="25"/>
      <c r="G271" s="25"/>
      <c r="H271" s="114"/>
      <c r="I271" s="114"/>
      <c r="M271" s="3"/>
      <c r="N271" s="6"/>
      <c r="O271" s="6"/>
      <c r="P271" s="6"/>
      <c r="Q271" s="273"/>
      <c r="R271" s="26"/>
      <c r="S271" s="244"/>
      <c r="T271" s="25"/>
      <c r="U271" s="25"/>
      <c r="V271" s="25"/>
      <c r="W271" s="25"/>
      <c r="X271" s="25"/>
      <c r="Y271" s="25"/>
    </row>
    <row r="272" spans="3:25" s="8" customFormat="1" x14ac:dyDescent="0.2">
      <c r="C272" s="24"/>
      <c r="D272" s="24"/>
      <c r="E272" s="91"/>
      <c r="F272" s="25"/>
      <c r="G272" s="25"/>
      <c r="H272" s="114"/>
      <c r="I272" s="114"/>
      <c r="M272" s="3"/>
      <c r="N272" s="6"/>
      <c r="O272" s="6"/>
      <c r="P272" s="6"/>
      <c r="Q272" s="273"/>
      <c r="R272" s="26"/>
      <c r="S272" s="244"/>
      <c r="T272" s="25"/>
      <c r="U272" s="25"/>
      <c r="V272" s="25"/>
      <c r="W272" s="25"/>
      <c r="X272" s="25"/>
      <c r="Y272" s="25"/>
    </row>
    <row r="273" spans="3:25" s="8" customFormat="1" x14ac:dyDescent="0.2">
      <c r="C273" s="24"/>
      <c r="D273" s="24"/>
      <c r="E273" s="91"/>
      <c r="F273" s="25"/>
      <c r="G273" s="25"/>
      <c r="H273" s="114"/>
      <c r="I273" s="114"/>
      <c r="M273" s="3"/>
      <c r="N273" s="6"/>
      <c r="O273" s="6"/>
      <c r="P273" s="6"/>
      <c r="Q273" s="273"/>
      <c r="R273" s="26"/>
      <c r="S273" s="244"/>
      <c r="T273" s="25"/>
      <c r="U273" s="25"/>
      <c r="V273" s="25"/>
      <c r="W273" s="25"/>
      <c r="X273" s="25"/>
      <c r="Y273" s="25"/>
    </row>
    <row r="274" spans="3:25" s="8" customFormat="1" x14ac:dyDescent="0.2">
      <c r="C274" s="24"/>
      <c r="D274" s="24"/>
      <c r="E274" s="91"/>
      <c r="F274" s="25"/>
      <c r="G274" s="25"/>
      <c r="H274" s="114"/>
      <c r="I274" s="114"/>
      <c r="M274" s="3"/>
      <c r="N274" s="6"/>
      <c r="O274" s="6"/>
      <c r="P274" s="6"/>
      <c r="Q274" s="273"/>
      <c r="R274" s="26"/>
      <c r="S274" s="244"/>
      <c r="T274" s="25"/>
      <c r="U274" s="25"/>
      <c r="V274" s="25"/>
      <c r="W274" s="25"/>
      <c r="X274" s="25"/>
      <c r="Y274" s="25"/>
    </row>
    <row r="275" spans="3:25" s="8" customFormat="1" x14ac:dyDescent="0.2">
      <c r="C275" s="24"/>
      <c r="D275" s="24"/>
      <c r="E275" s="91"/>
      <c r="F275" s="25"/>
      <c r="G275" s="25"/>
      <c r="H275" s="114"/>
      <c r="I275" s="114"/>
      <c r="M275" s="3"/>
      <c r="N275" s="6"/>
      <c r="O275" s="6"/>
      <c r="P275" s="6"/>
      <c r="Q275" s="273"/>
      <c r="R275" s="26"/>
      <c r="S275" s="244"/>
      <c r="T275" s="25"/>
      <c r="U275" s="25"/>
      <c r="V275" s="25"/>
      <c r="W275" s="25"/>
      <c r="X275" s="25"/>
      <c r="Y275" s="25"/>
    </row>
    <row r="276" spans="3:25" s="8" customFormat="1" x14ac:dyDescent="0.2">
      <c r="C276" s="24"/>
      <c r="D276" s="24"/>
      <c r="E276" s="91"/>
      <c r="F276" s="25"/>
      <c r="G276" s="25"/>
      <c r="H276" s="114"/>
      <c r="I276" s="114"/>
      <c r="M276" s="3"/>
      <c r="N276" s="6"/>
      <c r="O276" s="6"/>
      <c r="P276" s="6"/>
      <c r="Q276" s="273"/>
      <c r="R276" s="26"/>
      <c r="S276" s="244"/>
      <c r="T276" s="25"/>
      <c r="U276" s="25"/>
      <c r="V276" s="25"/>
      <c r="W276" s="25"/>
      <c r="X276" s="25"/>
      <c r="Y276" s="25"/>
    </row>
    <row r="277" spans="3:25" s="8" customFormat="1" x14ac:dyDescent="0.2">
      <c r="C277" s="24"/>
      <c r="D277" s="24"/>
      <c r="E277" s="91"/>
      <c r="F277" s="25"/>
      <c r="G277" s="25"/>
      <c r="H277" s="114"/>
      <c r="I277" s="114"/>
      <c r="M277" s="3"/>
      <c r="N277" s="6"/>
      <c r="O277" s="6"/>
      <c r="P277" s="6"/>
      <c r="Q277" s="273"/>
      <c r="R277" s="26"/>
      <c r="S277" s="244"/>
      <c r="T277" s="25"/>
      <c r="U277" s="25"/>
      <c r="V277" s="25"/>
      <c r="W277" s="25"/>
      <c r="X277" s="25"/>
      <c r="Y277" s="25"/>
    </row>
    <row r="278" spans="3:25" s="8" customFormat="1" x14ac:dyDescent="0.2">
      <c r="C278" s="24"/>
      <c r="D278" s="24"/>
      <c r="E278" s="91"/>
      <c r="F278" s="25"/>
      <c r="G278" s="25"/>
      <c r="H278" s="114"/>
      <c r="I278" s="114"/>
      <c r="M278" s="3"/>
      <c r="N278" s="6"/>
      <c r="O278" s="6"/>
      <c r="P278" s="6"/>
      <c r="Q278" s="273"/>
      <c r="R278" s="26"/>
      <c r="S278" s="244"/>
      <c r="T278" s="25"/>
      <c r="U278" s="25"/>
      <c r="V278" s="25"/>
      <c r="W278" s="25"/>
      <c r="X278" s="25"/>
      <c r="Y278" s="25"/>
    </row>
    <row r="279" spans="3:25" s="8" customFormat="1" x14ac:dyDescent="0.2">
      <c r="C279" s="24"/>
      <c r="D279" s="24"/>
      <c r="E279" s="91"/>
      <c r="F279" s="25"/>
      <c r="G279" s="25"/>
      <c r="H279" s="114"/>
      <c r="I279" s="114"/>
      <c r="M279" s="3"/>
      <c r="N279" s="6"/>
      <c r="O279" s="6"/>
      <c r="P279" s="6"/>
      <c r="Q279" s="273"/>
      <c r="R279" s="26"/>
      <c r="S279" s="244"/>
      <c r="T279" s="25"/>
      <c r="U279" s="25"/>
      <c r="V279" s="25"/>
      <c r="W279" s="25"/>
      <c r="X279" s="25"/>
      <c r="Y279" s="25"/>
    </row>
    <row r="280" spans="3:25" s="8" customFormat="1" x14ac:dyDescent="0.2">
      <c r="C280" s="24"/>
      <c r="D280" s="24"/>
      <c r="E280" s="91"/>
      <c r="F280" s="25"/>
      <c r="G280" s="25"/>
      <c r="H280" s="114"/>
      <c r="I280" s="114"/>
      <c r="M280" s="3"/>
      <c r="N280" s="6"/>
      <c r="O280" s="6"/>
      <c r="P280" s="6"/>
      <c r="Q280" s="273"/>
      <c r="R280" s="26"/>
      <c r="S280" s="244"/>
      <c r="T280" s="25"/>
      <c r="U280" s="25"/>
      <c r="V280" s="25"/>
      <c r="W280" s="25"/>
      <c r="X280" s="25"/>
      <c r="Y280" s="25"/>
    </row>
    <row r="281" spans="3:25" s="8" customFormat="1" x14ac:dyDescent="0.2">
      <c r="C281" s="24"/>
      <c r="D281" s="24"/>
      <c r="E281" s="91"/>
      <c r="F281" s="25"/>
      <c r="G281" s="25"/>
      <c r="H281" s="114"/>
      <c r="I281" s="114"/>
      <c r="M281" s="3"/>
      <c r="N281" s="6"/>
      <c r="O281" s="6"/>
      <c r="P281" s="6"/>
      <c r="Q281" s="273"/>
      <c r="R281" s="26"/>
      <c r="S281" s="244"/>
      <c r="T281" s="25"/>
      <c r="U281" s="25"/>
      <c r="V281" s="25"/>
      <c r="W281" s="25"/>
      <c r="X281" s="25"/>
      <c r="Y281" s="25"/>
    </row>
    <row r="282" spans="3:25" s="8" customFormat="1" x14ac:dyDescent="0.2">
      <c r="C282" s="24"/>
      <c r="D282" s="24"/>
      <c r="E282" s="91"/>
      <c r="F282" s="25"/>
      <c r="G282" s="25"/>
      <c r="H282" s="114"/>
      <c r="I282" s="114"/>
      <c r="M282" s="3"/>
      <c r="N282" s="6"/>
      <c r="O282" s="6"/>
      <c r="P282" s="6"/>
      <c r="Q282" s="273"/>
      <c r="R282" s="26"/>
      <c r="S282" s="244"/>
      <c r="T282" s="25"/>
      <c r="U282" s="25"/>
      <c r="V282" s="25"/>
      <c r="W282" s="25"/>
      <c r="X282" s="25"/>
      <c r="Y282" s="25"/>
    </row>
    <row r="283" spans="3:25" s="8" customFormat="1" x14ac:dyDescent="0.2">
      <c r="C283" s="24"/>
      <c r="D283" s="24"/>
      <c r="E283" s="91"/>
      <c r="F283" s="25"/>
      <c r="G283" s="25"/>
      <c r="H283" s="114"/>
      <c r="I283" s="114"/>
      <c r="M283" s="3"/>
      <c r="N283" s="6"/>
      <c r="O283" s="6"/>
      <c r="P283" s="6"/>
      <c r="Q283" s="273"/>
      <c r="R283" s="26"/>
      <c r="S283" s="244"/>
      <c r="T283" s="25"/>
      <c r="U283" s="25"/>
      <c r="V283" s="25"/>
      <c r="W283" s="25"/>
      <c r="X283" s="25"/>
      <c r="Y283" s="25"/>
    </row>
    <row r="284" spans="3:25" s="8" customFormat="1" x14ac:dyDescent="0.2">
      <c r="C284" s="24"/>
      <c r="D284" s="24"/>
      <c r="E284" s="91"/>
      <c r="F284" s="25"/>
      <c r="G284" s="25"/>
      <c r="H284" s="114"/>
      <c r="I284" s="114"/>
      <c r="M284" s="3"/>
      <c r="N284" s="6"/>
      <c r="O284" s="6"/>
      <c r="P284" s="6"/>
      <c r="Q284" s="273"/>
      <c r="R284" s="26"/>
      <c r="S284" s="244"/>
      <c r="T284" s="25"/>
      <c r="U284" s="25"/>
      <c r="V284" s="25"/>
      <c r="W284" s="25"/>
      <c r="X284" s="25"/>
      <c r="Y284" s="25"/>
    </row>
    <row r="285" spans="3:25" s="8" customFormat="1" x14ac:dyDescent="0.2">
      <c r="C285" s="24"/>
      <c r="D285" s="24"/>
      <c r="E285" s="91"/>
      <c r="F285" s="25"/>
      <c r="G285" s="25"/>
      <c r="H285" s="114"/>
      <c r="I285" s="114"/>
      <c r="M285" s="3"/>
      <c r="N285" s="6"/>
      <c r="O285" s="6"/>
      <c r="P285" s="6"/>
      <c r="Q285" s="273"/>
      <c r="R285" s="26"/>
      <c r="S285" s="244"/>
      <c r="T285" s="25"/>
      <c r="U285" s="25"/>
      <c r="V285" s="25"/>
      <c r="W285" s="25"/>
      <c r="X285" s="25"/>
      <c r="Y285" s="25"/>
    </row>
    <row r="286" spans="3:25" s="8" customFormat="1" x14ac:dyDescent="0.2">
      <c r="C286" s="24"/>
      <c r="D286" s="24"/>
      <c r="E286" s="91"/>
      <c r="F286" s="25"/>
      <c r="G286" s="25"/>
      <c r="H286" s="114"/>
      <c r="I286" s="114"/>
      <c r="M286" s="3"/>
      <c r="N286" s="6"/>
      <c r="O286" s="6"/>
      <c r="P286" s="6"/>
      <c r="Q286" s="273"/>
      <c r="R286" s="26"/>
      <c r="S286" s="244"/>
      <c r="T286" s="25"/>
      <c r="U286" s="25"/>
      <c r="V286" s="25"/>
      <c r="W286" s="25"/>
      <c r="X286" s="25"/>
      <c r="Y286" s="25"/>
    </row>
    <row r="287" spans="3:25" s="8" customFormat="1" x14ac:dyDescent="0.2">
      <c r="C287" s="24"/>
      <c r="D287" s="24"/>
      <c r="E287" s="91"/>
      <c r="F287" s="25"/>
      <c r="G287" s="25"/>
      <c r="H287" s="114"/>
      <c r="I287" s="114"/>
      <c r="M287" s="3"/>
      <c r="N287" s="6"/>
      <c r="O287" s="6"/>
      <c r="P287" s="6"/>
      <c r="Q287" s="273"/>
      <c r="R287" s="26"/>
      <c r="S287" s="244"/>
      <c r="T287" s="25"/>
      <c r="U287" s="25"/>
      <c r="V287" s="25"/>
      <c r="W287" s="25"/>
      <c r="X287" s="25"/>
      <c r="Y287" s="25"/>
    </row>
    <row r="288" spans="3:25" s="8" customFormat="1" x14ac:dyDescent="0.2">
      <c r="C288" s="24"/>
      <c r="D288" s="24"/>
      <c r="E288" s="91"/>
      <c r="F288" s="25"/>
      <c r="G288" s="25"/>
      <c r="H288" s="114"/>
      <c r="I288" s="114"/>
      <c r="M288" s="3"/>
      <c r="N288" s="6"/>
      <c r="O288" s="6"/>
      <c r="P288" s="6"/>
      <c r="Q288" s="273"/>
      <c r="R288" s="26"/>
      <c r="S288" s="244"/>
      <c r="T288" s="25"/>
      <c r="U288" s="25"/>
      <c r="V288" s="25"/>
      <c r="W288" s="25"/>
      <c r="X288" s="25"/>
      <c r="Y288" s="25"/>
    </row>
    <row r="289" spans="3:25" s="8" customFormat="1" x14ac:dyDescent="0.2">
      <c r="C289" s="24"/>
      <c r="D289" s="24"/>
      <c r="E289" s="91"/>
      <c r="F289" s="25"/>
      <c r="G289" s="25"/>
      <c r="H289" s="114"/>
      <c r="I289" s="114"/>
      <c r="M289" s="3"/>
      <c r="N289" s="6"/>
      <c r="O289" s="6"/>
      <c r="P289" s="6"/>
      <c r="Q289" s="273"/>
      <c r="R289" s="26"/>
      <c r="S289" s="244"/>
      <c r="T289" s="25"/>
      <c r="U289" s="25"/>
      <c r="V289" s="25"/>
      <c r="W289" s="25"/>
      <c r="X289" s="25"/>
      <c r="Y289" s="25"/>
    </row>
    <row r="290" spans="3:25" s="8" customFormat="1" x14ac:dyDescent="0.2">
      <c r="C290" s="24"/>
      <c r="D290" s="24"/>
      <c r="E290" s="91"/>
      <c r="F290" s="25"/>
      <c r="G290" s="25"/>
      <c r="H290" s="114"/>
      <c r="I290" s="114"/>
      <c r="M290" s="3"/>
      <c r="N290" s="6"/>
      <c r="O290" s="6"/>
      <c r="P290" s="6"/>
      <c r="Q290" s="273"/>
      <c r="R290" s="26"/>
      <c r="S290" s="244"/>
      <c r="T290" s="25"/>
      <c r="U290" s="25"/>
      <c r="V290" s="25"/>
      <c r="W290" s="25"/>
      <c r="X290" s="25"/>
      <c r="Y290" s="25"/>
    </row>
    <row r="291" spans="3:25" s="8" customFormat="1" x14ac:dyDescent="0.2">
      <c r="C291" s="24"/>
      <c r="D291" s="24"/>
      <c r="E291" s="91"/>
      <c r="F291" s="25"/>
      <c r="G291" s="25"/>
      <c r="H291" s="114"/>
      <c r="I291" s="114"/>
      <c r="M291" s="3"/>
      <c r="N291" s="6"/>
      <c r="O291" s="6"/>
      <c r="P291" s="6"/>
      <c r="Q291" s="273"/>
      <c r="R291" s="26"/>
      <c r="S291" s="244"/>
      <c r="T291" s="25"/>
      <c r="U291" s="25"/>
      <c r="V291" s="25"/>
      <c r="W291" s="25"/>
      <c r="X291" s="25"/>
      <c r="Y291" s="25"/>
    </row>
    <row r="292" spans="3:25" s="8" customFormat="1" x14ac:dyDescent="0.2">
      <c r="C292" s="24"/>
      <c r="D292" s="24"/>
      <c r="E292" s="91"/>
      <c r="F292" s="25"/>
      <c r="G292" s="25"/>
      <c r="H292" s="114"/>
      <c r="I292" s="114"/>
      <c r="M292" s="3"/>
      <c r="N292" s="6"/>
      <c r="O292" s="6"/>
      <c r="P292" s="6"/>
      <c r="Q292" s="273"/>
      <c r="R292" s="26"/>
      <c r="S292" s="244"/>
      <c r="T292" s="25"/>
      <c r="U292" s="25"/>
      <c r="V292" s="25"/>
      <c r="W292" s="25"/>
      <c r="X292" s="25"/>
      <c r="Y292" s="25"/>
    </row>
    <row r="293" spans="3:25" s="8" customFormat="1" x14ac:dyDescent="0.2">
      <c r="C293" s="24"/>
      <c r="D293" s="24"/>
      <c r="E293" s="91"/>
      <c r="F293" s="25"/>
      <c r="G293" s="25"/>
      <c r="H293" s="114"/>
      <c r="I293" s="114"/>
      <c r="M293" s="3"/>
      <c r="N293" s="6"/>
      <c r="O293" s="6"/>
      <c r="P293" s="6"/>
      <c r="Q293" s="273"/>
      <c r="R293" s="26"/>
      <c r="S293" s="244"/>
      <c r="T293" s="25"/>
      <c r="U293" s="25"/>
      <c r="V293" s="25"/>
      <c r="W293" s="25"/>
      <c r="X293" s="25"/>
      <c r="Y293" s="25"/>
    </row>
    <row r="294" spans="3:25" s="8" customFormat="1" x14ac:dyDescent="0.2">
      <c r="C294" s="24"/>
      <c r="D294" s="24"/>
      <c r="E294" s="91"/>
      <c r="F294" s="25"/>
      <c r="G294" s="25"/>
      <c r="H294" s="114"/>
      <c r="I294" s="114"/>
      <c r="M294" s="3"/>
      <c r="N294" s="6"/>
      <c r="O294" s="6"/>
      <c r="P294" s="6"/>
      <c r="Q294" s="273"/>
      <c r="R294" s="26"/>
      <c r="S294" s="244"/>
      <c r="T294" s="25"/>
      <c r="U294" s="25"/>
      <c r="V294" s="25"/>
      <c r="W294" s="25"/>
      <c r="X294" s="25"/>
      <c r="Y294" s="25"/>
    </row>
    <row r="295" spans="3:25" s="8" customFormat="1" x14ac:dyDescent="0.2">
      <c r="C295" s="24"/>
      <c r="D295" s="24"/>
      <c r="E295" s="91"/>
      <c r="F295" s="25"/>
      <c r="G295" s="25"/>
      <c r="H295" s="114"/>
      <c r="I295" s="114"/>
      <c r="M295" s="3"/>
      <c r="N295" s="6"/>
      <c r="O295" s="6"/>
      <c r="P295" s="6"/>
      <c r="Q295" s="273"/>
      <c r="R295" s="26"/>
      <c r="S295" s="244"/>
      <c r="T295" s="25"/>
      <c r="U295" s="25"/>
      <c r="V295" s="25"/>
      <c r="W295" s="25"/>
      <c r="X295" s="25"/>
      <c r="Y295" s="25"/>
    </row>
    <row r="296" spans="3:25" s="8" customFormat="1" x14ac:dyDescent="0.2">
      <c r="C296" s="24"/>
      <c r="D296" s="24"/>
      <c r="E296" s="91"/>
      <c r="F296" s="25"/>
      <c r="G296" s="25"/>
      <c r="H296" s="114"/>
      <c r="I296" s="114"/>
      <c r="M296" s="3"/>
      <c r="N296" s="6"/>
      <c r="O296" s="6"/>
      <c r="P296" s="6"/>
      <c r="Q296" s="273"/>
      <c r="R296" s="26"/>
      <c r="S296" s="244"/>
      <c r="T296" s="25"/>
      <c r="U296" s="25"/>
      <c r="V296" s="25"/>
      <c r="W296" s="25"/>
      <c r="X296" s="25"/>
      <c r="Y296" s="25"/>
    </row>
    <row r="297" spans="3:25" s="8" customFormat="1" x14ac:dyDescent="0.2">
      <c r="C297" s="24"/>
      <c r="D297" s="24"/>
      <c r="E297" s="91"/>
      <c r="F297" s="25"/>
      <c r="G297" s="25"/>
      <c r="H297" s="114"/>
      <c r="I297" s="114"/>
      <c r="M297" s="3"/>
      <c r="N297" s="6"/>
      <c r="O297" s="6"/>
      <c r="P297" s="6"/>
      <c r="Q297" s="273"/>
      <c r="R297" s="26"/>
      <c r="S297" s="244"/>
      <c r="T297" s="25"/>
      <c r="U297" s="25"/>
      <c r="V297" s="25"/>
      <c r="W297" s="25"/>
      <c r="X297" s="25"/>
      <c r="Y297" s="25"/>
    </row>
    <row r="298" spans="3:25" s="8" customFormat="1" x14ac:dyDescent="0.2">
      <c r="C298" s="24"/>
      <c r="D298" s="24"/>
      <c r="E298" s="91"/>
      <c r="F298" s="25"/>
      <c r="G298" s="25"/>
      <c r="H298" s="114"/>
      <c r="I298" s="114"/>
      <c r="M298" s="3"/>
      <c r="N298" s="6"/>
      <c r="O298" s="6"/>
      <c r="P298" s="6"/>
      <c r="Q298" s="273"/>
      <c r="R298" s="26"/>
      <c r="S298" s="244"/>
      <c r="T298" s="25"/>
      <c r="U298" s="25"/>
      <c r="V298" s="25"/>
      <c r="W298" s="25"/>
      <c r="X298" s="25"/>
      <c r="Y298" s="25"/>
    </row>
    <row r="299" spans="3:25" s="8" customFormat="1" x14ac:dyDescent="0.2">
      <c r="C299" s="24"/>
      <c r="D299" s="24"/>
      <c r="E299" s="91"/>
      <c r="F299" s="25"/>
      <c r="G299" s="25"/>
      <c r="H299" s="114"/>
      <c r="I299" s="114"/>
      <c r="M299" s="3"/>
      <c r="N299" s="6"/>
      <c r="O299" s="6"/>
      <c r="P299" s="6"/>
      <c r="Q299" s="273"/>
      <c r="R299" s="26"/>
      <c r="S299" s="244"/>
      <c r="T299" s="25"/>
      <c r="U299" s="25"/>
      <c r="V299" s="25"/>
      <c r="W299" s="25"/>
      <c r="X299" s="25"/>
      <c r="Y299" s="25"/>
    </row>
    <row r="300" spans="3:25" s="8" customFormat="1" x14ac:dyDescent="0.2">
      <c r="C300" s="24"/>
      <c r="D300" s="24"/>
      <c r="E300" s="91"/>
      <c r="F300" s="25"/>
      <c r="G300" s="25"/>
      <c r="H300" s="114"/>
      <c r="I300" s="114"/>
      <c r="M300" s="3"/>
      <c r="N300" s="6"/>
      <c r="O300" s="6"/>
      <c r="P300" s="6"/>
      <c r="Q300" s="273"/>
      <c r="R300" s="26"/>
      <c r="S300" s="244"/>
      <c r="T300" s="25"/>
      <c r="U300" s="25"/>
      <c r="V300" s="25"/>
      <c r="W300" s="25"/>
      <c r="X300" s="25"/>
      <c r="Y300" s="25"/>
    </row>
    <row r="301" spans="3:25" s="8" customFormat="1" x14ac:dyDescent="0.2">
      <c r="C301" s="24"/>
      <c r="D301" s="24"/>
      <c r="E301" s="91"/>
      <c r="F301" s="25"/>
      <c r="G301" s="25"/>
      <c r="H301" s="114"/>
      <c r="I301" s="114"/>
      <c r="M301" s="3"/>
      <c r="N301" s="6"/>
      <c r="O301" s="6"/>
      <c r="P301" s="6"/>
      <c r="Q301" s="273"/>
      <c r="R301" s="26"/>
      <c r="S301" s="244"/>
      <c r="T301" s="25"/>
      <c r="U301" s="25"/>
      <c r="V301" s="25"/>
      <c r="W301" s="25"/>
      <c r="X301" s="25"/>
      <c r="Y301" s="25"/>
    </row>
    <row r="302" spans="3:25" s="8" customFormat="1" x14ac:dyDescent="0.2">
      <c r="C302" s="24"/>
      <c r="D302" s="24"/>
      <c r="E302" s="91"/>
      <c r="F302" s="25"/>
      <c r="G302" s="25"/>
      <c r="H302" s="114"/>
      <c r="I302" s="114"/>
      <c r="M302" s="3"/>
      <c r="N302" s="6"/>
      <c r="O302" s="6"/>
      <c r="P302" s="6"/>
      <c r="Q302" s="273"/>
      <c r="R302" s="26"/>
      <c r="S302" s="244"/>
      <c r="T302" s="25"/>
      <c r="U302" s="25"/>
      <c r="V302" s="25"/>
      <c r="W302" s="25"/>
      <c r="X302" s="25"/>
      <c r="Y302" s="25"/>
    </row>
    <row r="303" spans="3:25" s="8" customFormat="1" x14ac:dyDescent="0.2">
      <c r="C303" s="24"/>
      <c r="D303" s="24"/>
      <c r="E303" s="91"/>
      <c r="F303" s="25"/>
      <c r="G303" s="25"/>
      <c r="H303" s="114"/>
      <c r="I303" s="114"/>
      <c r="M303" s="3"/>
      <c r="N303" s="6"/>
      <c r="O303" s="6"/>
      <c r="P303" s="6"/>
      <c r="Q303" s="273"/>
      <c r="R303" s="26"/>
      <c r="S303" s="244"/>
      <c r="T303" s="25"/>
      <c r="U303" s="25"/>
      <c r="V303" s="25"/>
      <c r="W303" s="25"/>
      <c r="X303" s="25"/>
      <c r="Y303" s="25"/>
    </row>
    <row r="304" spans="3:25" s="8" customFormat="1" x14ac:dyDescent="0.2">
      <c r="C304" s="24"/>
      <c r="D304" s="24"/>
      <c r="E304" s="91"/>
      <c r="F304" s="25"/>
      <c r="G304" s="25"/>
      <c r="H304" s="114"/>
      <c r="I304" s="114"/>
      <c r="M304" s="3"/>
      <c r="N304" s="6"/>
      <c r="O304" s="6"/>
      <c r="P304" s="6"/>
      <c r="Q304" s="273"/>
      <c r="R304" s="26"/>
      <c r="S304" s="244"/>
      <c r="T304" s="25"/>
      <c r="U304" s="25"/>
      <c r="V304" s="25"/>
      <c r="W304" s="25"/>
      <c r="X304" s="25"/>
      <c r="Y304" s="25"/>
    </row>
    <row r="305" spans="3:25" s="8" customFormat="1" x14ac:dyDescent="0.2">
      <c r="C305" s="24"/>
      <c r="D305" s="24"/>
      <c r="E305" s="91"/>
      <c r="F305" s="25"/>
      <c r="G305" s="25"/>
      <c r="H305" s="114"/>
      <c r="I305" s="114"/>
      <c r="M305" s="3"/>
      <c r="N305" s="6"/>
      <c r="O305" s="6"/>
      <c r="P305" s="6"/>
      <c r="Q305" s="273"/>
      <c r="R305" s="26"/>
      <c r="S305" s="244"/>
      <c r="T305" s="25"/>
      <c r="U305" s="25"/>
      <c r="V305" s="25"/>
      <c r="W305" s="25"/>
      <c r="X305" s="25"/>
      <c r="Y305" s="25"/>
    </row>
    <row r="306" spans="3:25" s="8" customFormat="1" x14ac:dyDescent="0.2">
      <c r="C306" s="24"/>
      <c r="D306" s="24"/>
      <c r="E306" s="91"/>
      <c r="F306" s="25"/>
      <c r="G306" s="25"/>
      <c r="H306" s="114"/>
      <c r="I306" s="114"/>
      <c r="M306" s="3"/>
      <c r="N306" s="6"/>
      <c r="O306" s="6"/>
      <c r="P306" s="6"/>
      <c r="Q306" s="273"/>
      <c r="R306" s="26"/>
      <c r="S306" s="244"/>
      <c r="T306" s="25"/>
      <c r="U306" s="25"/>
      <c r="V306" s="25"/>
      <c r="W306" s="25"/>
      <c r="X306" s="25"/>
      <c r="Y306" s="25"/>
    </row>
    <row r="307" spans="3:25" s="8" customFormat="1" x14ac:dyDescent="0.2">
      <c r="C307" s="24"/>
      <c r="D307" s="24"/>
      <c r="E307" s="91"/>
      <c r="F307" s="25"/>
      <c r="G307" s="25"/>
      <c r="H307" s="114"/>
      <c r="I307" s="114"/>
      <c r="M307" s="3"/>
      <c r="N307" s="6"/>
      <c r="O307" s="6"/>
      <c r="P307" s="6"/>
      <c r="Q307" s="273"/>
      <c r="R307" s="26"/>
      <c r="S307" s="244"/>
      <c r="T307" s="25"/>
      <c r="U307" s="25"/>
      <c r="V307" s="25"/>
      <c r="W307" s="25"/>
      <c r="X307" s="25"/>
      <c r="Y307" s="25"/>
    </row>
    <row r="308" spans="3:25" s="8" customFormat="1" x14ac:dyDescent="0.2">
      <c r="C308" s="24"/>
      <c r="D308" s="24"/>
      <c r="E308" s="91"/>
      <c r="F308" s="25"/>
      <c r="G308" s="25"/>
      <c r="H308" s="114"/>
      <c r="I308" s="114"/>
      <c r="M308" s="3"/>
      <c r="N308" s="6"/>
      <c r="O308" s="6"/>
      <c r="P308" s="6"/>
      <c r="Q308" s="273"/>
      <c r="R308" s="26"/>
      <c r="S308" s="244"/>
      <c r="T308" s="25"/>
      <c r="U308" s="25"/>
      <c r="V308" s="25"/>
      <c r="W308" s="25"/>
      <c r="X308" s="25"/>
      <c r="Y308" s="25"/>
    </row>
    <row r="309" spans="3:25" s="8" customFormat="1" x14ac:dyDescent="0.2">
      <c r="C309" s="24"/>
      <c r="D309" s="24"/>
      <c r="E309" s="91"/>
      <c r="F309" s="25"/>
      <c r="G309" s="25"/>
      <c r="H309" s="114"/>
      <c r="I309" s="114"/>
      <c r="M309" s="3"/>
      <c r="N309" s="6"/>
      <c r="O309" s="6"/>
      <c r="P309" s="6"/>
      <c r="Q309" s="273"/>
      <c r="R309" s="26"/>
      <c r="S309" s="244"/>
      <c r="T309" s="25"/>
      <c r="U309" s="25"/>
      <c r="V309" s="25"/>
      <c r="W309" s="25"/>
      <c r="X309" s="25"/>
      <c r="Y309" s="25"/>
    </row>
    <row r="310" spans="3:25" s="8" customFormat="1" x14ac:dyDescent="0.2">
      <c r="C310" s="24"/>
      <c r="D310" s="24"/>
      <c r="E310" s="91"/>
      <c r="F310" s="25"/>
      <c r="G310" s="25"/>
      <c r="H310" s="114"/>
      <c r="I310" s="114"/>
      <c r="M310" s="3"/>
      <c r="N310" s="6"/>
      <c r="O310" s="6"/>
      <c r="P310" s="6"/>
      <c r="Q310" s="273"/>
      <c r="R310" s="26"/>
      <c r="S310" s="244"/>
      <c r="T310" s="25"/>
      <c r="U310" s="25"/>
      <c r="V310" s="25"/>
      <c r="W310" s="25"/>
      <c r="X310" s="25"/>
      <c r="Y310" s="25"/>
    </row>
    <row r="311" spans="3:25" s="8" customFormat="1" x14ac:dyDescent="0.2">
      <c r="C311" s="24"/>
      <c r="D311" s="24"/>
      <c r="E311" s="91"/>
      <c r="F311" s="25"/>
      <c r="G311" s="25"/>
      <c r="H311" s="114"/>
      <c r="I311" s="114"/>
      <c r="M311" s="3"/>
      <c r="N311" s="6"/>
      <c r="O311" s="6"/>
      <c r="P311" s="6"/>
      <c r="Q311" s="273"/>
      <c r="R311" s="26"/>
      <c r="S311" s="244"/>
      <c r="T311" s="25"/>
      <c r="U311" s="25"/>
      <c r="V311" s="25"/>
      <c r="W311" s="25"/>
      <c r="X311" s="25"/>
      <c r="Y311" s="25"/>
    </row>
    <row r="312" spans="3:25" s="8" customFormat="1" x14ac:dyDescent="0.2">
      <c r="C312" s="24"/>
      <c r="D312" s="24"/>
      <c r="E312" s="91"/>
      <c r="F312" s="25"/>
      <c r="G312" s="25"/>
      <c r="H312" s="114"/>
      <c r="I312" s="114"/>
      <c r="M312" s="3"/>
      <c r="N312" s="6"/>
      <c r="O312" s="6"/>
      <c r="P312" s="6"/>
      <c r="Q312" s="273"/>
      <c r="R312" s="26"/>
      <c r="S312" s="244"/>
      <c r="T312" s="25"/>
      <c r="U312" s="25"/>
      <c r="V312" s="25"/>
      <c r="W312" s="25"/>
      <c r="X312" s="25"/>
      <c r="Y312" s="25"/>
    </row>
    <row r="313" spans="3:25" s="8" customFormat="1" x14ac:dyDescent="0.2">
      <c r="C313" s="24"/>
      <c r="D313" s="24"/>
      <c r="E313" s="91"/>
      <c r="F313" s="25"/>
      <c r="G313" s="25"/>
      <c r="H313" s="114"/>
      <c r="I313" s="114"/>
      <c r="M313" s="3"/>
      <c r="N313" s="6"/>
      <c r="O313" s="6"/>
      <c r="P313" s="6"/>
      <c r="Q313" s="273"/>
      <c r="R313" s="26"/>
      <c r="S313" s="244"/>
      <c r="T313" s="25"/>
      <c r="U313" s="25"/>
      <c r="V313" s="25"/>
      <c r="W313" s="25"/>
      <c r="X313" s="25"/>
      <c r="Y313" s="25"/>
    </row>
    <row r="314" spans="3:25" s="8" customFormat="1" x14ac:dyDescent="0.2">
      <c r="C314" s="24"/>
      <c r="D314" s="24"/>
      <c r="E314" s="91"/>
      <c r="F314" s="25"/>
      <c r="G314" s="25"/>
      <c r="H314" s="114"/>
      <c r="I314" s="114"/>
      <c r="M314" s="3"/>
      <c r="N314" s="6"/>
      <c r="O314" s="6"/>
      <c r="P314" s="6"/>
      <c r="Q314" s="273"/>
      <c r="R314" s="26"/>
      <c r="S314" s="244"/>
      <c r="T314" s="25"/>
      <c r="U314" s="25"/>
      <c r="V314" s="25"/>
      <c r="W314" s="25"/>
      <c r="X314" s="25"/>
      <c r="Y314" s="25"/>
    </row>
    <row r="315" spans="3:25" s="8" customFormat="1" x14ac:dyDescent="0.2">
      <c r="C315" s="24"/>
      <c r="D315" s="24"/>
      <c r="E315" s="91"/>
      <c r="F315" s="25"/>
      <c r="G315" s="25"/>
      <c r="H315" s="114"/>
      <c r="I315" s="114"/>
      <c r="M315" s="3"/>
      <c r="N315" s="6"/>
      <c r="O315" s="6"/>
      <c r="P315" s="6"/>
      <c r="Q315" s="273"/>
      <c r="R315" s="26"/>
      <c r="S315" s="244"/>
      <c r="T315" s="25"/>
      <c r="U315" s="25"/>
      <c r="V315" s="25"/>
      <c r="W315" s="25"/>
      <c r="X315" s="25"/>
      <c r="Y315" s="25"/>
    </row>
    <row r="316" spans="3:25" s="8" customFormat="1" x14ac:dyDescent="0.2">
      <c r="C316" s="24"/>
      <c r="D316" s="24"/>
      <c r="E316" s="91"/>
      <c r="F316" s="25"/>
      <c r="G316" s="25"/>
      <c r="H316" s="114"/>
      <c r="I316" s="114"/>
      <c r="M316" s="3"/>
      <c r="N316" s="6"/>
      <c r="O316" s="6"/>
      <c r="P316" s="6"/>
      <c r="Q316" s="273"/>
      <c r="R316" s="26"/>
      <c r="S316" s="244"/>
      <c r="T316" s="25"/>
      <c r="U316" s="25"/>
      <c r="V316" s="25"/>
      <c r="W316" s="25"/>
      <c r="X316" s="25"/>
      <c r="Y316" s="25"/>
    </row>
    <row r="317" spans="3:25" s="8" customFormat="1" x14ac:dyDescent="0.2">
      <c r="C317" s="24"/>
      <c r="D317" s="24"/>
      <c r="E317" s="91"/>
      <c r="F317" s="25"/>
      <c r="G317" s="25"/>
      <c r="H317" s="114"/>
      <c r="I317" s="114"/>
      <c r="M317" s="3"/>
      <c r="N317" s="6"/>
      <c r="O317" s="6"/>
      <c r="P317" s="6"/>
      <c r="Q317" s="273"/>
      <c r="R317" s="26"/>
      <c r="S317" s="244"/>
      <c r="T317" s="25"/>
      <c r="U317" s="25"/>
      <c r="V317" s="25"/>
      <c r="W317" s="25"/>
      <c r="X317" s="25"/>
      <c r="Y317" s="25"/>
    </row>
    <row r="318" spans="3:25" s="8" customFormat="1" x14ac:dyDescent="0.2">
      <c r="C318" s="24"/>
      <c r="D318" s="24"/>
      <c r="E318" s="91"/>
      <c r="F318" s="25"/>
      <c r="G318" s="25"/>
      <c r="H318" s="114"/>
      <c r="I318" s="114"/>
      <c r="M318" s="3"/>
      <c r="N318" s="6"/>
      <c r="O318" s="6"/>
      <c r="P318" s="6"/>
      <c r="Q318" s="273"/>
      <c r="R318" s="26"/>
      <c r="S318" s="244"/>
      <c r="T318" s="25"/>
      <c r="U318" s="25"/>
      <c r="V318" s="25"/>
      <c r="W318" s="25"/>
      <c r="X318" s="25"/>
      <c r="Y318" s="25"/>
    </row>
    <row r="319" spans="3:25" s="8" customFormat="1" x14ac:dyDescent="0.2">
      <c r="C319" s="24"/>
      <c r="D319" s="24"/>
      <c r="E319" s="91"/>
      <c r="F319" s="25"/>
      <c r="G319" s="25"/>
      <c r="H319" s="114"/>
      <c r="I319" s="114"/>
      <c r="M319" s="3"/>
      <c r="N319" s="6"/>
      <c r="O319" s="6"/>
      <c r="P319" s="6"/>
      <c r="Q319" s="273"/>
      <c r="R319" s="26"/>
      <c r="S319" s="244"/>
      <c r="T319" s="25"/>
      <c r="U319" s="25"/>
      <c r="V319" s="25"/>
      <c r="W319" s="25"/>
      <c r="X319" s="25"/>
      <c r="Y319" s="25"/>
    </row>
    <row r="320" spans="3:25" s="8" customFormat="1" x14ac:dyDescent="0.2">
      <c r="C320" s="24"/>
      <c r="D320" s="24"/>
      <c r="E320" s="91"/>
      <c r="F320" s="25"/>
      <c r="G320" s="25"/>
      <c r="H320" s="114"/>
      <c r="I320" s="114"/>
      <c r="M320" s="3"/>
      <c r="N320" s="6"/>
      <c r="O320" s="6"/>
      <c r="P320" s="6"/>
      <c r="Q320" s="273"/>
      <c r="R320" s="26"/>
      <c r="S320" s="244"/>
      <c r="T320" s="25"/>
      <c r="U320" s="25"/>
      <c r="V320" s="25"/>
      <c r="W320" s="25"/>
      <c r="X320" s="25"/>
      <c r="Y320" s="25"/>
    </row>
    <row r="321" spans="3:25" s="8" customFormat="1" x14ac:dyDescent="0.2">
      <c r="C321" s="24"/>
      <c r="D321" s="24"/>
      <c r="E321" s="91"/>
      <c r="F321" s="25"/>
      <c r="G321" s="25"/>
      <c r="H321" s="114"/>
      <c r="I321" s="114"/>
      <c r="M321" s="3"/>
      <c r="N321" s="6"/>
      <c r="O321" s="6"/>
      <c r="P321" s="6"/>
      <c r="Q321" s="273"/>
      <c r="R321" s="26"/>
      <c r="S321" s="244"/>
      <c r="T321" s="25"/>
      <c r="U321" s="25"/>
      <c r="V321" s="25"/>
      <c r="W321" s="25"/>
      <c r="X321" s="25"/>
      <c r="Y321" s="25"/>
    </row>
    <row r="322" spans="3:25" s="8" customFormat="1" x14ac:dyDescent="0.2">
      <c r="C322" s="24"/>
      <c r="D322" s="24"/>
      <c r="E322" s="91"/>
      <c r="F322" s="25"/>
      <c r="G322" s="25"/>
      <c r="H322" s="114"/>
      <c r="I322" s="114"/>
      <c r="M322" s="3"/>
      <c r="N322" s="6"/>
      <c r="O322" s="6"/>
      <c r="P322" s="6"/>
      <c r="Q322" s="273"/>
      <c r="R322" s="26"/>
      <c r="S322" s="244"/>
      <c r="T322" s="25"/>
      <c r="U322" s="25"/>
      <c r="V322" s="25"/>
      <c r="W322" s="25"/>
      <c r="X322" s="25"/>
      <c r="Y322" s="25"/>
    </row>
    <row r="323" spans="3:25" s="8" customFormat="1" x14ac:dyDescent="0.2">
      <c r="C323" s="24"/>
      <c r="D323" s="24"/>
      <c r="E323" s="91"/>
      <c r="F323" s="25"/>
      <c r="G323" s="25"/>
      <c r="H323" s="114"/>
      <c r="I323" s="114"/>
      <c r="M323" s="3"/>
      <c r="N323" s="6"/>
      <c r="O323" s="6"/>
      <c r="P323" s="6"/>
      <c r="Q323" s="273"/>
      <c r="R323" s="26"/>
      <c r="S323" s="244"/>
      <c r="T323" s="25"/>
      <c r="U323" s="25"/>
      <c r="V323" s="25"/>
      <c r="W323" s="25"/>
      <c r="X323" s="25"/>
      <c r="Y323" s="25"/>
    </row>
    <row r="324" spans="3:25" s="8" customFormat="1" x14ac:dyDescent="0.2">
      <c r="C324" s="24"/>
      <c r="D324" s="24"/>
      <c r="E324" s="91"/>
      <c r="F324" s="25"/>
      <c r="G324" s="25"/>
      <c r="H324" s="114"/>
      <c r="I324" s="114"/>
      <c r="M324" s="3"/>
      <c r="N324" s="6"/>
      <c r="O324" s="6"/>
      <c r="P324" s="6"/>
      <c r="Q324" s="273"/>
      <c r="R324" s="26"/>
      <c r="S324" s="244"/>
      <c r="T324" s="25"/>
      <c r="U324" s="25"/>
      <c r="V324" s="25"/>
      <c r="W324" s="25"/>
      <c r="X324" s="25"/>
      <c r="Y324" s="25"/>
    </row>
    <row r="325" spans="3:25" s="8" customFormat="1" x14ac:dyDescent="0.2">
      <c r="C325" s="24"/>
      <c r="D325" s="24"/>
      <c r="E325" s="91"/>
      <c r="F325" s="25"/>
      <c r="G325" s="25"/>
      <c r="H325" s="114"/>
      <c r="I325" s="114"/>
      <c r="M325" s="3"/>
      <c r="N325" s="6"/>
      <c r="O325" s="6"/>
      <c r="P325" s="6"/>
      <c r="Q325" s="273"/>
      <c r="R325" s="26"/>
      <c r="S325" s="244"/>
      <c r="T325" s="25"/>
      <c r="U325" s="25"/>
      <c r="V325" s="25"/>
      <c r="W325" s="25"/>
      <c r="X325" s="25"/>
      <c r="Y325" s="25"/>
    </row>
    <row r="326" spans="3:25" s="8" customFormat="1" x14ac:dyDescent="0.2">
      <c r="C326" s="24"/>
      <c r="D326" s="24"/>
      <c r="E326" s="91"/>
      <c r="F326" s="25"/>
      <c r="G326" s="25"/>
      <c r="H326" s="114"/>
      <c r="I326" s="114"/>
      <c r="M326" s="3"/>
      <c r="N326" s="6"/>
      <c r="O326" s="6"/>
      <c r="P326" s="6"/>
      <c r="Q326" s="273"/>
      <c r="R326" s="26"/>
      <c r="S326" s="244"/>
      <c r="T326" s="25"/>
      <c r="U326" s="25"/>
      <c r="V326" s="25"/>
      <c r="W326" s="25"/>
      <c r="X326" s="25"/>
      <c r="Y326" s="25"/>
    </row>
    <row r="327" spans="3:25" s="8" customFormat="1" x14ac:dyDescent="0.2">
      <c r="C327" s="24"/>
      <c r="D327" s="24"/>
      <c r="E327" s="91"/>
      <c r="F327" s="25"/>
      <c r="G327" s="25"/>
      <c r="H327" s="114"/>
      <c r="I327" s="114"/>
      <c r="M327" s="3"/>
      <c r="N327" s="6"/>
      <c r="O327" s="6"/>
      <c r="P327" s="6"/>
      <c r="Q327" s="273"/>
      <c r="R327" s="26"/>
      <c r="S327" s="244"/>
      <c r="T327" s="25"/>
      <c r="U327" s="25"/>
      <c r="V327" s="25"/>
      <c r="W327" s="25"/>
      <c r="X327" s="25"/>
      <c r="Y327" s="25"/>
    </row>
    <row r="328" spans="3:25" s="8" customFormat="1" x14ac:dyDescent="0.2">
      <c r="C328" s="24"/>
      <c r="D328" s="24"/>
      <c r="E328" s="91"/>
      <c r="F328" s="25"/>
      <c r="G328" s="25"/>
      <c r="H328" s="114"/>
      <c r="I328" s="114"/>
      <c r="M328" s="3"/>
      <c r="N328" s="6"/>
      <c r="O328" s="6"/>
      <c r="P328" s="6"/>
      <c r="Q328" s="273"/>
      <c r="R328" s="26"/>
      <c r="S328" s="244"/>
      <c r="T328" s="25"/>
      <c r="U328" s="25"/>
      <c r="V328" s="25"/>
      <c r="W328" s="25"/>
      <c r="X328" s="25"/>
      <c r="Y328" s="25"/>
    </row>
    <row r="329" spans="3:25" s="8" customFormat="1" x14ac:dyDescent="0.2">
      <c r="C329" s="24"/>
      <c r="D329" s="24"/>
      <c r="E329" s="91"/>
      <c r="F329" s="25"/>
      <c r="G329" s="25"/>
      <c r="H329" s="114"/>
      <c r="I329" s="114"/>
      <c r="M329" s="3"/>
      <c r="N329" s="6"/>
      <c r="O329" s="6"/>
      <c r="P329" s="6"/>
      <c r="Q329" s="273"/>
      <c r="R329" s="26"/>
      <c r="S329" s="244"/>
      <c r="T329" s="25"/>
      <c r="U329" s="25"/>
      <c r="V329" s="25"/>
      <c r="W329" s="25"/>
      <c r="X329" s="25"/>
      <c r="Y329" s="25"/>
    </row>
    <row r="330" spans="3:25" s="8" customFormat="1" x14ac:dyDescent="0.2">
      <c r="C330" s="24"/>
      <c r="D330" s="24"/>
      <c r="E330" s="91"/>
      <c r="F330" s="25"/>
      <c r="G330" s="25"/>
      <c r="H330" s="114"/>
      <c r="I330" s="114"/>
      <c r="M330" s="3"/>
      <c r="N330" s="6"/>
      <c r="O330" s="6"/>
      <c r="P330" s="6"/>
      <c r="Q330" s="273"/>
      <c r="R330" s="26"/>
      <c r="S330" s="244"/>
      <c r="T330" s="25"/>
      <c r="U330" s="25"/>
      <c r="V330" s="25"/>
      <c r="W330" s="25"/>
      <c r="X330" s="25"/>
      <c r="Y330" s="25"/>
    </row>
    <row r="331" spans="3:25" s="8" customFormat="1" x14ac:dyDescent="0.2">
      <c r="C331" s="24"/>
      <c r="D331" s="24"/>
      <c r="E331" s="91"/>
      <c r="F331" s="25"/>
      <c r="G331" s="25"/>
      <c r="H331" s="114"/>
      <c r="I331" s="114"/>
      <c r="M331" s="3"/>
      <c r="N331" s="6"/>
      <c r="O331" s="6"/>
      <c r="P331" s="6"/>
      <c r="Q331" s="273"/>
      <c r="R331" s="26"/>
      <c r="S331" s="244"/>
      <c r="T331" s="25"/>
      <c r="U331" s="25"/>
      <c r="V331" s="25"/>
      <c r="W331" s="25"/>
      <c r="X331" s="25"/>
      <c r="Y331" s="25"/>
    </row>
    <row r="332" spans="3:25" s="8" customFormat="1" x14ac:dyDescent="0.2">
      <c r="C332" s="24"/>
      <c r="D332" s="24"/>
      <c r="E332" s="91"/>
      <c r="F332" s="25"/>
      <c r="G332" s="25"/>
      <c r="H332" s="114"/>
      <c r="I332" s="114"/>
      <c r="M332" s="3"/>
      <c r="N332" s="6"/>
      <c r="O332" s="6"/>
      <c r="P332" s="6"/>
      <c r="Q332" s="273"/>
      <c r="R332" s="26"/>
      <c r="S332" s="244"/>
      <c r="T332" s="25"/>
      <c r="U332" s="25"/>
      <c r="V332" s="25"/>
      <c r="W332" s="25"/>
      <c r="X332" s="25"/>
      <c r="Y332" s="25"/>
    </row>
    <row r="333" spans="3:25" s="8" customFormat="1" x14ac:dyDescent="0.2">
      <c r="C333" s="24"/>
      <c r="D333" s="24"/>
      <c r="E333" s="91"/>
      <c r="F333" s="25"/>
      <c r="G333" s="25"/>
      <c r="H333" s="114"/>
      <c r="I333" s="114"/>
      <c r="M333" s="3"/>
      <c r="N333" s="6"/>
      <c r="O333" s="6"/>
      <c r="P333" s="6"/>
      <c r="Q333" s="273"/>
      <c r="R333" s="26"/>
      <c r="S333" s="244"/>
      <c r="T333" s="25"/>
      <c r="U333" s="25"/>
      <c r="V333" s="25"/>
      <c r="W333" s="25"/>
      <c r="X333" s="25"/>
      <c r="Y333" s="25"/>
    </row>
    <row r="334" spans="3:25" s="8" customFormat="1" x14ac:dyDescent="0.2">
      <c r="C334" s="24"/>
      <c r="D334" s="24"/>
      <c r="E334" s="91"/>
      <c r="F334" s="25"/>
      <c r="G334" s="25"/>
      <c r="H334" s="114"/>
      <c r="I334" s="114"/>
      <c r="M334" s="3"/>
      <c r="N334" s="6"/>
      <c r="O334" s="6"/>
      <c r="P334" s="6"/>
      <c r="Q334" s="273"/>
      <c r="R334" s="26"/>
      <c r="S334" s="244"/>
      <c r="T334" s="25"/>
      <c r="U334" s="25"/>
      <c r="V334" s="25"/>
      <c r="W334" s="25"/>
      <c r="X334" s="25"/>
      <c r="Y334" s="25"/>
    </row>
    <row r="335" spans="3:25" s="8" customFormat="1" x14ac:dyDescent="0.2">
      <c r="C335" s="24"/>
      <c r="D335" s="24"/>
      <c r="E335" s="91"/>
      <c r="F335" s="25"/>
      <c r="G335" s="25"/>
      <c r="H335" s="114"/>
      <c r="I335" s="114"/>
      <c r="M335" s="3"/>
      <c r="N335" s="6"/>
      <c r="O335" s="6"/>
      <c r="P335" s="6"/>
      <c r="Q335" s="273"/>
      <c r="R335" s="26"/>
      <c r="S335" s="244"/>
      <c r="T335" s="25"/>
      <c r="U335" s="25"/>
      <c r="V335" s="25"/>
      <c r="W335" s="25"/>
      <c r="X335" s="25"/>
      <c r="Y335" s="25"/>
    </row>
    <row r="336" spans="3:25" s="8" customFormat="1" x14ac:dyDescent="0.2">
      <c r="C336" s="24"/>
      <c r="D336" s="24"/>
      <c r="E336" s="91"/>
      <c r="F336" s="25"/>
      <c r="G336" s="25"/>
      <c r="H336" s="114"/>
      <c r="I336" s="114"/>
      <c r="M336" s="3"/>
      <c r="N336" s="6"/>
      <c r="O336" s="6"/>
      <c r="P336" s="6"/>
      <c r="Q336" s="273"/>
      <c r="R336" s="26"/>
      <c r="S336" s="244"/>
      <c r="T336" s="25"/>
      <c r="U336" s="25"/>
      <c r="V336" s="25"/>
      <c r="W336" s="25"/>
      <c r="X336" s="25"/>
      <c r="Y336" s="25"/>
    </row>
    <row r="337" spans="3:25" s="8" customFormat="1" x14ac:dyDescent="0.2">
      <c r="C337" s="24"/>
      <c r="D337" s="24"/>
      <c r="E337" s="91"/>
      <c r="F337" s="25"/>
      <c r="G337" s="25"/>
      <c r="H337" s="114"/>
      <c r="I337" s="114"/>
      <c r="M337" s="3"/>
      <c r="N337" s="6"/>
      <c r="O337" s="6"/>
      <c r="P337" s="6"/>
      <c r="Q337" s="273"/>
      <c r="R337" s="26"/>
      <c r="S337" s="244"/>
      <c r="T337" s="25"/>
      <c r="U337" s="25"/>
      <c r="V337" s="25"/>
      <c r="W337" s="25"/>
      <c r="X337" s="25"/>
      <c r="Y337" s="25"/>
    </row>
    <row r="338" spans="3:25" s="8" customFormat="1" x14ac:dyDescent="0.2">
      <c r="C338" s="24"/>
      <c r="D338" s="24"/>
      <c r="E338" s="91"/>
      <c r="F338" s="25"/>
      <c r="G338" s="25"/>
      <c r="H338" s="114"/>
      <c r="I338" s="114"/>
      <c r="M338" s="3"/>
      <c r="N338" s="6"/>
      <c r="O338" s="6"/>
      <c r="P338" s="6"/>
      <c r="Q338" s="273"/>
      <c r="R338" s="26"/>
      <c r="S338" s="244"/>
      <c r="T338" s="25"/>
      <c r="U338" s="25"/>
      <c r="V338" s="25"/>
      <c r="W338" s="25"/>
      <c r="X338" s="25"/>
      <c r="Y338" s="25"/>
    </row>
    <row r="339" spans="3:25" s="8" customFormat="1" x14ac:dyDescent="0.2">
      <c r="C339" s="24"/>
      <c r="D339" s="24"/>
      <c r="E339" s="91"/>
      <c r="F339" s="25"/>
      <c r="G339" s="25"/>
      <c r="H339" s="114"/>
      <c r="I339" s="114"/>
      <c r="M339" s="3"/>
      <c r="N339" s="6"/>
      <c r="O339" s="6"/>
      <c r="P339" s="6"/>
      <c r="Q339" s="273"/>
      <c r="R339" s="26"/>
      <c r="S339" s="244"/>
      <c r="T339" s="25"/>
      <c r="U339" s="25"/>
      <c r="V339" s="25"/>
      <c r="W339" s="25"/>
      <c r="X339" s="25"/>
      <c r="Y339" s="25"/>
    </row>
    <row r="340" spans="3:25" s="8" customFormat="1" x14ac:dyDescent="0.2">
      <c r="C340" s="24"/>
      <c r="D340" s="24"/>
      <c r="E340" s="91"/>
      <c r="F340" s="25"/>
      <c r="G340" s="25"/>
      <c r="H340" s="114"/>
      <c r="I340" s="114"/>
      <c r="M340" s="3"/>
      <c r="N340" s="6"/>
      <c r="O340" s="6"/>
      <c r="P340" s="6"/>
      <c r="Q340" s="273"/>
      <c r="R340" s="26"/>
      <c r="S340" s="244"/>
      <c r="T340" s="25"/>
      <c r="U340" s="25"/>
      <c r="V340" s="25"/>
      <c r="W340" s="25"/>
      <c r="X340" s="25"/>
      <c r="Y340" s="25"/>
    </row>
    <row r="341" spans="3:25" s="8" customFormat="1" x14ac:dyDescent="0.2">
      <c r="C341" s="24"/>
      <c r="D341" s="24"/>
      <c r="E341" s="91"/>
      <c r="F341" s="25"/>
      <c r="G341" s="25"/>
      <c r="H341" s="114"/>
      <c r="I341" s="114"/>
      <c r="M341" s="3"/>
      <c r="N341" s="6"/>
      <c r="O341" s="6"/>
      <c r="P341" s="6"/>
      <c r="Q341" s="273"/>
      <c r="R341" s="26"/>
      <c r="S341" s="244"/>
      <c r="T341" s="25"/>
      <c r="U341" s="25"/>
      <c r="V341" s="25"/>
      <c r="W341" s="25"/>
      <c r="X341" s="25"/>
      <c r="Y341" s="25"/>
    </row>
    <row r="342" spans="3:25" s="8" customFormat="1" x14ac:dyDescent="0.2">
      <c r="C342" s="24"/>
      <c r="D342" s="24"/>
      <c r="E342" s="91"/>
      <c r="F342" s="25"/>
      <c r="G342" s="25"/>
      <c r="H342" s="114"/>
      <c r="I342" s="114"/>
      <c r="M342" s="3"/>
      <c r="N342" s="6"/>
      <c r="O342" s="6"/>
      <c r="P342" s="6"/>
      <c r="Q342" s="273"/>
      <c r="R342" s="26"/>
      <c r="S342" s="244"/>
      <c r="T342" s="25"/>
      <c r="U342" s="25"/>
      <c r="V342" s="25"/>
      <c r="W342" s="25"/>
      <c r="X342" s="25"/>
      <c r="Y342" s="25"/>
    </row>
    <row r="343" spans="3:25" s="8" customFormat="1" x14ac:dyDescent="0.2">
      <c r="C343" s="24"/>
      <c r="D343" s="24"/>
      <c r="E343" s="91"/>
      <c r="F343" s="25"/>
      <c r="G343" s="25"/>
      <c r="H343" s="114"/>
      <c r="I343" s="114"/>
      <c r="M343" s="3"/>
      <c r="N343" s="6"/>
      <c r="O343" s="6"/>
      <c r="P343" s="6"/>
      <c r="Q343" s="273"/>
      <c r="R343" s="26"/>
      <c r="S343" s="244"/>
      <c r="T343" s="25"/>
      <c r="U343" s="25"/>
      <c r="V343" s="25"/>
      <c r="W343" s="25"/>
      <c r="X343" s="25"/>
      <c r="Y343" s="25"/>
    </row>
    <row r="344" spans="3:25" s="8" customFormat="1" x14ac:dyDescent="0.2">
      <c r="C344" s="24"/>
      <c r="D344" s="24"/>
      <c r="E344" s="91"/>
      <c r="F344" s="25"/>
      <c r="G344" s="25"/>
      <c r="H344" s="114"/>
      <c r="I344" s="114"/>
      <c r="M344" s="3"/>
      <c r="N344" s="6"/>
      <c r="O344" s="6"/>
      <c r="P344" s="6"/>
      <c r="Q344" s="273"/>
      <c r="R344" s="26"/>
      <c r="S344" s="244"/>
      <c r="T344" s="25"/>
      <c r="U344" s="25"/>
      <c r="V344" s="25"/>
      <c r="W344" s="25"/>
      <c r="X344" s="25"/>
      <c r="Y344" s="25"/>
    </row>
    <row r="345" spans="3:25" s="8" customFormat="1" x14ac:dyDescent="0.2">
      <c r="C345" s="24"/>
      <c r="D345" s="24"/>
      <c r="E345" s="91"/>
      <c r="F345" s="25"/>
      <c r="G345" s="25"/>
      <c r="H345" s="114"/>
      <c r="I345" s="114"/>
      <c r="M345" s="3"/>
      <c r="N345" s="6"/>
      <c r="O345" s="6"/>
      <c r="P345" s="6"/>
      <c r="Q345" s="273"/>
      <c r="R345" s="26"/>
      <c r="S345" s="244"/>
      <c r="T345" s="25"/>
      <c r="U345" s="25"/>
      <c r="V345" s="25"/>
      <c r="W345" s="25"/>
      <c r="X345" s="25"/>
      <c r="Y345" s="25"/>
    </row>
    <row r="346" spans="3:25" s="8" customFormat="1" x14ac:dyDescent="0.2">
      <c r="C346" s="24"/>
      <c r="D346" s="24"/>
      <c r="E346" s="91"/>
      <c r="F346" s="25"/>
      <c r="G346" s="25"/>
      <c r="H346" s="114"/>
      <c r="I346" s="114"/>
      <c r="M346" s="3"/>
      <c r="N346" s="6"/>
      <c r="O346" s="6"/>
      <c r="P346" s="6"/>
      <c r="Q346" s="273"/>
      <c r="R346" s="26"/>
      <c r="S346" s="244"/>
      <c r="T346" s="25"/>
      <c r="U346" s="25"/>
      <c r="V346" s="25"/>
      <c r="W346" s="25"/>
      <c r="X346" s="25"/>
      <c r="Y346" s="25"/>
    </row>
    <row r="347" spans="3:25" s="8" customFormat="1" x14ac:dyDescent="0.2">
      <c r="C347" s="24"/>
      <c r="D347" s="24"/>
      <c r="E347" s="91"/>
      <c r="F347" s="25"/>
      <c r="G347" s="25"/>
      <c r="H347" s="114"/>
      <c r="I347" s="114"/>
      <c r="M347" s="3"/>
      <c r="N347" s="6"/>
      <c r="O347" s="6"/>
      <c r="P347" s="6"/>
      <c r="Q347" s="273"/>
      <c r="R347" s="26"/>
      <c r="S347" s="244"/>
      <c r="T347" s="25"/>
      <c r="U347" s="25"/>
      <c r="V347" s="25"/>
      <c r="W347" s="25"/>
      <c r="X347" s="25"/>
      <c r="Y347" s="25"/>
    </row>
    <row r="348" spans="3:25" s="8" customFormat="1" x14ac:dyDescent="0.2">
      <c r="C348" s="24"/>
      <c r="D348" s="24"/>
      <c r="E348" s="91"/>
      <c r="F348" s="25"/>
      <c r="G348" s="25"/>
      <c r="H348" s="114"/>
      <c r="I348" s="114"/>
      <c r="M348" s="3"/>
      <c r="N348" s="6"/>
      <c r="O348" s="6"/>
      <c r="P348" s="6"/>
      <c r="Q348" s="273"/>
      <c r="R348" s="26"/>
      <c r="S348" s="244"/>
      <c r="T348" s="25"/>
      <c r="U348" s="25"/>
      <c r="V348" s="25"/>
      <c r="W348" s="25"/>
      <c r="X348" s="25"/>
      <c r="Y348" s="25"/>
    </row>
    <row r="349" spans="3:25" s="8" customFormat="1" x14ac:dyDescent="0.2">
      <c r="C349" s="24"/>
      <c r="D349" s="24"/>
      <c r="E349" s="91"/>
      <c r="F349" s="25"/>
      <c r="G349" s="25"/>
      <c r="H349" s="114"/>
      <c r="I349" s="114"/>
      <c r="M349" s="3"/>
      <c r="N349" s="6"/>
      <c r="O349" s="6"/>
      <c r="P349" s="6"/>
      <c r="Q349" s="273"/>
      <c r="R349" s="26"/>
      <c r="S349" s="244"/>
      <c r="T349" s="25"/>
      <c r="U349" s="25"/>
      <c r="V349" s="25"/>
      <c r="W349" s="25"/>
      <c r="X349" s="25"/>
      <c r="Y349" s="25"/>
    </row>
    <row r="350" spans="3:25" s="8" customFormat="1" x14ac:dyDescent="0.2">
      <c r="C350" s="24"/>
      <c r="D350" s="24"/>
      <c r="E350" s="91"/>
      <c r="F350" s="25"/>
      <c r="G350" s="25"/>
      <c r="H350" s="114"/>
      <c r="I350" s="114"/>
      <c r="M350" s="3"/>
      <c r="N350" s="6"/>
      <c r="O350" s="6"/>
      <c r="P350" s="6"/>
      <c r="Q350" s="273"/>
      <c r="R350" s="26"/>
      <c r="S350" s="244"/>
      <c r="T350" s="25"/>
      <c r="U350" s="25"/>
      <c r="V350" s="25"/>
      <c r="W350" s="25"/>
      <c r="X350" s="25"/>
      <c r="Y350" s="25"/>
    </row>
    <row r="351" spans="3:25" s="8" customFormat="1" x14ac:dyDescent="0.2">
      <c r="C351" s="24"/>
      <c r="D351" s="24"/>
      <c r="E351" s="91"/>
      <c r="F351" s="25"/>
      <c r="G351" s="25"/>
      <c r="H351" s="114"/>
      <c r="I351" s="114"/>
      <c r="M351" s="3"/>
      <c r="N351" s="6"/>
      <c r="O351" s="6"/>
      <c r="P351" s="6"/>
      <c r="Q351" s="273"/>
      <c r="R351" s="26"/>
      <c r="S351" s="244"/>
      <c r="T351" s="25"/>
      <c r="U351" s="25"/>
      <c r="V351" s="25"/>
      <c r="W351" s="25"/>
      <c r="X351" s="25"/>
      <c r="Y351" s="25"/>
    </row>
    <row r="352" spans="3:25" s="8" customFormat="1" x14ac:dyDescent="0.2">
      <c r="C352" s="24"/>
      <c r="D352" s="24"/>
      <c r="E352" s="91"/>
      <c r="F352" s="25"/>
      <c r="G352" s="25"/>
      <c r="H352" s="114"/>
      <c r="I352" s="114"/>
      <c r="M352" s="3"/>
      <c r="N352" s="6"/>
      <c r="O352" s="6"/>
      <c r="P352" s="6"/>
      <c r="Q352" s="273"/>
      <c r="R352" s="26"/>
      <c r="S352" s="244"/>
      <c r="T352" s="25"/>
      <c r="U352" s="25"/>
      <c r="V352" s="25"/>
      <c r="W352" s="25"/>
      <c r="X352" s="25"/>
      <c r="Y352" s="25"/>
    </row>
    <row r="353" spans="3:25" s="8" customFormat="1" x14ac:dyDescent="0.2">
      <c r="C353" s="24"/>
      <c r="D353" s="24"/>
      <c r="E353" s="91"/>
      <c r="F353" s="25"/>
      <c r="G353" s="25"/>
      <c r="H353" s="114"/>
      <c r="I353" s="114"/>
      <c r="M353" s="3"/>
      <c r="N353" s="6"/>
      <c r="O353" s="6"/>
      <c r="P353" s="6"/>
      <c r="Q353" s="273"/>
      <c r="R353" s="26"/>
      <c r="S353" s="244"/>
      <c r="T353" s="25"/>
      <c r="U353" s="25"/>
      <c r="V353" s="25"/>
      <c r="W353" s="25"/>
      <c r="X353" s="25"/>
      <c r="Y353" s="25"/>
    </row>
    <row r="354" spans="3:25" s="8" customFormat="1" x14ac:dyDescent="0.2">
      <c r="C354" s="24"/>
      <c r="D354" s="24"/>
      <c r="E354" s="91"/>
      <c r="F354" s="25"/>
      <c r="G354" s="25"/>
      <c r="H354" s="114"/>
      <c r="I354" s="114"/>
      <c r="M354" s="3"/>
      <c r="N354" s="6"/>
      <c r="O354" s="6"/>
      <c r="P354" s="6"/>
      <c r="Q354" s="273"/>
      <c r="R354" s="26"/>
      <c r="S354" s="244"/>
      <c r="T354" s="25"/>
      <c r="U354" s="25"/>
      <c r="V354" s="25"/>
      <c r="W354" s="25"/>
      <c r="X354" s="25"/>
      <c r="Y354" s="25"/>
    </row>
    <row r="355" spans="3:25" s="8" customFormat="1" x14ac:dyDescent="0.2">
      <c r="C355" s="24"/>
      <c r="D355" s="24"/>
      <c r="E355" s="91"/>
      <c r="F355" s="25"/>
      <c r="G355" s="25"/>
      <c r="H355" s="114"/>
      <c r="I355" s="114"/>
      <c r="M355" s="3"/>
      <c r="N355" s="6"/>
      <c r="O355" s="6"/>
      <c r="P355" s="6"/>
      <c r="Q355" s="273"/>
      <c r="R355" s="26"/>
      <c r="S355" s="244"/>
      <c r="T355" s="25"/>
      <c r="U355" s="25"/>
      <c r="V355" s="25"/>
      <c r="W355" s="25"/>
      <c r="X355" s="25"/>
      <c r="Y355" s="25"/>
    </row>
    <row r="356" spans="3:25" s="8" customFormat="1" x14ac:dyDescent="0.2">
      <c r="C356" s="24"/>
      <c r="D356" s="24"/>
      <c r="E356" s="91"/>
      <c r="F356" s="25"/>
      <c r="G356" s="25"/>
      <c r="H356" s="114"/>
      <c r="I356" s="114"/>
      <c r="M356" s="3"/>
      <c r="N356" s="6"/>
      <c r="O356" s="6"/>
      <c r="P356" s="6"/>
      <c r="Q356" s="273"/>
      <c r="R356" s="26"/>
      <c r="S356" s="244"/>
      <c r="T356" s="25"/>
      <c r="U356" s="25"/>
      <c r="V356" s="25"/>
      <c r="W356" s="25"/>
      <c r="X356" s="25"/>
      <c r="Y356" s="25"/>
    </row>
    <row r="357" spans="3:25" s="8" customFormat="1" x14ac:dyDescent="0.2">
      <c r="C357" s="24"/>
      <c r="D357" s="24"/>
      <c r="E357" s="91"/>
      <c r="F357" s="25"/>
      <c r="G357" s="25"/>
      <c r="H357" s="114"/>
      <c r="I357" s="114"/>
      <c r="M357" s="3"/>
      <c r="N357" s="6"/>
      <c r="O357" s="6"/>
      <c r="P357" s="6"/>
      <c r="Q357" s="273"/>
      <c r="R357" s="26"/>
      <c r="S357" s="244"/>
      <c r="T357" s="25"/>
      <c r="U357" s="25"/>
      <c r="V357" s="25"/>
      <c r="W357" s="25"/>
      <c r="X357" s="25"/>
      <c r="Y357" s="25"/>
    </row>
    <row r="358" spans="3:25" s="8" customFormat="1" x14ac:dyDescent="0.2">
      <c r="C358" s="24"/>
      <c r="D358" s="24"/>
      <c r="E358" s="91"/>
      <c r="F358" s="25"/>
      <c r="G358" s="25"/>
      <c r="H358" s="114"/>
      <c r="I358" s="114"/>
      <c r="M358" s="3"/>
      <c r="N358" s="6"/>
      <c r="O358" s="6"/>
      <c r="P358" s="6"/>
      <c r="Q358" s="273"/>
      <c r="R358" s="26"/>
      <c r="S358" s="244"/>
      <c r="T358" s="25"/>
      <c r="U358" s="25"/>
      <c r="V358" s="25"/>
      <c r="W358" s="25"/>
      <c r="X358" s="25"/>
      <c r="Y358" s="25"/>
    </row>
    <row r="359" spans="3:25" s="8" customFormat="1" x14ac:dyDescent="0.2">
      <c r="C359" s="24"/>
      <c r="D359" s="24"/>
      <c r="E359" s="91"/>
      <c r="F359" s="25"/>
      <c r="G359" s="25"/>
      <c r="H359" s="114"/>
      <c r="I359" s="114"/>
      <c r="M359" s="3"/>
      <c r="N359" s="6"/>
      <c r="O359" s="6"/>
      <c r="P359" s="6"/>
      <c r="Q359" s="273"/>
      <c r="R359" s="26"/>
      <c r="S359" s="244"/>
      <c r="T359" s="25"/>
      <c r="U359" s="25"/>
      <c r="V359" s="25"/>
      <c r="W359" s="25"/>
      <c r="X359" s="25"/>
      <c r="Y359" s="25"/>
    </row>
    <row r="360" spans="3:25" s="8" customFormat="1" x14ac:dyDescent="0.2">
      <c r="C360" s="24"/>
      <c r="D360" s="24"/>
      <c r="E360" s="91"/>
      <c r="F360" s="25"/>
      <c r="G360" s="25"/>
      <c r="H360" s="114"/>
      <c r="I360" s="114"/>
      <c r="M360" s="3"/>
      <c r="N360" s="6"/>
      <c r="O360" s="6"/>
      <c r="P360" s="6"/>
      <c r="Q360" s="273"/>
      <c r="R360" s="26"/>
      <c r="S360" s="244"/>
      <c r="T360" s="25"/>
      <c r="U360" s="25"/>
      <c r="V360" s="25"/>
      <c r="W360" s="25"/>
      <c r="X360" s="25"/>
      <c r="Y360" s="25"/>
    </row>
    <row r="361" spans="3:25" s="8" customFormat="1" x14ac:dyDescent="0.2">
      <c r="C361" s="24"/>
      <c r="D361" s="24"/>
      <c r="E361" s="91"/>
      <c r="F361" s="25"/>
      <c r="G361" s="25"/>
      <c r="H361" s="114"/>
      <c r="I361" s="114"/>
      <c r="M361" s="3"/>
      <c r="N361" s="6"/>
      <c r="O361" s="6"/>
      <c r="P361" s="6"/>
      <c r="Q361" s="273"/>
      <c r="R361" s="26"/>
      <c r="S361" s="244"/>
      <c r="T361" s="25"/>
      <c r="U361" s="25"/>
      <c r="V361" s="25"/>
      <c r="W361" s="25"/>
      <c r="X361" s="25"/>
      <c r="Y361" s="25"/>
    </row>
    <row r="362" spans="3:25" s="8" customFormat="1" x14ac:dyDescent="0.2">
      <c r="C362" s="24"/>
      <c r="D362" s="24"/>
      <c r="E362" s="91"/>
      <c r="F362" s="25"/>
      <c r="G362" s="25"/>
      <c r="H362" s="114"/>
      <c r="I362" s="114"/>
      <c r="M362" s="3"/>
      <c r="N362" s="6"/>
      <c r="O362" s="6"/>
      <c r="P362" s="6"/>
      <c r="Q362" s="273"/>
      <c r="R362" s="26"/>
      <c r="S362" s="244"/>
      <c r="T362" s="25"/>
      <c r="U362" s="25"/>
      <c r="V362" s="25"/>
      <c r="W362" s="25"/>
      <c r="X362" s="25"/>
      <c r="Y362" s="25"/>
    </row>
    <row r="363" spans="3:25" s="8" customFormat="1" x14ac:dyDescent="0.2">
      <c r="C363" s="24"/>
      <c r="D363" s="24"/>
      <c r="E363" s="91"/>
      <c r="F363" s="25"/>
      <c r="G363" s="25"/>
      <c r="H363" s="114"/>
      <c r="I363" s="114"/>
      <c r="M363" s="3"/>
      <c r="N363" s="6"/>
      <c r="O363" s="6"/>
      <c r="P363" s="6"/>
      <c r="Q363" s="273"/>
      <c r="R363" s="26"/>
      <c r="S363" s="244"/>
      <c r="T363" s="25"/>
      <c r="U363" s="25"/>
      <c r="V363" s="25"/>
      <c r="W363" s="25"/>
      <c r="X363" s="25"/>
      <c r="Y363" s="25"/>
    </row>
    <row r="364" spans="3:25" s="8" customFormat="1" x14ac:dyDescent="0.2">
      <c r="C364" s="24"/>
      <c r="D364" s="24"/>
      <c r="E364" s="91"/>
      <c r="F364" s="25"/>
      <c r="G364" s="25"/>
      <c r="H364" s="114"/>
      <c r="I364" s="114"/>
      <c r="M364" s="3"/>
      <c r="N364" s="6"/>
      <c r="O364" s="6"/>
      <c r="P364" s="6"/>
      <c r="Q364" s="273"/>
      <c r="R364" s="26"/>
      <c r="S364" s="244"/>
      <c r="T364" s="25"/>
      <c r="U364" s="25"/>
      <c r="V364" s="25"/>
      <c r="W364" s="25"/>
      <c r="X364" s="25"/>
      <c r="Y364" s="25"/>
    </row>
    <row r="365" spans="3:25" s="8" customFormat="1" x14ac:dyDescent="0.2">
      <c r="C365" s="24"/>
      <c r="D365" s="24"/>
      <c r="E365" s="91"/>
      <c r="F365" s="25"/>
      <c r="G365" s="25"/>
      <c r="H365" s="114"/>
      <c r="I365" s="114"/>
      <c r="M365" s="3"/>
      <c r="N365" s="6"/>
      <c r="O365" s="6"/>
      <c r="P365" s="6"/>
      <c r="Q365" s="273"/>
      <c r="R365" s="26"/>
      <c r="S365" s="244"/>
      <c r="T365" s="25"/>
      <c r="U365" s="25"/>
      <c r="V365" s="25"/>
      <c r="W365" s="25"/>
      <c r="X365" s="25"/>
      <c r="Y365" s="25"/>
    </row>
    <row r="366" spans="3:25" s="8" customFormat="1" x14ac:dyDescent="0.2">
      <c r="C366" s="24"/>
      <c r="D366" s="24"/>
      <c r="E366" s="91"/>
      <c r="F366" s="25"/>
      <c r="G366" s="25"/>
      <c r="H366" s="114"/>
      <c r="I366" s="114"/>
      <c r="M366" s="3"/>
      <c r="N366" s="6"/>
      <c r="O366" s="6"/>
      <c r="P366" s="6"/>
      <c r="Q366" s="273"/>
      <c r="R366" s="26"/>
      <c r="S366" s="244"/>
      <c r="T366" s="25"/>
      <c r="U366" s="25"/>
      <c r="V366" s="25"/>
      <c r="W366" s="25"/>
      <c r="X366" s="25"/>
      <c r="Y366" s="25"/>
    </row>
    <row r="367" spans="3:25" s="8" customFormat="1" x14ac:dyDescent="0.2">
      <c r="C367" s="24"/>
      <c r="D367" s="24"/>
      <c r="E367" s="91"/>
      <c r="F367" s="25"/>
      <c r="G367" s="25"/>
      <c r="H367" s="114"/>
      <c r="I367" s="114"/>
      <c r="M367" s="3"/>
      <c r="N367" s="6"/>
      <c r="O367" s="6"/>
      <c r="P367" s="6"/>
      <c r="Q367" s="273"/>
      <c r="R367" s="26"/>
      <c r="S367" s="244"/>
      <c r="T367" s="25"/>
      <c r="U367" s="25"/>
      <c r="V367" s="25"/>
      <c r="W367" s="25"/>
      <c r="X367" s="25"/>
      <c r="Y367" s="25"/>
    </row>
    <row r="368" spans="3:25" s="8" customFormat="1" x14ac:dyDescent="0.2">
      <c r="C368" s="24"/>
      <c r="D368" s="24"/>
      <c r="E368" s="91"/>
      <c r="F368" s="25"/>
      <c r="G368" s="25"/>
      <c r="H368" s="114"/>
      <c r="I368" s="114"/>
      <c r="M368" s="3"/>
      <c r="N368" s="6"/>
      <c r="O368" s="6"/>
      <c r="P368" s="6"/>
      <c r="Q368" s="273"/>
      <c r="R368" s="26"/>
      <c r="S368" s="244"/>
      <c r="T368" s="25"/>
      <c r="U368" s="25"/>
      <c r="V368" s="25"/>
      <c r="W368" s="25"/>
      <c r="X368" s="25"/>
      <c r="Y368" s="25"/>
    </row>
    <row r="369" spans="3:25" s="8" customFormat="1" x14ac:dyDescent="0.2">
      <c r="C369" s="24"/>
      <c r="D369" s="24"/>
      <c r="E369" s="91"/>
      <c r="F369" s="25"/>
      <c r="G369" s="25"/>
      <c r="H369" s="114"/>
      <c r="I369" s="114"/>
      <c r="M369" s="3"/>
      <c r="N369" s="6"/>
      <c r="O369" s="6"/>
      <c r="P369" s="6"/>
      <c r="Q369" s="273"/>
      <c r="R369" s="26"/>
      <c r="S369" s="244"/>
      <c r="T369" s="25"/>
      <c r="U369" s="25"/>
      <c r="V369" s="25"/>
      <c r="W369" s="25"/>
      <c r="X369" s="25"/>
      <c r="Y369" s="25"/>
    </row>
    <row r="370" spans="3:25" s="8" customFormat="1" x14ac:dyDescent="0.2">
      <c r="C370" s="24"/>
      <c r="D370" s="24"/>
      <c r="E370" s="91"/>
      <c r="F370" s="25"/>
      <c r="G370" s="25"/>
      <c r="H370" s="114"/>
      <c r="I370" s="114"/>
      <c r="M370" s="3"/>
      <c r="N370" s="6"/>
      <c r="O370" s="6"/>
      <c r="P370" s="6"/>
      <c r="Q370" s="273"/>
      <c r="R370" s="26"/>
      <c r="S370" s="244"/>
      <c r="T370" s="25"/>
      <c r="U370" s="25"/>
      <c r="V370" s="25"/>
      <c r="W370" s="25"/>
      <c r="X370" s="25"/>
      <c r="Y370" s="25"/>
    </row>
    <row r="371" spans="3:25" s="8" customFormat="1" x14ac:dyDescent="0.2">
      <c r="C371" s="24"/>
      <c r="D371" s="24"/>
      <c r="E371" s="91"/>
      <c r="F371" s="25"/>
      <c r="G371" s="25"/>
      <c r="H371" s="114"/>
      <c r="I371" s="114"/>
      <c r="M371" s="3"/>
      <c r="N371" s="6"/>
      <c r="O371" s="6"/>
      <c r="P371" s="6"/>
      <c r="Q371" s="273"/>
      <c r="R371" s="26"/>
      <c r="S371" s="244"/>
      <c r="T371" s="25"/>
      <c r="U371" s="25"/>
      <c r="V371" s="25"/>
      <c r="W371" s="25"/>
      <c r="X371" s="25"/>
      <c r="Y371" s="25"/>
    </row>
    <row r="372" spans="3:25" s="8" customFormat="1" x14ac:dyDescent="0.2">
      <c r="C372" s="24"/>
      <c r="D372" s="24"/>
      <c r="E372" s="91"/>
      <c r="F372" s="25"/>
      <c r="G372" s="25"/>
      <c r="H372" s="114"/>
      <c r="I372" s="114"/>
      <c r="M372" s="3"/>
      <c r="N372" s="6"/>
      <c r="O372" s="6"/>
      <c r="P372" s="6"/>
      <c r="Q372" s="273"/>
      <c r="R372" s="26"/>
      <c r="S372" s="244"/>
      <c r="T372" s="25"/>
      <c r="U372" s="25"/>
      <c r="V372" s="25"/>
      <c r="W372" s="25"/>
      <c r="X372" s="25"/>
      <c r="Y372" s="25"/>
    </row>
    <row r="373" spans="3:25" s="8" customFormat="1" x14ac:dyDescent="0.2">
      <c r="C373" s="24"/>
      <c r="D373" s="24"/>
      <c r="E373" s="91"/>
      <c r="F373" s="25"/>
      <c r="G373" s="25"/>
      <c r="H373" s="114"/>
      <c r="I373" s="114"/>
      <c r="M373" s="3"/>
      <c r="N373" s="6"/>
      <c r="O373" s="6"/>
      <c r="P373" s="6"/>
      <c r="Q373" s="273"/>
      <c r="R373" s="26"/>
      <c r="S373" s="244"/>
      <c r="T373" s="25"/>
      <c r="U373" s="25"/>
      <c r="V373" s="25"/>
      <c r="W373" s="25"/>
      <c r="X373" s="25"/>
      <c r="Y373" s="25"/>
    </row>
    <row r="374" spans="3:25" s="8" customFormat="1" x14ac:dyDescent="0.2">
      <c r="C374" s="24"/>
      <c r="D374" s="24"/>
      <c r="E374" s="91"/>
      <c r="F374" s="25"/>
      <c r="G374" s="25"/>
      <c r="H374" s="114"/>
      <c r="I374" s="114"/>
      <c r="M374" s="3"/>
      <c r="N374" s="6"/>
      <c r="O374" s="6"/>
      <c r="P374" s="6"/>
      <c r="Q374" s="273"/>
      <c r="R374" s="26"/>
      <c r="S374" s="244"/>
      <c r="T374" s="25"/>
      <c r="U374" s="25"/>
      <c r="V374" s="25"/>
      <c r="W374" s="25"/>
      <c r="X374" s="25"/>
      <c r="Y374" s="25"/>
    </row>
    <row r="375" spans="3:25" s="8" customFormat="1" x14ac:dyDescent="0.2">
      <c r="C375" s="24"/>
      <c r="D375" s="24"/>
      <c r="E375" s="91"/>
      <c r="F375" s="25"/>
      <c r="G375" s="25"/>
      <c r="H375" s="114"/>
      <c r="I375" s="114"/>
      <c r="M375" s="3"/>
      <c r="N375" s="6"/>
      <c r="O375" s="6"/>
      <c r="P375" s="6"/>
      <c r="Q375" s="273"/>
      <c r="R375" s="26"/>
      <c r="S375" s="244"/>
      <c r="T375" s="25"/>
      <c r="U375" s="25"/>
      <c r="V375" s="25"/>
      <c r="W375" s="25"/>
      <c r="X375" s="25"/>
      <c r="Y375" s="25"/>
    </row>
    <row r="376" spans="3:25" s="8" customFormat="1" x14ac:dyDescent="0.2">
      <c r="C376" s="24"/>
      <c r="D376" s="24"/>
      <c r="E376" s="91"/>
      <c r="F376" s="25"/>
      <c r="G376" s="25"/>
      <c r="H376" s="114"/>
      <c r="I376" s="114"/>
      <c r="M376" s="3"/>
      <c r="N376" s="6"/>
      <c r="O376" s="6"/>
      <c r="P376" s="6"/>
      <c r="Q376" s="273"/>
      <c r="R376" s="26"/>
      <c r="S376" s="244"/>
      <c r="T376" s="25"/>
      <c r="U376" s="25"/>
      <c r="V376" s="25"/>
      <c r="W376" s="25"/>
      <c r="X376" s="25"/>
      <c r="Y376" s="25"/>
    </row>
    <row r="377" spans="3:25" s="8" customFormat="1" x14ac:dyDescent="0.2">
      <c r="C377" s="24"/>
      <c r="D377" s="24"/>
      <c r="E377" s="91"/>
      <c r="F377" s="25"/>
      <c r="G377" s="25"/>
      <c r="H377" s="114"/>
      <c r="I377" s="114"/>
      <c r="M377" s="3"/>
      <c r="N377" s="6"/>
      <c r="O377" s="6"/>
      <c r="P377" s="6"/>
      <c r="Q377" s="273"/>
      <c r="R377" s="26"/>
      <c r="S377" s="244"/>
      <c r="T377" s="25"/>
      <c r="U377" s="25"/>
      <c r="V377" s="25"/>
      <c r="W377" s="25"/>
      <c r="X377" s="25"/>
      <c r="Y377" s="25"/>
    </row>
    <row r="378" spans="3:25" s="8" customFormat="1" x14ac:dyDescent="0.2">
      <c r="C378" s="24"/>
      <c r="D378" s="24"/>
      <c r="E378" s="91"/>
      <c r="F378" s="25"/>
      <c r="G378" s="25"/>
      <c r="H378" s="114"/>
      <c r="I378" s="114"/>
      <c r="M378" s="3"/>
      <c r="N378" s="6"/>
      <c r="O378" s="6"/>
      <c r="P378" s="6"/>
      <c r="Q378" s="273"/>
      <c r="R378" s="26"/>
      <c r="S378" s="244"/>
      <c r="T378" s="25"/>
      <c r="U378" s="25"/>
      <c r="V378" s="25"/>
      <c r="W378" s="25"/>
      <c r="X378" s="25"/>
      <c r="Y378" s="25"/>
    </row>
    <row r="379" spans="3:25" s="8" customFormat="1" x14ac:dyDescent="0.2">
      <c r="C379" s="24"/>
      <c r="D379" s="24"/>
      <c r="E379" s="91"/>
      <c r="F379" s="25"/>
      <c r="G379" s="25"/>
      <c r="H379" s="114"/>
      <c r="I379" s="114"/>
      <c r="M379" s="3"/>
      <c r="N379" s="6"/>
      <c r="O379" s="6"/>
      <c r="P379" s="6"/>
      <c r="Q379" s="273"/>
      <c r="R379" s="26"/>
      <c r="S379" s="244"/>
      <c r="T379" s="25"/>
      <c r="U379" s="25"/>
      <c r="V379" s="25"/>
      <c r="W379" s="25"/>
      <c r="X379" s="25"/>
      <c r="Y379" s="25"/>
    </row>
    <row r="380" spans="3:25" s="8" customFormat="1" x14ac:dyDescent="0.2">
      <c r="C380" s="24"/>
      <c r="D380" s="24"/>
      <c r="E380" s="91"/>
      <c r="F380" s="25"/>
      <c r="G380" s="25"/>
      <c r="H380" s="114"/>
      <c r="I380" s="114"/>
      <c r="M380" s="3"/>
      <c r="N380" s="6"/>
      <c r="O380" s="6"/>
      <c r="P380" s="6"/>
      <c r="Q380" s="273"/>
      <c r="R380" s="26"/>
      <c r="S380" s="244"/>
      <c r="T380" s="25"/>
      <c r="U380" s="25"/>
      <c r="V380" s="25"/>
      <c r="W380" s="25"/>
      <c r="X380" s="25"/>
      <c r="Y380" s="25"/>
    </row>
    <row r="381" spans="3:25" s="8" customFormat="1" x14ac:dyDescent="0.2">
      <c r="C381" s="24"/>
      <c r="D381" s="24"/>
      <c r="E381" s="91"/>
      <c r="F381" s="25"/>
      <c r="G381" s="25"/>
      <c r="H381" s="114"/>
      <c r="I381" s="114"/>
      <c r="M381" s="3"/>
      <c r="N381" s="6"/>
      <c r="O381" s="6"/>
      <c r="P381" s="6"/>
      <c r="Q381" s="273"/>
      <c r="R381" s="26"/>
      <c r="S381" s="244"/>
      <c r="T381" s="25"/>
      <c r="U381" s="25"/>
      <c r="V381" s="25"/>
      <c r="W381" s="25"/>
      <c r="X381" s="25"/>
      <c r="Y381" s="25"/>
    </row>
    <row r="382" spans="3:25" s="8" customFormat="1" x14ac:dyDescent="0.2">
      <c r="C382" s="24"/>
      <c r="D382" s="24"/>
      <c r="E382" s="91"/>
      <c r="F382" s="25"/>
      <c r="G382" s="25"/>
      <c r="H382" s="114"/>
      <c r="I382" s="114"/>
      <c r="M382" s="3"/>
      <c r="N382" s="6"/>
      <c r="O382" s="6"/>
      <c r="P382" s="6"/>
      <c r="Q382" s="273"/>
      <c r="R382" s="26"/>
      <c r="S382" s="244"/>
      <c r="T382" s="25"/>
      <c r="U382" s="25"/>
      <c r="V382" s="25"/>
      <c r="W382" s="25"/>
      <c r="X382" s="25"/>
      <c r="Y382" s="25"/>
    </row>
    <row r="383" spans="3:25" s="8" customFormat="1" x14ac:dyDescent="0.2">
      <c r="C383" s="24"/>
      <c r="D383" s="24"/>
      <c r="E383" s="91"/>
      <c r="F383" s="25"/>
      <c r="G383" s="25"/>
      <c r="H383" s="114"/>
      <c r="I383" s="114"/>
      <c r="M383" s="3"/>
      <c r="N383" s="6"/>
      <c r="O383" s="6"/>
      <c r="P383" s="6"/>
      <c r="Q383" s="273"/>
      <c r="R383" s="26"/>
      <c r="S383" s="244"/>
      <c r="T383" s="25"/>
      <c r="U383" s="25"/>
      <c r="V383" s="25"/>
      <c r="W383" s="25"/>
      <c r="X383" s="25"/>
      <c r="Y383" s="25"/>
    </row>
    <row r="384" spans="3:25" s="8" customFormat="1" x14ac:dyDescent="0.2">
      <c r="C384" s="24"/>
      <c r="D384" s="24"/>
      <c r="E384" s="91"/>
      <c r="F384" s="25"/>
      <c r="G384" s="25"/>
      <c r="H384" s="114"/>
      <c r="I384" s="114"/>
      <c r="M384" s="3"/>
      <c r="N384" s="6"/>
      <c r="O384" s="6"/>
      <c r="P384" s="6"/>
      <c r="Q384" s="273"/>
      <c r="R384" s="26"/>
      <c r="S384" s="244"/>
      <c r="T384" s="25"/>
      <c r="U384" s="25"/>
      <c r="V384" s="25"/>
      <c r="W384" s="25"/>
      <c r="X384" s="25"/>
      <c r="Y384" s="25"/>
    </row>
    <row r="385" spans="3:25" s="8" customFormat="1" x14ac:dyDescent="0.2">
      <c r="C385" s="24"/>
      <c r="D385" s="24"/>
      <c r="E385" s="91"/>
      <c r="F385" s="25"/>
      <c r="G385" s="25"/>
      <c r="H385" s="114"/>
      <c r="I385" s="114"/>
      <c r="M385" s="3"/>
      <c r="N385" s="6"/>
      <c r="O385" s="6"/>
      <c r="P385" s="6"/>
      <c r="Q385" s="273"/>
      <c r="R385" s="26"/>
      <c r="S385" s="244"/>
      <c r="T385" s="25"/>
      <c r="U385" s="25"/>
      <c r="V385" s="25"/>
      <c r="W385" s="25"/>
      <c r="X385" s="25"/>
      <c r="Y385" s="25"/>
    </row>
    <row r="386" spans="3:25" s="8" customFormat="1" x14ac:dyDescent="0.2">
      <c r="C386" s="24"/>
      <c r="D386" s="24"/>
      <c r="E386" s="91"/>
      <c r="F386" s="25"/>
      <c r="G386" s="25"/>
      <c r="H386" s="114"/>
      <c r="I386" s="114"/>
      <c r="M386" s="3"/>
      <c r="N386" s="6"/>
      <c r="O386" s="6"/>
      <c r="P386" s="6"/>
      <c r="Q386" s="273"/>
      <c r="R386" s="26"/>
      <c r="S386" s="244"/>
      <c r="T386" s="25"/>
      <c r="U386" s="25"/>
      <c r="V386" s="25"/>
      <c r="W386" s="25"/>
      <c r="X386" s="25"/>
      <c r="Y386" s="25"/>
    </row>
    <row r="387" spans="3:25" s="8" customFormat="1" x14ac:dyDescent="0.2">
      <c r="C387" s="24"/>
      <c r="D387" s="24"/>
      <c r="E387" s="91"/>
      <c r="F387" s="25"/>
      <c r="G387" s="25"/>
      <c r="H387" s="114"/>
      <c r="I387" s="114"/>
      <c r="M387" s="3"/>
      <c r="N387" s="6"/>
      <c r="O387" s="6"/>
      <c r="P387" s="6"/>
      <c r="Q387" s="273"/>
      <c r="R387" s="26"/>
      <c r="S387" s="244"/>
      <c r="T387" s="25"/>
      <c r="U387" s="25"/>
      <c r="V387" s="25"/>
      <c r="W387" s="25"/>
      <c r="X387" s="25"/>
      <c r="Y387" s="25"/>
    </row>
    <row r="388" spans="3:25" s="8" customFormat="1" x14ac:dyDescent="0.2">
      <c r="C388" s="24"/>
      <c r="D388" s="24"/>
      <c r="E388" s="91"/>
      <c r="F388" s="25"/>
      <c r="G388" s="25"/>
      <c r="H388" s="114"/>
      <c r="I388" s="114"/>
      <c r="M388" s="3"/>
      <c r="N388" s="6"/>
      <c r="O388" s="6"/>
      <c r="P388" s="6"/>
      <c r="Q388" s="273"/>
      <c r="R388" s="26"/>
      <c r="S388" s="244"/>
      <c r="T388" s="25"/>
      <c r="U388" s="25"/>
      <c r="V388" s="25"/>
      <c r="W388" s="25"/>
      <c r="X388" s="25"/>
      <c r="Y388" s="25"/>
    </row>
    <row r="389" spans="3:25" s="8" customFormat="1" x14ac:dyDescent="0.2">
      <c r="C389" s="24"/>
      <c r="D389" s="24"/>
      <c r="E389" s="91"/>
      <c r="F389" s="25"/>
      <c r="G389" s="25"/>
      <c r="H389" s="114"/>
      <c r="I389" s="114"/>
      <c r="M389" s="3"/>
      <c r="N389" s="6"/>
      <c r="O389" s="6"/>
      <c r="P389" s="6"/>
      <c r="Q389" s="273"/>
      <c r="R389" s="26"/>
      <c r="S389" s="244"/>
      <c r="T389" s="25"/>
      <c r="U389" s="25"/>
      <c r="V389" s="25"/>
      <c r="W389" s="25"/>
      <c r="X389" s="25"/>
      <c r="Y389" s="25"/>
    </row>
    <row r="390" spans="3:25" s="8" customFormat="1" x14ac:dyDescent="0.2">
      <c r="C390" s="24"/>
      <c r="D390" s="24"/>
      <c r="E390" s="91"/>
      <c r="F390" s="25"/>
      <c r="G390" s="25"/>
      <c r="H390" s="114"/>
      <c r="I390" s="114"/>
      <c r="M390" s="3"/>
      <c r="N390" s="6"/>
      <c r="O390" s="6"/>
      <c r="P390" s="6"/>
      <c r="Q390" s="273"/>
      <c r="R390" s="26"/>
      <c r="S390" s="244"/>
      <c r="T390" s="25"/>
      <c r="U390" s="25"/>
      <c r="V390" s="25"/>
      <c r="W390" s="25"/>
      <c r="X390" s="25"/>
      <c r="Y390" s="25"/>
    </row>
    <row r="391" spans="3:25" s="8" customFormat="1" x14ac:dyDescent="0.2">
      <c r="C391" s="24"/>
      <c r="D391" s="24"/>
      <c r="E391" s="91"/>
      <c r="F391" s="25"/>
      <c r="G391" s="25"/>
      <c r="H391" s="114"/>
      <c r="I391" s="114"/>
      <c r="M391" s="3"/>
      <c r="N391" s="6"/>
      <c r="O391" s="6"/>
      <c r="P391" s="6"/>
      <c r="Q391" s="273"/>
      <c r="R391" s="26"/>
      <c r="S391" s="244"/>
      <c r="T391" s="25"/>
      <c r="U391" s="25"/>
      <c r="V391" s="25"/>
      <c r="W391" s="25"/>
      <c r="X391" s="25"/>
      <c r="Y391" s="25"/>
    </row>
    <row r="392" spans="3:25" s="8" customFormat="1" x14ac:dyDescent="0.2">
      <c r="C392" s="24"/>
      <c r="D392" s="24"/>
      <c r="E392" s="91"/>
      <c r="F392" s="25"/>
      <c r="G392" s="25"/>
      <c r="H392" s="114"/>
      <c r="I392" s="114"/>
      <c r="M392" s="3"/>
      <c r="N392" s="6"/>
      <c r="O392" s="6"/>
      <c r="P392" s="6"/>
      <c r="Q392" s="273"/>
      <c r="R392" s="26"/>
      <c r="S392" s="244"/>
      <c r="T392" s="25"/>
      <c r="U392" s="25"/>
      <c r="V392" s="25"/>
      <c r="W392" s="25"/>
      <c r="X392" s="25"/>
      <c r="Y392" s="25"/>
    </row>
    <row r="393" spans="3:25" s="8" customFormat="1" x14ac:dyDescent="0.2">
      <c r="C393" s="24"/>
      <c r="D393" s="24"/>
      <c r="E393" s="91"/>
      <c r="F393" s="25"/>
      <c r="G393" s="25"/>
      <c r="H393" s="114"/>
      <c r="I393" s="114"/>
      <c r="M393" s="3"/>
      <c r="N393" s="6"/>
      <c r="O393" s="6"/>
      <c r="P393" s="6"/>
      <c r="Q393" s="273"/>
      <c r="R393" s="26"/>
      <c r="S393" s="244"/>
      <c r="T393" s="25"/>
      <c r="U393" s="25"/>
      <c r="V393" s="25"/>
      <c r="W393" s="25"/>
      <c r="X393" s="25"/>
      <c r="Y393" s="25"/>
    </row>
    <row r="394" spans="3:25" s="8" customFormat="1" x14ac:dyDescent="0.2">
      <c r="C394" s="24"/>
      <c r="D394" s="24"/>
      <c r="E394" s="91"/>
      <c r="F394" s="25"/>
      <c r="G394" s="25"/>
      <c r="H394" s="114"/>
      <c r="I394" s="114"/>
      <c r="M394" s="3"/>
      <c r="N394" s="6"/>
      <c r="O394" s="6"/>
      <c r="P394" s="6"/>
      <c r="Q394" s="273"/>
      <c r="R394" s="26"/>
      <c r="S394" s="244"/>
      <c r="T394" s="25"/>
      <c r="U394" s="25"/>
      <c r="V394" s="25"/>
      <c r="W394" s="25"/>
      <c r="X394" s="25"/>
      <c r="Y394" s="25"/>
    </row>
    <row r="395" spans="3:25" s="8" customFormat="1" x14ac:dyDescent="0.2">
      <c r="C395" s="24"/>
      <c r="D395" s="24"/>
      <c r="E395" s="91"/>
      <c r="F395" s="25"/>
      <c r="G395" s="25"/>
      <c r="H395" s="114"/>
      <c r="I395" s="114"/>
      <c r="M395" s="3"/>
      <c r="N395" s="6"/>
      <c r="O395" s="6"/>
      <c r="P395" s="6"/>
      <c r="Q395" s="273"/>
      <c r="R395" s="26"/>
      <c r="S395" s="244"/>
      <c r="T395" s="25"/>
      <c r="U395" s="25"/>
      <c r="V395" s="25"/>
      <c r="W395" s="25"/>
      <c r="X395" s="25"/>
      <c r="Y395" s="25"/>
    </row>
    <row r="396" spans="3:25" s="8" customFormat="1" x14ac:dyDescent="0.2">
      <c r="C396" s="24"/>
      <c r="D396" s="24"/>
      <c r="E396" s="91"/>
      <c r="F396" s="25"/>
      <c r="G396" s="25"/>
      <c r="H396" s="114"/>
      <c r="I396" s="114"/>
      <c r="M396" s="3"/>
      <c r="N396" s="6"/>
      <c r="O396" s="6"/>
      <c r="P396" s="6"/>
      <c r="Q396" s="273"/>
      <c r="R396" s="26"/>
      <c r="S396" s="244"/>
      <c r="T396" s="25"/>
      <c r="U396" s="25"/>
      <c r="V396" s="25"/>
      <c r="W396" s="25"/>
      <c r="X396" s="25"/>
      <c r="Y396" s="25"/>
    </row>
    <row r="397" spans="3:25" s="8" customFormat="1" x14ac:dyDescent="0.2">
      <c r="C397" s="24"/>
      <c r="D397" s="24"/>
      <c r="E397" s="91"/>
      <c r="F397" s="25"/>
      <c r="G397" s="25"/>
      <c r="H397" s="114"/>
      <c r="I397" s="114"/>
      <c r="M397" s="3"/>
      <c r="N397" s="6"/>
      <c r="O397" s="6"/>
      <c r="P397" s="6"/>
      <c r="Q397" s="273"/>
      <c r="R397" s="26"/>
      <c r="S397" s="244"/>
      <c r="T397" s="25"/>
      <c r="U397" s="25"/>
      <c r="V397" s="25"/>
      <c r="W397" s="25"/>
      <c r="X397" s="25"/>
      <c r="Y397" s="25"/>
    </row>
    <row r="398" spans="3:25" s="8" customFormat="1" x14ac:dyDescent="0.2">
      <c r="C398" s="24"/>
      <c r="D398" s="24"/>
      <c r="E398" s="91"/>
      <c r="F398" s="25"/>
      <c r="G398" s="25"/>
      <c r="H398" s="114"/>
      <c r="I398" s="114"/>
      <c r="M398" s="3"/>
      <c r="N398" s="6"/>
      <c r="O398" s="6"/>
      <c r="P398" s="6"/>
      <c r="Q398" s="273"/>
      <c r="R398" s="26"/>
      <c r="S398" s="244"/>
      <c r="T398" s="25"/>
      <c r="U398" s="25"/>
      <c r="V398" s="25"/>
      <c r="W398" s="25"/>
      <c r="X398" s="25"/>
      <c r="Y398" s="25"/>
    </row>
    <row r="399" spans="3:25" s="8" customFormat="1" x14ac:dyDescent="0.2">
      <c r="C399" s="24"/>
      <c r="D399" s="24"/>
      <c r="E399" s="91"/>
      <c r="F399" s="25"/>
      <c r="G399" s="25"/>
      <c r="H399" s="114"/>
      <c r="I399" s="114"/>
      <c r="M399" s="3"/>
      <c r="N399" s="6"/>
      <c r="O399" s="6"/>
      <c r="P399" s="6"/>
      <c r="Q399" s="273"/>
      <c r="R399" s="26"/>
      <c r="S399" s="244"/>
      <c r="T399" s="25"/>
      <c r="U399" s="25"/>
      <c r="V399" s="25"/>
      <c r="W399" s="25"/>
      <c r="X399" s="25"/>
      <c r="Y399" s="25"/>
    </row>
    <row r="400" spans="3:25" s="8" customFormat="1" x14ac:dyDescent="0.2">
      <c r="C400" s="24"/>
      <c r="D400" s="24"/>
      <c r="E400" s="91"/>
      <c r="F400" s="25"/>
      <c r="G400" s="25"/>
      <c r="H400" s="114"/>
      <c r="I400" s="114"/>
      <c r="M400" s="3"/>
      <c r="N400" s="6"/>
      <c r="O400" s="6"/>
      <c r="P400" s="6"/>
      <c r="Q400" s="273"/>
      <c r="R400" s="26"/>
      <c r="S400" s="244"/>
      <c r="T400" s="25"/>
      <c r="U400" s="25"/>
      <c r="V400" s="25"/>
      <c r="W400" s="25"/>
      <c r="X400" s="25"/>
      <c r="Y400" s="25"/>
    </row>
    <row r="401" spans="3:25" s="8" customFormat="1" x14ac:dyDescent="0.2">
      <c r="C401" s="24"/>
      <c r="D401" s="24"/>
      <c r="E401" s="91"/>
      <c r="F401" s="25"/>
      <c r="G401" s="25"/>
      <c r="H401" s="114"/>
      <c r="I401" s="114"/>
      <c r="M401" s="3"/>
      <c r="N401" s="6"/>
      <c r="O401" s="6"/>
      <c r="P401" s="6"/>
      <c r="Q401" s="273"/>
      <c r="R401" s="26"/>
      <c r="S401" s="244"/>
      <c r="T401" s="25"/>
      <c r="U401" s="25"/>
      <c r="V401" s="25"/>
      <c r="W401" s="25"/>
      <c r="X401" s="25"/>
      <c r="Y401" s="25"/>
    </row>
    <row r="402" spans="3:25" s="8" customFormat="1" x14ac:dyDescent="0.2">
      <c r="C402" s="24"/>
      <c r="D402" s="24"/>
      <c r="E402" s="91"/>
      <c r="F402" s="25"/>
      <c r="G402" s="25"/>
      <c r="H402" s="114"/>
      <c r="I402" s="114"/>
      <c r="M402" s="3"/>
      <c r="N402" s="6"/>
      <c r="O402" s="6"/>
      <c r="P402" s="6"/>
      <c r="Q402" s="273"/>
      <c r="R402" s="26"/>
      <c r="S402" s="244"/>
      <c r="T402" s="25"/>
      <c r="U402" s="25"/>
      <c r="V402" s="25"/>
      <c r="W402" s="25"/>
      <c r="X402" s="25"/>
      <c r="Y402" s="25"/>
    </row>
    <row r="403" spans="3:25" s="8" customFormat="1" x14ac:dyDescent="0.2">
      <c r="C403" s="24"/>
      <c r="D403" s="24"/>
      <c r="E403" s="91"/>
      <c r="F403" s="25"/>
      <c r="G403" s="25"/>
      <c r="H403" s="114"/>
      <c r="I403" s="114"/>
      <c r="M403" s="3"/>
      <c r="N403" s="6"/>
      <c r="O403" s="6"/>
      <c r="P403" s="6"/>
      <c r="Q403" s="273"/>
      <c r="R403" s="26"/>
      <c r="S403" s="244"/>
      <c r="T403" s="25"/>
      <c r="U403" s="25"/>
      <c r="V403" s="25"/>
      <c r="W403" s="25"/>
      <c r="X403" s="25"/>
      <c r="Y403" s="25"/>
    </row>
    <row r="404" spans="3:25" s="8" customFormat="1" x14ac:dyDescent="0.2">
      <c r="C404" s="24"/>
      <c r="D404" s="24"/>
      <c r="E404" s="91"/>
      <c r="F404" s="25"/>
      <c r="G404" s="25"/>
      <c r="H404" s="114"/>
      <c r="I404" s="114"/>
      <c r="M404" s="3"/>
      <c r="N404" s="6"/>
      <c r="O404" s="6"/>
      <c r="P404" s="6"/>
      <c r="Q404" s="273"/>
      <c r="R404" s="26"/>
      <c r="S404" s="244"/>
      <c r="T404" s="25"/>
      <c r="U404" s="25"/>
      <c r="V404" s="25"/>
      <c r="W404" s="25"/>
      <c r="X404" s="25"/>
      <c r="Y404" s="25"/>
    </row>
    <row r="405" spans="3:25" s="8" customFormat="1" x14ac:dyDescent="0.2">
      <c r="C405" s="24"/>
      <c r="D405" s="24"/>
      <c r="E405" s="91"/>
      <c r="F405" s="25"/>
      <c r="G405" s="25"/>
      <c r="H405" s="114"/>
      <c r="I405" s="114"/>
      <c r="M405" s="3"/>
      <c r="N405" s="6"/>
      <c r="O405" s="6"/>
      <c r="P405" s="6"/>
      <c r="Q405" s="273"/>
      <c r="R405" s="26"/>
      <c r="S405" s="244"/>
      <c r="T405" s="25"/>
      <c r="U405" s="25"/>
      <c r="V405" s="25"/>
      <c r="W405" s="25"/>
      <c r="X405" s="25"/>
      <c r="Y405" s="25"/>
    </row>
    <row r="406" spans="3:25" s="8" customFormat="1" x14ac:dyDescent="0.2">
      <c r="C406" s="24"/>
      <c r="D406" s="24"/>
      <c r="E406" s="91"/>
      <c r="F406" s="25"/>
      <c r="G406" s="25"/>
      <c r="H406" s="114"/>
      <c r="I406" s="114"/>
      <c r="M406" s="3"/>
      <c r="N406" s="6"/>
      <c r="O406" s="6"/>
      <c r="P406" s="6"/>
      <c r="Q406" s="273"/>
      <c r="R406" s="26"/>
      <c r="S406" s="244"/>
      <c r="T406" s="25"/>
      <c r="U406" s="25"/>
      <c r="V406" s="25"/>
      <c r="W406" s="25"/>
      <c r="X406" s="25"/>
      <c r="Y406" s="25"/>
    </row>
    <row r="407" spans="3:25" s="8" customFormat="1" x14ac:dyDescent="0.2">
      <c r="C407" s="24"/>
      <c r="D407" s="24"/>
      <c r="E407" s="91"/>
      <c r="F407" s="25"/>
      <c r="G407" s="25"/>
      <c r="H407" s="114"/>
      <c r="I407" s="114"/>
      <c r="M407" s="3"/>
      <c r="N407" s="6"/>
      <c r="O407" s="6"/>
      <c r="P407" s="6"/>
      <c r="Q407" s="273"/>
      <c r="R407" s="26"/>
      <c r="S407" s="244"/>
      <c r="T407" s="25"/>
      <c r="U407" s="25"/>
      <c r="V407" s="25"/>
      <c r="W407" s="25"/>
      <c r="X407" s="25"/>
      <c r="Y407" s="25"/>
    </row>
    <row r="408" spans="3:25" s="8" customFormat="1" x14ac:dyDescent="0.2">
      <c r="C408" s="24"/>
      <c r="D408" s="24"/>
      <c r="E408" s="91"/>
      <c r="F408" s="25"/>
      <c r="G408" s="25"/>
      <c r="H408" s="114"/>
      <c r="I408" s="114"/>
      <c r="M408" s="3"/>
      <c r="N408" s="6"/>
      <c r="O408" s="6"/>
      <c r="P408" s="6"/>
      <c r="Q408" s="273"/>
      <c r="R408" s="26"/>
      <c r="S408" s="244"/>
      <c r="T408" s="25"/>
      <c r="U408" s="25"/>
      <c r="V408" s="25"/>
      <c r="W408" s="25"/>
      <c r="X408" s="25"/>
      <c r="Y408" s="25"/>
    </row>
    <row r="409" spans="3:25" s="8" customFormat="1" x14ac:dyDescent="0.2">
      <c r="C409" s="24"/>
      <c r="D409" s="24"/>
      <c r="E409" s="91"/>
      <c r="F409" s="25"/>
      <c r="G409" s="25"/>
      <c r="H409" s="114"/>
      <c r="I409" s="114"/>
      <c r="M409" s="3"/>
      <c r="N409" s="6"/>
      <c r="O409" s="6"/>
      <c r="P409" s="6"/>
      <c r="Q409" s="273"/>
      <c r="R409" s="26"/>
      <c r="S409" s="244"/>
      <c r="T409" s="25"/>
      <c r="U409" s="25"/>
      <c r="V409" s="25"/>
      <c r="W409" s="25"/>
      <c r="X409" s="25"/>
      <c r="Y409" s="25"/>
    </row>
    <row r="410" spans="3:25" s="8" customFormat="1" x14ac:dyDescent="0.2">
      <c r="C410" s="24"/>
      <c r="D410" s="24"/>
      <c r="E410" s="91"/>
      <c r="F410" s="25"/>
      <c r="G410" s="25"/>
      <c r="H410" s="114"/>
      <c r="I410" s="114"/>
      <c r="M410" s="3"/>
      <c r="N410" s="6"/>
      <c r="O410" s="6"/>
      <c r="P410" s="6"/>
      <c r="Q410" s="273"/>
      <c r="R410" s="26"/>
      <c r="S410" s="244"/>
      <c r="T410" s="25"/>
      <c r="U410" s="25"/>
      <c r="V410" s="25"/>
      <c r="W410" s="25"/>
      <c r="X410" s="25"/>
      <c r="Y410" s="25"/>
    </row>
    <row r="411" spans="3:25" s="8" customFormat="1" x14ac:dyDescent="0.2">
      <c r="C411" s="24"/>
      <c r="D411" s="24"/>
      <c r="E411" s="91"/>
      <c r="F411" s="25"/>
      <c r="G411" s="25"/>
      <c r="H411" s="114"/>
      <c r="I411" s="114"/>
      <c r="M411" s="3"/>
      <c r="N411" s="6"/>
      <c r="O411" s="6"/>
      <c r="P411" s="6"/>
      <c r="Q411" s="273"/>
      <c r="R411" s="26"/>
      <c r="S411" s="244"/>
      <c r="T411" s="25"/>
      <c r="U411" s="25"/>
      <c r="V411" s="25"/>
      <c r="W411" s="25"/>
      <c r="X411" s="25"/>
      <c r="Y411" s="25"/>
    </row>
    <row r="412" spans="3:25" s="8" customFormat="1" x14ac:dyDescent="0.2">
      <c r="C412" s="24"/>
      <c r="D412" s="24"/>
      <c r="E412" s="91"/>
      <c r="F412" s="25"/>
      <c r="G412" s="25"/>
      <c r="H412" s="114"/>
      <c r="I412" s="114"/>
      <c r="M412" s="3"/>
      <c r="N412" s="6"/>
      <c r="O412" s="6"/>
      <c r="P412" s="6"/>
      <c r="Q412" s="273"/>
      <c r="R412" s="26"/>
      <c r="S412" s="244"/>
      <c r="T412" s="25"/>
      <c r="U412" s="25"/>
      <c r="V412" s="25"/>
      <c r="W412" s="25"/>
      <c r="X412" s="25"/>
      <c r="Y412" s="25"/>
    </row>
    <row r="413" spans="3:25" s="8" customFormat="1" x14ac:dyDescent="0.2">
      <c r="C413" s="24"/>
      <c r="D413" s="24"/>
      <c r="E413" s="91"/>
      <c r="F413" s="25"/>
      <c r="G413" s="25"/>
      <c r="H413" s="114"/>
      <c r="I413" s="114"/>
      <c r="M413" s="3"/>
      <c r="N413" s="6"/>
      <c r="O413" s="6"/>
      <c r="P413" s="6"/>
      <c r="Q413" s="273"/>
      <c r="R413" s="26"/>
      <c r="S413" s="244"/>
      <c r="T413" s="25"/>
      <c r="U413" s="25"/>
      <c r="V413" s="25"/>
      <c r="W413" s="25"/>
      <c r="X413" s="25"/>
      <c r="Y413" s="25"/>
    </row>
    <row r="414" spans="3:25" s="8" customFormat="1" x14ac:dyDescent="0.2">
      <c r="C414" s="24"/>
      <c r="D414" s="24"/>
      <c r="E414" s="91"/>
      <c r="F414" s="25"/>
      <c r="G414" s="25"/>
      <c r="H414" s="114"/>
      <c r="I414" s="114"/>
      <c r="M414" s="3"/>
      <c r="N414" s="6"/>
      <c r="O414" s="6"/>
      <c r="P414" s="6"/>
      <c r="Q414" s="273"/>
      <c r="R414" s="26"/>
      <c r="S414" s="244"/>
      <c r="T414" s="25"/>
      <c r="U414" s="25"/>
      <c r="V414" s="25"/>
      <c r="W414" s="25"/>
      <c r="X414" s="25"/>
      <c r="Y414" s="25"/>
    </row>
    <row r="415" spans="3:25" s="8" customFormat="1" x14ac:dyDescent="0.2">
      <c r="C415" s="24"/>
      <c r="D415" s="24"/>
      <c r="E415" s="91"/>
      <c r="F415" s="25"/>
      <c r="G415" s="25"/>
      <c r="H415" s="114"/>
      <c r="I415" s="114"/>
      <c r="M415" s="3"/>
      <c r="N415" s="6"/>
      <c r="O415" s="6"/>
      <c r="P415" s="6"/>
      <c r="Q415" s="273"/>
      <c r="R415" s="26"/>
      <c r="S415" s="244"/>
      <c r="T415" s="25"/>
      <c r="U415" s="25"/>
      <c r="V415" s="25"/>
      <c r="W415" s="25"/>
      <c r="X415" s="25"/>
      <c r="Y415" s="25"/>
    </row>
    <row r="416" spans="3:25" s="8" customFormat="1" x14ac:dyDescent="0.2">
      <c r="C416" s="24"/>
      <c r="D416" s="24"/>
      <c r="E416" s="91"/>
      <c r="F416" s="25"/>
      <c r="G416" s="25"/>
      <c r="H416" s="114"/>
      <c r="I416" s="114"/>
      <c r="M416" s="3"/>
      <c r="N416" s="6"/>
      <c r="O416" s="6"/>
      <c r="P416" s="6"/>
      <c r="Q416" s="273"/>
      <c r="R416" s="26"/>
      <c r="S416" s="244"/>
      <c r="T416" s="25"/>
      <c r="U416" s="25"/>
      <c r="V416" s="25"/>
      <c r="W416" s="25"/>
      <c r="X416" s="25"/>
      <c r="Y416" s="25"/>
    </row>
    <row r="417" spans="3:25" s="8" customFormat="1" x14ac:dyDescent="0.2">
      <c r="C417" s="24"/>
      <c r="D417" s="24"/>
      <c r="E417" s="91"/>
      <c r="F417" s="25"/>
      <c r="G417" s="25"/>
      <c r="H417" s="114"/>
      <c r="I417" s="114"/>
      <c r="M417" s="3"/>
      <c r="N417" s="6"/>
      <c r="O417" s="6"/>
      <c r="P417" s="6"/>
      <c r="Q417" s="273"/>
      <c r="R417" s="26"/>
      <c r="S417" s="244"/>
      <c r="T417" s="25"/>
      <c r="U417" s="25"/>
      <c r="V417" s="25"/>
      <c r="W417" s="25"/>
      <c r="X417" s="25"/>
      <c r="Y417" s="25"/>
    </row>
    <row r="418" spans="3:25" s="8" customFormat="1" x14ac:dyDescent="0.2">
      <c r="C418" s="24"/>
      <c r="D418" s="24"/>
      <c r="E418" s="91"/>
      <c r="F418" s="25"/>
      <c r="G418" s="25"/>
      <c r="H418" s="114"/>
      <c r="I418" s="114"/>
      <c r="M418" s="3"/>
      <c r="N418" s="6"/>
      <c r="O418" s="6"/>
      <c r="P418" s="6"/>
      <c r="Q418" s="273"/>
      <c r="R418" s="26"/>
      <c r="S418" s="244"/>
      <c r="T418" s="25"/>
      <c r="U418" s="25"/>
      <c r="V418" s="25"/>
      <c r="W418" s="25"/>
      <c r="X418" s="25"/>
      <c r="Y418" s="25"/>
    </row>
    <row r="419" spans="3:25" s="8" customFormat="1" x14ac:dyDescent="0.2">
      <c r="C419" s="24"/>
      <c r="D419" s="24"/>
      <c r="E419" s="91"/>
      <c r="F419" s="25"/>
      <c r="G419" s="25"/>
      <c r="H419" s="114"/>
      <c r="I419" s="114"/>
      <c r="M419" s="3"/>
      <c r="N419" s="6"/>
      <c r="O419" s="6"/>
      <c r="P419" s="6"/>
      <c r="Q419" s="273"/>
      <c r="R419" s="26"/>
      <c r="S419" s="244"/>
      <c r="T419" s="25"/>
      <c r="U419" s="25"/>
      <c r="V419" s="25"/>
      <c r="W419" s="25"/>
      <c r="X419" s="25"/>
      <c r="Y419" s="25"/>
    </row>
    <row r="420" spans="3:25" s="8" customFormat="1" x14ac:dyDescent="0.2">
      <c r="C420" s="24"/>
      <c r="D420" s="24"/>
      <c r="E420" s="91"/>
      <c r="F420" s="25"/>
      <c r="G420" s="25"/>
      <c r="H420" s="114"/>
      <c r="I420" s="114"/>
      <c r="M420" s="3"/>
      <c r="N420" s="6"/>
      <c r="O420" s="6"/>
      <c r="P420" s="6"/>
      <c r="Q420" s="273"/>
      <c r="R420" s="26"/>
      <c r="S420" s="244"/>
      <c r="T420" s="25"/>
      <c r="U420" s="25"/>
      <c r="V420" s="25"/>
      <c r="W420" s="25"/>
      <c r="X420" s="25"/>
      <c r="Y420" s="25"/>
    </row>
    <row r="421" spans="3:25" s="8" customFormat="1" x14ac:dyDescent="0.2">
      <c r="C421" s="24"/>
      <c r="D421" s="24"/>
      <c r="E421" s="91"/>
      <c r="F421" s="25"/>
      <c r="G421" s="25"/>
      <c r="H421" s="114"/>
      <c r="I421" s="114"/>
      <c r="M421" s="3"/>
      <c r="N421" s="6"/>
      <c r="O421" s="6"/>
      <c r="P421" s="6"/>
      <c r="Q421" s="273"/>
      <c r="R421" s="26"/>
      <c r="S421" s="244"/>
      <c r="T421" s="25"/>
      <c r="U421" s="25"/>
      <c r="V421" s="25"/>
      <c r="W421" s="25"/>
      <c r="X421" s="25"/>
      <c r="Y421" s="25"/>
    </row>
    <row r="422" spans="3:25" s="8" customFormat="1" x14ac:dyDescent="0.2">
      <c r="C422" s="24"/>
      <c r="D422" s="24"/>
      <c r="E422" s="91"/>
      <c r="F422" s="25"/>
      <c r="G422" s="25"/>
      <c r="H422" s="114"/>
      <c r="I422" s="114"/>
      <c r="M422" s="3"/>
      <c r="N422" s="6"/>
      <c r="O422" s="6"/>
      <c r="P422" s="6"/>
      <c r="Q422" s="273"/>
      <c r="R422" s="26"/>
      <c r="S422" s="244"/>
      <c r="T422" s="25"/>
      <c r="U422" s="25"/>
      <c r="V422" s="25"/>
      <c r="W422" s="25"/>
      <c r="X422" s="25"/>
      <c r="Y422" s="25"/>
    </row>
    <row r="423" spans="3:25" s="8" customFormat="1" x14ac:dyDescent="0.2">
      <c r="C423" s="24"/>
      <c r="D423" s="24"/>
      <c r="E423" s="91"/>
      <c r="F423" s="25"/>
      <c r="G423" s="25"/>
      <c r="H423" s="114"/>
      <c r="I423" s="114"/>
      <c r="M423" s="3"/>
      <c r="N423" s="6"/>
      <c r="O423" s="6"/>
      <c r="P423" s="6"/>
      <c r="Q423" s="273"/>
      <c r="R423" s="26"/>
      <c r="S423" s="244"/>
      <c r="T423" s="25"/>
      <c r="U423" s="25"/>
      <c r="V423" s="25"/>
      <c r="W423" s="25"/>
      <c r="X423" s="25"/>
      <c r="Y423" s="25"/>
    </row>
    <row r="424" spans="3:25" s="8" customFormat="1" x14ac:dyDescent="0.2">
      <c r="C424" s="24"/>
      <c r="D424" s="24"/>
      <c r="E424" s="91"/>
      <c r="F424" s="25"/>
      <c r="G424" s="25"/>
      <c r="H424" s="114"/>
      <c r="I424" s="114"/>
      <c r="M424" s="3"/>
      <c r="N424" s="6"/>
      <c r="O424" s="6"/>
      <c r="P424" s="6"/>
      <c r="Q424" s="273"/>
      <c r="R424" s="26"/>
      <c r="S424" s="244"/>
      <c r="T424" s="25"/>
      <c r="U424" s="25"/>
      <c r="V424" s="25"/>
      <c r="W424" s="25"/>
      <c r="X424" s="25"/>
      <c r="Y424" s="25"/>
    </row>
    <row r="425" spans="3:25" s="8" customFormat="1" x14ac:dyDescent="0.2">
      <c r="C425" s="24"/>
      <c r="D425" s="24"/>
      <c r="E425" s="91"/>
      <c r="F425" s="25"/>
      <c r="G425" s="25"/>
      <c r="H425" s="114"/>
      <c r="I425" s="114"/>
      <c r="M425" s="3"/>
      <c r="N425" s="6"/>
      <c r="O425" s="6"/>
      <c r="P425" s="6"/>
      <c r="Q425" s="273"/>
      <c r="R425" s="26"/>
      <c r="S425" s="244"/>
      <c r="T425" s="25"/>
      <c r="U425" s="25"/>
      <c r="V425" s="25"/>
      <c r="W425" s="25"/>
      <c r="X425" s="25"/>
      <c r="Y425" s="25"/>
    </row>
    <row r="426" spans="3:25" s="8" customFormat="1" x14ac:dyDescent="0.2">
      <c r="C426" s="24"/>
      <c r="D426" s="24"/>
      <c r="E426" s="91"/>
      <c r="F426" s="25"/>
      <c r="G426" s="25"/>
      <c r="H426" s="114"/>
      <c r="I426" s="114"/>
      <c r="M426" s="3"/>
      <c r="N426" s="6"/>
      <c r="O426" s="6"/>
      <c r="P426" s="6"/>
      <c r="Q426" s="273"/>
      <c r="R426" s="26"/>
      <c r="S426" s="244"/>
      <c r="T426" s="25"/>
      <c r="U426" s="25"/>
      <c r="V426" s="25"/>
      <c r="W426" s="25"/>
      <c r="X426" s="25"/>
      <c r="Y426" s="25"/>
    </row>
    <row r="427" spans="3:25" s="8" customFormat="1" x14ac:dyDescent="0.2">
      <c r="C427" s="24"/>
      <c r="D427" s="24"/>
      <c r="E427" s="91"/>
      <c r="F427" s="25"/>
      <c r="G427" s="25"/>
      <c r="H427" s="114"/>
      <c r="I427" s="114"/>
      <c r="M427" s="3"/>
      <c r="N427" s="6"/>
      <c r="O427" s="6"/>
      <c r="P427" s="6"/>
      <c r="Q427" s="273"/>
      <c r="R427" s="26"/>
      <c r="S427" s="244"/>
      <c r="T427" s="25"/>
      <c r="U427" s="25"/>
      <c r="V427" s="25"/>
      <c r="W427" s="25"/>
      <c r="X427" s="25"/>
      <c r="Y427" s="25"/>
    </row>
    <row r="428" spans="3:25" s="8" customFormat="1" x14ac:dyDescent="0.2">
      <c r="C428" s="24"/>
      <c r="D428" s="24"/>
      <c r="E428" s="91"/>
      <c r="F428" s="25"/>
      <c r="G428" s="25"/>
      <c r="H428" s="114"/>
      <c r="I428" s="114"/>
      <c r="M428" s="3"/>
      <c r="N428" s="6"/>
      <c r="O428" s="6"/>
      <c r="P428" s="6"/>
      <c r="Q428" s="273"/>
      <c r="R428" s="26"/>
      <c r="S428" s="244"/>
      <c r="T428" s="25"/>
      <c r="U428" s="25"/>
      <c r="V428" s="25"/>
      <c r="W428" s="25"/>
      <c r="X428" s="25"/>
      <c r="Y428" s="25"/>
    </row>
    <row r="429" spans="3:25" s="8" customFormat="1" x14ac:dyDescent="0.2">
      <c r="C429" s="24"/>
      <c r="D429" s="24"/>
      <c r="E429" s="91"/>
      <c r="F429" s="25"/>
      <c r="G429" s="25"/>
      <c r="H429" s="114"/>
      <c r="I429" s="114"/>
      <c r="M429" s="3"/>
      <c r="N429" s="6"/>
      <c r="O429" s="6"/>
      <c r="P429" s="6"/>
      <c r="Q429" s="273"/>
      <c r="R429" s="26"/>
      <c r="S429" s="244"/>
      <c r="T429" s="25"/>
      <c r="U429" s="25"/>
      <c r="V429" s="25"/>
      <c r="W429" s="25"/>
      <c r="X429" s="25"/>
      <c r="Y429" s="25"/>
    </row>
    <row r="430" spans="3:25" s="8" customFormat="1" x14ac:dyDescent="0.2">
      <c r="C430" s="24"/>
      <c r="D430" s="24"/>
      <c r="E430" s="91"/>
      <c r="F430" s="25"/>
      <c r="G430" s="25"/>
      <c r="H430" s="114"/>
      <c r="I430" s="114"/>
      <c r="M430" s="3"/>
      <c r="N430" s="6"/>
      <c r="O430" s="6"/>
      <c r="P430" s="6"/>
      <c r="Q430" s="273"/>
      <c r="R430" s="26"/>
      <c r="S430" s="244"/>
      <c r="T430" s="25"/>
      <c r="U430" s="25"/>
      <c r="V430" s="25"/>
      <c r="W430" s="25"/>
      <c r="X430" s="25"/>
      <c r="Y430" s="25"/>
    </row>
    <row r="431" spans="3:25" s="8" customFormat="1" x14ac:dyDescent="0.2">
      <c r="C431" s="24"/>
      <c r="D431" s="24"/>
      <c r="E431" s="91"/>
      <c r="F431" s="25"/>
      <c r="G431" s="25"/>
      <c r="H431" s="114"/>
      <c r="I431" s="114"/>
      <c r="M431" s="3"/>
      <c r="N431" s="6"/>
      <c r="O431" s="6"/>
      <c r="P431" s="6"/>
      <c r="Q431" s="273"/>
      <c r="R431" s="26"/>
      <c r="S431" s="244"/>
      <c r="T431" s="25"/>
      <c r="U431" s="25"/>
      <c r="V431" s="25"/>
      <c r="W431" s="25"/>
      <c r="X431" s="25"/>
      <c r="Y431" s="25"/>
    </row>
    <row r="432" spans="3:25" s="8" customFormat="1" x14ac:dyDescent="0.2">
      <c r="C432" s="24"/>
      <c r="D432" s="24"/>
      <c r="E432" s="91"/>
      <c r="F432" s="25"/>
      <c r="G432" s="25"/>
      <c r="H432" s="114"/>
      <c r="I432" s="114"/>
      <c r="M432" s="3"/>
      <c r="N432" s="6"/>
      <c r="O432" s="6"/>
      <c r="P432" s="6"/>
      <c r="Q432" s="273"/>
      <c r="R432" s="26"/>
      <c r="S432" s="244"/>
      <c r="T432" s="25"/>
      <c r="U432" s="25"/>
      <c r="V432" s="25"/>
      <c r="W432" s="25"/>
      <c r="X432" s="25"/>
      <c r="Y432" s="25"/>
    </row>
    <row r="433" spans="3:25" s="8" customFormat="1" x14ac:dyDescent="0.2">
      <c r="C433" s="24"/>
      <c r="D433" s="24"/>
      <c r="E433" s="91"/>
      <c r="F433" s="25"/>
      <c r="G433" s="25"/>
      <c r="H433" s="114"/>
      <c r="I433" s="114"/>
      <c r="M433" s="3"/>
      <c r="N433" s="6"/>
      <c r="O433" s="6"/>
      <c r="P433" s="6"/>
      <c r="Q433" s="273"/>
      <c r="R433" s="26"/>
      <c r="S433" s="244"/>
      <c r="T433" s="25"/>
      <c r="U433" s="25"/>
      <c r="V433" s="25"/>
      <c r="W433" s="25"/>
      <c r="X433" s="25"/>
      <c r="Y433" s="25"/>
    </row>
    <row r="434" spans="3:25" s="8" customFormat="1" x14ac:dyDescent="0.2">
      <c r="C434" s="24"/>
      <c r="D434" s="24"/>
      <c r="E434" s="91"/>
      <c r="F434" s="25"/>
      <c r="G434" s="25"/>
      <c r="H434" s="114"/>
      <c r="I434" s="114"/>
      <c r="M434" s="3"/>
      <c r="N434" s="6"/>
      <c r="O434" s="6"/>
      <c r="P434" s="6"/>
      <c r="Q434" s="273"/>
      <c r="R434" s="26"/>
      <c r="S434" s="244"/>
      <c r="T434" s="25"/>
      <c r="U434" s="25"/>
      <c r="V434" s="25"/>
      <c r="W434" s="25"/>
      <c r="X434" s="25"/>
      <c r="Y434" s="25"/>
    </row>
    <row r="435" spans="3:25" s="8" customFormat="1" x14ac:dyDescent="0.2">
      <c r="C435" s="24"/>
      <c r="D435" s="24"/>
      <c r="E435" s="91"/>
      <c r="F435" s="25"/>
      <c r="G435" s="25"/>
      <c r="H435" s="114"/>
      <c r="I435" s="114"/>
      <c r="M435" s="3"/>
      <c r="N435" s="6"/>
      <c r="O435" s="6"/>
      <c r="P435" s="6"/>
      <c r="Q435" s="273"/>
      <c r="R435" s="26"/>
      <c r="S435" s="244"/>
      <c r="T435" s="25"/>
      <c r="U435" s="25"/>
      <c r="V435" s="25"/>
      <c r="W435" s="25"/>
      <c r="X435" s="25"/>
      <c r="Y435" s="25"/>
    </row>
    <row r="436" spans="3:25" s="8" customFormat="1" x14ac:dyDescent="0.2">
      <c r="C436" s="24"/>
      <c r="D436" s="24"/>
      <c r="E436" s="91"/>
      <c r="F436" s="25"/>
      <c r="G436" s="25"/>
      <c r="H436" s="114"/>
      <c r="I436" s="114"/>
      <c r="M436" s="3"/>
      <c r="N436" s="6"/>
      <c r="O436" s="6"/>
      <c r="P436" s="6"/>
      <c r="Q436" s="273"/>
      <c r="R436" s="26"/>
      <c r="S436" s="244"/>
      <c r="T436" s="25"/>
      <c r="U436" s="25"/>
      <c r="V436" s="25"/>
      <c r="W436" s="25"/>
      <c r="X436" s="25"/>
      <c r="Y436" s="25"/>
    </row>
    <row r="437" spans="3:25" s="8" customFormat="1" x14ac:dyDescent="0.2">
      <c r="C437" s="24"/>
      <c r="D437" s="24"/>
      <c r="E437" s="91"/>
      <c r="F437" s="25"/>
      <c r="G437" s="25"/>
      <c r="H437" s="114"/>
      <c r="I437" s="114"/>
      <c r="M437" s="3"/>
      <c r="N437" s="6"/>
      <c r="O437" s="6"/>
      <c r="P437" s="6"/>
      <c r="Q437" s="273"/>
      <c r="R437" s="26"/>
      <c r="S437" s="244"/>
      <c r="T437" s="25"/>
      <c r="U437" s="25"/>
      <c r="V437" s="25"/>
      <c r="W437" s="25"/>
      <c r="X437" s="25"/>
      <c r="Y437" s="25"/>
    </row>
    <row r="438" spans="3:25" s="8" customFormat="1" x14ac:dyDescent="0.2">
      <c r="C438" s="24"/>
      <c r="D438" s="24"/>
      <c r="E438" s="91"/>
      <c r="F438" s="25"/>
      <c r="G438" s="25"/>
      <c r="H438" s="114"/>
      <c r="I438" s="114"/>
      <c r="M438" s="3"/>
      <c r="N438" s="6"/>
      <c r="O438" s="6"/>
      <c r="P438" s="6"/>
      <c r="Q438" s="273"/>
      <c r="R438" s="26"/>
      <c r="S438" s="244"/>
      <c r="T438" s="25"/>
      <c r="U438" s="25"/>
      <c r="V438" s="25"/>
      <c r="W438" s="25"/>
      <c r="X438" s="25"/>
      <c r="Y438" s="25"/>
    </row>
    <row r="439" spans="3:25" s="8" customFormat="1" x14ac:dyDescent="0.2">
      <c r="C439" s="24"/>
      <c r="D439" s="24"/>
      <c r="E439" s="91"/>
      <c r="F439" s="25"/>
      <c r="G439" s="25"/>
      <c r="H439" s="114"/>
      <c r="I439" s="114"/>
      <c r="M439" s="3"/>
      <c r="N439" s="6"/>
      <c r="O439" s="6"/>
      <c r="P439" s="6"/>
      <c r="Q439" s="273"/>
      <c r="R439" s="26"/>
      <c r="S439" s="244"/>
      <c r="T439" s="25"/>
      <c r="U439" s="25"/>
      <c r="V439" s="25"/>
      <c r="W439" s="25"/>
      <c r="X439" s="25"/>
      <c r="Y439" s="25"/>
    </row>
    <row r="440" spans="3:25" s="8" customFormat="1" x14ac:dyDescent="0.2">
      <c r="C440" s="24"/>
      <c r="D440" s="24"/>
      <c r="E440" s="91"/>
      <c r="F440" s="25"/>
      <c r="G440" s="25"/>
      <c r="H440" s="114"/>
      <c r="I440" s="114"/>
      <c r="M440" s="3"/>
      <c r="N440" s="6"/>
      <c r="O440" s="6"/>
      <c r="P440" s="6"/>
      <c r="Q440" s="273"/>
      <c r="R440" s="26"/>
      <c r="S440" s="244"/>
      <c r="T440" s="25"/>
      <c r="U440" s="25"/>
      <c r="V440" s="25"/>
      <c r="W440" s="25"/>
      <c r="X440" s="25"/>
      <c r="Y440" s="25"/>
    </row>
    <row r="441" spans="3:25" s="8" customFormat="1" x14ac:dyDescent="0.2">
      <c r="C441" s="24"/>
      <c r="D441" s="24"/>
      <c r="E441" s="91"/>
      <c r="F441" s="25"/>
      <c r="G441" s="25"/>
      <c r="H441" s="114"/>
      <c r="I441" s="114"/>
      <c r="M441" s="3"/>
      <c r="N441" s="6"/>
      <c r="O441" s="6"/>
      <c r="P441" s="6"/>
      <c r="Q441" s="273"/>
      <c r="R441" s="26"/>
      <c r="S441" s="244"/>
      <c r="T441" s="25"/>
      <c r="U441" s="25"/>
      <c r="V441" s="25"/>
      <c r="W441" s="25"/>
      <c r="X441" s="25"/>
      <c r="Y441" s="25"/>
    </row>
    <row r="442" spans="3:25" s="8" customFormat="1" x14ac:dyDescent="0.2">
      <c r="C442" s="24"/>
      <c r="D442" s="24"/>
      <c r="E442" s="91"/>
      <c r="F442" s="25"/>
      <c r="G442" s="25"/>
      <c r="H442" s="114"/>
      <c r="I442" s="114"/>
      <c r="M442" s="3"/>
      <c r="N442" s="6"/>
      <c r="O442" s="6"/>
      <c r="P442" s="6"/>
      <c r="Q442" s="273"/>
      <c r="R442" s="26"/>
      <c r="S442" s="244"/>
      <c r="T442" s="25"/>
      <c r="U442" s="25"/>
      <c r="V442" s="25"/>
      <c r="W442" s="25"/>
      <c r="X442" s="25"/>
      <c r="Y442" s="25"/>
    </row>
    <row r="443" spans="3:25" s="8" customFormat="1" x14ac:dyDescent="0.2">
      <c r="C443" s="24"/>
      <c r="D443" s="24"/>
      <c r="E443" s="91"/>
      <c r="F443" s="25"/>
      <c r="G443" s="25"/>
      <c r="H443" s="114"/>
      <c r="I443" s="114"/>
      <c r="M443" s="3"/>
      <c r="N443" s="6"/>
      <c r="O443" s="6"/>
      <c r="P443" s="6"/>
      <c r="Q443" s="273"/>
      <c r="R443" s="26"/>
      <c r="S443" s="244"/>
      <c r="T443" s="25"/>
      <c r="U443" s="25"/>
      <c r="V443" s="25"/>
      <c r="W443" s="25"/>
      <c r="X443" s="25"/>
      <c r="Y443" s="25"/>
    </row>
    <row r="444" spans="3:25" s="8" customFormat="1" x14ac:dyDescent="0.2">
      <c r="C444" s="24"/>
      <c r="D444" s="24"/>
      <c r="E444" s="91"/>
      <c r="F444" s="25"/>
      <c r="G444" s="25"/>
      <c r="H444" s="114"/>
      <c r="I444" s="114"/>
      <c r="M444" s="3"/>
      <c r="N444" s="6"/>
      <c r="O444" s="6"/>
      <c r="P444" s="6"/>
      <c r="Q444" s="273"/>
      <c r="R444" s="26"/>
      <c r="S444" s="244"/>
      <c r="T444" s="25"/>
      <c r="U444" s="25"/>
      <c r="V444" s="25"/>
      <c r="W444" s="25"/>
      <c r="X444" s="25"/>
      <c r="Y444" s="25"/>
    </row>
    <row r="445" spans="3:25" s="8" customFormat="1" x14ac:dyDescent="0.2">
      <c r="C445" s="24"/>
      <c r="D445" s="24"/>
      <c r="E445" s="91"/>
      <c r="F445" s="25"/>
      <c r="G445" s="25"/>
      <c r="H445" s="114"/>
      <c r="I445" s="114"/>
      <c r="M445" s="3"/>
      <c r="N445" s="6"/>
      <c r="O445" s="6"/>
      <c r="P445" s="6"/>
      <c r="Q445" s="273"/>
      <c r="R445" s="26"/>
      <c r="S445" s="244"/>
      <c r="T445" s="25"/>
      <c r="U445" s="25"/>
      <c r="V445" s="25"/>
      <c r="W445" s="25"/>
      <c r="X445" s="25"/>
      <c r="Y445" s="25"/>
    </row>
    <row r="446" spans="3:25" s="8" customFormat="1" x14ac:dyDescent="0.2">
      <c r="C446" s="24"/>
      <c r="D446" s="24"/>
      <c r="E446" s="91"/>
      <c r="F446" s="25"/>
      <c r="G446" s="25"/>
      <c r="H446" s="114"/>
      <c r="I446" s="114"/>
      <c r="M446" s="3"/>
      <c r="N446" s="6"/>
      <c r="O446" s="6"/>
      <c r="P446" s="6"/>
      <c r="Q446" s="273"/>
      <c r="R446" s="26"/>
      <c r="S446" s="244"/>
      <c r="T446" s="25"/>
      <c r="U446" s="25"/>
      <c r="V446" s="25"/>
      <c r="W446" s="25"/>
      <c r="X446" s="25"/>
      <c r="Y446" s="25"/>
    </row>
    <row r="447" spans="3:25" s="8" customFormat="1" x14ac:dyDescent="0.2">
      <c r="C447" s="24"/>
      <c r="D447" s="24"/>
      <c r="E447" s="91"/>
      <c r="F447" s="25"/>
      <c r="G447" s="25"/>
      <c r="H447" s="114"/>
      <c r="I447" s="114"/>
      <c r="M447" s="3"/>
      <c r="N447" s="6"/>
      <c r="O447" s="6"/>
      <c r="P447" s="6"/>
      <c r="Q447" s="273"/>
      <c r="R447" s="26"/>
      <c r="S447" s="244"/>
      <c r="T447" s="25"/>
      <c r="U447" s="25"/>
      <c r="V447" s="25"/>
      <c r="W447" s="25"/>
      <c r="X447" s="25"/>
      <c r="Y447" s="25"/>
    </row>
    <row r="448" spans="3:25" s="8" customFormat="1" x14ac:dyDescent="0.2">
      <c r="C448" s="24"/>
      <c r="D448" s="24"/>
      <c r="E448" s="91"/>
      <c r="F448" s="25"/>
      <c r="G448" s="25"/>
      <c r="H448" s="114"/>
      <c r="I448" s="114"/>
      <c r="M448" s="3"/>
      <c r="N448" s="6"/>
      <c r="O448" s="6"/>
      <c r="P448" s="6"/>
      <c r="Q448" s="273"/>
      <c r="R448" s="26"/>
      <c r="S448" s="244"/>
      <c r="T448" s="25"/>
      <c r="U448" s="25"/>
      <c r="V448" s="25"/>
      <c r="W448" s="25"/>
      <c r="X448" s="25"/>
      <c r="Y448" s="25"/>
    </row>
    <row r="449" spans="3:25" s="8" customFormat="1" x14ac:dyDescent="0.2">
      <c r="C449" s="24"/>
      <c r="D449" s="24"/>
      <c r="E449" s="91"/>
      <c r="F449" s="25"/>
      <c r="G449" s="25"/>
      <c r="H449" s="114"/>
      <c r="I449" s="114"/>
      <c r="M449" s="3"/>
      <c r="N449" s="6"/>
      <c r="O449" s="6"/>
      <c r="P449" s="6"/>
      <c r="Q449" s="273"/>
      <c r="R449" s="26"/>
      <c r="S449" s="244"/>
      <c r="T449" s="25"/>
      <c r="U449" s="25"/>
      <c r="V449" s="25"/>
      <c r="W449" s="25"/>
      <c r="X449" s="25"/>
      <c r="Y449" s="25"/>
    </row>
    <row r="450" spans="3:25" s="8" customFormat="1" x14ac:dyDescent="0.2">
      <c r="C450" s="24"/>
      <c r="D450" s="24"/>
      <c r="E450" s="91"/>
      <c r="F450" s="25"/>
      <c r="G450" s="25"/>
      <c r="H450" s="114"/>
      <c r="I450" s="114"/>
      <c r="M450" s="3"/>
      <c r="N450" s="6"/>
      <c r="O450" s="6"/>
      <c r="P450" s="6"/>
      <c r="Q450" s="273"/>
      <c r="R450" s="26"/>
      <c r="S450" s="244"/>
      <c r="T450" s="25"/>
      <c r="U450" s="25"/>
      <c r="V450" s="25"/>
      <c r="W450" s="25"/>
      <c r="X450" s="25"/>
      <c r="Y450" s="25"/>
    </row>
    <row r="451" spans="3:25" s="8" customFormat="1" x14ac:dyDescent="0.2">
      <c r="C451" s="24"/>
      <c r="D451" s="24"/>
      <c r="E451" s="91"/>
      <c r="F451" s="25"/>
      <c r="G451" s="25"/>
      <c r="H451" s="114"/>
      <c r="I451" s="114"/>
      <c r="M451" s="3"/>
      <c r="N451" s="6"/>
      <c r="O451" s="6"/>
      <c r="P451" s="6"/>
      <c r="Q451" s="273"/>
      <c r="R451" s="26"/>
      <c r="S451" s="244"/>
      <c r="T451" s="25"/>
      <c r="U451" s="25"/>
      <c r="V451" s="25"/>
      <c r="W451" s="25"/>
      <c r="X451" s="25"/>
      <c r="Y451" s="25"/>
    </row>
    <row r="452" spans="3:25" s="8" customFormat="1" x14ac:dyDescent="0.2">
      <c r="C452" s="24"/>
      <c r="D452" s="24"/>
      <c r="E452" s="91"/>
      <c r="F452" s="25"/>
      <c r="G452" s="25"/>
      <c r="H452" s="114"/>
      <c r="I452" s="114"/>
      <c r="M452" s="3"/>
      <c r="N452" s="6"/>
      <c r="O452" s="6"/>
      <c r="P452" s="6"/>
      <c r="Q452" s="273"/>
      <c r="R452" s="26"/>
      <c r="S452" s="244"/>
      <c r="T452" s="25"/>
      <c r="U452" s="25"/>
      <c r="V452" s="25"/>
      <c r="W452" s="25"/>
      <c r="X452" s="25"/>
      <c r="Y452" s="25"/>
    </row>
    <row r="453" spans="3:25" s="8" customFormat="1" x14ac:dyDescent="0.2">
      <c r="C453" s="24"/>
      <c r="D453" s="24"/>
      <c r="E453" s="91"/>
      <c r="F453" s="25"/>
      <c r="G453" s="25"/>
      <c r="H453" s="114"/>
      <c r="I453" s="114"/>
      <c r="M453" s="3"/>
      <c r="N453" s="6"/>
      <c r="O453" s="6"/>
      <c r="P453" s="6"/>
      <c r="Q453" s="273"/>
      <c r="R453" s="26"/>
      <c r="S453" s="244"/>
      <c r="T453" s="25"/>
      <c r="U453" s="25"/>
      <c r="V453" s="25"/>
      <c r="W453" s="25"/>
      <c r="X453" s="25"/>
      <c r="Y453" s="25"/>
    </row>
    <row r="454" spans="3:25" s="8" customFormat="1" x14ac:dyDescent="0.2">
      <c r="C454" s="24"/>
      <c r="D454" s="24"/>
      <c r="E454" s="91"/>
      <c r="F454" s="25"/>
      <c r="G454" s="25"/>
      <c r="H454" s="114"/>
      <c r="I454" s="114"/>
      <c r="M454" s="3"/>
      <c r="N454" s="6"/>
      <c r="O454" s="6"/>
      <c r="P454" s="6"/>
      <c r="Q454" s="273"/>
      <c r="R454" s="26"/>
      <c r="S454" s="244"/>
      <c r="T454" s="25"/>
      <c r="U454" s="25"/>
      <c r="V454" s="25"/>
      <c r="W454" s="25"/>
      <c r="X454" s="25"/>
      <c r="Y454" s="25"/>
    </row>
    <row r="455" spans="3:25" s="8" customFormat="1" x14ac:dyDescent="0.2">
      <c r="C455" s="24"/>
      <c r="D455" s="24"/>
      <c r="E455" s="91"/>
      <c r="F455" s="25"/>
      <c r="G455" s="25"/>
      <c r="H455" s="114"/>
      <c r="I455" s="114"/>
      <c r="M455" s="3"/>
      <c r="N455" s="6"/>
      <c r="O455" s="6"/>
      <c r="P455" s="6"/>
      <c r="Q455" s="273"/>
      <c r="R455" s="26"/>
      <c r="S455" s="244"/>
      <c r="T455" s="25"/>
      <c r="U455" s="25"/>
      <c r="V455" s="25"/>
      <c r="W455" s="25"/>
      <c r="X455" s="25"/>
      <c r="Y455" s="25"/>
    </row>
    <row r="456" spans="3:25" s="8" customFormat="1" x14ac:dyDescent="0.2">
      <c r="C456" s="24"/>
      <c r="D456" s="24"/>
      <c r="E456" s="91"/>
      <c r="F456" s="25"/>
      <c r="G456" s="25"/>
      <c r="H456" s="114"/>
      <c r="I456" s="114"/>
      <c r="M456" s="3"/>
      <c r="N456" s="6"/>
      <c r="O456" s="6"/>
      <c r="P456" s="6"/>
      <c r="Q456" s="273"/>
      <c r="R456" s="26"/>
      <c r="S456" s="244"/>
      <c r="T456" s="25"/>
      <c r="U456" s="25"/>
      <c r="V456" s="25"/>
      <c r="W456" s="25"/>
      <c r="X456" s="25"/>
      <c r="Y456" s="25"/>
    </row>
    <row r="457" spans="3:25" s="8" customFormat="1" x14ac:dyDescent="0.2">
      <c r="C457" s="24"/>
      <c r="D457" s="24"/>
      <c r="E457" s="91"/>
      <c r="F457" s="25"/>
      <c r="G457" s="25"/>
      <c r="H457" s="114"/>
      <c r="I457" s="114"/>
      <c r="M457" s="3"/>
      <c r="N457" s="6"/>
      <c r="O457" s="6"/>
      <c r="P457" s="6"/>
      <c r="Q457" s="273"/>
      <c r="R457" s="26"/>
      <c r="S457" s="244"/>
      <c r="T457" s="25"/>
      <c r="U457" s="25"/>
      <c r="V457" s="25"/>
      <c r="W457" s="25"/>
      <c r="X457" s="25"/>
      <c r="Y457" s="25"/>
    </row>
    <row r="458" spans="3:25" s="8" customFormat="1" x14ac:dyDescent="0.2">
      <c r="C458" s="24"/>
      <c r="D458" s="24"/>
      <c r="E458" s="91"/>
      <c r="F458" s="25"/>
      <c r="G458" s="25"/>
      <c r="H458" s="114"/>
      <c r="I458" s="114"/>
      <c r="M458" s="3"/>
      <c r="N458" s="6"/>
      <c r="O458" s="6"/>
      <c r="P458" s="6"/>
      <c r="Q458" s="273"/>
      <c r="R458" s="26"/>
      <c r="S458" s="244"/>
      <c r="T458" s="25"/>
      <c r="U458" s="25"/>
      <c r="V458" s="25"/>
      <c r="W458" s="25"/>
      <c r="X458" s="25"/>
      <c r="Y458" s="25"/>
    </row>
    <row r="459" spans="3:25" s="8" customFormat="1" x14ac:dyDescent="0.2">
      <c r="C459" s="24"/>
      <c r="D459" s="24"/>
      <c r="E459" s="91"/>
      <c r="F459" s="25"/>
      <c r="G459" s="25"/>
      <c r="H459" s="114"/>
      <c r="I459" s="114"/>
      <c r="M459" s="3"/>
      <c r="N459" s="6"/>
      <c r="O459" s="6"/>
      <c r="P459" s="6"/>
      <c r="Q459" s="273"/>
      <c r="R459" s="26"/>
      <c r="S459" s="244"/>
      <c r="T459" s="25"/>
      <c r="U459" s="25"/>
      <c r="V459" s="25"/>
      <c r="W459" s="25"/>
      <c r="X459" s="25"/>
      <c r="Y459" s="25"/>
    </row>
    <row r="460" spans="3:25" s="8" customFormat="1" x14ac:dyDescent="0.2">
      <c r="C460" s="24"/>
      <c r="D460" s="24"/>
      <c r="E460" s="91"/>
      <c r="F460" s="25"/>
      <c r="G460" s="25"/>
      <c r="H460" s="114"/>
      <c r="I460" s="114"/>
      <c r="M460" s="3"/>
      <c r="N460" s="6"/>
      <c r="O460" s="6"/>
      <c r="P460" s="6"/>
      <c r="Q460" s="273"/>
      <c r="R460" s="26"/>
      <c r="S460" s="244"/>
      <c r="T460" s="25"/>
      <c r="U460" s="25"/>
      <c r="V460" s="25"/>
      <c r="W460" s="25"/>
      <c r="X460" s="25"/>
      <c r="Y460" s="25"/>
    </row>
    <row r="461" spans="3:25" s="8" customFormat="1" x14ac:dyDescent="0.2">
      <c r="C461" s="24"/>
      <c r="D461" s="24"/>
      <c r="E461" s="91"/>
      <c r="F461" s="25"/>
      <c r="G461" s="25"/>
      <c r="H461" s="114"/>
      <c r="I461" s="114"/>
      <c r="M461" s="3"/>
      <c r="N461" s="6"/>
      <c r="O461" s="6"/>
      <c r="P461" s="6"/>
      <c r="Q461" s="273"/>
      <c r="R461" s="26"/>
      <c r="S461" s="244"/>
      <c r="T461" s="25"/>
      <c r="U461" s="25"/>
      <c r="V461" s="25"/>
      <c r="W461" s="25"/>
      <c r="X461" s="25"/>
      <c r="Y461" s="25"/>
    </row>
    <row r="462" spans="3:25" s="8" customFormat="1" x14ac:dyDescent="0.2">
      <c r="C462" s="24"/>
      <c r="D462" s="24"/>
      <c r="E462" s="91"/>
      <c r="F462" s="25"/>
      <c r="G462" s="25"/>
      <c r="H462" s="114"/>
      <c r="I462" s="114"/>
      <c r="M462" s="3"/>
      <c r="N462" s="6"/>
      <c r="O462" s="6"/>
      <c r="P462" s="6"/>
      <c r="Q462" s="273"/>
      <c r="R462" s="26"/>
      <c r="S462" s="244"/>
      <c r="T462" s="25"/>
      <c r="U462" s="25"/>
      <c r="V462" s="25"/>
      <c r="W462" s="25"/>
      <c r="X462" s="25"/>
      <c r="Y462" s="25"/>
    </row>
    <row r="463" spans="3:25" s="8" customFormat="1" x14ac:dyDescent="0.2">
      <c r="C463" s="24"/>
      <c r="D463" s="24"/>
      <c r="E463" s="91"/>
      <c r="F463" s="25"/>
      <c r="G463" s="25"/>
      <c r="H463" s="114"/>
      <c r="I463" s="114"/>
      <c r="M463" s="3"/>
      <c r="N463" s="6"/>
      <c r="O463" s="6"/>
      <c r="P463" s="6"/>
      <c r="Q463" s="273"/>
      <c r="R463" s="26"/>
      <c r="S463" s="244"/>
      <c r="T463" s="25"/>
      <c r="U463" s="25"/>
      <c r="V463" s="25"/>
      <c r="W463" s="25"/>
      <c r="X463" s="25"/>
      <c r="Y463" s="25"/>
    </row>
    <row r="464" spans="3:25" s="8" customFormat="1" x14ac:dyDescent="0.2">
      <c r="C464" s="24"/>
      <c r="D464" s="24"/>
      <c r="E464" s="91"/>
      <c r="F464" s="25"/>
      <c r="G464" s="25"/>
      <c r="H464" s="114"/>
      <c r="I464" s="114"/>
      <c r="M464" s="3"/>
      <c r="N464" s="6"/>
      <c r="O464" s="6"/>
      <c r="P464" s="6"/>
      <c r="Q464" s="273"/>
      <c r="R464" s="26"/>
      <c r="S464" s="244"/>
      <c r="T464" s="25"/>
      <c r="U464" s="25"/>
      <c r="V464" s="25"/>
      <c r="W464" s="25"/>
      <c r="X464" s="25"/>
      <c r="Y464" s="25"/>
    </row>
    <row r="465" spans="3:25" s="8" customFormat="1" x14ac:dyDescent="0.2">
      <c r="C465" s="24"/>
      <c r="D465" s="24"/>
      <c r="E465" s="91"/>
      <c r="F465" s="25"/>
      <c r="G465" s="25"/>
      <c r="H465" s="114"/>
      <c r="I465" s="114"/>
      <c r="M465" s="3"/>
      <c r="N465" s="6"/>
      <c r="O465" s="6"/>
      <c r="P465" s="6"/>
      <c r="Q465" s="273"/>
      <c r="R465" s="26"/>
      <c r="S465" s="244"/>
      <c r="T465" s="25"/>
      <c r="U465" s="25"/>
      <c r="V465" s="25"/>
      <c r="W465" s="25"/>
      <c r="X465" s="25"/>
      <c r="Y465" s="25"/>
    </row>
    <row r="466" spans="3:25" s="8" customFormat="1" x14ac:dyDescent="0.2">
      <c r="C466" s="24"/>
      <c r="D466" s="24"/>
      <c r="E466" s="91"/>
      <c r="F466" s="25"/>
      <c r="G466" s="25"/>
      <c r="H466" s="114"/>
      <c r="I466" s="114"/>
      <c r="M466" s="3"/>
      <c r="N466" s="6"/>
      <c r="O466" s="6"/>
      <c r="P466" s="6"/>
      <c r="Q466" s="273"/>
      <c r="R466" s="26"/>
      <c r="S466" s="244"/>
      <c r="T466" s="25"/>
      <c r="U466" s="25"/>
      <c r="V466" s="25"/>
      <c r="W466" s="25"/>
      <c r="X466" s="25"/>
      <c r="Y466" s="25"/>
    </row>
    <row r="467" spans="3:25" s="8" customFormat="1" x14ac:dyDescent="0.2">
      <c r="C467" s="24"/>
      <c r="D467" s="24"/>
      <c r="E467" s="91"/>
      <c r="F467" s="25"/>
      <c r="G467" s="25"/>
      <c r="H467" s="114"/>
      <c r="I467" s="114"/>
      <c r="M467" s="3"/>
      <c r="N467" s="6"/>
      <c r="O467" s="6"/>
      <c r="P467" s="6"/>
      <c r="Q467" s="273"/>
      <c r="R467" s="26"/>
      <c r="S467" s="244"/>
      <c r="T467" s="25"/>
      <c r="U467" s="25"/>
      <c r="V467" s="25"/>
      <c r="W467" s="25"/>
      <c r="X467" s="25"/>
      <c r="Y467" s="25"/>
    </row>
    <row r="468" spans="3:25" s="8" customFormat="1" x14ac:dyDescent="0.2">
      <c r="C468" s="24"/>
      <c r="D468" s="24"/>
      <c r="E468" s="91"/>
      <c r="F468" s="25"/>
      <c r="G468" s="25"/>
      <c r="H468" s="114"/>
      <c r="I468" s="114"/>
      <c r="M468" s="3"/>
      <c r="N468" s="6"/>
      <c r="O468" s="6"/>
      <c r="P468" s="6"/>
      <c r="Q468" s="273"/>
      <c r="R468" s="26"/>
      <c r="S468" s="244"/>
      <c r="T468" s="25"/>
      <c r="U468" s="25"/>
      <c r="V468" s="25"/>
      <c r="W468" s="25"/>
      <c r="X468" s="25"/>
      <c r="Y468" s="25"/>
    </row>
    <row r="469" spans="3:25" s="8" customFormat="1" x14ac:dyDescent="0.2">
      <c r="C469" s="24"/>
      <c r="D469" s="24"/>
      <c r="E469" s="91"/>
      <c r="F469" s="25"/>
      <c r="G469" s="25"/>
      <c r="H469" s="114"/>
      <c r="I469" s="114"/>
      <c r="M469" s="3"/>
      <c r="N469" s="6"/>
      <c r="O469" s="6"/>
      <c r="P469" s="6"/>
      <c r="Q469" s="273"/>
      <c r="R469" s="26"/>
      <c r="S469" s="244"/>
      <c r="T469" s="25"/>
      <c r="U469" s="25"/>
      <c r="V469" s="25"/>
      <c r="W469" s="25"/>
      <c r="X469" s="25"/>
      <c r="Y469" s="25"/>
    </row>
    <row r="470" spans="3:25" s="8" customFormat="1" x14ac:dyDescent="0.2">
      <c r="C470" s="24"/>
      <c r="D470" s="24"/>
      <c r="E470" s="91"/>
      <c r="F470" s="25"/>
      <c r="G470" s="25"/>
      <c r="H470" s="114"/>
      <c r="I470" s="114"/>
      <c r="M470" s="3"/>
      <c r="N470" s="6"/>
      <c r="O470" s="6"/>
      <c r="P470" s="6"/>
      <c r="Q470" s="273"/>
      <c r="R470" s="26"/>
      <c r="S470" s="244"/>
      <c r="T470" s="25"/>
      <c r="U470" s="25"/>
      <c r="V470" s="25"/>
      <c r="W470" s="25"/>
      <c r="X470" s="25"/>
      <c r="Y470" s="25"/>
    </row>
    <row r="471" spans="3:25" s="8" customFormat="1" x14ac:dyDescent="0.2">
      <c r="C471" s="24"/>
      <c r="D471" s="24"/>
      <c r="E471" s="91"/>
      <c r="F471" s="25"/>
      <c r="G471" s="25"/>
      <c r="H471" s="114"/>
      <c r="I471" s="114"/>
      <c r="M471" s="3"/>
      <c r="N471" s="6"/>
      <c r="O471" s="6"/>
      <c r="P471" s="6"/>
      <c r="Q471" s="273"/>
      <c r="R471" s="26"/>
      <c r="S471" s="244"/>
      <c r="T471" s="25"/>
      <c r="U471" s="25"/>
      <c r="V471" s="25"/>
      <c r="W471" s="25"/>
      <c r="X471" s="25"/>
      <c r="Y471" s="25"/>
    </row>
    <row r="472" spans="3:25" s="8" customFormat="1" x14ac:dyDescent="0.2">
      <c r="C472" s="24"/>
      <c r="D472" s="24"/>
      <c r="E472" s="91"/>
      <c r="F472" s="25"/>
      <c r="G472" s="25"/>
      <c r="H472" s="114"/>
      <c r="I472" s="114"/>
      <c r="M472" s="3"/>
      <c r="N472" s="6"/>
      <c r="O472" s="6"/>
      <c r="P472" s="6"/>
      <c r="Q472" s="273"/>
      <c r="R472" s="26"/>
      <c r="S472" s="244"/>
      <c r="T472" s="25"/>
      <c r="U472" s="25"/>
      <c r="V472" s="25"/>
      <c r="W472" s="25"/>
      <c r="X472" s="25"/>
      <c r="Y472" s="25"/>
    </row>
    <row r="473" spans="3:25" s="8" customFormat="1" x14ac:dyDescent="0.2">
      <c r="C473" s="24"/>
      <c r="D473" s="24"/>
      <c r="E473" s="91"/>
      <c r="F473" s="25"/>
      <c r="G473" s="25"/>
      <c r="H473" s="114"/>
      <c r="I473" s="114"/>
      <c r="M473" s="3"/>
      <c r="N473" s="6"/>
      <c r="O473" s="6"/>
      <c r="P473" s="6"/>
      <c r="Q473" s="273"/>
      <c r="R473" s="26"/>
      <c r="S473" s="244"/>
      <c r="T473" s="25"/>
      <c r="U473" s="25"/>
      <c r="V473" s="25"/>
      <c r="W473" s="25"/>
      <c r="X473" s="25"/>
      <c r="Y473" s="25"/>
    </row>
    <row r="474" spans="3:25" s="8" customFormat="1" x14ac:dyDescent="0.2">
      <c r="C474" s="24"/>
      <c r="D474" s="24"/>
      <c r="E474" s="91"/>
      <c r="F474" s="25"/>
      <c r="G474" s="25"/>
      <c r="H474" s="114"/>
      <c r="I474" s="114"/>
      <c r="M474" s="3"/>
      <c r="N474" s="6"/>
      <c r="O474" s="6"/>
      <c r="P474" s="6"/>
      <c r="Q474" s="273"/>
      <c r="R474" s="26"/>
      <c r="S474" s="244"/>
      <c r="T474" s="25"/>
      <c r="U474" s="25"/>
      <c r="V474" s="25"/>
      <c r="W474" s="25"/>
      <c r="X474" s="25"/>
      <c r="Y474" s="25"/>
    </row>
    <row r="475" spans="3:25" s="8" customFormat="1" x14ac:dyDescent="0.2">
      <c r="C475" s="24"/>
      <c r="D475" s="24"/>
      <c r="E475" s="91"/>
      <c r="F475" s="25"/>
      <c r="G475" s="25"/>
      <c r="H475" s="114"/>
      <c r="I475" s="114"/>
      <c r="M475" s="3"/>
      <c r="N475" s="6"/>
      <c r="O475" s="6"/>
      <c r="P475" s="6"/>
      <c r="Q475" s="273"/>
      <c r="R475" s="26"/>
      <c r="S475" s="244"/>
      <c r="T475" s="25"/>
      <c r="U475" s="25"/>
      <c r="V475" s="25"/>
      <c r="W475" s="25"/>
      <c r="X475" s="25"/>
      <c r="Y475" s="25"/>
    </row>
    <row r="476" spans="3:25" s="8" customFormat="1" x14ac:dyDescent="0.2">
      <c r="C476" s="24"/>
      <c r="D476" s="24"/>
      <c r="E476" s="91"/>
      <c r="F476" s="25"/>
      <c r="G476" s="25"/>
      <c r="H476" s="114"/>
      <c r="I476" s="114"/>
      <c r="M476" s="3"/>
      <c r="N476" s="6"/>
      <c r="O476" s="6"/>
      <c r="P476" s="6"/>
      <c r="Q476" s="273"/>
      <c r="R476" s="26"/>
      <c r="S476" s="244"/>
      <c r="T476" s="25"/>
      <c r="U476" s="25"/>
      <c r="V476" s="25"/>
      <c r="W476" s="25"/>
      <c r="X476" s="25"/>
      <c r="Y476" s="25"/>
    </row>
    <row r="477" spans="3:25" s="8" customFormat="1" x14ac:dyDescent="0.2">
      <c r="C477" s="24"/>
      <c r="D477" s="24"/>
      <c r="E477" s="91"/>
      <c r="F477" s="25"/>
      <c r="G477" s="25"/>
      <c r="H477" s="114"/>
      <c r="I477" s="114"/>
      <c r="M477" s="3"/>
      <c r="N477" s="6"/>
      <c r="O477" s="6"/>
      <c r="P477" s="6"/>
      <c r="Q477" s="273"/>
      <c r="R477" s="26"/>
      <c r="S477" s="244"/>
      <c r="T477" s="25"/>
      <c r="U477" s="25"/>
      <c r="V477" s="25"/>
      <c r="W477" s="25"/>
      <c r="X477" s="25"/>
      <c r="Y477" s="25"/>
    </row>
    <row r="478" spans="3:25" s="8" customFormat="1" x14ac:dyDescent="0.2">
      <c r="C478" s="24"/>
      <c r="D478" s="24"/>
      <c r="E478" s="91"/>
      <c r="F478" s="25"/>
      <c r="G478" s="25"/>
      <c r="H478" s="114"/>
      <c r="I478" s="114"/>
      <c r="M478" s="3"/>
      <c r="N478" s="6"/>
      <c r="O478" s="6"/>
      <c r="P478" s="6"/>
      <c r="Q478" s="273"/>
      <c r="R478" s="26"/>
      <c r="S478" s="244"/>
      <c r="T478" s="25"/>
      <c r="U478" s="25"/>
      <c r="V478" s="25"/>
      <c r="W478" s="25"/>
      <c r="X478" s="25"/>
      <c r="Y478" s="25"/>
    </row>
    <row r="479" spans="3:25" s="8" customFormat="1" x14ac:dyDescent="0.2">
      <c r="C479" s="24"/>
      <c r="D479" s="24"/>
      <c r="E479" s="91"/>
      <c r="F479" s="25"/>
      <c r="G479" s="25"/>
      <c r="H479" s="114"/>
      <c r="I479" s="114"/>
      <c r="M479" s="3"/>
      <c r="N479" s="6"/>
      <c r="O479" s="6"/>
      <c r="P479" s="6"/>
      <c r="Q479" s="273"/>
      <c r="R479" s="26"/>
      <c r="S479" s="244"/>
      <c r="T479" s="25"/>
      <c r="U479" s="25"/>
      <c r="V479" s="25"/>
      <c r="W479" s="25"/>
      <c r="X479" s="25"/>
      <c r="Y479" s="25"/>
    </row>
    <row r="480" spans="3:25" s="8" customFormat="1" x14ac:dyDescent="0.2">
      <c r="C480" s="24"/>
      <c r="D480" s="24"/>
      <c r="E480" s="91"/>
      <c r="F480" s="25"/>
      <c r="G480" s="25"/>
      <c r="H480" s="114"/>
      <c r="I480" s="114"/>
      <c r="M480" s="3"/>
      <c r="N480" s="6"/>
      <c r="O480" s="6"/>
      <c r="P480" s="6"/>
      <c r="Q480" s="273"/>
      <c r="R480" s="26"/>
      <c r="S480" s="244"/>
      <c r="T480" s="25"/>
      <c r="U480" s="25"/>
      <c r="V480" s="25"/>
      <c r="W480" s="25"/>
      <c r="X480" s="25"/>
      <c r="Y480" s="25"/>
    </row>
    <row r="481" spans="3:25" s="8" customFormat="1" x14ac:dyDescent="0.2">
      <c r="C481" s="24"/>
      <c r="D481" s="24"/>
      <c r="E481" s="91"/>
      <c r="F481" s="25"/>
      <c r="G481" s="25"/>
      <c r="H481" s="114"/>
      <c r="I481" s="114"/>
      <c r="M481" s="3"/>
      <c r="N481" s="6"/>
      <c r="O481" s="6"/>
      <c r="P481" s="6"/>
      <c r="Q481" s="273"/>
      <c r="R481" s="26"/>
      <c r="S481" s="244"/>
      <c r="T481" s="25"/>
      <c r="U481" s="25"/>
      <c r="V481" s="25"/>
      <c r="W481" s="25"/>
      <c r="X481" s="25"/>
      <c r="Y481" s="25"/>
    </row>
    <row r="482" spans="3:25" s="8" customFormat="1" x14ac:dyDescent="0.2">
      <c r="C482" s="24"/>
      <c r="D482" s="24"/>
      <c r="E482" s="91"/>
      <c r="F482" s="25"/>
      <c r="G482" s="25"/>
      <c r="H482" s="114"/>
      <c r="I482" s="114"/>
      <c r="M482" s="3"/>
      <c r="N482" s="6"/>
      <c r="O482" s="6"/>
      <c r="P482" s="6"/>
      <c r="Q482" s="273"/>
      <c r="R482" s="26"/>
      <c r="S482" s="244"/>
      <c r="T482" s="25"/>
      <c r="U482" s="25"/>
      <c r="V482" s="25"/>
      <c r="W482" s="25"/>
      <c r="X482" s="25"/>
      <c r="Y482" s="25"/>
    </row>
    <row r="483" spans="3:25" s="8" customFormat="1" x14ac:dyDescent="0.2">
      <c r="C483" s="24"/>
      <c r="D483" s="24"/>
      <c r="E483" s="91"/>
      <c r="F483" s="25"/>
      <c r="G483" s="25"/>
      <c r="H483" s="114"/>
      <c r="I483" s="114"/>
      <c r="M483" s="3"/>
      <c r="N483" s="6"/>
      <c r="O483" s="6"/>
      <c r="P483" s="6"/>
      <c r="Q483" s="273"/>
      <c r="R483" s="26"/>
      <c r="S483" s="244"/>
      <c r="T483" s="25"/>
      <c r="U483" s="25"/>
      <c r="V483" s="25"/>
      <c r="W483" s="25"/>
      <c r="X483" s="25"/>
      <c r="Y483" s="25"/>
    </row>
    <row r="484" spans="3:25" s="8" customFormat="1" x14ac:dyDescent="0.2">
      <c r="C484" s="24"/>
      <c r="D484" s="24"/>
      <c r="E484" s="91"/>
      <c r="F484" s="25"/>
      <c r="G484" s="25"/>
      <c r="H484" s="114"/>
      <c r="I484" s="114"/>
      <c r="M484" s="3"/>
      <c r="N484" s="6"/>
      <c r="O484" s="6"/>
      <c r="P484" s="6"/>
      <c r="Q484" s="273"/>
      <c r="R484" s="26"/>
      <c r="S484" s="244"/>
      <c r="T484" s="25"/>
      <c r="U484" s="25"/>
      <c r="V484" s="25"/>
      <c r="W484" s="25"/>
      <c r="X484" s="25"/>
      <c r="Y484" s="25"/>
    </row>
    <row r="485" spans="3:25" s="8" customFormat="1" x14ac:dyDescent="0.2">
      <c r="C485" s="24"/>
      <c r="D485" s="24"/>
      <c r="E485" s="91"/>
      <c r="F485" s="25"/>
      <c r="G485" s="25"/>
      <c r="H485" s="114"/>
      <c r="I485" s="114"/>
      <c r="M485" s="3"/>
      <c r="N485" s="6"/>
      <c r="O485" s="6"/>
      <c r="P485" s="6"/>
      <c r="Q485" s="273"/>
      <c r="R485" s="26"/>
      <c r="S485" s="244"/>
      <c r="T485" s="25"/>
      <c r="U485" s="25"/>
      <c r="V485" s="25"/>
      <c r="W485" s="25"/>
      <c r="X485" s="25"/>
      <c r="Y485" s="25"/>
    </row>
    <row r="486" spans="3:25" s="8" customFormat="1" x14ac:dyDescent="0.2">
      <c r="C486" s="24"/>
      <c r="D486" s="24"/>
      <c r="E486" s="91"/>
      <c r="F486" s="25"/>
      <c r="G486" s="25"/>
      <c r="H486" s="114"/>
      <c r="I486" s="114"/>
      <c r="M486" s="3"/>
      <c r="N486" s="6"/>
      <c r="O486" s="6"/>
      <c r="P486" s="6"/>
      <c r="Q486" s="273"/>
      <c r="R486" s="26"/>
      <c r="S486" s="244"/>
      <c r="T486" s="25"/>
      <c r="U486" s="25"/>
      <c r="V486" s="25"/>
      <c r="W486" s="25"/>
      <c r="X486" s="25"/>
      <c r="Y486" s="25"/>
    </row>
    <row r="487" spans="3:25" s="8" customFormat="1" x14ac:dyDescent="0.2">
      <c r="C487" s="24"/>
      <c r="D487" s="24"/>
      <c r="E487" s="91"/>
      <c r="F487" s="25"/>
      <c r="G487" s="25"/>
      <c r="H487" s="114"/>
      <c r="I487" s="114"/>
      <c r="M487" s="3"/>
      <c r="N487" s="6"/>
      <c r="O487" s="6"/>
      <c r="P487" s="6"/>
      <c r="Q487" s="273"/>
      <c r="R487" s="26"/>
      <c r="S487" s="244"/>
      <c r="T487" s="25"/>
      <c r="U487" s="25"/>
      <c r="V487" s="25"/>
      <c r="W487" s="25"/>
      <c r="X487" s="25"/>
      <c r="Y487" s="25"/>
    </row>
    <row r="488" spans="3:25" s="8" customFormat="1" x14ac:dyDescent="0.2">
      <c r="C488" s="24"/>
      <c r="D488" s="24"/>
      <c r="E488" s="91"/>
      <c r="F488" s="25"/>
      <c r="G488" s="25"/>
      <c r="H488" s="114"/>
      <c r="I488" s="114"/>
      <c r="M488" s="3"/>
      <c r="N488" s="6"/>
      <c r="O488" s="6"/>
      <c r="P488" s="6"/>
      <c r="Q488" s="273"/>
      <c r="R488" s="26"/>
      <c r="S488" s="244"/>
      <c r="T488" s="25"/>
      <c r="U488" s="25"/>
      <c r="V488" s="25"/>
      <c r="W488" s="25"/>
      <c r="X488" s="25"/>
      <c r="Y488" s="25"/>
    </row>
    <row r="489" spans="3:25" s="8" customFormat="1" x14ac:dyDescent="0.2">
      <c r="C489" s="24"/>
      <c r="D489" s="24"/>
      <c r="E489" s="91"/>
      <c r="F489" s="25"/>
      <c r="G489" s="25"/>
      <c r="H489" s="114"/>
      <c r="I489" s="114"/>
      <c r="M489" s="3"/>
      <c r="N489" s="6"/>
      <c r="O489" s="6"/>
      <c r="P489" s="6"/>
      <c r="Q489" s="273"/>
      <c r="R489" s="26"/>
      <c r="S489" s="244"/>
      <c r="T489" s="25"/>
      <c r="U489" s="25"/>
      <c r="V489" s="25"/>
      <c r="W489" s="25"/>
      <c r="X489" s="25"/>
      <c r="Y489" s="25"/>
    </row>
    <row r="490" spans="3:25" s="8" customFormat="1" x14ac:dyDescent="0.2">
      <c r="C490" s="24"/>
      <c r="D490" s="24"/>
      <c r="E490" s="91"/>
      <c r="F490" s="25"/>
      <c r="G490" s="25"/>
      <c r="H490" s="114"/>
      <c r="I490" s="114"/>
      <c r="M490" s="3"/>
      <c r="N490" s="6"/>
      <c r="O490" s="6"/>
      <c r="P490" s="6"/>
      <c r="Q490" s="273"/>
      <c r="R490" s="26"/>
      <c r="S490" s="244"/>
      <c r="T490" s="25"/>
      <c r="U490" s="25"/>
      <c r="V490" s="25"/>
      <c r="W490" s="25"/>
      <c r="X490" s="25"/>
      <c r="Y490" s="25"/>
    </row>
    <row r="491" spans="3:25" s="8" customFormat="1" x14ac:dyDescent="0.2">
      <c r="C491" s="24"/>
      <c r="D491" s="24"/>
      <c r="E491" s="91"/>
      <c r="F491" s="25"/>
      <c r="G491" s="25"/>
      <c r="H491" s="114"/>
      <c r="I491" s="114"/>
      <c r="M491" s="3"/>
      <c r="N491" s="6"/>
      <c r="O491" s="6"/>
      <c r="P491" s="6"/>
      <c r="Q491" s="273"/>
      <c r="R491" s="26"/>
      <c r="S491" s="244"/>
      <c r="T491" s="25"/>
      <c r="U491" s="25"/>
      <c r="V491" s="25"/>
      <c r="W491" s="25"/>
      <c r="X491" s="25"/>
      <c r="Y491" s="25"/>
    </row>
    <row r="492" spans="3:25" s="8" customFormat="1" x14ac:dyDescent="0.2">
      <c r="C492" s="24"/>
      <c r="D492" s="24"/>
      <c r="E492" s="91"/>
      <c r="F492" s="25"/>
      <c r="G492" s="25"/>
      <c r="H492" s="114"/>
      <c r="I492" s="114"/>
      <c r="M492" s="3"/>
      <c r="N492" s="6"/>
      <c r="O492" s="6"/>
      <c r="P492" s="6"/>
      <c r="Q492" s="273"/>
      <c r="R492" s="26"/>
      <c r="S492" s="244"/>
      <c r="T492" s="25"/>
      <c r="U492" s="25"/>
      <c r="V492" s="25"/>
      <c r="W492" s="25"/>
      <c r="X492" s="25"/>
      <c r="Y492" s="25"/>
    </row>
    <row r="493" spans="3:25" s="8" customFormat="1" x14ac:dyDescent="0.2">
      <c r="C493" s="24"/>
      <c r="D493" s="24"/>
      <c r="E493" s="91"/>
      <c r="F493" s="25"/>
      <c r="G493" s="25"/>
      <c r="H493" s="114"/>
      <c r="I493" s="114"/>
      <c r="M493" s="3"/>
      <c r="N493" s="6"/>
      <c r="O493" s="6"/>
      <c r="P493" s="6"/>
      <c r="Q493" s="273"/>
      <c r="R493" s="26"/>
      <c r="S493" s="244"/>
      <c r="T493" s="25"/>
      <c r="U493" s="25"/>
      <c r="V493" s="25"/>
      <c r="W493" s="25"/>
      <c r="X493" s="25"/>
      <c r="Y493" s="25"/>
    </row>
    <row r="494" spans="3:25" s="8" customFormat="1" x14ac:dyDescent="0.2">
      <c r="C494" s="24"/>
      <c r="D494" s="24"/>
      <c r="E494" s="91"/>
      <c r="F494" s="25"/>
      <c r="G494" s="25"/>
      <c r="H494" s="114"/>
      <c r="I494" s="114"/>
      <c r="M494" s="3"/>
      <c r="N494" s="6"/>
      <c r="O494" s="6"/>
      <c r="P494" s="6"/>
      <c r="Q494" s="273"/>
      <c r="R494" s="26"/>
      <c r="S494" s="244"/>
      <c r="T494" s="25"/>
      <c r="U494" s="25"/>
      <c r="V494" s="25"/>
      <c r="W494" s="25"/>
      <c r="X494" s="25"/>
      <c r="Y494" s="25"/>
    </row>
    <row r="495" spans="3:25" s="8" customFormat="1" x14ac:dyDescent="0.2">
      <c r="C495" s="24"/>
      <c r="D495" s="24"/>
      <c r="E495" s="91"/>
      <c r="F495" s="25"/>
      <c r="G495" s="25"/>
      <c r="H495" s="114"/>
      <c r="I495" s="114"/>
      <c r="M495" s="3"/>
      <c r="N495" s="6"/>
      <c r="O495" s="6"/>
      <c r="P495" s="6"/>
      <c r="Q495" s="273"/>
      <c r="R495" s="26"/>
      <c r="S495" s="244"/>
      <c r="T495" s="25"/>
      <c r="U495" s="25"/>
      <c r="V495" s="25"/>
      <c r="W495" s="25"/>
      <c r="X495" s="25"/>
      <c r="Y495" s="25"/>
    </row>
    <row r="496" spans="3:25" s="8" customFormat="1" x14ac:dyDescent="0.2">
      <c r="C496" s="24"/>
      <c r="D496" s="24"/>
      <c r="E496" s="91"/>
      <c r="F496" s="25"/>
      <c r="G496" s="25"/>
      <c r="H496" s="114"/>
      <c r="I496" s="114"/>
      <c r="M496" s="3"/>
      <c r="N496" s="6"/>
      <c r="O496" s="6"/>
      <c r="P496" s="6"/>
      <c r="Q496" s="273"/>
      <c r="R496" s="26"/>
      <c r="S496" s="244"/>
      <c r="T496" s="25"/>
      <c r="U496" s="25"/>
      <c r="V496" s="25"/>
      <c r="W496" s="25"/>
      <c r="X496" s="25"/>
      <c r="Y496" s="25"/>
    </row>
    <row r="497" spans="3:25" s="8" customFormat="1" x14ac:dyDescent="0.2">
      <c r="C497" s="24"/>
      <c r="D497" s="24"/>
      <c r="E497" s="91"/>
      <c r="F497" s="25"/>
      <c r="G497" s="25"/>
      <c r="H497" s="114"/>
      <c r="I497" s="114"/>
      <c r="M497" s="3"/>
      <c r="N497" s="6"/>
      <c r="O497" s="6"/>
      <c r="P497" s="6"/>
      <c r="Q497" s="273"/>
      <c r="R497" s="26"/>
      <c r="S497" s="244"/>
      <c r="T497" s="25"/>
      <c r="U497" s="25"/>
      <c r="V497" s="25"/>
      <c r="W497" s="25"/>
      <c r="X497" s="25"/>
      <c r="Y497" s="25"/>
    </row>
    <row r="498" spans="3:25" s="8" customFormat="1" x14ac:dyDescent="0.2">
      <c r="C498" s="24"/>
      <c r="D498" s="24"/>
      <c r="E498" s="91"/>
      <c r="F498" s="25"/>
      <c r="G498" s="25"/>
      <c r="H498" s="114"/>
      <c r="I498" s="114"/>
      <c r="M498" s="3"/>
      <c r="N498" s="6"/>
      <c r="O498" s="6"/>
      <c r="P498" s="6"/>
      <c r="Q498" s="273"/>
      <c r="R498" s="26"/>
      <c r="S498" s="244"/>
      <c r="T498" s="25"/>
      <c r="U498" s="25"/>
      <c r="V498" s="25"/>
      <c r="W498" s="25"/>
      <c r="X498" s="25"/>
      <c r="Y498" s="25"/>
    </row>
    <row r="499" spans="3:25" s="8" customFormat="1" x14ac:dyDescent="0.2">
      <c r="C499" s="24"/>
      <c r="D499" s="24"/>
      <c r="E499" s="91"/>
      <c r="F499" s="25"/>
      <c r="G499" s="25"/>
      <c r="H499" s="114"/>
      <c r="I499" s="114"/>
      <c r="M499" s="3"/>
      <c r="N499" s="6"/>
      <c r="O499" s="6"/>
      <c r="P499" s="6"/>
      <c r="Q499" s="273"/>
      <c r="R499" s="26"/>
      <c r="S499" s="244"/>
      <c r="T499" s="25"/>
      <c r="U499" s="25"/>
      <c r="V499" s="25"/>
      <c r="W499" s="25"/>
      <c r="X499" s="25"/>
      <c r="Y499" s="25"/>
    </row>
    <row r="500" spans="3:25" s="8" customFormat="1" x14ac:dyDescent="0.2">
      <c r="C500" s="24"/>
      <c r="D500" s="24"/>
      <c r="E500" s="91"/>
      <c r="F500" s="25"/>
      <c r="G500" s="25"/>
      <c r="H500" s="114"/>
      <c r="I500" s="114"/>
      <c r="M500" s="3"/>
      <c r="N500" s="6"/>
      <c r="O500" s="6"/>
      <c r="P500" s="6"/>
      <c r="Q500" s="273"/>
      <c r="R500" s="26"/>
      <c r="S500" s="244"/>
      <c r="T500" s="25"/>
      <c r="U500" s="25"/>
      <c r="V500" s="25"/>
      <c r="W500" s="25"/>
      <c r="X500" s="25"/>
      <c r="Y500" s="25"/>
    </row>
    <row r="501" spans="3:25" s="8" customFormat="1" x14ac:dyDescent="0.2">
      <c r="C501" s="24"/>
      <c r="D501" s="24"/>
      <c r="E501" s="91"/>
      <c r="F501" s="25"/>
      <c r="G501" s="25"/>
      <c r="H501" s="114"/>
      <c r="I501" s="114"/>
      <c r="M501" s="3"/>
      <c r="N501" s="6"/>
      <c r="O501" s="6"/>
      <c r="P501" s="6"/>
      <c r="Q501" s="273"/>
      <c r="R501" s="26"/>
      <c r="S501" s="244"/>
      <c r="T501" s="25"/>
      <c r="U501" s="25"/>
      <c r="V501" s="25"/>
      <c r="W501" s="25"/>
      <c r="X501" s="25"/>
      <c r="Y501" s="25"/>
    </row>
    <row r="502" spans="3:25" s="8" customFormat="1" x14ac:dyDescent="0.2">
      <c r="C502" s="24"/>
      <c r="D502" s="24"/>
      <c r="E502" s="91"/>
      <c r="F502" s="25"/>
      <c r="G502" s="25"/>
      <c r="H502" s="114"/>
      <c r="I502" s="114"/>
      <c r="M502" s="3"/>
      <c r="N502" s="6"/>
      <c r="O502" s="6"/>
      <c r="P502" s="6"/>
      <c r="Q502" s="273"/>
      <c r="R502" s="26"/>
      <c r="S502" s="244"/>
      <c r="T502" s="25"/>
      <c r="U502" s="25"/>
      <c r="V502" s="25"/>
      <c r="W502" s="25"/>
      <c r="X502" s="25"/>
      <c r="Y502" s="25"/>
    </row>
    <row r="503" spans="3:25" s="8" customFormat="1" x14ac:dyDescent="0.2">
      <c r="C503" s="24"/>
      <c r="D503" s="24"/>
      <c r="E503" s="91"/>
      <c r="F503" s="25"/>
      <c r="G503" s="25"/>
      <c r="H503" s="114"/>
      <c r="I503" s="114"/>
      <c r="M503" s="3"/>
      <c r="N503" s="6"/>
      <c r="O503" s="6"/>
      <c r="P503" s="6"/>
      <c r="Q503" s="273"/>
      <c r="R503" s="26"/>
      <c r="S503" s="244"/>
      <c r="T503" s="25"/>
      <c r="U503" s="25"/>
      <c r="V503" s="25"/>
      <c r="W503" s="25"/>
      <c r="X503" s="25"/>
      <c r="Y503" s="25"/>
    </row>
    <row r="504" spans="3:25" s="8" customFormat="1" x14ac:dyDescent="0.2">
      <c r="C504" s="24"/>
      <c r="D504" s="24"/>
      <c r="E504" s="91"/>
      <c r="F504" s="25"/>
      <c r="G504" s="25"/>
      <c r="H504" s="114"/>
      <c r="I504" s="114"/>
      <c r="M504" s="3"/>
      <c r="N504" s="6"/>
      <c r="O504" s="6"/>
      <c r="P504" s="6"/>
      <c r="Q504" s="273"/>
      <c r="R504" s="26"/>
      <c r="S504" s="244"/>
      <c r="T504" s="25"/>
      <c r="U504" s="25"/>
      <c r="V504" s="25"/>
      <c r="W504" s="25"/>
      <c r="X504" s="25"/>
      <c r="Y504" s="25"/>
    </row>
    <row r="505" spans="3:25" s="8" customFormat="1" x14ac:dyDescent="0.2">
      <c r="C505" s="24"/>
      <c r="D505" s="24"/>
      <c r="E505" s="91"/>
      <c r="F505" s="25"/>
      <c r="G505" s="25"/>
      <c r="H505" s="114"/>
      <c r="I505" s="114"/>
      <c r="M505" s="3"/>
      <c r="N505" s="6"/>
      <c r="O505" s="6"/>
      <c r="P505" s="6"/>
      <c r="Q505" s="273"/>
      <c r="R505" s="26"/>
      <c r="S505" s="244"/>
      <c r="T505" s="25"/>
      <c r="U505" s="25"/>
      <c r="V505" s="25"/>
      <c r="W505" s="25"/>
      <c r="X505" s="25"/>
      <c r="Y505" s="25"/>
    </row>
    <row r="506" spans="3:25" s="8" customFormat="1" x14ac:dyDescent="0.2">
      <c r="C506" s="24"/>
      <c r="D506" s="24"/>
      <c r="E506" s="91"/>
      <c r="F506" s="25"/>
      <c r="G506" s="25"/>
      <c r="H506" s="114"/>
      <c r="I506" s="114"/>
      <c r="M506" s="3"/>
      <c r="N506" s="6"/>
      <c r="O506" s="6"/>
      <c r="P506" s="6"/>
      <c r="Q506" s="273"/>
      <c r="R506" s="26"/>
      <c r="S506" s="244"/>
      <c r="T506" s="25"/>
      <c r="U506" s="25"/>
      <c r="V506" s="25"/>
      <c r="W506" s="25"/>
      <c r="X506" s="25"/>
      <c r="Y506" s="25"/>
    </row>
    <row r="507" spans="3:25" s="8" customFormat="1" x14ac:dyDescent="0.2">
      <c r="C507" s="24"/>
      <c r="D507" s="24"/>
      <c r="E507" s="91"/>
      <c r="F507" s="25"/>
      <c r="G507" s="25"/>
      <c r="H507" s="114"/>
      <c r="I507" s="114"/>
      <c r="M507" s="3"/>
      <c r="N507" s="6"/>
      <c r="O507" s="6"/>
      <c r="P507" s="6"/>
      <c r="Q507" s="273"/>
      <c r="R507" s="26"/>
      <c r="S507" s="244"/>
      <c r="T507" s="25"/>
      <c r="U507" s="25"/>
      <c r="V507" s="25"/>
      <c r="W507" s="25"/>
      <c r="X507" s="25"/>
      <c r="Y507" s="25"/>
    </row>
    <row r="508" spans="3:25" s="8" customFormat="1" x14ac:dyDescent="0.2">
      <c r="C508" s="24"/>
      <c r="D508" s="24"/>
      <c r="E508" s="91"/>
      <c r="F508" s="25"/>
      <c r="G508" s="25"/>
      <c r="H508" s="114"/>
      <c r="I508" s="114"/>
      <c r="M508" s="3"/>
      <c r="N508" s="6"/>
      <c r="O508" s="6"/>
      <c r="P508" s="6"/>
      <c r="Q508" s="273"/>
      <c r="R508" s="26"/>
      <c r="S508" s="244"/>
      <c r="T508" s="25"/>
      <c r="U508" s="25"/>
      <c r="V508" s="25"/>
      <c r="W508" s="25"/>
      <c r="X508" s="25"/>
      <c r="Y508" s="25"/>
    </row>
    <row r="509" spans="3:25" s="8" customFormat="1" x14ac:dyDescent="0.2">
      <c r="C509" s="24"/>
      <c r="D509" s="24"/>
      <c r="E509" s="91"/>
      <c r="F509" s="25"/>
      <c r="G509" s="25"/>
      <c r="H509" s="114"/>
      <c r="I509" s="114"/>
      <c r="M509" s="3"/>
      <c r="N509" s="6"/>
      <c r="O509" s="6"/>
      <c r="P509" s="6"/>
      <c r="Q509" s="273"/>
      <c r="R509" s="26"/>
      <c r="S509" s="244"/>
      <c r="T509" s="25"/>
      <c r="U509" s="25"/>
      <c r="V509" s="25"/>
      <c r="W509" s="25"/>
      <c r="X509" s="25"/>
      <c r="Y509" s="25"/>
    </row>
    <row r="510" spans="3:25" s="8" customFormat="1" x14ac:dyDescent="0.2">
      <c r="C510" s="24"/>
      <c r="D510" s="24"/>
      <c r="E510" s="91"/>
      <c r="F510" s="25"/>
      <c r="G510" s="25"/>
      <c r="H510" s="114"/>
      <c r="I510" s="114"/>
      <c r="M510" s="3"/>
      <c r="N510" s="6"/>
      <c r="O510" s="6"/>
      <c r="P510" s="6"/>
      <c r="Q510" s="273"/>
      <c r="R510" s="26"/>
      <c r="S510" s="244"/>
      <c r="T510" s="25"/>
      <c r="U510" s="25"/>
      <c r="V510" s="25"/>
      <c r="W510" s="25"/>
      <c r="X510" s="25"/>
      <c r="Y510" s="25"/>
    </row>
    <row r="511" spans="3:25" s="8" customFormat="1" x14ac:dyDescent="0.2">
      <c r="C511" s="24"/>
      <c r="D511" s="24"/>
      <c r="E511" s="91"/>
      <c r="F511" s="25"/>
      <c r="G511" s="25"/>
      <c r="H511" s="114"/>
      <c r="I511" s="114"/>
      <c r="M511" s="3"/>
      <c r="N511" s="6"/>
      <c r="O511" s="6"/>
      <c r="P511" s="6"/>
      <c r="Q511" s="273"/>
      <c r="R511" s="26"/>
      <c r="S511" s="244"/>
      <c r="T511" s="25"/>
      <c r="U511" s="25"/>
      <c r="V511" s="25"/>
      <c r="W511" s="25"/>
      <c r="X511" s="25"/>
      <c r="Y511" s="25"/>
    </row>
    <row r="512" spans="3:25" s="8" customFormat="1" x14ac:dyDescent="0.2">
      <c r="C512" s="24"/>
      <c r="D512" s="24"/>
      <c r="E512" s="91"/>
      <c r="F512" s="25"/>
      <c r="G512" s="25"/>
      <c r="H512" s="114"/>
      <c r="I512" s="114"/>
      <c r="M512" s="3"/>
      <c r="N512" s="6"/>
      <c r="O512" s="6"/>
      <c r="P512" s="6"/>
      <c r="Q512" s="273"/>
      <c r="R512" s="26"/>
      <c r="S512" s="244"/>
      <c r="T512" s="25"/>
      <c r="U512" s="25"/>
      <c r="V512" s="25"/>
      <c r="W512" s="25"/>
      <c r="X512" s="25"/>
      <c r="Y512" s="25"/>
    </row>
    <row r="513" spans="3:25" s="8" customFormat="1" x14ac:dyDescent="0.2">
      <c r="C513" s="24"/>
      <c r="D513" s="24"/>
      <c r="E513" s="91"/>
      <c r="F513" s="25"/>
      <c r="G513" s="25"/>
      <c r="H513" s="114"/>
      <c r="I513" s="114"/>
      <c r="M513" s="3"/>
      <c r="N513" s="6"/>
      <c r="O513" s="6"/>
      <c r="P513" s="6"/>
      <c r="Q513" s="273"/>
      <c r="R513" s="26"/>
      <c r="S513" s="244"/>
      <c r="T513" s="25"/>
      <c r="U513" s="25"/>
      <c r="V513" s="25"/>
      <c r="W513" s="25"/>
      <c r="X513" s="25"/>
      <c r="Y513" s="25"/>
    </row>
    <row r="514" spans="3:25" s="8" customFormat="1" x14ac:dyDescent="0.2">
      <c r="C514" s="24"/>
      <c r="D514" s="24"/>
      <c r="E514" s="91"/>
      <c r="F514" s="25"/>
      <c r="G514" s="25"/>
      <c r="H514" s="114"/>
      <c r="I514" s="114"/>
      <c r="M514" s="3"/>
      <c r="N514" s="6"/>
      <c r="O514" s="6"/>
      <c r="P514" s="6"/>
      <c r="Q514" s="273"/>
      <c r="R514" s="26"/>
      <c r="S514" s="244"/>
      <c r="T514" s="25"/>
      <c r="U514" s="25"/>
      <c r="V514" s="25"/>
      <c r="W514" s="25"/>
      <c r="X514" s="25"/>
      <c r="Y514" s="25"/>
    </row>
    <row r="515" spans="3:25" s="8" customFormat="1" x14ac:dyDescent="0.2">
      <c r="C515" s="24"/>
      <c r="D515" s="24"/>
      <c r="E515" s="91"/>
      <c r="F515" s="25"/>
      <c r="G515" s="25"/>
      <c r="H515" s="114"/>
      <c r="I515" s="114"/>
      <c r="M515" s="3"/>
      <c r="N515" s="6"/>
      <c r="O515" s="6"/>
      <c r="P515" s="6"/>
      <c r="Q515" s="273"/>
      <c r="R515" s="26"/>
      <c r="S515" s="244"/>
      <c r="T515" s="25"/>
      <c r="U515" s="25"/>
      <c r="V515" s="25"/>
      <c r="W515" s="25"/>
      <c r="X515" s="25"/>
      <c r="Y515" s="25"/>
    </row>
    <row r="516" spans="3:25" s="8" customFormat="1" x14ac:dyDescent="0.2">
      <c r="C516" s="24"/>
      <c r="D516" s="24"/>
      <c r="E516" s="91"/>
      <c r="F516" s="25"/>
      <c r="G516" s="25"/>
      <c r="H516" s="114"/>
      <c r="I516" s="114"/>
      <c r="M516" s="1"/>
      <c r="Q516" s="2"/>
      <c r="R516" s="25"/>
      <c r="S516" s="244"/>
      <c r="T516" s="25"/>
      <c r="U516" s="25"/>
      <c r="V516" s="25"/>
      <c r="W516" s="25"/>
      <c r="X516" s="25"/>
      <c r="Y516" s="25"/>
    </row>
    <row r="517" spans="3:25" s="8" customFormat="1" x14ac:dyDescent="0.2">
      <c r="C517" s="24"/>
      <c r="D517" s="24"/>
      <c r="E517" s="91"/>
      <c r="F517" s="25"/>
      <c r="G517" s="25"/>
      <c r="H517" s="114"/>
      <c r="I517" s="114"/>
      <c r="M517" s="1"/>
      <c r="Q517" s="2"/>
      <c r="R517" s="25"/>
      <c r="S517" s="244"/>
      <c r="T517" s="25"/>
      <c r="U517" s="25"/>
      <c r="V517" s="25"/>
      <c r="W517" s="25"/>
      <c r="X517" s="25"/>
      <c r="Y517" s="25"/>
    </row>
    <row r="518" spans="3:25" s="8" customFormat="1" x14ac:dyDescent="0.2">
      <c r="C518" s="24"/>
      <c r="D518" s="24"/>
      <c r="E518" s="91"/>
      <c r="F518" s="25"/>
      <c r="G518" s="25"/>
      <c r="H518" s="114"/>
      <c r="I518" s="114"/>
      <c r="M518" s="1"/>
      <c r="Q518" s="2"/>
      <c r="R518" s="25"/>
      <c r="S518" s="244"/>
      <c r="T518" s="25"/>
      <c r="U518" s="25"/>
      <c r="V518" s="25"/>
      <c r="W518" s="25"/>
      <c r="X518" s="25"/>
      <c r="Y518" s="25"/>
    </row>
    <row r="519" spans="3:25" s="8" customFormat="1" x14ac:dyDescent="0.2">
      <c r="C519" s="24"/>
      <c r="D519" s="24"/>
      <c r="E519" s="91"/>
      <c r="F519" s="25"/>
      <c r="G519" s="25"/>
      <c r="H519" s="114"/>
      <c r="I519" s="114"/>
      <c r="M519" s="1"/>
      <c r="Q519" s="2"/>
      <c r="R519" s="25"/>
      <c r="S519" s="244"/>
      <c r="T519" s="25"/>
      <c r="U519" s="25"/>
      <c r="V519" s="25"/>
      <c r="W519" s="25"/>
      <c r="X519" s="25"/>
      <c r="Y519" s="25"/>
    </row>
    <row r="520" spans="3:25" s="8" customFormat="1" x14ac:dyDescent="0.2">
      <c r="C520" s="24"/>
      <c r="D520" s="24"/>
      <c r="E520" s="91"/>
      <c r="F520" s="25"/>
      <c r="G520" s="25"/>
      <c r="H520" s="114"/>
      <c r="I520" s="114"/>
      <c r="M520" s="1"/>
      <c r="Q520" s="2"/>
      <c r="R520" s="25"/>
      <c r="S520" s="244"/>
      <c r="T520" s="25"/>
      <c r="U520" s="25"/>
      <c r="V520" s="25"/>
      <c r="W520" s="25"/>
      <c r="X520" s="25"/>
      <c r="Y520" s="25"/>
    </row>
    <row r="521" spans="3:25" s="8" customFormat="1" x14ac:dyDescent="0.2">
      <c r="C521" s="24"/>
      <c r="D521" s="24"/>
      <c r="E521" s="91"/>
      <c r="F521" s="25"/>
      <c r="G521" s="25"/>
      <c r="H521" s="114"/>
      <c r="I521" s="114"/>
      <c r="M521" s="1"/>
      <c r="Q521" s="2"/>
      <c r="R521" s="25"/>
      <c r="S521" s="244"/>
      <c r="T521" s="25"/>
      <c r="U521" s="25"/>
      <c r="V521" s="25"/>
      <c r="W521" s="25"/>
      <c r="X521" s="25"/>
      <c r="Y521" s="25"/>
    </row>
    <row r="522" spans="3:25" s="8" customFormat="1" x14ac:dyDescent="0.2">
      <c r="C522" s="24"/>
      <c r="D522" s="24"/>
      <c r="E522" s="91"/>
      <c r="F522" s="25"/>
      <c r="G522" s="25"/>
      <c r="H522" s="114"/>
      <c r="I522" s="114"/>
      <c r="M522" s="1"/>
      <c r="Q522" s="2"/>
      <c r="R522" s="25"/>
      <c r="S522" s="244"/>
      <c r="T522" s="25"/>
      <c r="U522" s="25"/>
      <c r="V522" s="25"/>
      <c r="W522" s="25"/>
      <c r="X522" s="25"/>
      <c r="Y522" s="25"/>
    </row>
    <row r="523" spans="3:25" s="8" customFormat="1" x14ac:dyDescent="0.2">
      <c r="C523" s="24"/>
      <c r="D523" s="24"/>
      <c r="E523" s="91"/>
      <c r="F523" s="25"/>
      <c r="G523" s="25"/>
      <c r="H523" s="114"/>
      <c r="I523" s="114"/>
      <c r="M523" s="1"/>
      <c r="Q523" s="2"/>
      <c r="R523" s="25"/>
      <c r="S523" s="244"/>
      <c r="T523" s="25"/>
      <c r="U523" s="25"/>
      <c r="V523" s="25"/>
      <c r="W523" s="25"/>
      <c r="X523" s="25"/>
      <c r="Y523" s="25"/>
    </row>
  </sheetData>
  <mergeCells count="2">
    <mergeCell ref="C2:Z2"/>
    <mergeCell ref="C1:Z1"/>
  </mergeCells>
  <phoneticPr fontId="0" type="noConversion"/>
  <printOptions horizontalCentered="1" verticalCentered="1"/>
  <pageMargins left="0.25" right="0.02" top="0.73" bottom="0.72" header="0.5" footer="0.5"/>
  <pageSetup paperSize="5" scale="38" orientation="landscape" horizontalDpi="1200" verticalDpi="1200" r:id="rId1"/>
  <headerFooter alignWithMargins="0">
    <oddHeader>&amp;C&amp;c</oddHeader>
    <oddFooter>&amp;C&amp;14Appendix A&amp;R&amp;14Page 3 of 4</oddFooter>
  </headerFooter>
  <ignoredErrors>
    <ignoredError sqref="N25 N56 N29 N38 O10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59"/>
  <sheetViews>
    <sheetView zoomScale="80" zoomScaleNormal="80" workbookViewId="0">
      <selection activeCell="N31" sqref="N31"/>
    </sheetView>
  </sheetViews>
  <sheetFormatPr defaultColWidth="10.6640625" defaultRowHeight="12.75" x14ac:dyDescent="0.2"/>
  <cols>
    <col min="1" max="1" width="7.33203125" style="121" bestFit="1" customWidth="1"/>
    <col min="2" max="2" width="7.6640625" style="121" bestFit="1" customWidth="1"/>
    <col min="3" max="3" width="18" style="121" customWidth="1"/>
    <col min="4" max="4" width="12.33203125" style="121" bestFit="1" customWidth="1"/>
    <col min="5" max="5" width="12.33203125" style="121" customWidth="1"/>
    <col min="6" max="6" width="20.33203125" style="121" bestFit="1" customWidth="1"/>
    <col min="7" max="7" width="20.33203125" style="121" customWidth="1"/>
    <col min="8" max="8" width="21.83203125" style="121" bestFit="1" customWidth="1"/>
    <col min="9" max="9" width="19.33203125" style="121" bestFit="1" customWidth="1"/>
    <col min="10" max="16384" width="10.6640625" style="121"/>
  </cols>
  <sheetData>
    <row r="1" spans="1:12" s="119" customFormat="1" x14ac:dyDescent="0.2">
      <c r="A1" s="296" t="s">
        <v>3</v>
      </c>
      <c r="B1" s="296"/>
      <c r="C1" s="296"/>
      <c r="D1" s="296"/>
      <c r="E1" s="296"/>
      <c r="F1" s="296"/>
      <c r="G1" s="296"/>
      <c r="H1" s="296"/>
      <c r="I1" s="296"/>
      <c r="J1" s="118"/>
      <c r="K1" s="118"/>
    </row>
    <row r="2" spans="1:12" s="119" customFormat="1" x14ac:dyDescent="0.2">
      <c r="A2" s="296" t="s">
        <v>222</v>
      </c>
      <c r="B2" s="296"/>
      <c r="C2" s="296"/>
      <c r="D2" s="296"/>
      <c r="E2" s="296"/>
      <c r="F2" s="296"/>
      <c r="G2" s="296"/>
      <c r="H2" s="296"/>
      <c r="I2" s="296"/>
      <c r="J2" s="118"/>
      <c r="K2" s="257"/>
      <c r="L2" s="258"/>
    </row>
    <row r="3" spans="1:12" s="119" customFormat="1" x14ac:dyDescent="0.2">
      <c r="A3" s="296" t="s">
        <v>118</v>
      </c>
      <c r="B3" s="296"/>
      <c r="C3" s="296"/>
      <c r="D3" s="296"/>
      <c r="E3" s="296"/>
      <c r="F3" s="296"/>
      <c r="G3" s="296"/>
      <c r="H3" s="296"/>
      <c r="I3" s="296"/>
      <c r="J3" s="118"/>
      <c r="K3" s="118"/>
    </row>
    <row r="4" spans="1:12" s="119" customFormat="1" x14ac:dyDescent="0.2">
      <c r="A4" s="296" t="s">
        <v>48</v>
      </c>
      <c r="B4" s="296"/>
      <c r="C4" s="296"/>
      <c r="D4" s="296"/>
      <c r="E4" s="296"/>
      <c r="F4" s="296"/>
      <c r="G4" s="296"/>
      <c r="H4" s="296"/>
      <c r="I4" s="296"/>
      <c r="J4" s="118"/>
      <c r="K4" s="118"/>
    </row>
    <row r="5" spans="1:12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2" s="124" customFormat="1" x14ac:dyDescent="0.2">
      <c r="A6" s="122"/>
      <c r="B6" s="122"/>
      <c r="C6" s="122" t="s">
        <v>49</v>
      </c>
      <c r="D6" s="122"/>
      <c r="E6" s="122"/>
      <c r="F6" s="122" t="s">
        <v>50</v>
      </c>
      <c r="G6" s="123" t="s">
        <v>116</v>
      </c>
      <c r="H6" s="122" t="s">
        <v>51</v>
      </c>
      <c r="I6" s="122"/>
      <c r="J6" s="122"/>
      <c r="K6" s="122"/>
    </row>
    <row r="7" spans="1:12" s="124" customFormat="1" x14ac:dyDescent="0.2">
      <c r="A7" s="122"/>
      <c r="B7" s="122"/>
      <c r="C7" s="122" t="s">
        <v>52</v>
      </c>
      <c r="D7" s="122" t="s">
        <v>53</v>
      </c>
      <c r="E7" s="122"/>
      <c r="F7" s="122" t="s">
        <v>10</v>
      </c>
      <c r="G7" s="123" t="s">
        <v>117</v>
      </c>
      <c r="H7" s="122" t="s">
        <v>119</v>
      </c>
      <c r="I7" s="122" t="s">
        <v>54</v>
      </c>
      <c r="J7" s="122"/>
      <c r="K7" s="122"/>
    </row>
    <row r="8" spans="1:12" s="124" customFormat="1" x14ac:dyDescent="0.2">
      <c r="A8" s="122"/>
      <c r="B8" s="122"/>
      <c r="C8" s="122" t="s">
        <v>55</v>
      </c>
      <c r="D8" s="122" t="s">
        <v>55</v>
      </c>
      <c r="E8" s="122"/>
      <c r="F8" s="122" t="s">
        <v>52</v>
      </c>
      <c r="G8" s="123" t="s">
        <v>0</v>
      </c>
      <c r="H8" s="122" t="s">
        <v>56</v>
      </c>
      <c r="I8" s="122" t="s">
        <v>57</v>
      </c>
      <c r="J8" s="122"/>
      <c r="K8" s="122"/>
    </row>
    <row r="9" spans="1:12" s="124" customFormat="1" x14ac:dyDescent="0.2">
      <c r="A9" s="122"/>
      <c r="B9" s="125" t="s">
        <v>58</v>
      </c>
      <c r="C9" s="125" t="s">
        <v>59</v>
      </c>
      <c r="D9" s="125" t="s">
        <v>9</v>
      </c>
      <c r="E9" s="126"/>
      <c r="F9" s="125" t="s">
        <v>60</v>
      </c>
      <c r="G9" s="126"/>
      <c r="H9" s="125" t="s">
        <v>61</v>
      </c>
      <c r="I9" s="125" t="s">
        <v>62</v>
      </c>
      <c r="J9" s="122"/>
      <c r="K9" s="122"/>
    </row>
    <row r="10" spans="1:12" x14ac:dyDescent="0.2">
      <c r="A10" s="127">
        <v>2017</v>
      </c>
      <c r="B10" s="127">
        <v>1</v>
      </c>
      <c r="C10" s="128">
        <v>0.50375046186292716</v>
      </c>
      <c r="D10" s="129">
        <v>0.52610000000000001</v>
      </c>
      <c r="E10" s="129"/>
      <c r="F10" s="131">
        <v>0.52610000000000001</v>
      </c>
      <c r="G10" s="132" t="s">
        <v>210</v>
      </c>
      <c r="H10" s="13">
        <v>0.55240500000000003</v>
      </c>
      <c r="I10" s="130">
        <v>0.57544028850000006</v>
      </c>
      <c r="J10" s="133"/>
      <c r="K10" s="120"/>
    </row>
    <row r="11" spans="1:12" x14ac:dyDescent="0.2">
      <c r="A11" s="127">
        <f>A10+1</f>
        <v>2018</v>
      </c>
      <c r="B11" s="127">
        <v>2</v>
      </c>
      <c r="C11" s="128">
        <v>0.48145277252468566</v>
      </c>
      <c r="D11" s="129">
        <v>0.52510000000000001</v>
      </c>
      <c r="E11" s="129"/>
      <c r="F11" s="131">
        <v>1.0512000000000001</v>
      </c>
      <c r="G11" s="132" t="s">
        <v>210</v>
      </c>
      <c r="H11" s="13">
        <v>1.1037600000000003</v>
      </c>
      <c r="I11" s="130">
        <v>0.58663510859891288</v>
      </c>
      <c r="J11" s="134"/>
      <c r="K11" s="120"/>
    </row>
    <row r="12" spans="1:12" x14ac:dyDescent="0.2">
      <c r="A12" s="127">
        <f t="shared" ref="A12:A54" si="0">A11+1</f>
        <v>2019</v>
      </c>
      <c r="B12" s="127">
        <v>3</v>
      </c>
      <c r="C12" s="128">
        <v>0.4608337288383616</v>
      </c>
      <c r="D12" s="129">
        <v>0.52480000000000004</v>
      </c>
      <c r="E12" s="129"/>
      <c r="F12" s="131">
        <v>1.5760000000000001</v>
      </c>
      <c r="G12" s="132" t="s">
        <v>210</v>
      </c>
      <c r="H12" s="13">
        <v>1.6548</v>
      </c>
      <c r="I12" s="130">
        <v>0.59822974054754463</v>
      </c>
      <c r="J12" s="134"/>
      <c r="K12" s="120"/>
    </row>
    <row r="13" spans="1:12" x14ac:dyDescent="0.2">
      <c r="A13" s="127">
        <f t="shared" si="0"/>
        <v>2020</v>
      </c>
      <c r="B13" s="127">
        <v>4</v>
      </c>
      <c r="C13" s="128">
        <v>0.43893958281012163</v>
      </c>
      <c r="D13" s="129">
        <v>0.52200000000000002</v>
      </c>
      <c r="E13" s="129"/>
      <c r="F13" s="131">
        <v>2.0979999999999999</v>
      </c>
      <c r="G13" s="132" t="s">
        <v>210</v>
      </c>
      <c r="H13" s="13">
        <v>2.2029000000000001</v>
      </c>
      <c r="I13" s="130">
        <v>0.6093103038395391</v>
      </c>
      <c r="J13" s="134"/>
      <c r="K13" s="120"/>
    </row>
    <row r="14" spans="1:12" x14ac:dyDescent="0.2">
      <c r="A14" s="127">
        <f t="shared" si="0"/>
        <v>2021</v>
      </c>
      <c r="B14" s="127">
        <v>5</v>
      </c>
      <c r="C14" s="128">
        <v>0.4316463220726437</v>
      </c>
      <c r="D14" s="129">
        <v>0.53610000000000002</v>
      </c>
      <c r="E14" s="129"/>
      <c r="F14" s="131">
        <v>2.6341000000000001</v>
      </c>
      <c r="G14" s="135" t="s">
        <v>211</v>
      </c>
      <c r="H14" s="13">
        <v>2.8316574999999999</v>
      </c>
      <c r="I14" s="130">
        <v>0.6391077942016965</v>
      </c>
      <c r="J14" s="134"/>
      <c r="K14" s="120"/>
    </row>
    <row r="15" spans="1:12" x14ac:dyDescent="0.2">
      <c r="A15" s="127">
        <f t="shared" si="0"/>
        <v>2022</v>
      </c>
      <c r="B15" s="127">
        <v>6</v>
      </c>
      <c r="C15" s="128">
        <v>0.43266302968283699</v>
      </c>
      <c r="D15" s="129">
        <v>0.56120000000000003</v>
      </c>
      <c r="E15" s="129"/>
      <c r="F15" s="131">
        <v>3.1953</v>
      </c>
      <c r="G15" s="135" t="s">
        <v>211</v>
      </c>
      <c r="H15" s="13">
        <v>3.4349474999999998</v>
      </c>
      <c r="I15" s="130">
        <v>0.65888805718579702</v>
      </c>
      <c r="J15" s="134"/>
      <c r="K15" s="120"/>
    </row>
    <row r="16" spans="1:12" x14ac:dyDescent="0.2">
      <c r="A16" s="127">
        <f t="shared" si="0"/>
        <v>2023</v>
      </c>
      <c r="B16" s="127">
        <v>7</v>
      </c>
      <c r="C16" s="128">
        <v>0.41102835508921054</v>
      </c>
      <c r="D16" s="129">
        <v>0.55669999999999997</v>
      </c>
      <c r="E16" s="129"/>
      <c r="F16" s="131">
        <v>3.7519999999999998</v>
      </c>
      <c r="G16" s="135" t="s">
        <v>211</v>
      </c>
      <c r="H16" s="13">
        <v>4.0333999999999994</v>
      </c>
      <c r="I16" s="264">
        <v>0.67623119327321579</v>
      </c>
      <c r="J16" s="134"/>
      <c r="K16" s="120"/>
    </row>
    <row r="17" spans="1:11" x14ac:dyDescent="0.2">
      <c r="A17" s="127">
        <f t="shared" si="0"/>
        <v>2024</v>
      </c>
      <c r="B17" s="127">
        <v>8</v>
      </c>
      <c r="C17" s="128">
        <v>0.41105121059992716</v>
      </c>
      <c r="D17" s="129">
        <v>0.58140000000000003</v>
      </c>
      <c r="E17" s="129"/>
      <c r="F17" s="131">
        <v>4.3334000000000001</v>
      </c>
      <c r="G17" s="135" t="s">
        <v>211</v>
      </c>
      <c r="H17" s="13">
        <v>4.6584050000000001</v>
      </c>
      <c r="I17" s="130">
        <v>0.6967680181359317</v>
      </c>
      <c r="J17" s="134"/>
      <c r="K17" s="120"/>
    </row>
    <row r="18" spans="1:11" x14ac:dyDescent="0.2">
      <c r="A18" s="127">
        <f t="shared" si="0"/>
        <v>2025</v>
      </c>
      <c r="B18" s="127">
        <v>9</v>
      </c>
      <c r="C18" s="128">
        <v>0.3986779862798866</v>
      </c>
      <c r="D18" s="129">
        <v>0.58889999999999998</v>
      </c>
      <c r="E18" s="129"/>
      <c r="F18" s="131">
        <v>4.9222999999999999</v>
      </c>
      <c r="G18" s="135" t="s">
        <v>211</v>
      </c>
      <c r="H18" s="13">
        <v>5.2914724999999994</v>
      </c>
      <c r="I18" s="130">
        <v>0.71718947736783722</v>
      </c>
      <c r="J18" s="134"/>
      <c r="K18" s="120"/>
    </row>
    <row r="19" spans="1:11" x14ac:dyDescent="0.2">
      <c r="A19" s="127">
        <f t="shared" si="0"/>
        <v>2026</v>
      </c>
      <c r="B19" s="127">
        <v>10</v>
      </c>
      <c r="C19" s="128">
        <v>0.38634251345891696</v>
      </c>
      <c r="D19" s="129">
        <v>0.59599999999999997</v>
      </c>
      <c r="E19" s="129"/>
      <c r="F19" s="131">
        <v>5.5183</v>
      </c>
      <c r="G19" s="132" t="s">
        <v>212</v>
      </c>
      <c r="H19" s="13">
        <v>6.0701300000000007</v>
      </c>
      <c r="I19" s="264">
        <v>0.75473900022038731</v>
      </c>
      <c r="J19" s="134"/>
      <c r="K19" s="120"/>
    </row>
    <row r="20" spans="1:11" x14ac:dyDescent="0.2">
      <c r="A20" s="127">
        <f t="shared" si="0"/>
        <v>2027</v>
      </c>
      <c r="B20" s="127">
        <v>11</v>
      </c>
      <c r="C20" s="128">
        <v>0.38100734329545549</v>
      </c>
      <c r="D20" s="129">
        <v>0.61380000000000001</v>
      </c>
      <c r="E20" s="129"/>
      <c r="F20" s="131">
        <v>6.1321000000000003</v>
      </c>
      <c r="G20" s="132" t="s">
        <v>213</v>
      </c>
      <c r="H20" s="13">
        <v>6.7453100000000008</v>
      </c>
      <c r="I20" s="130">
        <v>0.77704657465540727</v>
      </c>
      <c r="J20" s="134"/>
      <c r="K20" s="120"/>
    </row>
    <row r="21" spans="1:11" x14ac:dyDescent="0.2">
      <c r="A21" s="127">
        <f t="shared" si="0"/>
        <v>2028</v>
      </c>
      <c r="B21" s="127">
        <v>12</v>
      </c>
      <c r="C21" s="128">
        <v>0.38139669124365716</v>
      </c>
      <c r="D21" s="129">
        <v>0.64159999999999995</v>
      </c>
      <c r="E21" s="129"/>
      <c r="F21" s="131">
        <v>6.7736999999999998</v>
      </c>
      <c r="G21" s="132" t="s">
        <v>213</v>
      </c>
      <c r="H21" s="13">
        <v>7.4510700000000005</v>
      </c>
      <c r="I21" s="130">
        <v>0.8017785658413018</v>
      </c>
      <c r="J21" s="134"/>
      <c r="K21" s="120"/>
    </row>
    <row r="22" spans="1:11" x14ac:dyDescent="0.2">
      <c r="A22" s="127">
        <f t="shared" si="0"/>
        <v>2029</v>
      </c>
      <c r="B22" s="127">
        <v>13</v>
      </c>
      <c r="C22" s="128">
        <v>0.36901765181505264</v>
      </c>
      <c r="D22" s="129">
        <v>0.64829999999999999</v>
      </c>
      <c r="E22" s="129"/>
      <c r="F22" s="131">
        <v>7.4219999999999997</v>
      </c>
      <c r="G22" s="132" t="s">
        <v>213</v>
      </c>
      <c r="H22" s="13">
        <v>8.164200000000001</v>
      </c>
      <c r="I22" s="130">
        <v>0.82624123446525555</v>
      </c>
      <c r="J22" s="134"/>
      <c r="K22" s="120"/>
    </row>
    <row r="23" spans="1:11" x14ac:dyDescent="0.2">
      <c r="A23" s="127">
        <f t="shared" si="0"/>
        <v>2030</v>
      </c>
      <c r="B23" s="127">
        <v>14</v>
      </c>
      <c r="C23" s="128">
        <v>0.37060206764692311</v>
      </c>
      <c r="D23" s="129">
        <v>0.67989999999999995</v>
      </c>
      <c r="E23" s="129"/>
      <c r="F23" s="131">
        <v>8.1019000000000005</v>
      </c>
      <c r="G23" s="132" t="s">
        <v>213</v>
      </c>
      <c r="H23" s="13">
        <v>8.912090000000001</v>
      </c>
      <c r="I23" s="130">
        <v>0.85319457683612465</v>
      </c>
      <c r="J23" s="134"/>
      <c r="K23" s="120"/>
    </row>
    <row r="24" spans="1:11" x14ac:dyDescent="0.2">
      <c r="A24" s="127">
        <f t="shared" si="0"/>
        <v>2031</v>
      </c>
      <c r="B24" s="127">
        <v>15</v>
      </c>
      <c r="C24" s="128">
        <v>0.36813039558562383</v>
      </c>
      <c r="D24" s="129">
        <v>0.70530000000000004</v>
      </c>
      <c r="E24" s="129"/>
      <c r="F24" s="131">
        <v>8.8071999999999999</v>
      </c>
      <c r="G24" s="135" t="s">
        <v>214</v>
      </c>
      <c r="H24" s="13">
        <v>9.9080999999999992</v>
      </c>
      <c r="I24" s="264">
        <v>0.90177092312557772</v>
      </c>
      <c r="J24" s="134"/>
      <c r="K24" s="120"/>
    </row>
    <row r="25" spans="1:11" x14ac:dyDescent="0.2">
      <c r="A25" s="127">
        <f t="shared" si="0"/>
        <v>2032</v>
      </c>
      <c r="B25" s="127">
        <v>16</v>
      </c>
      <c r="C25" s="128">
        <v>0.35527945678847395</v>
      </c>
      <c r="D25" s="129">
        <v>0.71079999999999999</v>
      </c>
      <c r="E25" s="129"/>
      <c r="F25" s="131">
        <v>9.5180000000000007</v>
      </c>
      <c r="G25" s="135" t="s">
        <v>214</v>
      </c>
      <c r="H25" s="13">
        <v>10.707750000000001</v>
      </c>
      <c r="I25" s="130">
        <v>0.93050049086035125</v>
      </c>
      <c r="J25" s="134"/>
      <c r="K25" s="120"/>
    </row>
    <row r="26" spans="1:11" x14ac:dyDescent="0.2">
      <c r="A26" s="127">
        <f t="shared" si="0"/>
        <v>2033</v>
      </c>
      <c r="B26" s="127">
        <v>17</v>
      </c>
      <c r="C26" s="128">
        <v>0.35805945415378165</v>
      </c>
      <c r="D26" s="129">
        <v>0.74809999999999999</v>
      </c>
      <c r="E26" s="129"/>
      <c r="F26" s="131">
        <v>10.266100000000002</v>
      </c>
      <c r="G26" s="135" t="s">
        <v>214</v>
      </c>
      <c r="H26" s="13">
        <v>11.549362500000001</v>
      </c>
      <c r="I26" s="130">
        <v>0.96189924352364276</v>
      </c>
      <c r="J26" s="134"/>
      <c r="K26" s="120"/>
    </row>
    <row r="27" spans="1:11" x14ac:dyDescent="0.2">
      <c r="A27" s="127">
        <f t="shared" si="0"/>
        <v>2034</v>
      </c>
      <c r="B27" s="127">
        <v>18</v>
      </c>
      <c r="C27" s="128">
        <v>0.34622149784610223</v>
      </c>
      <c r="D27" s="129">
        <v>0.75549999999999995</v>
      </c>
      <c r="E27" s="129"/>
      <c r="F27" s="131">
        <v>11.021600000000001</v>
      </c>
      <c r="G27" s="135" t="s">
        <v>214</v>
      </c>
      <c r="H27" s="13">
        <v>12.399300000000002</v>
      </c>
      <c r="I27" s="130">
        <v>0.99304357369521867</v>
      </c>
      <c r="J27" s="134"/>
      <c r="K27" s="120"/>
    </row>
    <row r="28" spans="1:11" x14ac:dyDescent="0.2">
      <c r="A28" s="127">
        <f t="shared" si="0"/>
        <v>2035</v>
      </c>
      <c r="B28" s="127">
        <v>19</v>
      </c>
      <c r="C28" s="128">
        <v>0.33853189864122668</v>
      </c>
      <c r="D28" s="129">
        <v>0.77139999999999997</v>
      </c>
      <c r="E28" s="129"/>
      <c r="F28" s="131">
        <v>11.793000000000001</v>
      </c>
      <c r="G28" s="135" t="s">
        <v>214</v>
      </c>
      <c r="H28" s="13">
        <v>13.267125000000002</v>
      </c>
      <c r="I28" s="130">
        <v>1.024781338122388</v>
      </c>
      <c r="J28" s="134"/>
      <c r="K28" s="120"/>
    </row>
    <row r="29" spans="1:11" x14ac:dyDescent="0.2">
      <c r="A29" s="127">
        <f t="shared" si="0"/>
        <v>2036</v>
      </c>
      <c r="B29" s="127">
        <v>20</v>
      </c>
      <c r="C29" s="128">
        <v>0.33335319301782923</v>
      </c>
      <c r="D29" s="129">
        <v>0.79330000000000001</v>
      </c>
      <c r="E29" s="129"/>
      <c r="F29" s="131">
        <v>12.586300000000001</v>
      </c>
      <c r="G29" s="135" t="s">
        <v>214</v>
      </c>
      <c r="H29" s="13">
        <v>14.159587500000001</v>
      </c>
      <c r="I29" s="264">
        <v>1.0576313422902455</v>
      </c>
      <c r="J29" s="134"/>
      <c r="K29" s="120"/>
    </row>
    <row r="30" spans="1:11" x14ac:dyDescent="0.2">
      <c r="A30" s="127">
        <f t="shared" si="0"/>
        <v>2037</v>
      </c>
      <c r="B30" s="127">
        <v>21</v>
      </c>
      <c r="C30" s="128">
        <v>0.32240000000000002</v>
      </c>
      <c r="D30" s="129">
        <v>0.80123299999999997</v>
      </c>
      <c r="E30" s="129"/>
      <c r="F30" s="131">
        <v>13.387533000000001</v>
      </c>
      <c r="G30" s="132" t="s">
        <v>215</v>
      </c>
      <c r="H30" s="13">
        <v>15.39566295</v>
      </c>
      <c r="I30" s="253">
        <v>1.114654015595091</v>
      </c>
      <c r="J30" s="134"/>
      <c r="K30" s="120"/>
    </row>
    <row r="31" spans="1:11" x14ac:dyDescent="0.2">
      <c r="A31" s="127">
        <f t="shared" si="0"/>
        <v>2038</v>
      </c>
      <c r="B31" s="127">
        <v>22</v>
      </c>
      <c r="C31" s="128">
        <v>0.31180000000000002</v>
      </c>
      <c r="D31" s="129">
        <v>0.80924532999999998</v>
      </c>
      <c r="E31" s="129"/>
      <c r="F31" s="131">
        <v>14.196778330000001</v>
      </c>
      <c r="G31" s="132" t="s">
        <v>215</v>
      </c>
      <c r="H31" s="13">
        <v>16.326295079499999</v>
      </c>
      <c r="I31" s="253">
        <v>1.1481932245210069</v>
      </c>
      <c r="J31" s="134"/>
      <c r="K31" s="120"/>
    </row>
    <row r="32" spans="1:11" x14ac:dyDescent="0.2">
      <c r="A32" s="127">
        <f t="shared" si="0"/>
        <v>2039</v>
      </c>
      <c r="B32" s="127">
        <v>23</v>
      </c>
      <c r="C32" s="128">
        <v>0.30159999999999998</v>
      </c>
      <c r="D32" s="129">
        <v>0.81733778329999995</v>
      </c>
      <c r="E32" s="129"/>
      <c r="F32" s="131">
        <v>15.0141161133</v>
      </c>
      <c r="G32" s="132" t="s">
        <v>215</v>
      </c>
      <c r="H32" s="13">
        <v>17.266233530294997</v>
      </c>
      <c r="I32" s="253">
        <v>1.1818185082322867</v>
      </c>
      <c r="J32" s="134"/>
      <c r="K32" s="120"/>
    </row>
    <row r="33" spans="1:11" x14ac:dyDescent="0.2">
      <c r="A33" s="127">
        <f t="shared" si="0"/>
        <v>2040</v>
      </c>
      <c r="B33" s="127">
        <v>24</v>
      </c>
      <c r="C33" s="128">
        <v>0.29170000000000001</v>
      </c>
      <c r="D33" s="129">
        <v>0.82551116113299994</v>
      </c>
      <c r="E33" s="129"/>
      <c r="F33" s="131">
        <v>15.839627274432999</v>
      </c>
      <c r="G33" s="132" t="s">
        <v>215</v>
      </c>
      <c r="H33" s="13">
        <v>18.215571365597949</v>
      </c>
      <c r="I33" s="253">
        <v>1.2155861255765377</v>
      </c>
      <c r="J33" s="134"/>
      <c r="K33" s="120"/>
    </row>
    <row r="34" spans="1:11" x14ac:dyDescent="0.2">
      <c r="A34" s="127">
        <f t="shared" si="0"/>
        <v>2041</v>
      </c>
      <c r="B34" s="127">
        <v>25</v>
      </c>
      <c r="C34" s="128">
        <v>0.28210000000000002</v>
      </c>
      <c r="D34" s="129">
        <v>0.83376627274432991</v>
      </c>
      <c r="E34" s="129"/>
      <c r="F34" s="131">
        <v>16.67339354717733</v>
      </c>
      <c r="G34" s="132" t="s">
        <v>215</v>
      </c>
      <c r="H34" s="13">
        <v>19.174402579253929</v>
      </c>
      <c r="I34" s="253">
        <v>1.2495440426753255</v>
      </c>
      <c r="J34" s="134"/>
      <c r="K34" s="120"/>
    </row>
    <row r="35" spans="1:11" x14ac:dyDescent="0.2">
      <c r="A35" s="127">
        <f t="shared" si="0"/>
        <v>2042</v>
      </c>
      <c r="B35" s="127">
        <v>26</v>
      </c>
      <c r="C35" s="128">
        <v>0.27279999999999999</v>
      </c>
      <c r="D35" s="129">
        <v>0.8421039354717732</v>
      </c>
      <c r="E35" s="129"/>
      <c r="F35" s="131">
        <v>17.515497482649103</v>
      </c>
      <c r="G35" s="135" t="s">
        <v>216</v>
      </c>
      <c r="H35" s="13">
        <v>20.580709542112697</v>
      </c>
      <c r="I35" s="253">
        <v>1.3116407750896693</v>
      </c>
      <c r="J35" s="134"/>
      <c r="K35" s="120"/>
    </row>
    <row r="36" spans="1:11" x14ac:dyDescent="0.2">
      <c r="A36" s="127">
        <f t="shared" si="0"/>
        <v>2043</v>
      </c>
      <c r="B36" s="127">
        <v>27</v>
      </c>
      <c r="C36" s="128">
        <v>0.26390000000000002</v>
      </c>
      <c r="D36" s="129">
        <v>0.85052497482649092</v>
      </c>
      <c r="E36" s="129"/>
      <c r="F36" s="131">
        <v>18.366022457475594</v>
      </c>
      <c r="G36" s="135" t="s">
        <v>216</v>
      </c>
      <c r="H36" s="13">
        <v>21.580076387533826</v>
      </c>
      <c r="I36" s="253">
        <v>1.3468466857508121</v>
      </c>
      <c r="J36" s="134"/>
      <c r="K36" s="120"/>
    </row>
    <row r="37" spans="1:11" x14ac:dyDescent="0.2">
      <c r="A37" s="127">
        <f t="shared" si="0"/>
        <v>2044</v>
      </c>
      <c r="B37" s="127">
        <v>28</v>
      </c>
      <c r="C37" s="128">
        <v>0.25519999999999998</v>
      </c>
      <c r="D37" s="129">
        <v>0.85903022457475586</v>
      </c>
      <c r="E37" s="129"/>
      <c r="F37" s="131">
        <v>19.22505268205035</v>
      </c>
      <c r="G37" s="135" t="s">
        <v>216</v>
      </c>
      <c r="H37" s="13">
        <v>22.589436901409162</v>
      </c>
      <c r="I37" s="253">
        <v>1.3823577684306014</v>
      </c>
      <c r="J37" s="134"/>
      <c r="K37" s="120"/>
    </row>
    <row r="38" spans="1:11" x14ac:dyDescent="0.2">
      <c r="A38" s="127">
        <f t="shared" si="0"/>
        <v>2045</v>
      </c>
      <c r="B38" s="127">
        <v>29</v>
      </c>
      <c r="C38" s="128">
        <v>0.24679999999999999</v>
      </c>
      <c r="D38" s="129">
        <v>0.86762052682050339</v>
      </c>
      <c r="E38" s="129"/>
      <c r="F38" s="131">
        <v>20.092673208870853</v>
      </c>
      <c r="G38" s="135" t="s">
        <v>216</v>
      </c>
      <c r="H38" s="13">
        <v>23.608891020423254</v>
      </c>
      <c r="I38" s="253">
        <v>1.4182022171569741</v>
      </c>
      <c r="J38" s="134"/>
      <c r="K38" s="120"/>
    </row>
    <row r="39" spans="1:11" x14ac:dyDescent="0.2">
      <c r="A39" s="127">
        <f t="shared" si="0"/>
        <v>2046</v>
      </c>
      <c r="B39" s="127">
        <v>30</v>
      </c>
      <c r="C39" s="128">
        <v>0.2387</v>
      </c>
      <c r="D39" s="129">
        <v>0.8762967320887084</v>
      </c>
      <c r="E39" s="129"/>
      <c r="F39" s="131">
        <v>20.96896994095956</v>
      </c>
      <c r="G39" s="135" t="s">
        <v>216</v>
      </c>
      <c r="H39" s="13">
        <v>24.638539680627485</v>
      </c>
      <c r="I39" s="253">
        <v>1.4544050583447914</v>
      </c>
      <c r="J39" s="134"/>
      <c r="K39" s="120"/>
    </row>
    <row r="40" spans="1:11" x14ac:dyDescent="0.2">
      <c r="A40" s="127">
        <f t="shared" si="0"/>
        <v>2047</v>
      </c>
      <c r="B40" s="127">
        <v>31</v>
      </c>
      <c r="C40" s="128">
        <v>0.23089999999999999</v>
      </c>
      <c r="D40" s="129">
        <v>0.8850596994095955</v>
      </c>
      <c r="E40" s="129"/>
      <c r="F40" s="131">
        <v>21.854029640369156</v>
      </c>
      <c r="G40" s="132" t="s">
        <v>221</v>
      </c>
      <c r="H40" s="13">
        <v>26.224835568442987</v>
      </c>
      <c r="I40" s="253">
        <v>1.5227118230476682</v>
      </c>
      <c r="J40" s="134"/>
      <c r="K40" s="120"/>
    </row>
    <row r="41" spans="1:11" x14ac:dyDescent="0.2">
      <c r="A41" s="127">
        <f t="shared" si="0"/>
        <v>2048</v>
      </c>
      <c r="B41" s="127">
        <v>32</v>
      </c>
      <c r="C41" s="128">
        <v>0.2233</v>
      </c>
      <c r="D41" s="129">
        <v>0.89391029640369146</v>
      </c>
      <c r="E41" s="129"/>
      <c r="F41" s="131">
        <v>22.747939936772848</v>
      </c>
      <c r="G41" s="132" t="s">
        <v>221</v>
      </c>
      <c r="H41" s="13">
        <v>27.297527924127419</v>
      </c>
      <c r="I41" s="253">
        <v>1.5604832130204835</v>
      </c>
      <c r="J41" s="134"/>
      <c r="K41" s="120"/>
    </row>
    <row r="42" spans="1:11" x14ac:dyDescent="0.2">
      <c r="A42" s="127">
        <f t="shared" si="0"/>
        <v>2049</v>
      </c>
      <c r="B42" s="127">
        <v>33</v>
      </c>
      <c r="C42" s="128">
        <v>0.216</v>
      </c>
      <c r="D42" s="129">
        <v>0.90284939936772834</v>
      </c>
      <c r="E42" s="129"/>
      <c r="F42" s="131">
        <v>23.650789336140576</v>
      </c>
      <c r="G42" s="132" t="s">
        <v>221</v>
      </c>
      <c r="H42" s="13">
        <v>28.380947203368692</v>
      </c>
      <c r="I42" s="253">
        <v>1.5986826228009072</v>
      </c>
      <c r="J42" s="134"/>
      <c r="K42" s="120"/>
    </row>
    <row r="43" spans="1:11" x14ac:dyDescent="0.2">
      <c r="A43" s="127">
        <f t="shared" si="0"/>
        <v>2050</v>
      </c>
      <c r="B43" s="127">
        <v>34</v>
      </c>
      <c r="C43" s="128">
        <v>0.2089</v>
      </c>
      <c r="D43" s="129">
        <v>0.91187789336140568</v>
      </c>
      <c r="E43" s="129"/>
      <c r="F43" s="131">
        <v>24.562667229501983</v>
      </c>
      <c r="G43" s="132" t="s">
        <v>221</v>
      </c>
      <c r="H43" s="13">
        <v>29.475200675402377</v>
      </c>
      <c r="I43" s="253">
        <v>1.6373269979581346</v>
      </c>
      <c r="J43" s="134"/>
      <c r="K43" s="120"/>
    </row>
    <row r="44" spans="1:11" x14ac:dyDescent="0.2">
      <c r="A44" s="127">
        <f t="shared" si="0"/>
        <v>2051</v>
      </c>
      <c r="B44" s="127">
        <v>35</v>
      </c>
      <c r="C44" s="128">
        <v>0.20200000000000001</v>
      </c>
      <c r="D44" s="129">
        <v>0.92099667229501969</v>
      </c>
      <c r="E44" s="129"/>
      <c r="F44" s="131">
        <v>25.483663901797001</v>
      </c>
      <c r="G44" s="132" t="s">
        <v>221</v>
      </c>
      <c r="H44" s="13">
        <v>30.580396682156401</v>
      </c>
      <c r="I44" s="253">
        <v>1.6764318602736039</v>
      </c>
      <c r="J44" s="134"/>
      <c r="K44" s="120"/>
    </row>
    <row r="45" spans="1:11" x14ac:dyDescent="0.2">
      <c r="A45" s="127">
        <f t="shared" si="0"/>
        <v>2052</v>
      </c>
      <c r="B45" s="127">
        <v>36</v>
      </c>
      <c r="C45" s="128">
        <v>0.19539999999999999</v>
      </c>
      <c r="D45" s="129">
        <v>0.93020663901796985</v>
      </c>
      <c r="E45" s="129"/>
      <c r="F45" s="131">
        <v>26.413870540814973</v>
      </c>
      <c r="G45" s="132" t="s">
        <v>221</v>
      </c>
      <c r="H45" s="13">
        <v>31.696644648977966</v>
      </c>
      <c r="I45" s="253">
        <v>1.7160115052557154</v>
      </c>
      <c r="J45" s="134"/>
      <c r="K45" s="120"/>
    </row>
    <row r="46" spans="1:11" x14ac:dyDescent="0.2">
      <c r="A46" s="127">
        <f t="shared" si="0"/>
        <v>2053</v>
      </c>
      <c r="B46" s="127">
        <v>37</v>
      </c>
      <c r="C46" s="128">
        <v>0.189</v>
      </c>
      <c r="D46" s="129">
        <v>0.93950870540814957</v>
      </c>
      <c r="E46" s="129"/>
      <c r="F46" s="131">
        <v>27.35337924622312</v>
      </c>
      <c r="G46" s="132" t="s">
        <v>221</v>
      </c>
      <c r="H46" s="13">
        <v>32.824055095467742</v>
      </c>
      <c r="I46" s="253">
        <v>1.7560791678868763</v>
      </c>
      <c r="J46" s="134"/>
      <c r="K46" s="120"/>
    </row>
    <row r="47" spans="1:11" x14ac:dyDescent="0.2">
      <c r="A47" s="127">
        <f t="shared" si="0"/>
        <v>2054</v>
      </c>
      <c r="B47" s="127">
        <v>38</v>
      </c>
      <c r="C47" s="128">
        <v>0.18279999999999999</v>
      </c>
      <c r="D47" s="129">
        <v>0.94890379246223111</v>
      </c>
      <c r="E47" s="129"/>
      <c r="F47" s="131">
        <v>28.302283038685353</v>
      </c>
      <c r="G47" s="132" t="s">
        <v>221</v>
      </c>
      <c r="H47" s="13">
        <v>33.96273964642242</v>
      </c>
      <c r="I47" s="253">
        <v>1.7966471624624809</v>
      </c>
      <c r="J47" s="134"/>
      <c r="K47" s="120"/>
    </row>
    <row r="48" spans="1:11" x14ac:dyDescent="0.2">
      <c r="A48" s="127">
        <f t="shared" si="0"/>
        <v>2055</v>
      </c>
      <c r="B48" s="127">
        <v>39</v>
      </c>
      <c r="C48" s="128">
        <v>0.1767</v>
      </c>
      <c r="D48" s="129">
        <v>0.95839283038685341</v>
      </c>
      <c r="E48" s="129"/>
      <c r="F48" s="131">
        <v>29.260675869072205</v>
      </c>
      <c r="G48" s="132" t="s">
        <v>221</v>
      </c>
      <c r="H48" s="13">
        <v>35.112811042886648</v>
      </c>
      <c r="I48" s="253">
        <v>1.8377270011789342</v>
      </c>
      <c r="J48" s="134"/>
      <c r="K48" s="120"/>
    </row>
    <row r="49" spans="1:11" x14ac:dyDescent="0.2">
      <c r="A49" s="127">
        <f t="shared" si="0"/>
        <v>2056</v>
      </c>
      <c r="B49" s="127">
        <v>40</v>
      </c>
      <c r="C49" s="128">
        <v>0.1709</v>
      </c>
      <c r="D49" s="129">
        <v>0.96797675869072197</v>
      </c>
      <c r="E49" s="129"/>
      <c r="F49" s="131">
        <v>30.228652627762926</v>
      </c>
      <c r="G49" s="132" t="s">
        <v>221</v>
      </c>
      <c r="H49" s="13">
        <v>36.274383153315512</v>
      </c>
      <c r="I49" s="253">
        <v>1.8793294951958501</v>
      </c>
      <c r="J49" s="134"/>
      <c r="K49" s="120"/>
    </row>
    <row r="50" spans="1:11" x14ac:dyDescent="0.2">
      <c r="A50" s="127">
        <f t="shared" si="0"/>
        <v>2057</v>
      </c>
      <c r="B50" s="127">
        <v>41</v>
      </c>
      <c r="C50" s="128">
        <v>0.1653</v>
      </c>
      <c r="D50" s="129">
        <v>0.97765652627762922</v>
      </c>
      <c r="E50" s="129"/>
      <c r="F50" s="131">
        <v>31.206309154040557</v>
      </c>
      <c r="G50" s="132" t="s">
        <v>221</v>
      </c>
      <c r="H50" s="13">
        <v>37.447570984848667</v>
      </c>
      <c r="I50" s="253">
        <v>1.9214648411701916</v>
      </c>
      <c r="J50" s="134"/>
      <c r="K50" s="120"/>
    </row>
    <row r="51" spans="1:11" x14ac:dyDescent="0.2">
      <c r="A51" s="127">
        <f t="shared" si="0"/>
        <v>2058</v>
      </c>
      <c r="B51" s="127">
        <v>42</v>
      </c>
      <c r="C51" s="128">
        <v>0.15989999999999999</v>
      </c>
      <c r="D51" s="129">
        <v>0.98743309154040548</v>
      </c>
      <c r="E51" s="129"/>
      <c r="F51" s="131">
        <v>32.193742245580964</v>
      </c>
      <c r="G51" s="132" t="s">
        <v>221</v>
      </c>
      <c r="H51" s="13">
        <v>38.632490694697154</v>
      </c>
      <c r="I51" s="253">
        <v>1.9641426956885901</v>
      </c>
      <c r="J51" s="134"/>
      <c r="K51" s="120"/>
    </row>
    <row r="52" spans="1:11" x14ac:dyDescent="0.2">
      <c r="A52" s="127">
        <f t="shared" si="0"/>
        <v>2059</v>
      </c>
      <c r="B52" s="127">
        <v>43</v>
      </c>
      <c r="C52" s="128">
        <v>0.15459999999999999</v>
      </c>
      <c r="D52" s="129">
        <v>0.9973074224558095</v>
      </c>
      <c r="E52" s="129"/>
      <c r="F52" s="131">
        <v>33.191049668036776</v>
      </c>
      <c r="G52" s="132" t="s">
        <v>221</v>
      </c>
      <c r="H52" s="13">
        <v>39.829259601644132</v>
      </c>
      <c r="I52" s="253">
        <v>2.0073722395722018</v>
      </c>
      <c r="J52" s="134"/>
      <c r="K52" s="120"/>
    </row>
    <row r="53" spans="1:11" x14ac:dyDescent="0.2">
      <c r="A53" s="127">
        <f t="shared" si="0"/>
        <v>2060</v>
      </c>
      <c r="B53" s="127">
        <v>44</v>
      </c>
      <c r="C53" s="128">
        <v>0.14960000000000001</v>
      </c>
      <c r="D53" s="129">
        <v>1.0072804966803677</v>
      </c>
      <c r="E53" s="129"/>
      <c r="F53" s="131">
        <v>34.198330164717142</v>
      </c>
      <c r="G53" s="132" t="s">
        <v>221</v>
      </c>
      <c r="H53" s="13">
        <v>41.037996197660568</v>
      </c>
      <c r="I53" s="253">
        <v>2.0511622336689972</v>
      </c>
      <c r="J53" s="134"/>
      <c r="K53" s="120"/>
    </row>
    <row r="54" spans="1:11" x14ac:dyDescent="0.2">
      <c r="A54" s="127">
        <f t="shared" si="0"/>
        <v>2061</v>
      </c>
      <c r="B54" s="127">
        <v>45</v>
      </c>
      <c r="C54" s="128">
        <v>0.1447</v>
      </c>
      <c r="D54" s="129">
        <v>1.0173533016471714</v>
      </c>
      <c r="E54" s="129"/>
      <c r="F54" s="131">
        <v>35.215683466364311</v>
      </c>
      <c r="G54" s="132" t="s">
        <v>221</v>
      </c>
      <c r="H54" s="13">
        <v>42.258820159637175</v>
      </c>
      <c r="I54" s="253">
        <v>2.0955210674608313</v>
      </c>
      <c r="J54" s="134"/>
      <c r="K54" s="120"/>
    </row>
    <row r="55" spans="1:11" x14ac:dyDescent="0.2">
      <c r="A55" s="127"/>
      <c r="B55" s="120"/>
      <c r="C55" s="120"/>
      <c r="D55" s="120"/>
      <c r="E55" s="120"/>
      <c r="F55" s="120"/>
      <c r="G55" s="120"/>
      <c r="H55" s="120"/>
      <c r="I55" s="120"/>
      <c r="J55" s="120"/>
      <c r="K55" s="120"/>
    </row>
    <row r="56" spans="1:11" x14ac:dyDescent="0.2">
      <c r="A56" s="136"/>
      <c r="B56" s="120"/>
      <c r="C56" s="120"/>
      <c r="D56" s="120"/>
      <c r="E56" s="120"/>
      <c r="F56" s="137"/>
      <c r="G56" s="137"/>
      <c r="H56" s="137"/>
      <c r="I56" s="120"/>
      <c r="J56" s="120"/>
      <c r="K56" s="120"/>
    </row>
    <row r="57" spans="1:11" x14ac:dyDescent="0.2">
      <c r="C57" s="121" t="s">
        <v>219</v>
      </c>
      <c r="F57" s="139">
        <v>0.02</v>
      </c>
    </row>
    <row r="58" spans="1:11" x14ac:dyDescent="0.2">
      <c r="C58" s="121" t="s">
        <v>220</v>
      </c>
      <c r="F58" s="138">
        <v>4.4299999999999999E-2</v>
      </c>
    </row>
    <row r="59" spans="1:11" x14ac:dyDescent="0.2">
      <c r="C59" s="121" t="s">
        <v>63</v>
      </c>
      <c r="F59" s="139">
        <v>0.01</v>
      </c>
      <c r="G59" s="139" t="s">
        <v>64</v>
      </c>
    </row>
  </sheetData>
  <mergeCells count="4">
    <mergeCell ref="A1:I1"/>
    <mergeCell ref="A2:I2"/>
    <mergeCell ref="A3:I3"/>
    <mergeCell ref="A4:I4"/>
  </mergeCells>
  <phoneticPr fontId="6" type="noConversion"/>
  <pageMargins left="0.75" right="0.75" top="1" bottom="1" header="0.5" footer="0.5"/>
  <pageSetup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22"/>
  <sheetViews>
    <sheetView workbookViewId="0">
      <selection activeCell="B31" sqref="B31"/>
    </sheetView>
  </sheetViews>
  <sheetFormatPr defaultRowHeight="12.75" x14ac:dyDescent="0.2"/>
  <cols>
    <col min="1" max="1" width="19.5" bestFit="1" customWidth="1"/>
    <col min="2" max="2" width="44.5" bestFit="1" customWidth="1"/>
    <col min="3" max="3" width="41.33203125" bestFit="1" customWidth="1"/>
    <col min="7" max="7" width="9.6640625" bestFit="1" customWidth="1"/>
  </cols>
  <sheetData>
    <row r="3" spans="1:7" x14ac:dyDescent="0.2">
      <c r="A3" s="190"/>
      <c r="B3" s="191"/>
      <c r="C3" s="192"/>
    </row>
    <row r="4" spans="1:7" x14ac:dyDescent="0.2">
      <c r="A4" s="193"/>
      <c r="B4" s="194"/>
      <c r="C4" s="195"/>
    </row>
    <row r="5" spans="1:7" x14ac:dyDescent="0.2">
      <c r="A5" s="193"/>
      <c r="B5" s="194"/>
      <c r="C5" s="195"/>
      <c r="G5" s="172"/>
    </row>
    <row r="6" spans="1:7" x14ac:dyDescent="0.2">
      <c r="A6" s="193"/>
      <c r="B6" s="194"/>
      <c r="C6" s="195"/>
    </row>
    <row r="7" spans="1:7" x14ac:dyDescent="0.2">
      <c r="A7" s="193"/>
      <c r="B7" s="194"/>
      <c r="C7" s="195"/>
    </row>
    <row r="8" spans="1:7" x14ac:dyDescent="0.2">
      <c r="A8" s="193"/>
      <c r="B8" s="194"/>
      <c r="C8" s="195"/>
    </row>
    <row r="9" spans="1:7" x14ac:dyDescent="0.2">
      <c r="A9" s="193"/>
      <c r="B9" s="194"/>
      <c r="C9" s="195"/>
    </row>
    <row r="10" spans="1:7" x14ac:dyDescent="0.2">
      <c r="A10" s="193"/>
      <c r="B10" s="194"/>
      <c r="C10" s="195"/>
    </row>
    <row r="11" spans="1:7" x14ac:dyDescent="0.2">
      <c r="A11" s="193"/>
      <c r="B11" s="194"/>
      <c r="C11" s="195"/>
    </row>
    <row r="12" spans="1:7" x14ac:dyDescent="0.2">
      <c r="A12" s="193"/>
      <c r="B12" s="194"/>
      <c r="C12" s="195"/>
    </row>
    <row r="13" spans="1:7" x14ac:dyDescent="0.2">
      <c r="A13" s="193"/>
      <c r="B13" s="194"/>
      <c r="C13" s="195"/>
    </row>
    <row r="14" spans="1:7" x14ac:dyDescent="0.2">
      <c r="A14" s="193"/>
      <c r="B14" s="194"/>
      <c r="C14" s="195"/>
    </row>
    <row r="15" spans="1:7" x14ac:dyDescent="0.2">
      <c r="A15" s="193"/>
      <c r="B15" s="194"/>
      <c r="C15" s="195"/>
    </row>
    <row r="16" spans="1:7" x14ac:dyDescent="0.2">
      <c r="A16" s="193"/>
      <c r="B16" s="194"/>
      <c r="C16" s="195"/>
    </row>
    <row r="17" spans="1:3" x14ac:dyDescent="0.2">
      <c r="A17" s="193"/>
      <c r="B17" s="194"/>
      <c r="C17" s="195"/>
    </row>
    <row r="18" spans="1:3" x14ac:dyDescent="0.2">
      <c r="A18" s="193"/>
      <c r="B18" s="194"/>
      <c r="C18" s="195"/>
    </row>
    <row r="19" spans="1:3" x14ac:dyDescent="0.2">
      <c r="A19" s="193"/>
      <c r="B19" s="194"/>
      <c r="C19" s="195"/>
    </row>
    <row r="20" spans="1:3" x14ac:dyDescent="0.2">
      <c r="A20" s="196"/>
      <c r="B20" s="197"/>
      <c r="C20" s="198"/>
    </row>
    <row r="22" spans="1:3" x14ac:dyDescent="0.2">
      <c r="B22" s="115"/>
      <c r="C22" s="8"/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23"/>
  <sheetViews>
    <sheetView workbookViewId="0">
      <selection activeCell="K19" sqref="K19"/>
    </sheetView>
  </sheetViews>
  <sheetFormatPr defaultColWidth="9.33203125" defaultRowHeight="12.75" x14ac:dyDescent="0.2"/>
  <cols>
    <col min="1" max="1" width="9.33203125" style="115"/>
    <col min="2" max="2" width="18.5" style="115" bestFit="1" customWidth="1"/>
    <col min="3" max="3" width="12.6640625" style="115" bestFit="1" customWidth="1"/>
    <col min="4" max="16384" width="9.33203125" style="115"/>
  </cols>
  <sheetData>
    <row r="2" spans="2:3" x14ac:dyDescent="0.2">
      <c r="B2" s="8" t="s">
        <v>143</v>
      </c>
      <c r="C2" s="8" t="s">
        <v>144</v>
      </c>
    </row>
    <row r="3" spans="2:3" x14ac:dyDescent="0.2">
      <c r="B3" s="115" t="s">
        <v>99</v>
      </c>
      <c r="C3" s="115" t="e">
        <f>SUMIFS(#REF!,#REF!,Table1[[#This Row],[Measures]])</f>
        <v>#REF!</v>
      </c>
    </row>
    <row r="4" spans="2:3" x14ac:dyDescent="0.2">
      <c r="B4" s="115" t="s">
        <v>138</v>
      </c>
      <c r="C4" s="115" t="e">
        <f>SUMIFS(#REF!,#REF!,Table1[[#This Row],[Measures]])</f>
        <v>#REF!</v>
      </c>
    </row>
    <row r="5" spans="2:3" x14ac:dyDescent="0.2">
      <c r="B5" s="115" t="s">
        <v>139</v>
      </c>
      <c r="C5" s="115" t="e">
        <f>SUMIFS(#REF!,#REF!,Table1[[#This Row],[Measures]])</f>
        <v>#REF!</v>
      </c>
    </row>
    <row r="6" spans="2:3" x14ac:dyDescent="0.2">
      <c r="B6" s="115" t="s">
        <v>90</v>
      </c>
      <c r="C6" s="115" t="e">
        <f>SUMIFS(#REF!,#REF!,Table1[[#This Row],[Measures]])</f>
        <v>#REF!</v>
      </c>
    </row>
    <row r="7" spans="2:3" x14ac:dyDescent="0.2">
      <c r="B7" s="115" t="s">
        <v>114</v>
      </c>
      <c r="C7" s="115" t="e">
        <f>SUMIFS(#REF!,#REF!,Table1[[#This Row],[Measures]])</f>
        <v>#REF!</v>
      </c>
    </row>
    <row r="8" spans="2:3" x14ac:dyDescent="0.2">
      <c r="B8" s="115" t="s">
        <v>89</v>
      </c>
      <c r="C8" s="115" t="e">
        <f>SUMIFS(#REF!,#REF!,Table1[[#This Row],[Measures]])</f>
        <v>#REF!</v>
      </c>
    </row>
    <row r="9" spans="2:3" x14ac:dyDescent="0.2">
      <c r="B9" s="115" t="s">
        <v>92</v>
      </c>
      <c r="C9" s="115" t="e">
        <f>SUMIFS(#REF!,#REF!,Table1[[#This Row],[Measures]])</f>
        <v>#REF!</v>
      </c>
    </row>
    <row r="10" spans="2:3" x14ac:dyDescent="0.2">
      <c r="B10" s="115" t="s">
        <v>101</v>
      </c>
      <c r="C10" s="115" t="e">
        <f>SUMIFS(#REF!,#REF!,Table1[[#This Row],[Measures]])</f>
        <v>#REF!</v>
      </c>
    </row>
    <row r="11" spans="2:3" x14ac:dyDescent="0.2">
      <c r="B11" s="115" t="s">
        <v>97</v>
      </c>
      <c r="C11" s="115" t="e">
        <f>SUMIFS(#REF!,#REF!,Table1[[#This Row],[Measures]])</f>
        <v>#REF!</v>
      </c>
    </row>
    <row r="12" spans="2:3" x14ac:dyDescent="0.2">
      <c r="B12" s="115" t="s">
        <v>142</v>
      </c>
      <c r="C12" s="115" t="e">
        <f>SUMIFS(#REF!,#REF!,Table1[[#This Row],[Measures]])</f>
        <v>#REF!</v>
      </c>
    </row>
    <row r="13" spans="2:3" x14ac:dyDescent="0.2">
      <c r="B13" s="115" t="s">
        <v>94</v>
      </c>
      <c r="C13" s="115" t="e">
        <f>SUMIFS(#REF!,#REF!,Table1[[#This Row],[Measures]])</f>
        <v>#REF!</v>
      </c>
    </row>
    <row r="14" spans="2:3" x14ac:dyDescent="0.2">
      <c r="B14" s="115" t="s">
        <v>91</v>
      </c>
      <c r="C14" s="115" t="e">
        <f>SUMIFS(#REF!,#REF!,Table1[[#This Row],[Measures]])</f>
        <v>#REF!</v>
      </c>
    </row>
    <row r="15" spans="2:3" x14ac:dyDescent="0.2">
      <c r="B15" s="115" t="s">
        <v>95</v>
      </c>
      <c r="C15" s="115" t="e">
        <f>SUMIFS(#REF!,#REF!,Table1[[#This Row],[Measures]])</f>
        <v>#REF!</v>
      </c>
    </row>
    <row r="16" spans="2:3" x14ac:dyDescent="0.2">
      <c r="B16" s="115" t="s">
        <v>137</v>
      </c>
      <c r="C16" s="115" t="e">
        <f>SUMIFS(#REF!,#REF!,Table1[[#This Row],[Measures]])</f>
        <v>#REF!</v>
      </c>
    </row>
    <row r="17" spans="2:3" x14ac:dyDescent="0.2">
      <c r="B17" s="115" t="s">
        <v>141</v>
      </c>
      <c r="C17" s="115" t="e">
        <f>SUMIFS(#REF!,#REF!,Table1[[#This Row],[Measures]])</f>
        <v>#REF!</v>
      </c>
    </row>
    <row r="18" spans="2:3" x14ac:dyDescent="0.2">
      <c r="B18" s="115" t="s">
        <v>140</v>
      </c>
      <c r="C18" s="115" t="e">
        <f>SUMIFS(#REF!,#REF!,Table1[[#This Row],[Measures]])</f>
        <v>#REF!</v>
      </c>
    </row>
    <row r="19" spans="2:3" x14ac:dyDescent="0.2">
      <c r="B19" s="115" t="s">
        <v>93</v>
      </c>
      <c r="C19" s="115" t="e">
        <f>SUMIFS(#REF!,#REF!,Table1[[#This Row],[Measures]])</f>
        <v>#REF!</v>
      </c>
    </row>
    <row r="20" spans="2:3" x14ac:dyDescent="0.2">
      <c r="B20" s="115" t="s">
        <v>102</v>
      </c>
      <c r="C20" s="115" t="e">
        <f>SUMIFS(#REF!,#REF!,Table1[[#This Row],[Measures]])</f>
        <v>#REF!</v>
      </c>
    </row>
    <row r="21" spans="2:3" x14ac:dyDescent="0.2">
      <c r="B21" s="115" t="s">
        <v>96</v>
      </c>
      <c r="C21" s="115" t="e">
        <f>SUMIFS(#REF!,#REF!,Table1[[#This Row],[Measures]])</f>
        <v>#REF!</v>
      </c>
    </row>
    <row r="22" spans="2:3" x14ac:dyDescent="0.2">
      <c r="B22" s="115" t="s">
        <v>100</v>
      </c>
      <c r="C22" s="115" t="e">
        <f>SUMIFS(#REF!,#REF!,Table1[[#This Row],[Measures]])</f>
        <v>#REF!</v>
      </c>
    </row>
    <row r="23" spans="2:3" x14ac:dyDescent="0.2">
      <c r="C23" s="116" t="e">
        <f>SUBTOTAL(109,Table1[Incentive])</f>
        <v>#REF!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2543365C312E43B002BDA2893BC779" ma:contentTypeVersion="104" ma:contentTypeDescription="" ma:contentTypeScope="" ma:versionID="8e51ded81355a7db0380aa6d79d90b8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9c495a0c88ffde05ae816fb4d76b5d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2017-12-01T08:00:00+00:00</OpenedDate>
    <SignificantOrder xmlns="dc463f71-b30c-4ab2-9473-d307f9d35888">false</SignificantOrder>
    <Date1 xmlns="dc463f71-b30c-4ab2-9473-d307f9d35888">2019-05-31T07:00:00+00:00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171159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8C4C715-993C-4E6E-B36A-68EC2B08C3B3}"/>
</file>

<file path=customXml/itemProps2.xml><?xml version="1.0" encoding="utf-8"?>
<ds:datastoreItem xmlns:ds="http://schemas.openxmlformats.org/officeDocument/2006/customXml" ds:itemID="{06EFF3D4-B685-4F22-93D7-EA46AAE6AE34}"/>
</file>

<file path=customXml/itemProps3.xml><?xml version="1.0" encoding="utf-8"?>
<ds:datastoreItem xmlns:ds="http://schemas.openxmlformats.org/officeDocument/2006/customXml" ds:itemID="{B7EF62EF-5DFC-4E51-98B3-544C23154474}"/>
</file>

<file path=customXml/itemProps4.xml><?xml version="1.0" encoding="utf-8"?>
<ds:datastoreItem xmlns:ds="http://schemas.openxmlformats.org/officeDocument/2006/customXml" ds:itemID="{31493D34-D93E-46A8-AF6E-D1F497A926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TOTAL FIRST YEAR</vt:lpstr>
      <vt:lpstr>APP 2885</vt:lpstr>
      <vt:lpstr>Pivot</vt:lpstr>
      <vt:lpstr>Sheet1</vt:lpstr>
      <vt:lpstr>AC</vt:lpstr>
      <vt:lpstr>'TOTAL FIRST YEAR'!OffsetAnchor</vt:lpstr>
      <vt:lpstr>'TOTAL FIRST YEAR'!Print_Area</vt:lpstr>
    </vt:vector>
  </TitlesOfParts>
  <Company>An MDU Resources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keywords/>
  <cp:lastModifiedBy>Cowlishaw, Monica</cp:lastModifiedBy>
  <cp:lastPrinted>2017-01-26T18:03:28Z</cp:lastPrinted>
  <dcterms:created xsi:type="dcterms:W3CDTF">2009-05-07T23:09:45Z</dcterms:created>
  <dcterms:modified xsi:type="dcterms:W3CDTF">2019-05-29T03:50:19Z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ID">
    <vt:lpwstr>0</vt:lpwstr>
  </property>
  <property fmtid="{D5CDD505-2E9C-101B-9397-08002B2CF9AE}" pid="3" name="checkedProgramsCount">
    <vt:i4>0</vt:i4>
  </property>
  <property fmtid="{D5CDD505-2E9C-101B-9397-08002B2CF9AE}" pid="4" name="LM SIP Document Sensitivity">
    <vt:lpwstr/>
  </property>
  <property fmtid="{D5CDD505-2E9C-101B-9397-08002B2CF9AE}" pid="5" name="Document Author">
    <vt:lpwstr>ACCT04\farnswb2</vt:lpwstr>
  </property>
  <property fmtid="{D5CDD505-2E9C-101B-9397-08002B2CF9AE}" pid="6" name="Document Sensitivity">
    <vt:lpwstr>1</vt:lpwstr>
  </property>
  <property fmtid="{D5CDD505-2E9C-101B-9397-08002B2CF9AE}" pid="7" name="ThirdParty">
    <vt:lpwstr/>
  </property>
  <property fmtid="{D5CDD505-2E9C-101B-9397-08002B2CF9AE}" pid="8" name="OCI Restriction">
    <vt:bool>false</vt:bool>
  </property>
  <property fmtid="{D5CDD505-2E9C-101B-9397-08002B2CF9AE}" pid="9" name="OCI Additional Info">
    <vt:lpwstr/>
  </property>
  <property fmtid="{D5CDD505-2E9C-101B-9397-08002B2CF9AE}" pid="10" name="Allow Header Overwrite">
    <vt:bool>false</vt:bool>
  </property>
  <property fmtid="{D5CDD505-2E9C-101B-9397-08002B2CF9AE}" pid="11" name="Allow Footer Overwrite">
    <vt:bool>false</vt:bool>
  </property>
  <property fmtid="{D5CDD505-2E9C-101B-9397-08002B2CF9AE}" pid="12" name="Multiple Selected">
    <vt:lpwstr>-1</vt:lpwstr>
  </property>
  <property fmtid="{D5CDD505-2E9C-101B-9397-08002B2CF9AE}" pid="13" name="SIPLongWording">
    <vt:lpwstr/>
  </property>
  <property fmtid="{D5CDD505-2E9C-101B-9397-08002B2CF9AE}" pid="14" name="ExpCountry">
    <vt:lpwstr/>
  </property>
  <property fmtid="{D5CDD505-2E9C-101B-9397-08002B2CF9AE}" pid="15" name="ContentTypeId">
    <vt:lpwstr>0x0101006E56B4D1795A2E4DB2F0B01679ED314A00A92543365C312E43B002BDA2893BC779</vt:lpwstr>
  </property>
  <property fmtid="{D5CDD505-2E9C-101B-9397-08002B2CF9AE}" pid="16" name="_docset_NoMedatataSyncRequired">
    <vt:lpwstr>False</vt:lpwstr>
  </property>
  <property fmtid="{D5CDD505-2E9C-101B-9397-08002B2CF9AE}" pid="17" name="IsEFSEC">
    <vt:bool>false</vt:bool>
  </property>
</Properties>
</file>