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400" yWindow="400" windowWidth="22980" windowHeight="13420" firstSheet="8" activeTab="10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  <sheet name="Sheet1" sheetId="20" r:id="rId13"/>
  </sheets>
  <externalReferences>
    <externalReference r:id="rId14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3" l="1"/>
  <c r="C45" i="12"/>
  <c r="C41" i="12"/>
  <c r="D22" i="13"/>
  <c r="C22" i="13"/>
  <c r="D22" i="1"/>
  <c r="C22" i="1"/>
  <c r="B4" i="16"/>
  <c r="B3" i="3"/>
  <c r="B3" i="10"/>
  <c r="B3" i="13"/>
  <c r="B3" i="1"/>
  <c r="B3" i="8"/>
  <c r="B3" i="18"/>
  <c r="A3" i="12"/>
  <c r="A3" i="5"/>
  <c r="E51" i="12"/>
  <c r="D22" i="16"/>
  <c r="D20" i="16"/>
  <c r="D19" i="16"/>
  <c r="D24" i="16"/>
  <c r="D21" i="16"/>
  <c r="D25" i="16"/>
  <c r="F14" i="18"/>
  <c r="C24" i="16"/>
  <c r="E19" i="3"/>
  <c r="D19" i="3"/>
  <c r="C21" i="16"/>
  <c r="C25" i="16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E21" i="13"/>
  <c r="D21" i="10"/>
  <c r="E20" i="13"/>
  <c r="D20" i="10"/>
  <c r="E19" i="13"/>
  <c r="D19" i="10"/>
  <c r="E18" i="13"/>
  <c r="D18" i="10"/>
  <c r="E17" i="13"/>
  <c r="D17" i="10"/>
  <c r="E16" i="13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E22" i="13"/>
  <c r="E51" i="13"/>
  <c r="E34" i="13"/>
  <c r="D16" i="10"/>
  <c r="D22" i="10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2" i="12"/>
  <c r="G42" i="5"/>
  <c r="I23" i="12"/>
  <c r="G23" i="5"/>
  <c r="I28" i="12"/>
  <c r="G28" i="5"/>
  <c r="I13" i="12"/>
  <c r="G13" i="5"/>
  <c r="I17" i="12"/>
  <c r="G17" i="5"/>
  <c r="D36" i="12"/>
  <c r="C36" i="5"/>
  <c r="G46" i="12"/>
  <c r="C46" i="12"/>
  <c r="B46" i="12"/>
  <c r="D45" i="12"/>
  <c r="C45" i="5"/>
  <c r="E12" i="18"/>
  <c r="I44" i="12"/>
  <c r="G44" i="5"/>
  <c r="D44" i="12"/>
  <c r="C44" i="5"/>
  <c r="I43" i="12"/>
  <c r="G43" i="5"/>
  <c r="D43" i="12"/>
  <c r="C43" i="5"/>
  <c r="D42" i="12"/>
  <c r="C42" i="5"/>
  <c r="E11" i="18"/>
  <c r="I41" i="12"/>
  <c r="G41" i="5"/>
  <c r="D41" i="12"/>
  <c r="C41" i="5"/>
  <c r="E10" i="18"/>
  <c r="I40" i="12"/>
  <c r="G40" i="5"/>
  <c r="I39" i="12"/>
  <c r="G39" i="5"/>
  <c r="B38" i="12"/>
  <c r="H37" i="12"/>
  <c r="G37" i="12"/>
  <c r="D37" i="12"/>
  <c r="C37" i="5"/>
  <c r="I36" i="12"/>
  <c r="G36" i="5"/>
  <c r="I35" i="12"/>
  <c r="G35" i="5"/>
  <c r="D35" i="12"/>
  <c r="C35" i="5"/>
  <c r="I34" i="12"/>
  <c r="D33" i="12"/>
  <c r="C33" i="5"/>
  <c r="H32" i="12"/>
  <c r="G32" i="12"/>
  <c r="D32" i="12"/>
  <c r="C32" i="5"/>
  <c r="I31" i="12"/>
  <c r="G31" i="5"/>
  <c r="I30" i="12"/>
  <c r="G30" i="5"/>
  <c r="D30" i="12"/>
  <c r="C30" i="5"/>
  <c r="I29" i="12"/>
  <c r="G29" i="5"/>
  <c r="D29" i="12"/>
  <c r="C29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D17" i="12"/>
  <c r="C17" i="5"/>
  <c r="I16" i="12"/>
  <c r="G16" i="5"/>
  <c r="I15" i="12"/>
  <c r="G15" i="5"/>
  <c r="D15" i="12"/>
  <c r="C15" i="5"/>
  <c r="I14" i="12"/>
  <c r="G14" i="5"/>
  <c r="D14" i="12"/>
  <c r="C14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7" i="12"/>
  <c r="E28" i="13"/>
  <c r="E29" i="13"/>
  <c r="D26" i="10"/>
  <c r="D53" i="13"/>
  <c r="D54" i="13"/>
  <c r="D29" i="13"/>
  <c r="D38" i="13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/>
  <c r="E53" i="13"/>
  <c r="E38" i="13"/>
  <c r="E39" i="13"/>
  <c r="D39" i="13"/>
  <c r="I45" i="12"/>
  <c r="H46" i="12"/>
  <c r="H48" i="12"/>
  <c r="D34" i="12"/>
  <c r="C38" i="12"/>
  <c r="C48" i="12"/>
  <c r="D11" i="2"/>
  <c r="E56" i="13"/>
  <c r="D38" i="10"/>
  <c r="D55" i="13"/>
  <c r="D47" i="13"/>
  <c r="D56" i="13"/>
  <c r="I46" i="12"/>
  <c r="I48" i="12"/>
  <c r="G45" i="5"/>
  <c r="D38" i="12"/>
  <c r="D48" i="12"/>
  <c r="C34" i="5"/>
  <c r="D33" i="2"/>
  <c r="B38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7" i="1"/>
  <c r="C17" i="10"/>
  <c r="E18" i="1"/>
  <c r="C18" i="10"/>
  <c r="E19" i="1"/>
  <c r="C19" i="10"/>
  <c r="E20" i="1"/>
  <c r="C20" i="10"/>
  <c r="E21" i="1"/>
  <c r="C21" i="10"/>
  <c r="E16" i="1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16" i="10"/>
  <c r="C22" i="10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0" i="2"/>
  <c r="F40" i="5"/>
  <c r="I41" i="2"/>
  <c r="F41" i="5"/>
  <c r="I42" i="2"/>
  <c r="F42" i="5"/>
  <c r="I43" i="2"/>
  <c r="F43" i="5"/>
  <c r="I44" i="2"/>
  <c r="F44" i="5"/>
  <c r="I39" i="2"/>
  <c r="F39" i="5"/>
  <c r="I35" i="2"/>
  <c r="F35" i="5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E23" i="1"/>
  <c r="C15" i="10"/>
  <c r="C23" i="10"/>
  <c r="D20" i="3"/>
  <c r="D21" i="3"/>
  <c r="C29" i="1"/>
  <c r="C39" i="1"/>
  <c r="G46" i="5"/>
  <c r="C38" i="5"/>
  <c r="D54" i="10"/>
  <c r="D53" i="10"/>
  <c r="E12" i="8"/>
  <c r="F12" i="8"/>
  <c r="D23" i="10"/>
  <c r="D29" i="10"/>
  <c r="C13" i="16"/>
  <c r="G37" i="5"/>
  <c r="G32" i="5"/>
  <c r="G20" i="5"/>
  <c r="C46" i="5"/>
  <c r="F37" i="5"/>
  <c r="F32" i="5"/>
  <c r="F20" i="5"/>
  <c r="F11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5" i="2"/>
  <c r="I45" i="2"/>
  <c r="F45" i="5"/>
  <c r="F46" i="5"/>
  <c r="F48" i="5"/>
  <c r="C47" i="1"/>
  <c r="C56" i="1"/>
  <c r="C55" i="1"/>
  <c r="D34" i="2"/>
  <c r="D39" i="10"/>
  <c r="D47" i="10"/>
  <c r="G48" i="2"/>
  <c r="B48" i="2"/>
  <c r="B46" i="5"/>
  <c r="G48" i="5"/>
  <c r="B25" i="5"/>
  <c r="C48" i="5"/>
  <c r="H46" i="2"/>
  <c r="H48" i="2"/>
  <c r="D16" i="16"/>
  <c r="F15" i="18"/>
  <c r="D54" i="1"/>
  <c r="D53" i="1"/>
  <c r="D29" i="1"/>
  <c r="D38" i="1"/>
  <c r="C26" i="10"/>
  <c r="C28" i="10"/>
  <c r="E28" i="1"/>
  <c r="I46" i="2"/>
  <c r="I48" i="2"/>
  <c r="D55" i="10"/>
  <c r="C48" i="2"/>
  <c r="D56" i="10"/>
  <c r="E54" i="1"/>
  <c r="E53" i="1"/>
  <c r="E29" i="1"/>
  <c r="C54" i="10"/>
  <c r="C53" i="10"/>
  <c r="C29" i="10"/>
  <c r="E38" i="1"/>
  <c r="D38" i="2"/>
  <c r="D48" i="2"/>
  <c r="B34" i="5"/>
  <c r="B38" i="5"/>
  <c r="B48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<sst xmlns="http://schemas.openxmlformats.org/spreadsheetml/2006/main" count="656" uniqueCount="288">
  <si>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</si>
  <si>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</si>
  <si>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</si>
  <si>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</si>
  <si>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</si>
  <si>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</si>
  <si>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</si>
  <si>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</si>
  <si>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</si>
  <si>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</si>
  <si>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</si>
  <si>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</si>
  <si>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</si>
  <si>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</si>
  <si>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</si>
  <si>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</si>
  <si>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</si>
  <si>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</si>
  <si>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</si>
  <si>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</si>
  <si>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</si>
  <si>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</si>
  <si>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</si>
  <si>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</si>
  <si>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</si>
  <si>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</si>
  <si>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</si>
  <si>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</si>
  <si>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</si>
  <si>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</si>
  <si>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</si>
  <si>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</si>
  <si>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</si>
  <si>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</si>
  <si>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</si>
  <si>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</si>
  <si>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</si>
  <si>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</si>
  <si>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</si>
  <si>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</si>
  <si>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</si>
  <si>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</si>
  <si>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</si>
  <si>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</si>
  <si>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</si>
  <si>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</si>
  <si>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</si>
  <si>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</si>
  <si>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</si>
  <si>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</si>
  <si>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</si>
  <si>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</si>
  <si>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</si>
  <si>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</si>
  <si>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</si>
  <si>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</si>
  <si>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</si>
  <si>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</si>
  <si>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</si>
  <si>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</si>
  <si>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</si>
  <si>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</si>
  <si>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</si>
  <si>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</si>
  <si>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</si>
  <si>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</si>
  <si>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</si>
  <si>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</si>
  <si>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</si>
  <si>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</si>
  <si>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</si>
  <si>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</si>
  <si>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</si>
  <si>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</si>
  <si>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</si>
  <si>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</si>
  <si>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</si>
  <si>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</si>
  <si>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</si>
  <si>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</si>
  <si>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</si>
  <si>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</si>
  <si>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</si>
  <si>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</si>
  <si>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</si>
  <si>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</si>
  <si>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</si>
  <si>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</si>
  <si>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</si>
  <si>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</si>
  <si>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</si>
  <si>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</si>
  <si>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</si>
  <si>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</si>
  <si>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</si>
  <si>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</si>
  <si>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</si>
  <si>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</si>
  <si>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</si>
  <si>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</si>
  <si>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</si>
  <si>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</si>
  <si>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</si>
  <si>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</si>
  <si>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</si>
  <si>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</si>
  <si>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</si>
  <si>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</si>
  <si>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</si>
  <si>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</si>
  <si>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</si>
  <si>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</si>
  <si>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</si>
  <si>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</si>
  <si>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</si>
  <si>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</si>
  <si>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</si>
  <si>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</si>
  <si>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</si>
  <si>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</si>
  <si>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</si>
  <si>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</si>
  <si>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</si>
  <si>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</si>
  <si>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</si>
  <si>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</si>
  <si>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</si>
  <si>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</si>
  <si>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</si>
  <si>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</si>
  <si>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</si>
  <si>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</si>
  <si>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</si>
  <si>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</si>
  <si>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</si>
  <si>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</si>
  <si>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</si>
  <si>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</si>
  <si>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</si>
  <si>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</si>
  <si>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</si>
  <si>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</si>
  <si>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</si>
  <si>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</si>
  <si>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</si>
  <si>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</si>
  <si>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</si>
  <si>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</si>
  <si>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</si>
  <si>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</si>
  <si>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</si>
  <si>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</si>
  <si>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</si>
  <si>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</si>
  <si>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</si>
  <si>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</si>
  <si>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</si>
  <si>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</si>
  <si>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</si>
  <si>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</si>
  <si>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</si>
  <si>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</si>
  <si>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</si>
  <si>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</si>
  <si>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</si>
  <si>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</si>
  <si>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</si>
  <si>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</si>
  <si>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</si>
  <si>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</si>
  <si>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</si>
  <si>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</si>
  <si>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</si>
  <si>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</si>
  <si>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</si>
  <si>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</si>
  <si>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</si>
  <si>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</si>
  <si>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</si>
  <si>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</si>
  <si>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</si>
  <si>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</si>
  <si>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</si>
  <si>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</si>
  <si>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</si>
  <si>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</si>
  <si>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</si>
  <si>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</si>
  <si>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</si>
  <si>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</si>
  <si>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</si>
  <si>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</si>
  <si>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</si>
  <si>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</si>
  <si>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</si>
  <si>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</si>
  <si>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</si>
  <si>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</si>
  <si>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</si>
  <si>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</si>
  <si>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</si>
  <si>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</si>
  <si>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</si>
  <si>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</si>
  <si>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</si>
  <si>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</si>
  <si>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</si>
  <si>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</si>
  <si>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</si>
  <si>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</si>
  <si>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</si>
  <si>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</si>
  <si>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</si>
  <si>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</si>
  <si>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</si>
  <si>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</si>
  <si>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</si>
  <si>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</si>
  <si>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</si>
  <si>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</si>
  <si>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</si>
  <si>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</si>
  <si>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</si>
  <si>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#2: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</si>
  <si>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</si>
  <si>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</si>
  <si>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</si>
  <si>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</si>
  <si>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</si>
  <si>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</si>
  <si>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</si>
  <si>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</si>
  <si>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</si>
  <si>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</si>
  <si>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</si>
  <si>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</si>
  <si>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</si>
  <si>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</si>
  <si>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</si>
  <si>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</si>
  <si>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</si>
  <si>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</si>
  <si>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</si>
  <si>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</si>
  <si>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</si>
  <si>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</si>
  <si>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</si>
  <si>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</si>
  <si>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</si>
  <si>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</si>
  <si>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</si>
  <si>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</si>
  <si>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</si>
  <si>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</si>
  <si>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</si>
  <si>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</si>
  <si>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</si>
  <si>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</si>
  <si>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</si>
  <si>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</si>
  <si>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Lines 5 &amp; 12 will be completed by Staff</t>
  </si>
  <si>
    <t xml:space="preserve">Column B should equal Column A, but may </t>
  </si>
  <si>
    <t>include any Staff Adjustments</t>
  </si>
  <si>
    <t>Western Wahkiakum County Telephone Company</t>
  </si>
  <si>
    <t>Increase to 2015 Interstate Access Revenue recorded in 2016 (Account 2082) to</t>
  </si>
  <si>
    <t>PF</t>
  </si>
  <si>
    <t>Reduction to 2014 Interstate Access Revenue recorded in 2015 (Account 2082) to reflect</t>
  </si>
  <si>
    <t>base amount</t>
  </si>
  <si>
    <t>OOP</t>
  </si>
  <si>
    <t>Increase to 2015 Interstate Access Revenue recorded in 2015 (Account 2082) to reflect</t>
  </si>
  <si>
    <t>Reduction to 2014 Other Operating Taxes (Account 7240) to reflect allocation of amount</t>
  </si>
  <si>
    <t>booked in 2014 to years preceding 2014</t>
  </si>
  <si>
    <t>NOTE:  The above amounts have not been adjusted to reflect the effect of Federal Income Taxes.</t>
  </si>
  <si>
    <r>
      <t xml:space="preserve">Description of Out-of-Period (OOP) - 2015 (As Recorded) </t>
    </r>
    <r>
      <rPr>
        <b/>
        <sz val="11"/>
        <color rgb="FF000000"/>
        <rFont val="Calibri"/>
        <family val="2"/>
        <scheme val="minor"/>
      </rPr>
      <t>OR</t>
    </r>
  </si>
  <si>
    <t>Adjustment #1:</t>
  </si>
  <si>
    <t>reflect (i) increase in CAF -ICC support due to revision to 10/1/2010-09/30/11 base amount</t>
  </si>
  <si>
    <t>Increase to 2014 Interstate Access Revenue recorded in 2016 (Account 2082) to</t>
  </si>
  <si>
    <t>revenue to include revenue associated with intratate originating 800-type traffic</t>
  </si>
  <si>
    <t>reveue to include revenue associated with intratate originating 800-type traffic</t>
  </si>
  <si>
    <t>Adjustment #4:</t>
  </si>
  <si>
    <t>Adjustment #3:</t>
  </si>
  <si>
    <t>Adjustment #5:</t>
  </si>
  <si>
    <t>Adjustment #6:</t>
  </si>
  <si>
    <t>and (ii) decrease in CAF-ICC support due to revision to CAF-ICC reported intrastate"terminating"</t>
  </si>
  <si>
    <t>transfer to 2014 of decrease in CAF-ICC support due to revision to 10/1/2010-09/30/11</t>
  </si>
  <si>
    <t>transfer to 2014 of reduction in CAF-ICC support due to revision to 10/1/2010-09/30/11</t>
  </si>
  <si>
    <t>10/1/2010-09/30/11 base amount</t>
  </si>
  <si>
    <t xml:space="preserve">transfer to years preceding 2014 of reduction in CAF-ICC support due to revision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</si>
</sst>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0" fontId="0" fillId="0" borderId="0" xfId="0"/>
    <xf numFmtId="0" fontId="0" fillId="0" borderId="10" xfId="0" applyBorder="1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168" fontId="0" fillId="0" borderId="10" xfId="5" applyNumberFormat="1" applyFont="1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5" xfId="5" applyNumberFormat="1" applyFont="1" applyBorder="1"/>
    <xf numFmtId="168" fontId="0" fillId="0" borderId="9" xfId="5" applyNumberFormat="1" applyFont="1" applyBorder="1"/>
    <xf numFmtId="0" fontId="0" fillId="0" borderId="0" xfId="0" applyFill="1"/>
    <xf numFmtId="0" fontId="1" fillId="0" borderId="0" xfId="0" applyFont="1" applyFill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8" fontId="0" fillId="0" borderId="0" xfId="0" applyNumberFormat="1"/>
  </cellXfs>
  <cellStyles count="34">
    <cellStyle name="Comma" xfId="1" builtinId="3"/>
    <cellStyle name="Comma 12 2 2" xfId="3"/>
    <cellStyle name="Comma 2" xfId="4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6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1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7" sqref="A7"/>
    </sheetView>
  </sheetViews>
  <sheetFormatPr baseColWidth="10" defaultColWidth="8.83203125" defaultRowHeight="14" x14ac:dyDescent="0"/>
  <cols>
    <col min="1" max="1" width="118.6640625" customWidth="1"/>
  </cols>
  <sheetData>
    <row r="13" spans="1:5" ht="23">
      <c r="A13" s="113" t="s">
        <v>238</v>
      </c>
      <c r="B13" s="48"/>
      <c r="C13" s="48"/>
      <c r="D13" s="48"/>
      <c r="E13" s="48"/>
    </row>
    <row r="14" spans="1:5">
      <c r="A14" s="48"/>
      <c r="B14" s="48"/>
      <c r="C14" s="48"/>
      <c r="D14" s="48"/>
      <c r="E14" s="48"/>
    </row>
    <row r="15" spans="1:5" ht="23">
      <c r="A15" s="113" t="s">
        <v>239</v>
      </c>
      <c r="B15" s="48"/>
      <c r="C15" s="48"/>
      <c r="D15" s="48"/>
      <c r="E15" s="48"/>
    </row>
    <row r="16" spans="1:5">
      <c r="A16" s="48"/>
      <c r="B16" s="48"/>
      <c r="C16" s="48"/>
      <c r="D16" s="48"/>
      <c r="E16" s="48"/>
    </row>
    <row r="17" spans="1:5" ht="23">
      <c r="A17" s="113" t="s">
        <v>240</v>
      </c>
      <c r="B17" s="48"/>
      <c r="C17" s="48"/>
      <c r="D17" s="48"/>
      <c r="E17" s="4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61"/>
  <sheetViews>
    <sheetView workbookViewId="0">
      <selection activeCell="A4" sqref="A4"/>
    </sheetView>
  </sheetViews>
  <sheetFormatPr baseColWidth="10" defaultColWidth="8.83203125" defaultRowHeight="14" x14ac:dyDescent="0"/>
  <cols>
    <col min="1" max="1" width="37" customWidth="1"/>
    <col min="2" max="2" width="13.83203125" customWidth="1"/>
    <col min="3" max="3" width="13.83203125" bestFit="1" customWidth="1"/>
    <col min="4" max="4" width="13.83203125" customWidth="1"/>
    <col min="5" max="5" width="6.33203125" customWidth="1"/>
    <col min="6" max="6" width="45" bestFit="1" customWidth="1"/>
    <col min="7" max="9" width="13.83203125" customWidth="1"/>
  </cols>
  <sheetData>
    <row r="2" spans="1:9">
      <c r="A2" t="s">
        <v>181</v>
      </c>
    </row>
    <row r="3" spans="1:9">
      <c r="A3" s="58" t="s">
        <v>263</v>
      </c>
      <c r="B3" s="66"/>
      <c r="C3" s="66"/>
      <c r="D3" s="66"/>
    </row>
    <row r="4" spans="1:9">
      <c r="A4" s="67"/>
      <c r="B4" s="66"/>
      <c r="C4" s="66"/>
      <c r="D4" s="66"/>
    </row>
    <row r="5" spans="1:9">
      <c r="A5" s="66"/>
      <c r="B5" s="66"/>
      <c r="C5" s="66"/>
      <c r="D5" s="66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189</v>
      </c>
      <c r="C8" s="12" t="s">
        <v>190</v>
      </c>
      <c r="D8" s="12" t="s">
        <v>225</v>
      </c>
      <c r="E8" s="12"/>
      <c r="F8" s="9"/>
      <c r="G8" s="12" t="s">
        <v>189</v>
      </c>
      <c r="H8" s="12" t="s">
        <v>190</v>
      </c>
      <c r="I8" s="6" t="s">
        <v>225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53">
        <v>1654260</v>
      </c>
      <c r="C10" s="55"/>
      <c r="D10" s="59">
        <f>SUM(B10:C10)</f>
        <v>1654260</v>
      </c>
      <c r="E10" s="18"/>
      <c r="F10" s="18" t="s">
        <v>78</v>
      </c>
      <c r="G10" s="53">
        <v>30705</v>
      </c>
      <c r="H10" s="55"/>
      <c r="I10" s="59">
        <f>SUM(G10:H10)</f>
        <v>30705</v>
      </c>
    </row>
    <row r="11" spans="1:9">
      <c r="A11" s="18" t="s">
        <v>145</v>
      </c>
      <c r="B11" s="53">
        <v>279</v>
      </c>
      <c r="C11" s="55"/>
      <c r="D11" s="59">
        <f>SUM(B11:C11)</f>
        <v>279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>
        <v>20219</v>
      </c>
      <c r="H12" s="55"/>
      <c r="I12" s="59">
        <f t="shared" si="0"/>
        <v>20219</v>
      </c>
    </row>
    <row r="13" spans="1:9">
      <c r="A13" s="18" t="s">
        <v>44</v>
      </c>
      <c r="B13" s="53">
        <v>431710</v>
      </c>
      <c r="C13" s="55"/>
      <c r="D13" s="59">
        <f>SUM(B13:C13)</f>
        <v>431710</v>
      </c>
      <c r="E13" s="18"/>
      <c r="F13" s="18" t="s">
        <v>83</v>
      </c>
      <c r="G13" s="53"/>
      <c r="H13" s="55"/>
      <c r="I13" s="59">
        <f t="shared" si="0"/>
        <v>0</v>
      </c>
    </row>
    <row r="14" spans="1:9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121900</v>
      </c>
      <c r="H14" s="55"/>
      <c r="I14" s="59">
        <f t="shared" si="0"/>
        <v>121900</v>
      </c>
    </row>
    <row r="15" spans="1:9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>
      <c r="A17" s="18" t="s">
        <v>44</v>
      </c>
      <c r="B17" s="53"/>
      <c r="C17" s="55"/>
      <c r="D17" s="59">
        <f>SUM(B17:C17)</f>
        <v>0</v>
      </c>
      <c r="E17" s="19"/>
      <c r="F17" s="18" t="s">
        <v>87</v>
      </c>
      <c r="G17" s="53"/>
      <c r="H17" s="55"/>
      <c r="I17" s="59">
        <f t="shared" si="0"/>
        <v>0</v>
      </c>
    </row>
    <row r="18" spans="1:9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48914</v>
      </c>
      <c r="H18" s="55"/>
      <c r="I18" s="59">
        <f t="shared" si="0"/>
        <v>48914</v>
      </c>
    </row>
    <row r="19" spans="1:9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135886</v>
      </c>
      <c r="H19" s="119"/>
      <c r="I19" s="60">
        <f t="shared" si="0"/>
        <v>135886</v>
      </c>
    </row>
    <row r="20" spans="1:9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357624</v>
      </c>
      <c r="H20" s="59">
        <f>SUM(H10:H19)</f>
        <v>0</v>
      </c>
      <c r="I20" s="59">
        <f t="shared" ref="I20" si="3">SUM(I10:I19)</f>
        <v>357624</v>
      </c>
    </row>
    <row r="21" spans="1:9">
      <c r="A21" s="18" t="s">
        <v>49</v>
      </c>
      <c r="B21" s="53">
        <v>181904</v>
      </c>
      <c r="C21" s="55"/>
      <c r="D21" s="59">
        <f t="shared" si="2"/>
        <v>181904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>
        <v>190</v>
      </c>
      <c r="C22" s="55"/>
      <c r="D22" s="59">
        <f t="shared" si="2"/>
        <v>190</v>
      </c>
      <c r="E22" s="18"/>
      <c r="F22" s="18" t="s">
        <v>92</v>
      </c>
      <c r="G22" s="53"/>
      <c r="H22" s="55"/>
      <c r="I22" s="59">
        <f>SUM(G22:H22)</f>
        <v>0</v>
      </c>
    </row>
    <row r="23" spans="1:9">
      <c r="A23" s="18" t="s">
        <v>51</v>
      </c>
      <c r="B23" s="53">
        <v>13903</v>
      </c>
      <c r="C23" s="55"/>
      <c r="D23" s="59">
        <f t="shared" si="2"/>
        <v>13903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>
      <c r="A24" s="18" t="s">
        <v>52</v>
      </c>
      <c r="B24" s="54">
        <v>424208</v>
      </c>
      <c r="C24" s="119"/>
      <c r="D24" s="60">
        <f t="shared" si="2"/>
        <v>424208</v>
      </c>
      <c r="E24" s="18"/>
      <c r="F24" s="18" t="s">
        <v>94</v>
      </c>
      <c r="G24" s="53">
        <v>2301690</v>
      </c>
      <c r="H24" s="55"/>
      <c r="I24" s="59">
        <f t="shared" si="4"/>
        <v>2301690</v>
      </c>
    </row>
    <row r="25" spans="1:9">
      <c r="A25" s="18" t="s">
        <v>41</v>
      </c>
      <c r="B25" s="59">
        <f>B10+B11+B13+B14+B15+B17+B18+B19+B20+B21+B22+B23+B24</f>
        <v>2706454</v>
      </c>
      <c r="C25" s="59">
        <f>C10+C11+C13+C14+C15+C17+C18+C19+C20+C21+C22+C23+C24</f>
        <v>0</v>
      </c>
      <c r="D25" s="59">
        <f t="shared" ref="D25" si="5">D10+D11+D13+D14+D15+D17+D18+D19+D20+D21+D22+D23+D24</f>
        <v>2706454</v>
      </c>
      <c r="E25" s="18"/>
      <c r="F25" s="18" t="s">
        <v>95</v>
      </c>
      <c r="G25" s="53"/>
      <c r="H25" s="55"/>
      <c r="I25" s="59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>
        <v>7071</v>
      </c>
      <c r="H30" s="55"/>
      <c r="I30" s="59">
        <f t="shared" si="4"/>
        <v>7071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>
        <v>2000000</v>
      </c>
      <c r="H31" s="119"/>
      <c r="I31" s="60">
        <f t="shared" si="4"/>
        <v>2000000</v>
      </c>
    </row>
    <row r="32" spans="1:9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4308761</v>
      </c>
      <c r="H32" s="59">
        <f>SUM(H22:H31)</f>
        <v>0</v>
      </c>
      <c r="I32" s="59">
        <f t="shared" ref="I32" si="6">SUM(I22:I31)</f>
        <v>4308761</v>
      </c>
    </row>
    <row r="33" spans="1:9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>
      <c r="A34" s="18" t="s">
        <v>171</v>
      </c>
      <c r="B34" s="53"/>
      <c r="C34" s="70">
        <f>-1*(C25+C29+C30+C32+C33+C35+C36+C37+C46)</f>
        <v>3242</v>
      </c>
      <c r="D34" s="59">
        <f t="shared" si="7"/>
        <v>3242</v>
      </c>
      <c r="E34" s="18"/>
      <c r="F34" s="18" t="s">
        <v>103</v>
      </c>
      <c r="G34" s="53"/>
      <c r="H34" s="55"/>
      <c r="I34" s="59">
        <f>SUM(G34:H34)</f>
        <v>0</v>
      </c>
    </row>
    <row r="35" spans="1:9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>
        <v>1418985</v>
      </c>
      <c r="H35" s="120">
        <v>94</v>
      </c>
      <c r="I35" s="59">
        <f t="shared" ref="I35:I36" si="8">SUM(G35:H35)</f>
        <v>1419079</v>
      </c>
    </row>
    <row r="36" spans="1:9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19"/>
      <c r="I36" s="60">
        <f t="shared" si="8"/>
        <v>0</v>
      </c>
    </row>
    <row r="37" spans="1:9">
      <c r="A37" s="18" t="s">
        <v>64</v>
      </c>
      <c r="B37" s="54"/>
      <c r="C37" s="119"/>
      <c r="D37" s="60">
        <f t="shared" si="7"/>
        <v>0</v>
      </c>
      <c r="E37" s="18"/>
      <c r="F37" s="18" t="s">
        <v>105</v>
      </c>
      <c r="G37" s="59">
        <f>SUM(G34:G36)</f>
        <v>1418985</v>
      </c>
      <c r="H37" s="59">
        <f t="shared" ref="H37:I37" si="9">SUM(H34:H36)</f>
        <v>94</v>
      </c>
      <c r="I37" s="59">
        <f t="shared" si="9"/>
        <v>1419079</v>
      </c>
    </row>
    <row r="38" spans="1:9">
      <c r="A38" s="18" t="s">
        <v>65</v>
      </c>
      <c r="B38" s="59">
        <f>B29+B30+B32+B33+B34+B35+B36+B37</f>
        <v>0</v>
      </c>
      <c r="C38" s="59">
        <f>C29+C30+C32+C33+C34+C35+C36+C37</f>
        <v>3242</v>
      </c>
      <c r="D38" s="59">
        <f t="shared" ref="D38" si="10">D29+D30+D32+D33+D34+D35+D36+D37</f>
        <v>3242</v>
      </c>
      <c r="E38" s="18"/>
      <c r="F38" s="22" t="s">
        <v>106</v>
      </c>
      <c r="G38" s="14"/>
      <c r="H38" s="18"/>
      <c r="I38" s="15"/>
    </row>
    <row r="39" spans="1:9">
      <c r="A39" s="18"/>
      <c r="B39" s="18"/>
      <c r="C39" s="18"/>
      <c r="D39" s="15"/>
      <c r="E39" s="18"/>
      <c r="F39" s="18" t="s">
        <v>107</v>
      </c>
      <c r="G39" s="53">
        <v>54171</v>
      </c>
      <c r="H39" s="23"/>
      <c r="I39" s="59">
        <f>SUM(G39:H39)</f>
        <v>54171</v>
      </c>
    </row>
    <row r="40" spans="1:9">
      <c r="A40" s="22" t="s">
        <v>66</v>
      </c>
      <c r="B40" s="18"/>
      <c r="C40" s="18"/>
      <c r="D40" s="15"/>
      <c r="E40" s="18"/>
      <c r="F40" s="18" t="s">
        <v>108</v>
      </c>
      <c r="G40" s="53">
        <v>279251</v>
      </c>
      <c r="H40" s="23"/>
      <c r="I40" s="59">
        <f t="shared" ref="I40:I45" si="11">SUM(G40:H40)</f>
        <v>279251</v>
      </c>
    </row>
    <row r="41" spans="1:9">
      <c r="A41" s="18" t="s">
        <v>180</v>
      </c>
      <c r="B41" s="53">
        <v>20280919</v>
      </c>
      <c r="C41" s="53">
        <v>-68166</v>
      </c>
      <c r="D41" s="59">
        <f>SUM(B41:C41)</f>
        <v>20212753</v>
      </c>
      <c r="E41" s="18"/>
      <c r="F41" s="18" t="s">
        <v>109</v>
      </c>
      <c r="G41" s="53"/>
      <c r="H41" s="23"/>
      <c r="I41" s="59">
        <f t="shared" si="11"/>
        <v>0</v>
      </c>
    </row>
    <row r="42" spans="1:9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>
      <c r="A43" s="18" t="s">
        <v>69</v>
      </c>
      <c r="B43" s="53">
        <v>62983</v>
      </c>
      <c r="C43" s="53"/>
      <c r="D43" s="59">
        <f t="shared" si="12"/>
        <v>62983</v>
      </c>
      <c r="E43" s="18"/>
      <c r="F43" s="18" t="s">
        <v>111</v>
      </c>
      <c r="G43" s="53"/>
      <c r="H43" s="23"/>
      <c r="I43" s="59">
        <f t="shared" si="11"/>
        <v>0</v>
      </c>
    </row>
    <row r="44" spans="1:9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>
      <c r="A45" s="18" t="s">
        <v>121</v>
      </c>
      <c r="B45" s="54">
        <v>-12501944</v>
      </c>
      <c r="C45" s="54">
        <v>64924</v>
      </c>
      <c r="D45" s="60">
        <f t="shared" si="12"/>
        <v>-12437020</v>
      </c>
      <c r="E45" s="18"/>
      <c r="F45" s="18" t="s">
        <v>172</v>
      </c>
      <c r="G45" s="54">
        <v>4129620</v>
      </c>
      <c r="H45" s="102">
        <f>-1*(H20+H32+H37)</f>
        <v>-94</v>
      </c>
      <c r="I45" s="60">
        <f t="shared" si="11"/>
        <v>4129526</v>
      </c>
    </row>
    <row r="46" spans="1:9">
      <c r="A46" s="18" t="s">
        <v>71</v>
      </c>
      <c r="B46" s="59">
        <f>B41+B42+B43+B44+B45</f>
        <v>7841958</v>
      </c>
      <c r="C46" s="59">
        <f t="shared" ref="C46:D46" si="13">C41+C42+C43+C44+C45</f>
        <v>-3242</v>
      </c>
      <c r="D46" s="59">
        <f t="shared" si="13"/>
        <v>7838716</v>
      </c>
      <c r="E46" s="18"/>
      <c r="F46" s="18" t="s">
        <v>114</v>
      </c>
      <c r="G46" s="59">
        <f>SUM(G39:G45)</f>
        <v>4463042</v>
      </c>
      <c r="H46" s="62">
        <f t="shared" ref="H46:I46" si="14">SUM(H39:H45)</f>
        <v>-94</v>
      </c>
      <c r="I46" s="59">
        <f t="shared" si="14"/>
        <v>4462948</v>
      </c>
    </row>
    <row r="47" spans="1:9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" thickBot="1">
      <c r="A48" s="22" t="s">
        <v>230</v>
      </c>
      <c r="B48" s="61">
        <f>B25+B38+B46</f>
        <v>10548412</v>
      </c>
      <c r="C48" s="61">
        <f t="shared" ref="C48:D48" si="15">C25+C38+C46</f>
        <v>0</v>
      </c>
      <c r="D48" s="61">
        <f t="shared" si="15"/>
        <v>10548412</v>
      </c>
      <c r="E48" s="18"/>
      <c r="F48" s="22" t="s">
        <v>115</v>
      </c>
      <c r="G48" s="61">
        <f>G20+G32+G37+G46</f>
        <v>10548412</v>
      </c>
      <c r="H48" s="61">
        <f t="shared" ref="H48:I48" si="16">H20+H32+H37+H46</f>
        <v>0</v>
      </c>
      <c r="I48" s="61">
        <f t="shared" si="16"/>
        <v>10548412</v>
      </c>
    </row>
    <row r="49" spans="1:9" ht="1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>
      <c r="A51" t="s">
        <v>231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>
      <c r="A53" t="s">
        <v>188</v>
      </c>
      <c r="B53" s="66"/>
      <c r="C53" s="66"/>
      <c r="D53" s="66"/>
      <c r="E53" s="66"/>
      <c r="F53" t="s">
        <v>224</v>
      </c>
      <c r="G53" s="66"/>
      <c r="H53" s="66"/>
      <c r="I53" s="66"/>
    </row>
    <row r="54" spans="1:9">
      <c r="A54" s="66"/>
      <c r="B54" s="66"/>
      <c r="C54" s="66"/>
      <c r="D54" s="66"/>
      <c r="E54" s="66"/>
      <c r="F54" s="66"/>
      <c r="G54" s="66"/>
      <c r="H54" s="66"/>
      <c r="I54" s="66"/>
    </row>
    <row r="55" spans="1:9">
      <c r="A55" s="66"/>
      <c r="B55" s="66"/>
      <c r="C55" s="66"/>
      <c r="D55" s="66"/>
      <c r="E55" s="66"/>
      <c r="F55" s="66"/>
      <c r="G55" s="66"/>
      <c r="H55" s="66"/>
      <c r="I55" s="66"/>
    </row>
    <row r="56" spans="1:9">
      <c r="A56" s="66"/>
      <c r="B56" s="66"/>
      <c r="C56" s="66"/>
      <c r="D56" s="66"/>
      <c r="E56" s="66"/>
      <c r="F56" s="66"/>
      <c r="G56" s="66"/>
      <c r="H56" s="66"/>
      <c r="I56" s="66"/>
    </row>
    <row r="57" spans="1:9">
      <c r="A57" s="66"/>
      <c r="B57" s="66"/>
      <c r="C57" s="66"/>
      <c r="D57" s="66"/>
      <c r="E57" s="66"/>
      <c r="F57" s="66"/>
      <c r="G57" s="66"/>
      <c r="H57" s="66"/>
      <c r="I57" s="66"/>
    </row>
    <row r="58" spans="1:9">
      <c r="A58" s="66"/>
      <c r="B58" s="66"/>
      <c r="C58" s="66"/>
      <c r="D58" s="66"/>
      <c r="E58" s="66"/>
      <c r="F58" s="66"/>
      <c r="G58" s="66"/>
      <c r="H58" s="66"/>
      <c r="I58" s="66"/>
    </row>
    <row r="59" spans="1:9">
      <c r="A59" s="66"/>
      <c r="B59" s="66"/>
      <c r="C59" s="66"/>
      <c r="D59" s="66"/>
      <c r="E59" s="66"/>
      <c r="F59" s="66"/>
      <c r="G59" s="66"/>
      <c r="H59" s="66"/>
      <c r="I59" s="66"/>
    </row>
    <row r="60" spans="1:9">
      <c r="A60" s="66"/>
      <c r="B60" s="66"/>
      <c r="C60" s="66"/>
      <c r="D60" s="66"/>
      <c r="E60" s="66"/>
      <c r="F60" s="66"/>
      <c r="G60" s="66"/>
      <c r="H60" s="66"/>
      <c r="I60" s="66"/>
    </row>
    <row r="61" spans="1:9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workbookViewId="0">
      <selection activeCell="A4" sqref="A4"/>
    </sheetView>
  </sheetViews>
  <sheetFormatPr baseColWidth="10" defaultColWidth="8.83203125" defaultRowHeight="14" x14ac:dyDescent="0"/>
  <cols>
    <col min="1" max="1" width="37" customWidth="1"/>
    <col min="2" max="2" width="13.83203125" customWidth="1"/>
    <col min="3" max="3" width="13.83203125" bestFit="1" customWidth="1"/>
    <col min="4" max="4" width="13.83203125" customWidth="1"/>
    <col min="5" max="5" width="6.33203125" customWidth="1"/>
    <col min="6" max="6" width="45" bestFit="1" customWidth="1"/>
    <col min="7" max="9" width="13.83203125" customWidth="1"/>
  </cols>
  <sheetData>
    <row r="2" spans="1:9">
      <c r="A2" t="s">
        <v>181</v>
      </c>
    </row>
    <row r="3" spans="1:9">
      <c r="A3" s="58" t="str">
        <f>PriorYearBalanceSheet!A3</f>
        <v>Western Wahkiakum County Telephone Company</v>
      </c>
      <c r="B3" s="66"/>
      <c r="C3" s="66"/>
      <c r="D3" s="66"/>
      <c r="E3" s="66"/>
    </row>
    <row r="4" spans="1:9">
      <c r="A4" s="67"/>
      <c r="B4" s="66"/>
      <c r="C4" s="66"/>
      <c r="D4" s="66"/>
      <c r="E4" s="66"/>
    </row>
    <row r="5" spans="1:9">
      <c r="A5" s="66"/>
      <c r="B5" s="66"/>
      <c r="C5" s="66"/>
      <c r="D5" s="66"/>
      <c r="E5" s="66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242</v>
      </c>
      <c r="C8" s="12" t="s">
        <v>243</v>
      </c>
      <c r="D8" s="12" t="s">
        <v>244</v>
      </c>
      <c r="E8" s="12"/>
      <c r="F8" s="9"/>
      <c r="G8" s="12" t="s">
        <v>242</v>
      </c>
      <c r="H8" s="12" t="s">
        <v>243</v>
      </c>
      <c r="I8" s="6" t="s">
        <v>244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121"/>
      <c r="I9" s="4"/>
    </row>
    <row r="10" spans="1:9">
      <c r="A10" s="18" t="s">
        <v>42</v>
      </c>
      <c r="B10" s="53">
        <v>865390</v>
      </c>
      <c r="C10" s="55"/>
      <c r="D10" s="59">
        <f>SUM(B10:C10)</f>
        <v>865390</v>
      </c>
      <c r="E10" s="18"/>
      <c r="F10" s="18" t="s">
        <v>78</v>
      </c>
      <c r="G10" s="53">
        <v>35462</v>
      </c>
      <c r="H10" s="55"/>
      <c r="I10" s="59">
        <f>SUM(G10:H10)</f>
        <v>35462</v>
      </c>
    </row>
    <row r="11" spans="1:9">
      <c r="A11" s="18" t="s">
        <v>145</v>
      </c>
      <c r="B11" s="53">
        <v>279</v>
      </c>
      <c r="C11" s="55"/>
      <c r="D11" s="59">
        <f>SUM(B11:C11)</f>
        <v>279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>
        <v>19974</v>
      </c>
      <c r="H12" s="55"/>
      <c r="I12" s="59">
        <f t="shared" si="0"/>
        <v>19974</v>
      </c>
    </row>
    <row r="13" spans="1:9">
      <c r="A13" s="18" t="s">
        <v>44</v>
      </c>
      <c r="B13" s="53">
        <v>390771</v>
      </c>
      <c r="C13" s="55"/>
      <c r="D13" s="59">
        <f>SUM(B13:C13)</f>
        <v>390771</v>
      </c>
      <c r="E13" s="18"/>
      <c r="F13" s="18" t="s">
        <v>83</v>
      </c>
      <c r="G13" s="53"/>
      <c r="H13" s="55"/>
      <c r="I13" s="59">
        <f t="shared" si="0"/>
        <v>0</v>
      </c>
    </row>
    <row r="14" spans="1:9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137000</v>
      </c>
      <c r="H14" s="55"/>
      <c r="I14" s="59">
        <f t="shared" si="0"/>
        <v>137000</v>
      </c>
    </row>
    <row r="15" spans="1:9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>
      <c r="A17" s="18" t="s">
        <v>44</v>
      </c>
      <c r="B17" s="53"/>
      <c r="C17" s="55"/>
      <c r="D17" s="59">
        <f>SUM(B17:C17)</f>
        <v>0</v>
      </c>
      <c r="E17" s="19"/>
      <c r="F17" s="18" t="s">
        <v>87</v>
      </c>
      <c r="G17" s="53"/>
      <c r="H17" s="55"/>
      <c r="I17" s="59">
        <f t="shared" si="0"/>
        <v>0</v>
      </c>
    </row>
    <row r="18" spans="1:9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52916</v>
      </c>
      <c r="H18" s="55"/>
      <c r="I18" s="59">
        <f t="shared" si="0"/>
        <v>52916</v>
      </c>
    </row>
    <row r="19" spans="1:9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122813</v>
      </c>
      <c r="H19" s="119"/>
      <c r="I19" s="60">
        <f t="shared" si="0"/>
        <v>122813</v>
      </c>
    </row>
    <row r="20" spans="1:9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368165</v>
      </c>
      <c r="H20" s="59">
        <f>SUM(H10:H19)</f>
        <v>0</v>
      </c>
      <c r="I20" s="59">
        <f t="shared" ref="I20" si="3">SUM(I10:I19)</f>
        <v>368165</v>
      </c>
    </row>
    <row r="21" spans="1:9">
      <c r="A21" s="18" t="s">
        <v>49</v>
      </c>
      <c r="B21" s="53">
        <v>294331</v>
      </c>
      <c r="C21" s="55"/>
      <c r="D21" s="59">
        <f t="shared" si="2"/>
        <v>294331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>
        <v>59</v>
      </c>
      <c r="C22" s="55"/>
      <c r="D22" s="59">
        <f t="shared" si="2"/>
        <v>59</v>
      </c>
      <c r="E22" s="18"/>
      <c r="F22" s="18" t="s">
        <v>92</v>
      </c>
      <c r="G22" s="53"/>
      <c r="H22" s="55"/>
      <c r="I22" s="59">
        <f>SUM(G22:H22)</f>
        <v>0</v>
      </c>
    </row>
    <row r="23" spans="1:9">
      <c r="A23" s="18" t="s">
        <v>51</v>
      </c>
      <c r="B23" s="53">
        <v>25926</v>
      </c>
      <c r="C23" s="55"/>
      <c r="D23" s="59">
        <f t="shared" si="2"/>
        <v>25926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>
      <c r="A24" s="18" t="s">
        <v>52</v>
      </c>
      <c r="B24" s="54">
        <v>135907</v>
      </c>
      <c r="C24" s="119"/>
      <c r="D24" s="60">
        <f t="shared" si="2"/>
        <v>135907</v>
      </c>
      <c r="E24" s="18"/>
      <c r="F24" s="18" t="s">
        <v>94</v>
      </c>
      <c r="G24" s="53">
        <v>2504283</v>
      </c>
      <c r="H24" s="55"/>
      <c r="I24" s="59">
        <f t="shared" si="4"/>
        <v>2504283</v>
      </c>
    </row>
    <row r="25" spans="1:9">
      <c r="A25" s="18" t="s">
        <v>41</v>
      </c>
      <c r="B25" s="59">
        <f>B10+B11+B13+B14+B15+B17+B18+B19+B20+B21+B22+B23+B24</f>
        <v>1712663</v>
      </c>
      <c r="C25" s="59">
        <f>C10+C11+C13+C14+C15+C17+C18+C19+C20+C21+C22+C23+C24</f>
        <v>0</v>
      </c>
      <c r="D25" s="59">
        <f t="shared" ref="D25" si="5">D10+D11+D13+D14+D15+D17+D18+D19+D20+D21+D22+D23+D24</f>
        <v>1712663</v>
      </c>
      <c r="E25" s="18"/>
      <c r="F25" s="18" t="s">
        <v>95</v>
      </c>
      <c r="G25" s="53"/>
      <c r="H25" s="55"/>
      <c r="I25" s="59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/>
      <c r="H30" s="55"/>
      <c r="I30" s="59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>
        <v>1506247</v>
      </c>
      <c r="H31" s="119"/>
      <c r="I31" s="60">
        <f t="shared" si="4"/>
        <v>1506247</v>
      </c>
    </row>
    <row r="32" spans="1:9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4010530</v>
      </c>
      <c r="H32" s="59">
        <f>SUM(H22:H31)</f>
        <v>0</v>
      </c>
      <c r="I32" s="59">
        <f t="shared" ref="I32" si="6">SUM(I22:I31)</f>
        <v>4010530</v>
      </c>
    </row>
    <row r="33" spans="1:11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>
      <c r="A34" s="18" t="s">
        <v>171</v>
      </c>
      <c r="B34" s="53"/>
      <c r="C34" s="70">
        <f>-1*(C25+C29+C30+C32+C33+C35+C36+C37+C46)</f>
        <v>2557</v>
      </c>
      <c r="D34" s="59">
        <f t="shared" si="7"/>
        <v>2557</v>
      </c>
      <c r="E34" s="18"/>
      <c r="F34" s="18" t="s">
        <v>103</v>
      </c>
      <c r="G34" s="53"/>
      <c r="H34" s="55"/>
      <c r="I34" s="59">
        <f>SUM(G34:H34)</f>
        <v>0</v>
      </c>
    </row>
    <row r="35" spans="1:11">
      <c r="A35" s="18" t="s">
        <v>62</v>
      </c>
      <c r="B35" s="53">
        <v>413993</v>
      </c>
      <c r="C35" s="55"/>
      <c r="D35" s="59">
        <f t="shared" si="7"/>
        <v>413993</v>
      </c>
      <c r="E35" s="18"/>
      <c r="F35" s="18" t="s">
        <v>147</v>
      </c>
      <c r="G35" s="53">
        <v>1576834</v>
      </c>
      <c r="H35" s="120">
        <v>211</v>
      </c>
      <c r="I35" s="59">
        <f t="shared" ref="I35:I36" si="8">SUM(G35:H35)</f>
        <v>1577045</v>
      </c>
    </row>
    <row r="36" spans="1:11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19"/>
      <c r="I36" s="60">
        <f t="shared" si="8"/>
        <v>0</v>
      </c>
    </row>
    <row r="37" spans="1:11">
      <c r="A37" s="18" t="s">
        <v>64</v>
      </c>
      <c r="B37" s="54"/>
      <c r="C37" s="119"/>
      <c r="D37" s="60">
        <f t="shared" si="7"/>
        <v>0</v>
      </c>
      <c r="E37" s="18"/>
      <c r="F37" s="18" t="s">
        <v>105</v>
      </c>
      <c r="G37" s="59">
        <f>SUM(G34:G36)</f>
        <v>1576834</v>
      </c>
      <c r="H37" s="59">
        <f t="shared" ref="H37:I37" si="9">SUM(H34:H36)</f>
        <v>211</v>
      </c>
      <c r="I37" s="59">
        <f t="shared" si="9"/>
        <v>1577045</v>
      </c>
    </row>
    <row r="38" spans="1:11">
      <c r="A38" s="18" t="s">
        <v>65</v>
      </c>
      <c r="B38" s="59">
        <f>B29+B30+B32+B33+B34+B35+B36+B37</f>
        <v>413993</v>
      </c>
      <c r="C38" s="59">
        <f>C29+C30+C32+C33+C34+C35+C36+C37</f>
        <v>2557</v>
      </c>
      <c r="D38" s="59">
        <f t="shared" ref="D38" si="10">D29+D30+D32+D33+D34+D35+D36+D37</f>
        <v>416550</v>
      </c>
      <c r="E38" s="18"/>
      <c r="F38" s="22" t="s">
        <v>106</v>
      </c>
      <c r="G38" s="14"/>
      <c r="H38" s="18"/>
      <c r="I38" s="15"/>
    </row>
    <row r="39" spans="1:11">
      <c r="A39" s="18"/>
      <c r="B39" s="18"/>
      <c r="C39" s="18"/>
      <c r="D39" s="15"/>
      <c r="E39" s="18"/>
      <c r="F39" s="18" t="s">
        <v>107</v>
      </c>
      <c r="G39" s="53">
        <v>54171</v>
      </c>
      <c r="H39" s="23"/>
      <c r="I39" s="59">
        <f>SUM(G39:H39)</f>
        <v>54171</v>
      </c>
    </row>
    <row r="40" spans="1:11">
      <c r="A40" s="22" t="s">
        <v>66</v>
      </c>
      <c r="B40" s="18"/>
      <c r="C40" s="18"/>
      <c r="D40" s="15"/>
      <c r="E40" s="18"/>
      <c r="F40" s="18" t="s">
        <v>108</v>
      </c>
      <c r="G40" s="53">
        <v>279251</v>
      </c>
      <c r="H40" s="23"/>
      <c r="I40" s="59">
        <f t="shared" ref="I40:I45" si="11">SUM(G40:H40)</f>
        <v>279251</v>
      </c>
    </row>
    <row r="41" spans="1:11">
      <c r="A41" s="18" t="s">
        <v>180</v>
      </c>
      <c r="B41" s="53">
        <v>20965028</v>
      </c>
      <c r="C41" s="53">
        <f>-(18478+41757)</f>
        <v>-60235</v>
      </c>
      <c r="D41" s="59">
        <f>SUM(B41:C41)</f>
        <v>20904793</v>
      </c>
      <c r="E41" s="18"/>
      <c r="F41" s="18" t="s">
        <v>109</v>
      </c>
      <c r="G41" s="53"/>
      <c r="H41" s="23"/>
      <c r="I41" s="59">
        <f t="shared" si="11"/>
        <v>0</v>
      </c>
    </row>
    <row r="42" spans="1:11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>
      <c r="A43" s="18" t="s">
        <v>69</v>
      </c>
      <c r="B43" s="53">
        <v>85104</v>
      </c>
      <c r="C43" s="53"/>
      <c r="D43" s="59">
        <f t="shared" si="12"/>
        <v>85104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>
      <c r="A45" s="18" t="s">
        <v>121</v>
      </c>
      <c r="B45" s="54">
        <v>-12986918</v>
      </c>
      <c r="C45" s="54">
        <f>16410+41268</f>
        <v>57678</v>
      </c>
      <c r="D45" s="60">
        <f t="shared" si="12"/>
        <v>-12929240</v>
      </c>
      <c r="E45" s="18"/>
      <c r="F45" s="18" t="s">
        <v>172</v>
      </c>
      <c r="G45" s="54">
        <v>3900919</v>
      </c>
      <c r="H45" s="102">
        <f>-1*(H20+H32+H37)</f>
        <v>-211</v>
      </c>
      <c r="I45" s="60">
        <f t="shared" si="11"/>
        <v>3900708</v>
      </c>
    </row>
    <row r="46" spans="1:11">
      <c r="A46" s="18" t="s">
        <v>71</v>
      </c>
      <c r="B46" s="59">
        <f>B41+B42+B43+B44+B45</f>
        <v>8063214</v>
      </c>
      <c r="C46" s="59">
        <f t="shared" ref="C46:D46" si="13">C41+C42+C43+C44+C45</f>
        <v>-2557</v>
      </c>
      <c r="D46" s="59">
        <f t="shared" si="13"/>
        <v>8060657</v>
      </c>
      <c r="E46" s="18"/>
      <c r="F46" s="18" t="s">
        <v>114</v>
      </c>
      <c r="G46" s="59">
        <f>SUM(G39:G45)</f>
        <v>4234341</v>
      </c>
      <c r="H46" s="62">
        <f t="shared" ref="H46:I46" si="14">SUM(H39:H45)</f>
        <v>-211</v>
      </c>
      <c r="I46" s="59">
        <f t="shared" si="14"/>
        <v>4234130</v>
      </c>
    </row>
    <row r="47" spans="1:11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" thickBot="1">
      <c r="A48" s="22" t="s">
        <v>230</v>
      </c>
      <c r="B48" s="61">
        <f>B25+B38+B46</f>
        <v>10189870</v>
      </c>
      <c r="C48" s="61">
        <f t="shared" ref="C48:D48" si="15">C25+C38+C46</f>
        <v>0</v>
      </c>
      <c r="D48" s="61">
        <f t="shared" si="15"/>
        <v>10189870</v>
      </c>
      <c r="E48" s="18"/>
      <c r="F48" s="22" t="s">
        <v>115</v>
      </c>
      <c r="G48" s="61">
        <f>G20+G32+G37+G46</f>
        <v>10189870</v>
      </c>
      <c r="H48" s="61">
        <f t="shared" ref="H48:I48" si="16">H20+H32+H37+H46</f>
        <v>0</v>
      </c>
      <c r="I48" s="61">
        <f t="shared" si="16"/>
        <v>10189870</v>
      </c>
    </row>
    <row r="49" spans="1:9" ht="1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>
      <c r="A51" t="s">
        <v>231</v>
      </c>
      <c r="B51" s="66"/>
      <c r="C51" s="66"/>
      <c r="D51" s="66"/>
      <c r="E51" s="66" t="str">
        <f>PriorYearBalanceSheet!A3</f>
        <v>Western Wahkiakum County Telephone Company</v>
      </c>
      <c r="F51" t="s">
        <v>173</v>
      </c>
      <c r="G51" s="66"/>
      <c r="H51" s="66"/>
      <c r="I51" s="66"/>
    </row>
    <row r="52" spans="1:9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>
      <c r="A53" t="s">
        <v>188</v>
      </c>
      <c r="B53" s="66"/>
      <c r="C53" s="66"/>
      <c r="D53" s="66"/>
      <c r="E53" s="66"/>
      <c r="F53" t="s">
        <v>224</v>
      </c>
      <c r="G53" s="66"/>
      <c r="H53" s="66"/>
      <c r="I53" s="66"/>
    </row>
    <row r="54" spans="1:9">
      <c r="A54" s="66"/>
      <c r="B54" s="66"/>
      <c r="C54" s="66"/>
      <c r="D54" s="66"/>
      <c r="E54" s="66"/>
      <c r="F54" s="66"/>
      <c r="G54" s="66"/>
      <c r="H54" s="66"/>
      <c r="I54" s="66"/>
    </row>
    <row r="55" spans="1:9">
      <c r="A55" s="66"/>
      <c r="B55" s="66"/>
      <c r="C55" s="66"/>
      <c r="D55" s="66"/>
      <c r="E55" s="66"/>
      <c r="F55" s="66"/>
      <c r="G55" s="66"/>
      <c r="H55" s="66"/>
      <c r="I55" s="66"/>
    </row>
    <row r="56" spans="1:9">
      <c r="A56" s="66"/>
      <c r="B56" s="66"/>
      <c r="C56" s="66"/>
      <c r="D56" s="66"/>
      <c r="E56" s="66"/>
      <c r="F56" s="66"/>
      <c r="G56" s="66"/>
      <c r="H56" s="66"/>
      <c r="I56" s="66"/>
    </row>
    <row r="57" spans="1:9">
      <c r="A57" s="66"/>
      <c r="B57" s="66"/>
      <c r="C57" s="66"/>
      <c r="D57" s="66"/>
      <c r="E57" s="66"/>
      <c r="F57" s="66"/>
      <c r="G57" s="66"/>
      <c r="H57" s="66"/>
      <c r="I57" s="66"/>
    </row>
    <row r="58" spans="1:9">
      <c r="A58" s="66"/>
      <c r="B58" s="66"/>
      <c r="C58" s="66"/>
      <c r="D58" s="66"/>
      <c r="E58" s="66"/>
      <c r="F58" s="66"/>
      <c r="G58" s="66"/>
      <c r="H58" s="66"/>
      <c r="I58" s="66"/>
    </row>
    <row r="59" spans="1:9">
      <c r="A59" s="66"/>
      <c r="B59" s="66"/>
      <c r="C59" s="66"/>
      <c r="D59" s="66"/>
      <c r="E59" s="66"/>
      <c r="F59" s="66"/>
      <c r="G59" s="66"/>
      <c r="H59" s="66"/>
      <c r="I59" s="66"/>
    </row>
    <row r="60" spans="1:9">
      <c r="A60" s="66"/>
      <c r="B60" s="66"/>
      <c r="C60" s="66"/>
      <c r="D60" s="66"/>
      <c r="E60" s="66"/>
      <c r="F60" s="66"/>
      <c r="G60" s="66"/>
      <c r="H60" s="66"/>
      <c r="I60" s="66"/>
    </row>
    <row r="61" spans="1:9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4" workbookViewId="0">
      <selection activeCell="A4" sqref="A4"/>
    </sheetView>
  </sheetViews>
  <sheetFormatPr baseColWidth="10" defaultColWidth="8.83203125" defaultRowHeight="14" x14ac:dyDescent="0"/>
  <cols>
    <col min="1" max="1" width="35.6640625" customWidth="1"/>
    <col min="2" max="3" width="13.83203125" customWidth="1"/>
    <col min="4" max="4" width="5.83203125" customWidth="1"/>
    <col min="5" max="5" width="45" bestFit="1" customWidth="1"/>
    <col min="6" max="7" width="13.83203125" customWidth="1"/>
  </cols>
  <sheetData>
    <row r="2" spans="1:7">
      <c r="A2" t="s">
        <v>181</v>
      </c>
    </row>
    <row r="3" spans="1:7">
      <c r="A3" s="58" t="str">
        <f>PriorYearBalanceSheet!A3</f>
        <v>Western Wahkiakum County Telephone Company</v>
      </c>
      <c r="B3" s="66"/>
      <c r="C3" s="66"/>
      <c r="D3" s="66"/>
      <c r="E3" s="66"/>
      <c r="F3" s="66"/>
      <c r="G3" s="66"/>
    </row>
    <row r="4" spans="1:7">
      <c r="A4" s="67"/>
      <c r="B4" s="66"/>
      <c r="C4" s="66"/>
      <c r="D4" s="66"/>
      <c r="E4" s="66"/>
      <c r="F4" s="66"/>
      <c r="G4" s="66"/>
    </row>
    <row r="5" spans="1:7">
      <c r="A5" s="66"/>
      <c r="B5" s="66"/>
      <c r="C5" s="66"/>
      <c r="D5" s="66"/>
    </row>
    <row r="6" spans="1:7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>
      <c r="A8" s="9"/>
      <c r="B8" s="12" t="s">
        <v>191</v>
      </c>
      <c r="C8" s="12" t="s">
        <v>245</v>
      </c>
      <c r="D8" s="12"/>
      <c r="E8" s="9"/>
      <c r="F8" s="12" t="s">
        <v>191</v>
      </c>
      <c r="G8" s="6" t="s">
        <v>245</v>
      </c>
    </row>
    <row r="9" spans="1:7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>
      <c r="A10" s="18" t="s">
        <v>42</v>
      </c>
      <c r="B10" s="33">
        <f>PriorYearBalanceSheet!D10</f>
        <v>1654260</v>
      </c>
      <c r="C10" s="33">
        <f>'CurrentYearBalanceSheet '!D10</f>
        <v>865390</v>
      </c>
      <c r="D10" s="18"/>
      <c r="E10" s="18" t="s">
        <v>78</v>
      </c>
      <c r="F10" s="33">
        <f>PriorYearBalanceSheet!I10</f>
        <v>30705</v>
      </c>
      <c r="G10" s="33">
        <f>'CurrentYearBalanceSheet '!I10</f>
        <v>35462</v>
      </c>
    </row>
    <row r="11" spans="1:7">
      <c r="A11" s="18" t="s">
        <v>145</v>
      </c>
      <c r="B11" s="33">
        <f>PriorYearBalanceSheet!D11</f>
        <v>279</v>
      </c>
      <c r="C11" s="33">
        <f>'CurrentYearBalanceSheet '!D11</f>
        <v>279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>
      <c r="A12" s="18" t="s">
        <v>43</v>
      </c>
      <c r="B12" s="23"/>
      <c r="C12" s="23"/>
      <c r="D12" s="19"/>
      <c r="E12" s="18" t="s">
        <v>82</v>
      </c>
      <c r="F12" s="33">
        <f>PriorYearBalanceSheet!I12</f>
        <v>20219</v>
      </c>
      <c r="G12" s="33">
        <f>'CurrentYearBalanceSheet '!I12</f>
        <v>19974</v>
      </c>
    </row>
    <row r="13" spans="1:7">
      <c r="A13" s="18" t="s">
        <v>44</v>
      </c>
      <c r="B13" s="33">
        <f>PriorYearBalanceSheet!D13</f>
        <v>431710</v>
      </c>
      <c r="C13" s="33">
        <f>'CurrentYearBalanceSheet '!D13</f>
        <v>390771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121900</v>
      </c>
      <c r="G14" s="33">
        <f>'CurrentYearBalanceSheet '!I14</f>
        <v>137000</v>
      </c>
    </row>
    <row r="15" spans="1:7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>
      <c r="A17" s="18" t="s">
        <v>44</v>
      </c>
      <c r="B17" s="33">
        <f>PriorYearBalanceSheet!D17</f>
        <v>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48914</v>
      </c>
      <c r="G18" s="33">
        <f>'CurrentYearBalanceSheet '!I18</f>
        <v>52916</v>
      </c>
    </row>
    <row r="19" spans="1:7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135886</v>
      </c>
      <c r="G19" s="33">
        <f>'CurrentYearBalanceSheet '!I19</f>
        <v>122813</v>
      </c>
    </row>
    <row r="20" spans="1:7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357624</v>
      </c>
      <c r="G20" s="36">
        <f>SUM(G10:G19)</f>
        <v>368165</v>
      </c>
    </row>
    <row r="21" spans="1:7">
      <c r="A21" s="18" t="s">
        <v>49</v>
      </c>
      <c r="B21" s="33">
        <f>PriorYearBalanceSheet!D21</f>
        <v>181904</v>
      </c>
      <c r="C21" s="33">
        <f>'CurrentYearBalanceSheet '!D21</f>
        <v>294331</v>
      </c>
      <c r="D21" s="18"/>
      <c r="E21" s="22" t="s">
        <v>91</v>
      </c>
      <c r="F21" s="18"/>
      <c r="G21" s="15"/>
    </row>
    <row r="22" spans="1:7">
      <c r="A22" s="18" t="s">
        <v>50</v>
      </c>
      <c r="B22" s="33">
        <f>PriorYearBalanceSheet!D22</f>
        <v>190</v>
      </c>
      <c r="C22" s="33">
        <f>'CurrentYearBalanceSheet '!D22</f>
        <v>59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>
      <c r="A23" s="18" t="s">
        <v>51</v>
      </c>
      <c r="B23" s="33">
        <f>PriorYearBalanceSheet!D23</f>
        <v>13903</v>
      </c>
      <c r="C23" s="33">
        <f>'CurrentYearBalanceSheet '!D23</f>
        <v>25926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>
      <c r="A24" s="18" t="s">
        <v>52</v>
      </c>
      <c r="B24" s="34">
        <f>PriorYearBalanceSheet!D24</f>
        <v>424208</v>
      </c>
      <c r="C24" s="34">
        <f>'CurrentYearBalanceSheet '!D24</f>
        <v>135907</v>
      </c>
      <c r="D24" s="18"/>
      <c r="E24" s="18" t="s">
        <v>94</v>
      </c>
      <c r="F24" s="33">
        <f>PriorYearBalanceSheet!I24</f>
        <v>2301690</v>
      </c>
      <c r="G24" s="33">
        <f>'CurrentYearBalanceSheet '!I24</f>
        <v>2504283</v>
      </c>
    </row>
    <row r="25" spans="1:7">
      <c r="A25" s="18" t="s">
        <v>41</v>
      </c>
      <c r="B25" s="33">
        <f>B10+B11+B13+B14+B15+B17+B18+B19+B20+B21+B22+B23+B24</f>
        <v>2706454</v>
      </c>
      <c r="C25" s="33">
        <f>C10+C11+C13+C14+C15+C17+C18+C19+C20+C21+C22+C23+C24</f>
        <v>1712663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7071</v>
      </c>
      <c r="G30" s="33">
        <f>'CurrentYearBalanceSheet '!I30</f>
        <v>0</v>
      </c>
    </row>
    <row r="31" spans="1:7">
      <c r="A31" s="18" t="s">
        <v>60</v>
      </c>
      <c r="B31" s="23"/>
      <c r="C31" s="23"/>
      <c r="D31" s="19"/>
      <c r="E31" s="18" t="s">
        <v>100</v>
      </c>
      <c r="F31" s="34">
        <f>PriorYearBalanceSheet!I31</f>
        <v>2000000</v>
      </c>
      <c r="G31" s="34">
        <f>'CurrentYearBalanceSheet '!I31</f>
        <v>1506247</v>
      </c>
    </row>
    <row r="32" spans="1:7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4308761</v>
      </c>
      <c r="G32" s="33">
        <f>SUM(G22:G31)</f>
        <v>4010530</v>
      </c>
    </row>
    <row r="33" spans="1:7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>
      <c r="A34" s="18" t="s">
        <v>61</v>
      </c>
      <c r="B34" s="33">
        <f>PriorYearBalanceSheet!D34</f>
        <v>3242</v>
      </c>
      <c r="C34" s="33">
        <f>'CurrentYearBalanceSheet '!D34</f>
        <v>2557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>
      <c r="A35" s="18" t="s">
        <v>62</v>
      </c>
      <c r="B35" s="33">
        <f>PriorYearBalanceSheet!D35</f>
        <v>0</v>
      </c>
      <c r="C35" s="33">
        <f>'CurrentYearBalanceSheet '!D35</f>
        <v>413993</v>
      </c>
      <c r="D35" s="18"/>
      <c r="E35" s="18" t="s">
        <v>212</v>
      </c>
      <c r="F35" s="33">
        <f>PriorYearBalanceSheet!I35</f>
        <v>1419079</v>
      </c>
      <c r="G35" s="33">
        <f>'CurrentYearBalanceSheet '!I35</f>
        <v>1577045</v>
      </c>
    </row>
    <row r="36" spans="1:7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1419079</v>
      </c>
      <c r="G37" s="33">
        <f>SUM(G34:G36)</f>
        <v>1577045</v>
      </c>
    </row>
    <row r="38" spans="1:7">
      <c r="A38" s="18" t="s">
        <v>65</v>
      </c>
      <c r="B38" s="33">
        <f>B29+B30+B32+B33+B34+B35+B36+B37</f>
        <v>3242</v>
      </c>
      <c r="C38" s="33">
        <f>C29+C30+C32+C33+C34+C35+C36+C37</f>
        <v>416550</v>
      </c>
      <c r="D38" s="18"/>
      <c r="E38" s="22" t="s">
        <v>106</v>
      </c>
      <c r="F38" s="18"/>
      <c r="G38" s="15"/>
    </row>
    <row r="39" spans="1:7">
      <c r="A39" s="18"/>
      <c r="B39" s="18"/>
      <c r="C39" s="18"/>
      <c r="D39" s="18"/>
      <c r="E39" s="18" t="s">
        <v>107</v>
      </c>
      <c r="F39" s="33">
        <f>PriorYearBalanceSheet!I39</f>
        <v>54171</v>
      </c>
      <c r="G39" s="33">
        <f>'CurrentYearBalanceSheet '!I39</f>
        <v>54171</v>
      </c>
    </row>
    <row r="40" spans="1:7">
      <c r="A40" s="22" t="s">
        <v>66</v>
      </c>
      <c r="B40" s="18"/>
      <c r="C40" s="18"/>
      <c r="D40" s="18"/>
      <c r="E40" s="18" t="s">
        <v>108</v>
      </c>
      <c r="F40" s="33">
        <f>PriorYearBalanceSheet!I40</f>
        <v>279251</v>
      </c>
      <c r="G40" s="33">
        <f>'CurrentYearBalanceSheet '!I40</f>
        <v>279251</v>
      </c>
    </row>
    <row r="41" spans="1:7">
      <c r="A41" s="18" t="s">
        <v>67</v>
      </c>
      <c r="B41" s="33">
        <f>PriorYearBalanceSheet!D41</f>
        <v>20212753</v>
      </c>
      <c r="C41" s="33">
        <f>'CurrentYearBalanceSheet '!D41</f>
        <v>20904793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>
      <c r="A43" s="18" t="s">
        <v>69</v>
      </c>
      <c r="B43" s="33">
        <f>PriorYearBalanceSheet!D43</f>
        <v>62983</v>
      </c>
      <c r="C43" s="33">
        <f>'CurrentYearBalanceSheet '!D43</f>
        <v>85104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>
      <c r="A45" s="18" t="s">
        <v>124</v>
      </c>
      <c r="B45" s="34">
        <f>PriorYearBalanceSheet!D45</f>
        <v>-12437020</v>
      </c>
      <c r="C45" s="34">
        <f>'CurrentYearBalanceSheet '!D45</f>
        <v>-12929240</v>
      </c>
      <c r="D45" s="18"/>
      <c r="E45" s="18" t="s">
        <v>113</v>
      </c>
      <c r="F45" s="34">
        <f>PriorYearBalanceSheet!I45</f>
        <v>4129526</v>
      </c>
      <c r="G45" s="34">
        <f>'CurrentYearBalanceSheet '!I45</f>
        <v>3900708</v>
      </c>
    </row>
    <row r="46" spans="1:7">
      <c r="A46" s="18" t="s">
        <v>71</v>
      </c>
      <c r="B46" s="33">
        <f>SUM(B41:B45)</f>
        <v>7838716</v>
      </c>
      <c r="C46" s="33">
        <f>SUM(C41:C45)</f>
        <v>8060657</v>
      </c>
      <c r="D46" s="18"/>
      <c r="E46" s="18" t="s">
        <v>114</v>
      </c>
      <c r="F46" s="33">
        <f>SUM(F39:F45)</f>
        <v>4462948</v>
      </c>
      <c r="G46" s="33">
        <f>SUM(G39:G45)</f>
        <v>4234130</v>
      </c>
    </row>
    <row r="47" spans="1:7">
      <c r="A47" s="18"/>
      <c r="B47" s="18"/>
      <c r="C47" s="18"/>
      <c r="D47" s="18"/>
      <c r="E47" s="18"/>
      <c r="F47" s="18"/>
      <c r="G47" s="15"/>
    </row>
    <row r="48" spans="1:7" ht="15" thickBot="1">
      <c r="A48" s="22" t="s">
        <v>230</v>
      </c>
      <c r="B48" s="35">
        <f>B25+B38+B46</f>
        <v>10548412</v>
      </c>
      <c r="C48" s="35">
        <f>C25+C38+C46</f>
        <v>10189870</v>
      </c>
      <c r="D48" s="18"/>
      <c r="E48" s="22" t="s">
        <v>115</v>
      </c>
      <c r="F48" s="35">
        <f>F20+F32+F37+F46</f>
        <v>10548412</v>
      </c>
      <c r="G48" s="35">
        <f>G20+G32+G37+G46</f>
        <v>10189870</v>
      </c>
    </row>
    <row r="49" spans="1:7" ht="15" thickTop="1">
      <c r="A49" s="20"/>
      <c r="B49" s="20"/>
      <c r="C49" s="20"/>
      <c r="D49" s="20"/>
      <c r="E49" s="20"/>
      <c r="F49" s="20"/>
      <c r="G49" s="16"/>
    </row>
    <row r="50" spans="1:7">
      <c r="A50" t="s">
        <v>211</v>
      </c>
      <c r="B50" s="66"/>
      <c r="C50" s="66"/>
      <c r="D50" s="66"/>
      <c r="E50" s="66"/>
      <c r="F50" s="66"/>
      <c r="G50" s="66"/>
    </row>
    <row r="51" spans="1:7">
      <c r="A51" t="s">
        <v>123</v>
      </c>
      <c r="B51" s="66"/>
      <c r="C51" s="66"/>
      <c r="D51" s="66"/>
      <c r="E51" s="66"/>
      <c r="F51" s="66"/>
      <c r="G51" s="66"/>
    </row>
    <row r="52" spans="1:7">
      <c r="A52" t="s">
        <v>219</v>
      </c>
      <c r="B52" s="66"/>
      <c r="C52" s="66"/>
      <c r="D52" s="66"/>
      <c r="E52" s="66"/>
      <c r="F52" s="66"/>
      <c r="G52" s="66"/>
    </row>
    <row r="53" spans="1:7">
      <c r="A53" s="66"/>
      <c r="B53" s="66"/>
      <c r="C53" s="66"/>
      <c r="D53" s="66"/>
      <c r="E53" s="66"/>
      <c r="F53" s="66"/>
      <c r="G53" s="66"/>
    </row>
    <row r="54" spans="1:7">
      <c r="A54" s="66"/>
      <c r="B54" s="66"/>
      <c r="C54" s="66"/>
      <c r="D54" s="66"/>
      <c r="E54" s="66"/>
      <c r="F54" s="66"/>
      <c r="G54" s="66"/>
    </row>
    <row r="55" spans="1:7">
      <c r="A55" s="66"/>
      <c r="B55" s="66"/>
      <c r="C55" s="66"/>
      <c r="D55" s="66"/>
      <c r="E55" s="66"/>
      <c r="F55" s="66"/>
      <c r="G55" s="66"/>
    </row>
    <row r="56" spans="1:7">
      <c r="A56" s="66"/>
      <c r="B56" s="66"/>
      <c r="C56" s="66"/>
      <c r="D56" s="66"/>
      <c r="E56" s="66"/>
      <c r="F56" s="66"/>
      <c r="G56" s="66"/>
    </row>
    <row r="57" spans="1:7">
      <c r="A57" s="66"/>
      <c r="B57" s="66"/>
      <c r="C57" s="66"/>
      <c r="D57" s="66"/>
      <c r="E57" s="66"/>
      <c r="F57" s="66"/>
      <c r="G57" s="66"/>
    </row>
    <row r="58" spans="1:7">
      <c r="A58" s="66"/>
      <c r="B58" s="66"/>
      <c r="C58" s="66"/>
      <c r="D58" s="66"/>
      <c r="E58" s="66"/>
      <c r="F58" s="66"/>
      <c r="G58" s="66"/>
    </row>
    <row r="59" spans="1:7">
      <c r="A59" s="66"/>
      <c r="B59" s="66"/>
      <c r="C59" s="66"/>
      <c r="D59" s="66"/>
      <c r="E59" s="66"/>
      <c r="F59" s="66"/>
      <c r="G59" s="66"/>
    </row>
    <row r="60" spans="1:7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6.1640625" bestFit="1" customWidth="1"/>
    <col min="2" max="2" width="52.33203125" customWidth="1"/>
    <col min="3" max="3" width="6.33203125" customWidth="1"/>
    <col min="4" max="6" width="13.83203125" customWidth="1"/>
  </cols>
  <sheetData>
    <row r="2" spans="1:6">
      <c r="B2" t="s">
        <v>181</v>
      </c>
    </row>
    <row r="3" spans="1:6">
      <c r="B3" s="58" t="str">
        <f>PriorYearBalanceSheet!A3</f>
        <v>Western Wahkiakum County Telephone Company</v>
      </c>
      <c r="C3" s="66"/>
      <c r="D3" s="66"/>
      <c r="E3" s="66"/>
      <c r="F3" s="66"/>
    </row>
    <row r="4" spans="1:6">
      <c r="B4" s="67"/>
      <c r="C4" s="66"/>
      <c r="D4" s="66"/>
      <c r="E4" s="66"/>
      <c r="F4" s="66"/>
    </row>
    <row r="5" spans="1:6">
      <c r="B5" s="66"/>
      <c r="C5" s="66"/>
      <c r="D5" s="66"/>
      <c r="E5" s="66"/>
      <c r="F5" s="66"/>
    </row>
    <row r="6" spans="1:6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>
      <c r="A9" s="10"/>
      <c r="B9" s="21" t="s">
        <v>126</v>
      </c>
      <c r="C9" s="7"/>
      <c r="D9" s="7"/>
      <c r="E9" s="7"/>
      <c r="F9" s="15"/>
    </row>
    <row r="10" spans="1:6">
      <c r="A10" s="11">
        <v>1</v>
      </c>
      <c r="B10" s="18" t="s">
        <v>127</v>
      </c>
      <c r="C10" s="11">
        <v>18</v>
      </c>
      <c r="D10" s="59">
        <f>'BalanceSheet(Summary)'!B41</f>
        <v>20212753</v>
      </c>
      <c r="E10" s="59">
        <f>'BalanceSheet(Summary)'!C41</f>
        <v>20904793</v>
      </c>
      <c r="F10" s="59">
        <f>(D10+E10)/2</f>
        <v>20558773</v>
      </c>
    </row>
    <row r="11" spans="1:6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>
      <c r="A12" s="11">
        <v>3</v>
      </c>
      <c r="B12" s="18" t="s">
        <v>129</v>
      </c>
      <c r="C12" s="11">
        <v>22</v>
      </c>
      <c r="D12" s="59">
        <f>'BalanceSheet(Summary)'!B45</f>
        <v>-12437020</v>
      </c>
      <c r="E12" s="59">
        <f>'BalanceSheet(Summary)'!C45</f>
        <v>-12929240</v>
      </c>
      <c r="F12" s="59">
        <f t="shared" ref="F12:F15" si="0">(D12+E12)/2</f>
        <v>-12683130</v>
      </c>
    </row>
    <row r="13" spans="1:6">
      <c r="A13" s="11">
        <v>4</v>
      </c>
      <c r="B13" s="18" t="s">
        <v>128</v>
      </c>
      <c r="C13" s="11">
        <v>6</v>
      </c>
      <c r="D13" s="59">
        <f>'BalanceSheet(Summary)'!B21</f>
        <v>181904</v>
      </c>
      <c r="E13" s="59">
        <f>'BalanceSheet(Summary)'!C21</f>
        <v>294331</v>
      </c>
      <c r="F13" s="59">
        <f t="shared" si="0"/>
        <v>238117.5</v>
      </c>
    </row>
    <row r="14" spans="1:6">
      <c r="A14" s="11">
        <v>5</v>
      </c>
      <c r="B14" s="18" t="s">
        <v>130</v>
      </c>
      <c r="C14" s="20"/>
      <c r="D14" s="53">
        <v>-1419079</v>
      </c>
      <c r="E14" s="53">
        <v>-1576834</v>
      </c>
      <c r="F14" s="59">
        <f t="shared" si="0"/>
        <v>-1497956.5</v>
      </c>
    </row>
    <row r="15" spans="1:6" ht="15" thickBot="1">
      <c r="A15" s="12">
        <v>6</v>
      </c>
      <c r="B15" s="89" t="s">
        <v>176</v>
      </c>
      <c r="C15" s="91"/>
      <c r="D15" s="94">
        <f>SUM(D10:D14)</f>
        <v>6538558</v>
      </c>
      <c r="E15" s="63">
        <f>SUM(E10:E14)</f>
        <v>6693050</v>
      </c>
      <c r="F15" s="64">
        <f t="shared" si="0"/>
        <v>6615804</v>
      </c>
    </row>
    <row r="16" spans="1:6" ht="15" thickTop="1">
      <c r="A16" s="13"/>
      <c r="B16" s="13"/>
      <c r="C16" s="67"/>
      <c r="D16" s="67"/>
      <c r="E16" s="67"/>
      <c r="F16" s="67"/>
    </row>
    <row r="17" spans="1:6">
      <c r="B17" t="s">
        <v>195</v>
      </c>
      <c r="C17" s="66"/>
      <c r="D17" s="66"/>
      <c r="E17" s="66"/>
      <c r="F17" s="66"/>
    </row>
    <row r="18" spans="1:6">
      <c r="B18" t="s">
        <v>148</v>
      </c>
      <c r="C18" s="66"/>
      <c r="D18" s="66"/>
      <c r="E18" s="66"/>
      <c r="F18" s="66"/>
    </row>
    <row r="19" spans="1:6">
      <c r="B19" t="s">
        <v>131</v>
      </c>
      <c r="C19" s="66"/>
      <c r="D19" s="66"/>
      <c r="E19" s="66"/>
      <c r="F19" s="66"/>
    </row>
    <row r="20" spans="1:6">
      <c r="B20" t="s">
        <v>220</v>
      </c>
      <c r="C20" s="66"/>
      <c r="D20" s="66"/>
      <c r="E20" s="66"/>
      <c r="F20" s="66"/>
    </row>
    <row r="21" spans="1:6">
      <c r="A21" s="66"/>
      <c r="B21" s="66"/>
      <c r="C21" s="66"/>
      <c r="D21" s="66"/>
      <c r="E21" s="66"/>
      <c r="F21" s="66"/>
    </row>
    <row r="22" spans="1:6">
      <c r="A22" s="66"/>
      <c r="B22" s="66"/>
      <c r="C22" s="66"/>
      <c r="D22" s="66"/>
      <c r="E22" s="66"/>
      <c r="F22" s="66"/>
    </row>
    <row r="23" spans="1:6">
      <c r="A23" s="66"/>
      <c r="B23" s="66"/>
      <c r="C23" s="66"/>
      <c r="D23" s="66"/>
      <c r="E23" s="66"/>
      <c r="F23" s="66"/>
    </row>
    <row r="24" spans="1:6">
      <c r="A24" s="66"/>
      <c r="B24" s="66"/>
      <c r="C24" s="66"/>
      <c r="D24" s="66"/>
      <c r="E24" s="66"/>
      <c r="F24" s="66"/>
    </row>
    <row r="25" spans="1:6">
      <c r="A25" s="66"/>
      <c r="B25" s="66"/>
      <c r="C25" s="66"/>
      <c r="D25" s="66"/>
      <c r="E25" s="66"/>
      <c r="F25" s="66"/>
    </row>
    <row r="26" spans="1:6">
      <c r="A26" s="66"/>
      <c r="B26" s="66"/>
      <c r="C26" s="66"/>
      <c r="D26" s="66"/>
      <c r="E26" s="66"/>
      <c r="F26" s="66"/>
    </row>
    <row r="27" spans="1:6">
      <c r="A27" s="66"/>
      <c r="B27" s="66"/>
      <c r="C27" s="66"/>
      <c r="D27" s="66"/>
      <c r="E27" s="66"/>
      <c r="F27" s="66"/>
    </row>
    <row r="28" spans="1:6">
      <c r="A28" s="66"/>
      <c r="B28" s="66"/>
      <c r="C28" s="66"/>
      <c r="D28" s="66"/>
      <c r="E28" s="66"/>
      <c r="F28" s="66"/>
    </row>
    <row r="29" spans="1:6">
      <c r="A29" s="66"/>
      <c r="B29" s="66"/>
      <c r="C29" s="66"/>
      <c r="D29" s="66"/>
      <c r="E29" s="66"/>
      <c r="F29" s="66"/>
    </row>
    <row r="30" spans="1:6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6.6640625" customWidth="1"/>
    <col min="2" max="2" width="52.33203125" customWidth="1"/>
    <col min="3" max="5" width="13.83203125" customWidth="1"/>
  </cols>
  <sheetData>
    <row r="2" spans="1:6">
      <c r="B2" t="s">
        <v>181</v>
      </c>
    </row>
    <row r="3" spans="1:6">
      <c r="B3" s="58" t="str">
        <f>PriorYearBalanceSheet!A3</f>
        <v>Western Wahkiakum County Telephone Company</v>
      </c>
      <c r="C3" s="66"/>
      <c r="D3" s="66"/>
      <c r="E3" s="66"/>
      <c r="F3" s="66"/>
    </row>
    <row r="4" spans="1:6">
      <c r="B4" s="66"/>
      <c r="C4" s="66"/>
      <c r="D4" s="66"/>
      <c r="E4" s="66"/>
      <c r="F4" s="66"/>
    </row>
    <row r="5" spans="1:6">
      <c r="B5" s="66"/>
      <c r="C5" s="66"/>
      <c r="D5" s="66"/>
      <c r="E5" s="66"/>
      <c r="F5" s="66"/>
    </row>
    <row r="6" spans="1:6">
      <c r="A6" s="7"/>
      <c r="B6" s="7"/>
      <c r="C6" s="10" t="s">
        <v>73</v>
      </c>
      <c r="D6" s="10" t="s">
        <v>125</v>
      </c>
      <c r="E6" s="7"/>
      <c r="F6" s="4"/>
    </row>
    <row r="7" spans="1:6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>
      <c r="A8" s="20"/>
      <c r="B8" s="20"/>
      <c r="C8" s="12" t="s">
        <v>192</v>
      </c>
      <c r="D8" s="12" t="s">
        <v>246</v>
      </c>
      <c r="E8" s="12"/>
      <c r="F8" s="6" t="s">
        <v>143</v>
      </c>
    </row>
    <row r="9" spans="1:6">
      <c r="A9" s="7"/>
      <c r="B9" s="21" t="s">
        <v>136</v>
      </c>
      <c r="C9" s="7"/>
      <c r="D9" s="33"/>
      <c r="E9" s="7"/>
      <c r="F9" s="15"/>
    </row>
    <row r="10" spans="1:6">
      <c r="A10" s="11">
        <v>1</v>
      </c>
      <c r="B10" s="18" t="s">
        <v>137</v>
      </c>
      <c r="C10" s="53">
        <v>835</v>
      </c>
      <c r="D10" s="53">
        <v>838</v>
      </c>
      <c r="E10" s="33">
        <f>D10-C10</f>
        <v>3</v>
      </c>
      <c r="F10" s="39">
        <f>E10/C10</f>
        <v>3.592814371257485E-3</v>
      </c>
    </row>
    <row r="11" spans="1:6">
      <c r="A11" s="11">
        <v>2</v>
      </c>
      <c r="B11" s="20" t="s">
        <v>138</v>
      </c>
      <c r="C11" s="53">
        <v>218</v>
      </c>
      <c r="D11" s="53">
        <v>207</v>
      </c>
      <c r="E11" s="33">
        <f>D11-C11</f>
        <v>-11</v>
      </c>
      <c r="F11" s="39">
        <f t="shared" ref="F11:F12" si="0">E11/C11</f>
        <v>-5.0458715596330278E-2</v>
      </c>
    </row>
    <row r="12" spans="1:6" ht="15" thickBot="1">
      <c r="A12" s="12">
        <v>3</v>
      </c>
      <c r="B12" s="91" t="s">
        <v>139</v>
      </c>
      <c r="C12" s="35">
        <f>SUM(C10:C11)</f>
        <v>1053</v>
      </c>
      <c r="D12" s="35">
        <f t="shared" ref="D12:E12" si="1">SUM(D10:D11)</f>
        <v>1045</v>
      </c>
      <c r="E12" s="35">
        <f t="shared" si="1"/>
        <v>-8</v>
      </c>
      <c r="F12" s="40">
        <f t="shared" si="0"/>
        <v>-7.5973409306742644E-3</v>
      </c>
    </row>
    <row r="13" spans="1:6" ht="15" thickTop="1">
      <c r="A13" s="111"/>
      <c r="B13" s="67"/>
      <c r="C13" s="67"/>
      <c r="D13" s="67"/>
      <c r="E13" s="67"/>
      <c r="F13" s="67"/>
    </row>
    <row r="14" spans="1:6">
      <c r="A14" s="66" t="s">
        <v>216</v>
      </c>
      <c r="B14" s="66" t="s">
        <v>247</v>
      </c>
      <c r="C14" s="66"/>
      <c r="D14" s="66"/>
      <c r="E14" s="66"/>
      <c r="F14" s="66"/>
    </row>
    <row r="15" spans="1:6">
      <c r="A15" s="66"/>
      <c r="B15" s="66" t="s">
        <v>248</v>
      </c>
      <c r="C15" s="66"/>
      <c r="D15" s="66"/>
      <c r="E15" s="66"/>
      <c r="F15" s="66"/>
    </row>
    <row r="16" spans="1:6">
      <c r="A16" s="66"/>
      <c r="B16" s="66"/>
      <c r="C16" s="66"/>
      <c r="D16" s="66"/>
      <c r="E16" s="66"/>
      <c r="F16" s="66"/>
    </row>
    <row r="17" spans="1:6">
      <c r="A17" s="66"/>
      <c r="B17" s="66"/>
      <c r="C17" s="66"/>
      <c r="D17" s="66"/>
      <c r="E17" s="66"/>
      <c r="F17" s="66"/>
    </row>
    <row r="18" spans="1:6">
      <c r="A18" s="66"/>
      <c r="B18" s="66"/>
      <c r="C18" s="66"/>
      <c r="D18" s="66"/>
      <c r="E18" s="66"/>
      <c r="F18" s="66"/>
    </row>
    <row r="19" spans="1:6">
      <c r="A19" s="66"/>
      <c r="B19" s="66"/>
      <c r="C19" s="66"/>
      <c r="D19" s="66"/>
      <c r="E19" s="66"/>
      <c r="F19" s="66"/>
    </row>
    <row r="20" spans="1:6">
      <c r="A20" s="66"/>
      <c r="B20" s="66"/>
      <c r="C20" s="66"/>
      <c r="D20" s="66"/>
      <c r="E20" s="66"/>
      <c r="F20" s="66"/>
    </row>
    <row r="21" spans="1:6">
      <c r="A21" s="66"/>
      <c r="B21" s="66"/>
      <c r="C21" s="66"/>
      <c r="D21" s="66"/>
      <c r="E21" s="66"/>
      <c r="F21" s="66"/>
    </row>
    <row r="22" spans="1:6">
      <c r="A22" s="66"/>
      <c r="B22" s="66"/>
      <c r="C22" s="66"/>
      <c r="D22" s="66"/>
      <c r="E22" s="66"/>
      <c r="F22" s="66"/>
    </row>
    <row r="23" spans="1:6">
      <c r="A23" s="66"/>
      <c r="B23" s="66"/>
      <c r="C23" s="66"/>
      <c r="D23" s="66"/>
      <c r="E23" s="66"/>
      <c r="F23" s="66"/>
    </row>
    <row r="24" spans="1:6">
      <c r="A24" s="66"/>
      <c r="B24" s="66"/>
      <c r="C24" s="66"/>
      <c r="D24" s="66"/>
      <c r="E24" s="66"/>
      <c r="F24" s="66"/>
    </row>
    <row r="25" spans="1:6">
      <c r="A25" s="66"/>
      <c r="B25" s="66"/>
      <c r="C25" s="66"/>
      <c r="D25" s="66"/>
      <c r="E25" s="66"/>
      <c r="F25" s="66"/>
    </row>
    <row r="26" spans="1:6">
      <c r="A26" s="66"/>
      <c r="B26" s="66"/>
      <c r="C26" s="66"/>
      <c r="D26" s="66"/>
      <c r="E26" s="66"/>
      <c r="F26" s="66"/>
    </row>
    <row r="27" spans="1:6">
      <c r="A27" s="66"/>
      <c r="B27" s="66"/>
      <c r="C27" s="66"/>
      <c r="D27" s="66"/>
      <c r="E27" s="66"/>
      <c r="F27" s="66"/>
    </row>
    <row r="28" spans="1:6">
      <c r="A28" s="66"/>
      <c r="B28" s="66"/>
      <c r="C28" s="66"/>
      <c r="D28" s="66"/>
      <c r="E28" s="66"/>
      <c r="F28" s="66"/>
    </row>
    <row r="29" spans="1:6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47" workbookViewId="0">
      <selection activeCell="B4" sqref="B4"/>
    </sheetView>
  </sheetViews>
  <sheetFormatPr baseColWidth="10" defaultColWidth="8.83203125" defaultRowHeight="14" x14ac:dyDescent="0"/>
  <cols>
    <col min="1" max="1" width="6.33203125" customWidth="1"/>
    <col min="2" max="2" width="67.83203125" bestFit="1" customWidth="1"/>
    <col min="3" max="5" width="13.83203125" customWidth="1"/>
  </cols>
  <sheetData>
    <row r="2" spans="1:6">
      <c r="B2" t="s">
        <v>181</v>
      </c>
    </row>
    <row r="3" spans="1:6">
      <c r="B3" s="58" t="str">
        <f>PriorYearBalanceSheet!A3</f>
        <v>Western Wahkiakum County Telephone Company</v>
      </c>
      <c r="C3" s="66"/>
      <c r="D3" s="66"/>
      <c r="E3" s="66"/>
    </row>
    <row r="4" spans="1:6">
      <c r="B4" s="66"/>
      <c r="C4" s="66"/>
      <c r="D4" s="66"/>
      <c r="E4" s="66"/>
    </row>
    <row r="5" spans="1:6">
      <c r="B5" s="66"/>
      <c r="C5" s="66"/>
      <c r="D5" s="66"/>
      <c r="E5" s="66"/>
    </row>
    <row r="6" spans="1:6">
      <c r="A6" s="7"/>
      <c r="B6" s="7"/>
      <c r="C6" s="28" t="s">
        <v>73</v>
      </c>
      <c r="D6" s="28" t="s">
        <v>116</v>
      </c>
      <c r="E6" s="27" t="s">
        <v>73</v>
      </c>
    </row>
    <row r="7" spans="1:6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>
      <c r="A8" s="12"/>
      <c r="B8" s="12"/>
      <c r="C8" s="12" t="s">
        <v>168</v>
      </c>
      <c r="D8" s="12" t="s">
        <v>177</v>
      </c>
      <c r="E8" s="6" t="s">
        <v>225</v>
      </c>
    </row>
    <row r="9" spans="1:6">
      <c r="A9" s="10">
        <v>1</v>
      </c>
      <c r="B9" s="4" t="s">
        <v>1</v>
      </c>
      <c r="C9" s="56">
        <v>227421</v>
      </c>
      <c r="D9" s="53"/>
      <c r="E9" s="59">
        <f>SUM(C9:D9)</f>
        <v>227421</v>
      </c>
    </row>
    <row r="10" spans="1:6">
      <c r="A10" s="11">
        <v>2</v>
      </c>
      <c r="B10" s="15" t="s">
        <v>2</v>
      </c>
      <c r="C10" s="53">
        <v>3108921</v>
      </c>
      <c r="D10" s="53"/>
      <c r="E10" s="59">
        <f t="shared" ref="E10:E14" si="0">SUM(C10:D10)</f>
        <v>3108921</v>
      </c>
    </row>
    <row r="11" spans="1:6">
      <c r="A11" s="11">
        <v>3</v>
      </c>
      <c r="B11" s="15" t="s">
        <v>3</v>
      </c>
      <c r="C11" s="53"/>
      <c r="D11" s="53"/>
      <c r="E11" s="59">
        <f t="shared" si="0"/>
        <v>0</v>
      </c>
    </row>
    <row r="12" spans="1:6">
      <c r="A12" s="11">
        <v>4</v>
      </c>
      <c r="B12" s="15" t="s">
        <v>4</v>
      </c>
      <c r="C12" s="53">
        <v>23332</v>
      </c>
      <c r="D12" s="53"/>
      <c r="E12" s="59">
        <f t="shared" si="0"/>
        <v>23332</v>
      </c>
    </row>
    <row r="13" spans="1:6">
      <c r="A13" s="11">
        <v>5</v>
      </c>
      <c r="B13" s="15" t="s">
        <v>5</v>
      </c>
      <c r="C13" s="53">
        <v>713</v>
      </c>
      <c r="D13" s="53"/>
      <c r="E13" s="59">
        <f t="shared" si="0"/>
        <v>713</v>
      </c>
    </row>
    <row r="14" spans="1:6">
      <c r="A14" s="11">
        <v>6</v>
      </c>
      <c r="B14" s="15" t="s">
        <v>152</v>
      </c>
      <c r="C14" s="53">
        <v>-67</v>
      </c>
      <c r="D14" s="53"/>
      <c r="E14" s="59">
        <f t="shared" si="0"/>
        <v>-67</v>
      </c>
    </row>
    <row r="15" spans="1:6">
      <c r="A15" s="11">
        <v>7</v>
      </c>
      <c r="B15" s="95" t="s">
        <v>151</v>
      </c>
      <c r="C15" s="104">
        <f>SUM(C9:C14)</f>
        <v>3360320</v>
      </c>
      <c r="D15" s="104">
        <f t="shared" ref="D15:E15" si="1">SUM(D9:D14)</f>
        <v>0</v>
      </c>
      <c r="E15" s="104">
        <f t="shared" si="1"/>
        <v>3360320</v>
      </c>
      <c r="F15" s="1"/>
    </row>
    <row r="16" spans="1:6">
      <c r="A16" s="11">
        <v>8</v>
      </c>
      <c r="B16" s="15" t="s">
        <v>6</v>
      </c>
      <c r="C16" s="53">
        <v>452478</v>
      </c>
      <c r="D16" s="53">
        <v>-478</v>
      </c>
      <c r="E16" s="42">
        <f>SUM(C16:D16)</f>
        <v>452000</v>
      </c>
    </row>
    <row r="17" spans="1:6">
      <c r="A17" s="11">
        <v>9</v>
      </c>
      <c r="B17" s="15" t="s">
        <v>40</v>
      </c>
      <c r="C17" s="53">
        <v>471145</v>
      </c>
      <c r="D17" s="53"/>
      <c r="E17" s="42">
        <f t="shared" ref="E17:E21" si="2">SUM(C17:D17)</f>
        <v>471145</v>
      </c>
    </row>
    <row r="18" spans="1:6">
      <c r="A18" s="11">
        <v>10</v>
      </c>
      <c r="B18" s="15" t="s">
        <v>7</v>
      </c>
      <c r="C18" s="53">
        <v>346790</v>
      </c>
      <c r="D18" s="53">
        <v>-1231</v>
      </c>
      <c r="E18" s="42">
        <f t="shared" si="2"/>
        <v>345559</v>
      </c>
    </row>
    <row r="19" spans="1:6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>
      <c r="A20" s="11">
        <v>12</v>
      </c>
      <c r="B20" s="15" t="s">
        <v>9</v>
      </c>
      <c r="C20" s="53">
        <v>162853</v>
      </c>
      <c r="D20" s="53"/>
      <c r="E20" s="42">
        <f t="shared" si="2"/>
        <v>162853</v>
      </c>
    </row>
    <row r="21" spans="1:6">
      <c r="A21" s="11">
        <v>13</v>
      </c>
      <c r="B21" s="15" t="s">
        <v>10</v>
      </c>
      <c r="C21" s="53">
        <v>903244</v>
      </c>
      <c r="D21" s="53"/>
      <c r="E21" s="42">
        <f t="shared" si="2"/>
        <v>903244</v>
      </c>
    </row>
    <row r="22" spans="1:6">
      <c r="A22" s="11">
        <v>14</v>
      </c>
      <c r="B22" s="90" t="s">
        <v>150</v>
      </c>
      <c r="C22" s="104">
        <f>C16+C17+C18+C19+C20+C21</f>
        <v>2336510</v>
      </c>
      <c r="D22" s="104">
        <f>D16+D17+D18+D19+D20+D21</f>
        <v>-1709</v>
      </c>
      <c r="E22" s="105">
        <f>E16+E17+E18+E19+E20+E21</f>
        <v>2334801</v>
      </c>
      <c r="F22" s="1"/>
    </row>
    <row r="23" spans="1:6">
      <c r="A23" s="11">
        <v>15</v>
      </c>
      <c r="B23" s="15" t="s">
        <v>14</v>
      </c>
      <c r="C23" s="59">
        <f>C15-C22</f>
        <v>1023810</v>
      </c>
      <c r="D23" s="59">
        <f>D15-D22</f>
        <v>1709</v>
      </c>
      <c r="E23" s="59">
        <f>E15-E22</f>
        <v>1025519</v>
      </c>
    </row>
    <row r="24" spans="1:6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>
      <c r="A25" s="11">
        <v>17</v>
      </c>
      <c r="B25" s="15" t="s">
        <v>11</v>
      </c>
      <c r="C25" s="53">
        <v>128192</v>
      </c>
      <c r="D25" s="120"/>
      <c r="E25" s="59">
        <f t="shared" ref="E25:E27" si="3">SUM(C25:D25)</f>
        <v>128192</v>
      </c>
    </row>
    <row r="26" spans="1:6">
      <c r="A26" s="11">
        <v>18</v>
      </c>
      <c r="B26" s="15" t="s">
        <v>227</v>
      </c>
      <c r="C26" s="53">
        <v>275984</v>
      </c>
      <c r="D26" s="55"/>
      <c r="E26" s="59">
        <f t="shared" si="3"/>
        <v>275984</v>
      </c>
    </row>
    <row r="27" spans="1:6">
      <c r="A27" s="11">
        <v>19</v>
      </c>
      <c r="B27" s="15" t="s">
        <v>13</v>
      </c>
      <c r="C27" s="53"/>
      <c r="D27" s="120"/>
      <c r="E27" s="59">
        <f t="shared" si="3"/>
        <v>0</v>
      </c>
    </row>
    <row r="28" spans="1:6">
      <c r="A28" s="11">
        <v>20</v>
      </c>
      <c r="B28" s="95" t="s">
        <v>12</v>
      </c>
      <c r="C28" s="83">
        <f>SUM(C25:C27)</f>
        <v>404176</v>
      </c>
      <c r="D28" s="83">
        <f t="shared" ref="D28:E28" si="4">SUM(D25:D27)</f>
        <v>0</v>
      </c>
      <c r="E28" s="106">
        <f t="shared" si="4"/>
        <v>404176</v>
      </c>
    </row>
    <row r="29" spans="1:6">
      <c r="A29" s="11">
        <v>21</v>
      </c>
      <c r="B29" s="95" t="s">
        <v>23</v>
      </c>
      <c r="C29" s="83">
        <f>C23+C24-C28</f>
        <v>619634</v>
      </c>
      <c r="D29" s="83">
        <f>D23+D24-D28</f>
        <v>1709</v>
      </c>
      <c r="E29" s="106">
        <f>E23+E24-E28</f>
        <v>621343</v>
      </c>
    </row>
    <row r="30" spans="1:6">
      <c r="A30" s="11">
        <v>22</v>
      </c>
      <c r="B30" s="15" t="s">
        <v>15</v>
      </c>
      <c r="C30" s="53">
        <v>56627</v>
      </c>
      <c r="D30" s="55"/>
      <c r="E30" s="59">
        <f>SUM(C30:D30)</f>
        <v>56627</v>
      </c>
    </row>
    <row r="31" spans="1:6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>
      <c r="A32" s="11">
        <v>24</v>
      </c>
      <c r="B32" s="15" t="s">
        <v>17</v>
      </c>
      <c r="C32" s="53">
        <v>22668</v>
      </c>
      <c r="D32" s="55"/>
      <c r="E32" s="59">
        <f t="shared" si="5"/>
        <v>22668</v>
      </c>
    </row>
    <row r="33" spans="1:10">
      <c r="A33" s="11">
        <v>25</v>
      </c>
      <c r="B33" s="15" t="s">
        <v>167</v>
      </c>
      <c r="C33" s="53"/>
      <c r="D33" s="55"/>
      <c r="E33" s="60">
        <f t="shared" si="5"/>
        <v>0</v>
      </c>
    </row>
    <row r="34" spans="1:10">
      <c r="A34" s="11">
        <v>26</v>
      </c>
      <c r="B34" s="95" t="s">
        <v>18</v>
      </c>
      <c r="C34" s="83">
        <f>SUM(C30:C33)</f>
        <v>79295</v>
      </c>
      <c r="D34" s="107">
        <f t="shared" ref="D34" si="6">SUM(D30:D33)</f>
        <v>0</v>
      </c>
      <c r="E34" s="83">
        <f>SUM(E30:E33)</f>
        <v>79295</v>
      </c>
    </row>
    <row r="35" spans="1:10">
      <c r="A35" s="11">
        <v>27</v>
      </c>
      <c r="B35" s="15" t="s">
        <v>19</v>
      </c>
      <c r="C35" s="53">
        <v>11538</v>
      </c>
      <c r="D35" s="55"/>
      <c r="E35" s="33">
        <f>SUM(C35:D35)</f>
        <v>11538</v>
      </c>
    </row>
    <row r="36" spans="1:10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>
      <c r="A38" s="11">
        <v>30</v>
      </c>
      <c r="B38" s="15" t="s">
        <v>213</v>
      </c>
      <c r="C38" s="53">
        <v>-33438</v>
      </c>
      <c r="D38" s="70">
        <f>-1*(D29-D34)</f>
        <v>-1709</v>
      </c>
      <c r="E38" s="33">
        <f t="shared" si="7"/>
        <v>-35147</v>
      </c>
    </row>
    <row r="39" spans="1:10">
      <c r="A39" s="11">
        <v>31</v>
      </c>
      <c r="B39" s="95" t="s">
        <v>22</v>
      </c>
      <c r="C39" s="83">
        <f>C29-C34+C35+C36+C37+C38</f>
        <v>518439</v>
      </c>
      <c r="D39" s="83">
        <f t="shared" ref="D39:E39" si="8">D29-D34+D35+D36+D37+D38</f>
        <v>0</v>
      </c>
      <c r="E39" s="83">
        <f t="shared" si="8"/>
        <v>518439</v>
      </c>
    </row>
    <row r="40" spans="1:10">
      <c r="A40" s="11">
        <v>32</v>
      </c>
      <c r="B40" s="15" t="s">
        <v>24</v>
      </c>
      <c r="C40" s="108"/>
      <c r="D40" s="108"/>
      <c r="E40" s="108"/>
    </row>
    <row r="41" spans="1:10">
      <c r="A41" s="11">
        <v>33</v>
      </c>
      <c r="B41" s="15" t="s">
        <v>25</v>
      </c>
      <c r="C41" s="53">
        <v>3906181</v>
      </c>
      <c r="D41" s="55"/>
      <c r="E41" s="59">
        <f t="shared" ref="E41:E46" si="9">SUM(C41:D41)</f>
        <v>3906181</v>
      </c>
    </row>
    <row r="42" spans="1:10">
      <c r="A42" s="11">
        <v>34</v>
      </c>
      <c r="B42" s="15" t="s">
        <v>26</v>
      </c>
      <c r="C42" s="53"/>
      <c r="D42" s="55"/>
      <c r="E42" s="59">
        <f t="shared" si="9"/>
        <v>0</v>
      </c>
    </row>
    <row r="43" spans="1:10">
      <c r="A43" s="11">
        <v>35</v>
      </c>
      <c r="B43" s="15" t="s">
        <v>27</v>
      </c>
      <c r="C43" s="53">
        <v>295000</v>
      </c>
      <c r="D43" s="55"/>
      <c r="E43" s="59">
        <f t="shared" si="9"/>
        <v>295000</v>
      </c>
    </row>
    <row r="44" spans="1:10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>
      <c r="A45" s="11">
        <v>37</v>
      </c>
      <c r="B45" s="15" t="s">
        <v>29</v>
      </c>
      <c r="C45" s="53"/>
      <c r="D45" s="55"/>
      <c r="E45" s="59">
        <f t="shared" si="9"/>
        <v>0</v>
      </c>
    </row>
    <row r="46" spans="1:10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>
      <c r="A47" s="11">
        <v>39</v>
      </c>
      <c r="B47" s="95" t="s">
        <v>234</v>
      </c>
      <c r="C47" s="83">
        <f>(C39+C41+C42)-(C43+C44+C45+C46)</f>
        <v>4129620</v>
      </c>
      <c r="D47" s="107">
        <f t="shared" ref="D47:E47" si="10">(D39+D41+D42)-(D43+D44+D45+D46)</f>
        <v>0</v>
      </c>
      <c r="E47" s="106">
        <f t="shared" si="10"/>
        <v>4129620</v>
      </c>
    </row>
    <row r="48" spans="1:10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>
      <c r="A52" s="11">
        <v>44</v>
      </c>
      <c r="B52" s="15" t="s">
        <v>35</v>
      </c>
      <c r="C52" s="56">
        <v>157474</v>
      </c>
      <c r="D52" s="109"/>
      <c r="E52" s="33">
        <f>C52</f>
        <v>157474</v>
      </c>
    </row>
    <row r="53" spans="1:7">
      <c r="A53" s="11">
        <v>45</v>
      </c>
      <c r="B53" s="15" t="s">
        <v>36</v>
      </c>
      <c r="C53" s="110">
        <f>((C22+C28-C18-C19)/C15)</f>
        <v>0.71240119988572514</v>
      </c>
      <c r="D53" s="110" t="e">
        <f>((D22+D28-D18-D19)/D15)</f>
        <v>#DIV/0!</v>
      </c>
      <c r="E53" s="110">
        <f>((E22+E28-E18-E19)/E15)</f>
        <v>0.71225895152842589</v>
      </c>
    </row>
    <row r="54" spans="1:7">
      <c r="A54" s="11">
        <v>46</v>
      </c>
      <c r="B54" s="15" t="s">
        <v>37</v>
      </c>
      <c r="C54" s="110">
        <f>((C22+C28+C34)/C15)</f>
        <v>0.83920013570136176</v>
      </c>
      <c r="D54" s="110" t="e">
        <f>((D22+D28+D34)/D15)</f>
        <v>#DIV/0!</v>
      </c>
      <c r="E54" s="110">
        <f>((E22+E28+E34)/E15)</f>
        <v>0.83869155318541089</v>
      </c>
    </row>
    <row r="55" spans="1:7">
      <c r="A55" s="11">
        <v>47</v>
      </c>
      <c r="B55" s="15" t="s">
        <v>38</v>
      </c>
      <c r="C55" s="110">
        <f>((C39+C34)/C34)</f>
        <v>7.5381045463143952</v>
      </c>
      <c r="D55" s="110" t="e">
        <f t="shared" ref="D55:E55" si="13">((D39+D34)/D34)</f>
        <v>#DIV/0!</v>
      </c>
      <c r="E55" s="110">
        <f t="shared" si="13"/>
        <v>7.5381045463143952</v>
      </c>
    </row>
    <row r="56" spans="1:7">
      <c r="A56" s="11">
        <v>48</v>
      </c>
      <c r="B56" s="15" t="s">
        <v>39</v>
      </c>
      <c r="C56" s="110">
        <f>(C39+C34+C18+C19)/C52</f>
        <v>5.9979679185135319</v>
      </c>
      <c r="D56" s="110" t="e">
        <f>(D39+D34+D18+D19)/D52</f>
        <v>#DIV/0!</v>
      </c>
      <c r="E56" s="110">
        <f>(E39+E34+E18+E19)/E52</f>
        <v>5.9901507550452777</v>
      </c>
    </row>
    <row r="57" spans="1:7">
      <c r="A57" s="20"/>
      <c r="B57" s="16"/>
      <c r="C57" s="20"/>
      <c r="D57" s="20"/>
      <c r="E57" s="16"/>
    </row>
    <row r="58" spans="1:7">
      <c r="A58" s="13"/>
      <c r="B58" s="72" t="s">
        <v>195</v>
      </c>
      <c r="C58" s="67"/>
      <c r="D58" s="66"/>
      <c r="E58" s="66"/>
      <c r="F58" s="66"/>
      <c r="G58" s="66"/>
    </row>
    <row r="59" spans="1:7">
      <c r="A59" s="48" t="s">
        <v>168</v>
      </c>
      <c r="B59" t="s">
        <v>232</v>
      </c>
      <c r="C59" s="66"/>
      <c r="D59" s="66"/>
      <c r="E59" s="66"/>
      <c r="F59" s="66"/>
      <c r="G59" s="66"/>
    </row>
    <row r="60" spans="1:7">
      <c r="A60" s="48" t="s">
        <v>178</v>
      </c>
      <c r="B60" t="s">
        <v>255</v>
      </c>
      <c r="C60" s="66"/>
      <c r="D60" s="66"/>
      <c r="E60" s="66"/>
      <c r="F60" s="66"/>
      <c r="G60" s="66"/>
    </row>
    <row r="61" spans="1:7">
      <c r="A61" s="48"/>
      <c r="B61" t="s">
        <v>233</v>
      </c>
      <c r="C61" s="66"/>
      <c r="D61" s="66"/>
      <c r="E61" s="66"/>
      <c r="F61" s="66"/>
      <c r="G61" s="66"/>
    </row>
    <row r="62" spans="1:7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>
      <c r="A64" s="48" t="s">
        <v>175</v>
      </c>
      <c r="B64" t="s">
        <v>257</v>
      </c>
      <c r="C64" s="66"/>
      <c r="D64" s="66"/>
      <c r="E64" s="66"/>
      <c r="F64" s="66"/>
      <c r="G64" s="66"/>
    </row>
    <row r="65" spans="1:7">
      <c r="A65" s="100"/>
      <c r="B65" s="66" t="s">
        <v>258</v>
      </c>
      <c r="C65" s="66"/>
      <c r="D65" s="66"/>
      <c r="E65" s="66"/>
      <c r="F65" s="66"/>
      <c r="G65" s="66"/>
    </row>
    <row r="66" spans="1:7">
      <c r="A66" s="100"/>
      <c r="B66" s="66"/>
      <c r="C66" s="66"/>
      <c r="D66" s="66"/>
      <c r="E66" s="66"/>
      <c r="F66" s="66"/>
      <c r="G66" s="66"/>
    </row>
    <row r="67" spans="1:7">
      <c r="A67" s="66"/>
      <c r="B67" s="66"/>
      <c r="C67" s="66"/>
      <c r="D67" s="66"/>
      <c r="E67" s="66"/>
      <c r="F67" s="66"/>
      <c r="G67" s="66"/>
    </row>
    <row r="68" spans="1:7">
      <c r="A68" s="66"/>
      <c r="B68" s="66"/>
      <c r="C68" s="66"/>
      <c r="D68" s="66"/>
      <c r="E68" s="66"/>
      <c r="F68" s="66"/>
      <c r="G68" s="66"/>
    </row>
    <row r="69" spans="1:7">
      <c r="A69" s="66"/>
      <c r="B69" s="66"/>
      <c r="C69" s="66"/>
      <c r="D69" s="66"/>
      <c r="E69" s="66"/>
      <c r="F69" s="66"/>
      <c r="G69" s="66"/>
    </row>
    <row r="70" spans="1:7">
      <c r="A70" s="66"/>
      <c r="B70" s="66"/>
      <c r="C70" s="66"/>
      <c r="D70" s="66"/>
      <c r="E70" s="66"/>
      <c r="F70" s="66"/>
      <c r="G70" s="66"/>
    </row>
    <row r="71" spans="1:7">
      <c r="A71" s="66"/>
      <c r="B71" s="66"/>
      <c r="C71" s="66"/>
      <c r="D71" s="66"/>
      <c r="E71" s="66"/>
      <c r="F71" s="66"/>
      <c r="G71" s="66"/>
    </row>
    <row r="72" spans="1:7">
      <c r="A72" s="66"/>
      <c r="B72" s="66"/>
      <c r="C72" s="66"/>
      <c r="D72" s="66"/>
      <c r="E72" s="66"/>
    </row>
    <row r="73" spans="1:7">
      <c r="A73" s="66"/>
      <c r="B73" s="66"/>
      <c r="C73" s="66"/>
      <c r="D73" s="66"/>
      <c r="E73" s="66"/>
    </row>
    <row r="74" spans="1:7">
      <c r="A74" s="66"/>
      <c r="B74" s="66"/>
      <c r="C74" s="66"/>
      <c r="D74" s="66"/>
      <c r="E74" s="66"/>
    </row>
    <row r="75" spans="1:7">
      <c r="A75" s="66"/>
      <c r="B75" s="66"/>
      <c r="C75" s="66"/>
      <c r="D75" s="66"/>
      <c r="E75" s="66"/>
    </row>
    <row r="76" spans="1:7">
      <c r="A76" s="66"/>
      <c r="B76" s="66"/>
      <c r="C76" s="66"/>
      <c r="D76" s="66"/>
      <c r="E76" s="66"/>
    </row>
    <row r="77" spans="1:7">
      <c r="A77" s="66"/>
      <c r="B77" s="66"/>
      <c r="C77" s="66"/>
      <c r="D77" s="66"/>
      <c r="E77" s="66"/>
    </row>
    <row r="78" spans="1:7">
      <c r="A78" s="66"/>
      <c r="B78" s="66"/>
      <c r="C78" s="66"/>
      <c r="D78" s="66"/>
      <c r="E78" s="66"/>
    </row>
    <row r="79" spans="1:7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6.33203125" customWidth="1"/>
    <col min="2" max="2" width="67.83203125" bestFit="1" customWidth="1"/>
    <col min="3" max="5" width="13.83203125" customWidth="1"/>
  </cols>
  <sheetData>
    <row r="2" spans="1:6">
      <c r="B2" t="s">
        <v>181</v>
      </c>
    </row>
    <row r="3" spans="1:6">
      <c r="B3" s="58" t="str">
        <f>PriorYearBalanceSheet!A3</f>
        <v>Western Wahkiakum County Telephone Company</v>
      </c>
      <c r="C3" s="66"/>
      <c r="D3" s="66"/>
      <c r="E3" s="66"/>
    </row>
    <row r="4" spans="1:6">
      <c r="B4" s="66"/>
      <c r="C4" s="66"/>
      <c r="D4" s="66"/>
      <c r="E4" s="66"/>
    </row>
    <row r="5" spans="1:6">
      <c r="B5" s="66"/>
      <c r="C5" s="66"/>
      <c r="D5" s="66"/>
      <c r="E5" s="66"/>
    </row>
    <row r="6" spans="1:6">
      <c r="A6" s="7"/>
      <c r="B6" s="7"/>
      <c r="C6" s="28" t="s">
        <v>125</v>
      </c>
      <c r="D6" s="28" t="s">
        <v>116</v>
      </c>
      <c r="E6" s="27" t="s">
        <v>125</v>
      </c>
    </row>
    <row r="7" spans="1:6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>
      <c r="A8" s="12"/>
      <c r="B8" s="12"/>
      <c r="C8" s="12" t="s">
        <v>168</v>
      </c>
      <c r="D8" s="12" t="s">
        <v>177</v>
      </c>
      <c r="E8" s="6" t="s">
        <v>244</v>
      </c>
    </row>
    <row r="9" spans="1:6">
      <c r="A9" s="10">
        <v>1</v>
      </c>
      <c r="B9" s="7" t="s">
        <v>1</v>
      </c>
      <c r="C9" s="56">
        <v>245707</v>
      </c>
      <c r="D9" s="53"/>
      <c r="E9" s="33">
        <f>SUM(C9:D9)</f>
        <v>245707</v>
      </c>
    </row>
    <row r="10" spans="1:6">
      <c r="A10" s="11">
        <v>2</v>
      </c>
      <c r="B10" s="18" t="s">
        <v>2</v>
      </c>
      <c r="C10" s="53">
        <v>3049185</v>
      </c>
      <c r="D10" s="53"/>
      <c r="E10" s="33">
        <f t="shared" ref="E10:E14" si="0">SUM(C10:D10)</f>
        <v>3049185</v>
      </c>
    </row>
    <row r="11" spans="1:6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>
      <c r="A12" s="11">
        <v>4</v>
      </c>
      <c r="B12" s="18" t="s">
        <v>4</v>
      </c>
      <c r="C12" s="53">
        <v>22894</v>
      </c>
      <c r="D12" s="53"/>
      <c r="E12" s="33">
        <f t="shared" si="0"/>
        <v>22894</v>
      </c>
    </row>
    <row r="13" spans="1:6">
      <c r="A13" s="11">
        <v>5</v>
      </c>
      <c r="B13" s="18" t="s">
        <v>5</v>
      </c>
      <c r="C13" s="53">
        <v>973</v>
      </c>
      <c r="D13" s="53"/>
      <c r="E13" s="33">
        <f t="shared" si="0"/>
        <v>973</v>
      </c>
    </row>
    <row r="14" spans="1:6">
      <c r="A14" s="11">
        <v>6</v>
      </c>
      <c r="B14" s="18" t="s">
        <v>152</v>
      </c>
      <c r="C14" s="53">
        <v>-316</v>
      </c>
      <c r="D14" s="53"/>
      <c r="E14" s="33">
        <f t="shared" si="0"/>
        <v>-316</v>
      </c>
    </row>
    <row r="15" spans="1:6">
      <c r="A15" s="11">
        <v>7</v>
      </c>
      <c r="B15" s="90" t="s">
        <v>151</v>
      </c>
      <c r="C15" s="41">
        <f>SUM(C9:C14)</f>
        <v>3318443</v>
      </c>
      <c r="D15" s="41">
        <f t="shared" ref="D15:E15" si="1">SUM(D9:D14)</f>
        <v>0</v>
      </c>
      <c r="E15" s="41">
        <f t="shared" si="1"/>
        <v>3318443</v>
      </c>
      <c r="F15" s="1"/>
    </row>
    <row r="16" spans="1:6">
      <c r="A16" s="11">
        <v>8</v>
      </c>
      <c r="B16" s="18" t="s">
        <v>6</v>
      </c>
      <c r="C16" s="53">
        <v>520123</v>
      </c>
      <c r="D16" s="53">
        <v>-772</v>
      </c>
      <c r="E16" s="42">
        <f>SUM(C16:D16)</f>
        <v>519351</v>
      </c>
    </row>
    <row r="17" spans="1:6">
      <c r="A17" s="11">
        <v>9</v>
      </c>
      <c r="B17" s="18" t="s">
        <v>40</v>
      </c>
      <c r="C17" s="53">
        <v>482485</v>
      </c>
      <c r="D17" s="53"/>
      <c r="E17" s="42">
        <f t="shared" ref="E17:E21" si="2">SUM(C17:D17)</f>
        <v>482485</v>
      </c>
    </row>
    <row r="18" spans="1:6">
      <c r="A18" s="11">
        <v>10</v>
      </c>
      <c r="B18" s="18" t="s">
        <v>7</v>
      </c>
      <c r="C18" s="53">
        <v>605044</v>
      </c>
      <c r="D18" s="53">
        <f>-(434+656)</f>
        <v>-1090</v>
      </c>
      <c r="E18" s="42">
        <f t="shared" si="2"/>
        <v>603954</v>
      </c>
    </row>
    <row r="19" spans="1:6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>
      <c r="A20" s="11">
        <v>12</v>
      </c>
      <c r="B20" s="18" t="s">
        <v>9</v>
      </c>
      <c r="C20" s="53">
        <v>173926</v>
      </c>
      <c r="D20" s="53"/>
      <c r="E20" s="42">
        <f t="shared" si="2"/>
        <v>173926</v>
      </c>
    </row>
    <row r="21" spans="1:6">
      <c r="A21" s="11">
        <v>13</v>
      </c>
      <c r="B21" s="18" t="s">
        <v>10</v>
      </c>
      <c r="C21" s="53">
        <v>903594</v>
      </c>
      <c r="D21" s="53"/>
      <c r="E21" s="42">
        <f t="shared" si="2"/>
        <v>903594</v>
      </c>
    </row>
    <row r="22" spans="1:6">
      <c r="A22" s="11">
        <v>14</v>
      </c>
      <c r="B22" s="90" t="s">
        <v>150</v>
      </c>
      <c r="C22" s="41">
        <f>C16+C17+C18+C19+C20+C21</f>
        <v>2685172</v>
      </c>
      <c r="D22" s="41">
        <f>D16+D17+D18+D19+D20+D21</f>
        <v>-1862</v>
      </c>
      <c r="E22" s="43">
        <f>E16+E17+E18+E19+E20+E21</f>
        <v>2683310</v>
      </c>
      <c r="F22" s="1"/>
    </row>
    <row r="23" spans="1:6">
      <c r="A23" s="11">
        <v>15</v>
      </c>
      <c r="B23" s="18" t="s">
        <v>14</v>
      </c>
      <c r="C23" s="33">
        <f>C15-C22</f>
        <v>633271</v>
      </c>
      <c r="D23" s="33">
        <f>D15-D22</f>
        <v>1862</v>
      </c>
      <c r="E23" s="33">
        <f>E15-E22</f>
        <v>635133</v>
      </c>
    </row>
    <row r="24" spans="1:6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>
      <c r="A25" s="11">
        <v>17</v>
      </c>
      <c r="B25" s="18" t="s">
        <v>11</v>
      </c>
      <c r="C25" s="53">
        <v>75861</v>
      </c>
      <c r="D25" s="120"/>
      <c r="E25" s="33">
        <f t="shared" ref="E25:E27" si="3">SUM(C25:D25)</f>
        <v>75861</v>
      </c>
    </row>
    <row r="26" spans="1:6">
      <c r="A26" s="11">
        <v>18</v>
      </c>
      <c r="B26" s="18" t="s">
        <v>227</v>
      </c>
      <c r="C26" s="53">
        <v>152471</v>
      </c>
      <c r="D26" s="55"/>
      <c r="E26" s="33">
        <f t="shared" si="3"/>
        <v>152471</v>
      </c>
    </row>
    <row r="27" spans="1:6">
      <c r="A27" s="11">
        <v>19</v>
      </c>
      <c r="B27" s="18" t="s">
        <v>13</v>
      </c>
      <c r="C27" s="53"/>
      <c r="D27" s="120"/>
      <c r="E27" s="33">
        <f t="shared" si="3"/>
        <v>0</v>
      </c>
    </row>
    <row r="28" spans="1:6">
      <c r="A28" s="11">
        <v>20</v>
      </c>
      <c r="B28" s="90" t="s">
        <v>12</v>
      </c>
      <c r="C28" s="38">
        <f>SUM(C25:C27)</f>
        <v>228332</v>
      </c>
      <c r="D28" s="38">
        <f t="shared" ref="D28:E28" si="4">SUM(D25:D27)</f>
        <v>0</v>
      </c>
      <c r="E28" s="44">
        <f t="shared" si="4"/>
        <v>228332</v>
      </c>
    </row>
    <row r="29" spans="1:6">
      <c r="A29" s="11">
        <v>21</v>
      </c>
      <c r="B29" s="90" t="s">
        <v>23</v>
      </c>
      <c r="C29" s="38">
        <f>C23+C24-C28</f>
        <v>404939</v>
      </c>
      <c r="D29" s="38">
        <f>D23+D24-D28</f>
        <v>1862</v>
      </c>
      <c r="E29" s="44">
        <f>E23+E24-E28</f>
        <v>406801</v>
      </c>
    </row>
    <row r="30" spans="1:6">
      <c r="A30" s="11">
        <v>22</v>
      </c>
      <c r="B30" s="18" t="s">
        <v>15</v>
      </c>
      <c r="C30" s="53">
        <v>55419</v>
      </c>
      <c r="D30" s="55"/>
      <c r="E30" s="33">
        <f>SUM(C30:D30)</f>
        <v>55419</v>
      </c>
    </row>
    <row r="31" spans="1:6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>
      <c r="A32" s="11">
        <v>24</v>
      </c>
      <c r="B32" s="18" t="s">
        <v>17</v>
      </c>
      <c r="C32" s="53">
        <v>63265</v>
      </c>
      <c r="D32" s="55"/>
      <c r="E32" s="33">
        <f t="shared" si="5"/>
        <v>63265</v>
      </c>
    </row>
    <row r="33" spans="1: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>
      <c r="A34" s="11">
        <v>26</v>
      </c>
      <c r="B34" s="90" t="s">
        <v>18</v>
      </c>
      <c r="C34" s="38">
        <f>SUM(C30:C33)</f>
        <v>118684</v>
      </c>
      <c r="D34" s="65">
        <f t="shared" ref="D34" si="6">SUM(D30:D33)</f>
        <v>0</v>
      </c>
      <c r="E34" s="38">
        <f>SUM(E30:E33)</f>
        <v>118684</v>
      </c>
    </row>
    <row r="35" spans="1:5">
      <c r="A35" s="11">
        <v>27</v>
      </c>
      <c r="B35" s="18" t="s">
        <v>19</v>
      </c>
      <c r="C35" s="53">
        <v>2767</v>
      </c>
      <c r="D35" s="55"/>
      <c r="E35" s="33">
        <f>SUM(C35:D35)</f>
        <v>2767</v>
      </c>
    </row>
    <row r="36" spans="1: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>
      <c r="A38" s="11">
        <v>30</v>
      </c>
      <c r="B38" s="18" t="s">
        <v>213</v>
      </c>
      <c r="C38" s="53">
        <v>-31328</v>
      </c>
      <c r="D38" s="70">
        <f>-1*(D29-D34)</f>
        <v>-1862</v>
      </c>
      <c r="E38" s="33">
        <f t="shared" si="7"/>
        <v>-33190</v>
      </c>
    </row>
    <row r="39" spans="1:5">
      <c r="A39" s="11">
        <v>31</v>
      </c>
      <c r="B39" s="90" t="s">
        <v>22</v>
      </c>
      <c r="C39" s="38">
        <f>C29-C34+C35+C36+C37+C38</f>
        <v>257694</v>
      </c>
      <c r="D39" s="38">
        <f t="shared" ref="D39:E39" si="8">D29-D34+D35+D36+D37+D38</f>
        <v>0</v>
      </c>
      <c r="E39" s="38">
        <f t="shared" si="8"/>
        <v>257694</v>
      </c>
    </row>
    <row r="40" spans="1:5">
      <c r="A40" s="11">
        <v>32</v>
      </c>
      <c r="B40" s="18" t="s">
        <v>24</v>
      </c>
      <c r="C40" s="68"/>
      <c r="D40" s="68"/>
      <c r="E40" s="45"/>
    </row>
    <row r="41" spans="1:5">
      <c r="A41" s="11">
        <v>33</v>
      </c>
      <c r="B41" s="18" t="s">
        <v>25</v>
      </c>
      <c r="C41" s="53">
        <v>4129620</v>
      </c>
      <c r="D41" s="55"/>
      <c r="E41" s="33">
        <f t="shared" ref="E41:E46" si="9">SUM(C41:D41)</f>
        <v>4129620</v>
      </c>
    </row>
    <row r="42" spans="1: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>
      <c r="A43" s="11">
        <v>35</v>
      </c>
      <c r="B43" s="18" t="s">
        <v>27</v>
      </c>
      <c r="C43" s="53">
        <v>243000</v>
      </c>
      <c r="D43" s="55"/>
      <c r="E43" s="33">
        <f t="shared" si="9"/>
        <v>243000</v>
      </c>
    </row>
    <row r="44" spans="1: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>
      <c r="A45" s="11">
        <v>37</v>
      </c>
      <c r="B45" s="18" t="s">
        <v>29</v>
      </c>
      <c r="C45" s="53">
        <v>243395</v>
      </c>
      <c r="D45" s="55"/>
      <c r="E45" s="33">
        <f t="shared" si="9"/>
        <v>243395</v>
      </c>
    </row>
    <row r="46" spans="1: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>
      <c r="A47" s="11">
        <v>39</v>
      </c>
      <c r="B47" s="90" t="s">
        <v>234</v>
      </c>
      <c r="C47" s="38">
        <f>(C39+C41+C42)-(C43+C44+C45+C46)</f>
        <v>3900919</v>
      </c>
      <c r="D47" s="65">
        <f t="shared" ref="D47:E47" si="10">(D39+D41+D42)-(D43+D44+D45+D46)</f>
        <v>0</v>
      </c>
      <c r="E47" s="44">
        <f t="shared" si="10"/>
        <v>3900919</v>
      </c>
    </row>
    <row r="48" spans="1: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>
      <c r="A52" s="11">
        <v>44</v>
      </c>
      <c r="B52" s="18" t="s">
        <v>35</v>
      </c>
      <c r="C52" s="56">
        <v>181639</v>
      </c>
      <c r="D52" s="103"/>
      <c r="E52" s="33">
        <f>C52</f>
        <v>181639</v>
      </c>
    </row>
    <row r="53" spans="1:7">
      <c r="A53" s="11">
        <v>45</v>
      </c>
      <c r="B53" s="18" t="s">
        <v>36</v>
      </c>
      <c r="C53" s="47">
        <f>((C22+C28-C18-C19)/C15)</f>
        <v>0.6956455180938772</v>
      </c>
      <c r="D53" s="47" t="e">
        <f>((D22+D28-D18-D19)/D15)</f>
        <v>#DIV/0!</v>
      </c>
      <c r="E53" s="47">
        <f>((E22+E28-E18-E19)/E15)</f>
        <v>0.69541287887120551</v>
      </c>
    </row>
    <row r="54" spans="1:7">
      <c r="A54" s="11">
        <v>46</v>
      </c>
      <c r="B54" s="18" t="s">
        <v>37</v>
      </c>
      <c r="C54" s="47">
        <f>((C22+C28+C34)/C15)</f>
        <v>0.91373815973334482</v>
      </c>
      <c r="D54" s="47" t="e">
        <f>((D22+D28+D34)/D15)</f>
        <v>#DIV/0!</v>
      </c>
      <c r="E54" s="47">
        <f>((E22+E28+E34)/E15)</f>
        <v>0.91317705321441411</v>
      </c>
    </row>
    <row r="55" spans="1:7">
      <c r="A55" s="11">
        <v>47</v>
      </c>
      <c r="B55" s="18" t="s">
        <v>38</v>
      </c>
      <c r="C55" s="47">
        <f>((C39+C34)/C34)</f>
        <v>3.1712615011290484</v>
      </c>
      <c r="D55" s="47" t="e">
        <f t="shared" ref="D55:E55" si="13">((D39+D34)/D34)</f>
        <v>#DIV/0!</v>
      </c>
      <c r="E55" s="47">
        <f t="shared" si="13"/>
        <v>3.1712615011290484</v>
      </c>
    </row>
    <row r="56" spans="1:7">
      <c r="A56" s="11">
        <v>48</v>
      </c>
      <c r="B56" s="18" t="s">
        <v>39</v>
      </c>
      <c r="C56" s="47">
        <f>(C39+C34+C18+C19)/C52</f>
        <v>5.403145800186083</v>
      </c>
      <c r="D56" s="47" t="e">
        <f>(D39+D34+D18+D19)/D52</f>
        <v>#DIV/0!</v>
      </c>
      <c r="E56" s="47">
        <f>(E39+E34+E18+E19)/E52</f>
        <v>5.3971448862854343</v>
      </c>
    </row>
    <row r="57" spans="1:7">
      <c r="A57" s="20"/>
      <c r="B57" s="20"/>
      <c r="C57" s="20"/>
      <c r="D57" s="20"/>
      <c r="E57" s="16"/>
    </row>
    <row r="58" spans="1:7">
      <c r="A58" s="13"/>
      <c r="B58" s="72" t="s">
        <v>195</v>
      </c>
      <c r="C58" s="67"/>
      <c r="D58" s="66"/>
      <c r="E58" s="66"/>
      <c r="F58" s="66"/>
      <c r="G58" s="66"/>
    </row>
    <row r="59" spans="1:7">
      <c r="A59" s="48" t="s">
        <v>168</v>
      </c>
      <c r="B59" t="s">
        <v>232</v>
      </c>
      <c r="C59" s="66"/>
      <c r="D59" s="66"/>
      <c r="E59" s="66"/>
      <c r="F59" s="66"/>
      <c r="G59" s="66"/>
    </row>
    <row r="60" spans="1:7">
      <c r="A60" s="48" t="s">
        <v>178</v>
      </c>
      <c r="B60" t="s">
        <v>255</v>
      </c>
      <c r="C60" s="66"/>
      <c r="D60" s="66"/>
      <c r="E60" s="66"/>
      <c r="F60" s="66"/>
      <c r="G60" s="66"/>
    </row>
    <row r="61" spans="1:7">
      <c r="A61" s="48"/>
      <c r="B61" t="s">
        <v>233</v>
      </c>
      <c r="C61" s="66"/>
      <c r="D61" s="66"/>
      <c r="E61" s="66"/>
      <c r="F61" s="66"/>
      <c r="G61" s="66"/>
    </row>
    <row r="62" spans="1:7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>
      <c r="A64" s="48" t="s">
        <v>175</v>
      </c>
      <c r="B64" t="s">
        <v>256</v>
      </c>
      <c r="C64" s="66"/>
      <c r="D64" s="66"/>
      <c r="E64" s="66"/>
      <c r="F64" s="66"/>
      <c r="G64" s="66"/>
    </row>
    <row r="65" spans="1:7">
      <c r="A65" s="66"/>
      <c r="B65" s="66" t="s">
        <v>258</v>
      </c>
      <c r="C65" s="66"/>
      <c r="D65" s="66"/>
      <c r="E65" s="66"/>
      <c r="F65" s="66"/>
      <c r="G65" s="66"/>
    </row>
    <row r="66" spans="1:7">
      <c r="A66" s="66"/>
      <c r="B66" s="66"/>
      <c r="C66" s="66"/>
      <c r="D66" s="66"/>
      <c r="E66" s="66"/>
      <c r="F66" s="66"/>
      <c r="G66" s="66"/>
    </row>
    <row r="67" spans="1:7">
      <c r="A67" s="66"/>
      <c r="B67" s="66"/>
      <c r="C67" s="66"/>
      <c r="D67" s="66"/>
      <c r="E67" s="66"/>
      <c r="F67" s="66"/>
      <c r="G67" s="66"/>
    </row>
    <row r="68" spans="1:7">
      <c r="A68" s="66"/>
      <c r="B68" s="66"/>
      <c r="C68" s="66"/>
      <c r="D68" s="66"/>
      <c r="E68" s="66"/>
      <c r="F68" s="66"/>
      <c r="G68" s="66"/>
    </row>
    <row r="69" spans="1:7">
      <c r="A69" s="66"/>
      <c r="B69" s="66"/>
      <c r="C69" s="66"/>
      <c r="D69" s="66"/>
      <c r="E69" s="66"/>
    </row>
    <row r="70" spans="1:7">
      <c r="A70" s="66"/>
      <c r="B70" s="66"/>
      <c r="C70" s="66"/>
      <c r="D70" s="66"/>
      <c r="E70" s="66"/>
    </row>
    <row r="71" spans="1:7">
      <c r="A71" s="66"/>
      <c r="B71" s="66"/>
      <c r="C71" s="66"/>
      <c r="D71" s="66"/>
      <c r="E71" s="66"/>
    </row>
    <row r="72" spans="1:7">
      <c r="A72" s="66"/>
      <c r="B72" s="66"/>
      <c r="C72" s="66"/>
      <c r="D72" s="66"/>
      <c r="E72" s="66"/>
    </row>
    <row r="73" spans="1:7">
      <c r="A73" s="66"/>
      <c r="B73" s="66"/>
      <c r="C73" s="66"/>
      <c r="D73" s="66"/>
      <c r="E73" s="66"/>
    </row>
    <row r="74" spans="1:7">
      <c r="A74" s="66"/>
      <c r="B74" s="66"/>
      <c r="C74" s="66"/>
      <c r="D74" s="66"/>
      <c r="E74" s="66"/>
    </row>
    <row r="75" spans="1:7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1" workbookViewId="0">
      <selection activeCell="B5" sqref="B5"/>
    </sheetView>
  </sheetViews>
  <sheetFormatPr baseColWidth="10" defaultColWidth="8.83203125" defaultRowHeight="14" x14ac:dyDescent="0"/>
  <cols>
    <col min="1" max="1" width="6.33203125" customWidth="1"/>
    <col min="2" max="2" width="65.1640625" customWidth="1"/>
    <col min="3" max="4" width="13.83203125" customWidth="1"/>
  </cols>
  <sheetData>
    <row r="2" spans="1:5">
      <c r="B2" t="s">
        <v>165</v>
      </c>
    </row>
    <row r="3" spans="1:5">
      <c r="B3" s="58" t="str">
        <f>PriorYearBalanceSheet!A3</f>
        <v>Western Wahkiakum County Telephone Company</v>
      </c>
      <c r="C3" s="66"/>
      <c r="D3" s="66"/>
    </row>
    <row r="4" spans="1:5">
      <c r="B4" s="66"/>
      <c r="C4" s="66"/>
      <c r="D4" s="66"/>
    </row>
    <row r="5" spans="1:5">
      <c r="B5" s="66"/>
      <c r="C5" s="66"/>
      <c r="D5" s="66"/>
    </row>
    <row r="6" spans="1:5">
      <c r="A6" s="7"/>
      <c r="B6" s="7"/>
      <c r="C6" s="10" t="s">
        <v>122</v>
      </c>
      <c r="D6" s="27" t="s">
        <v>122</v>
      </c>
    </row>
    <row r="7" spans="1:5">
      <c r="A7" s="18" t="s">
        <v>0</v>
      </c>
      <c r="B7" s="11" t="s">
        <v>166</v>
      </c>
      <c r="C7" s="29" t="s">
        <v>73</v>
      </c>
      <c r="D7" s="5" t="s">
        <v>125</v>
      </c>
    </row>
    <row r="8" spans="1:5">
      <c r="A8" s="12"/>
      <c r="B8" s="12"/>
      <c r="C8" s="12">
        <v>2014</v>
      </c>
      <c r="D8" s="6">
        <v>2015</v>
      </c>
    </row>
    <row r="9" spans="1:5">
      <c r="A9" s="10">
        <v>1</v>
      </c>
      <c r="B9" s="7" t="s">
        <v>1</v>
      </c>
      <c r="C9" s="37">
        <f>PriorYearIncomeStmt!E9</f>
        <v>227421</v>
      </c>
      <c r="D9" s="42">
        <f>'CurrentYearIncomeStmt '!E9</f>
        <v>245707</v>
      </c>
    </row>
    <row r="10" spans="1:5">
      <c r="A10" s="11">
        <v>2</v>
      </c>
      <c r="B10" s="18" t="s">
        <v>2</v>
      </c>
      <c r="C10" s="33">
        <f>PriorYearIncomeStmt!E10</f>
        <v>3108921</v>
      </c>
      <c r="D10" s="42">
        <f>'CurrentYearIncomeStmt '!E10</f>
        <v>3049185</v>
      </c>
    </row>
    <row r="11" spans="1: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>
      <c r="A12" s="11">
        <v>4</v>
      </c>
      <c r="B12" s="18" t="s">
        <v>4</v>
      </c>
      <c r="C12" s="33">
        <f>PriorYearIncomeStmt!E12</f>
        <v>23332</v>
      </c>
      <c r="D12" s="42">
        <f>'CurrentYearIncomeStmt '!E12</f>
        <v>22894</v>
      </c>
    </row>
    <row r="13" spans="1:5">
      <c r="A13" s="11">
        <v>5</v>
      </c>
      <c r="B13" s="18" t="s">
        <v>5</v>
      </c>
      <c r="C13" s="33">
        <f>PriorYearIncomeStmt!E13</f>
        <v>713</v>
      </c>
      <c r="D13" s="42">
        <f>'CurrentYearIncomeStmt '!E13</f>
        <v>973</v>
      </c>
    </row>
    <row r="14" spans="1:5">
      <c r="A14" s="11">
        <v>6</v>
      </c>
      <c r="B14" s="18" t="s">
        <v>152</v>
      </c>
      <c r="C14" s="33">
        <f>PriorYearIncomeStmt!E14</f>
        <v>-67</v>
      </c>
      <c r="D14" s="42">
        <f>'CurrentYearIncomeStmt '!E14</f>
        <v>-316</v>
      </c>
    </row>
    <row r="15" spans="1:5">
      <c r="A15" s="11">
        <v>7</v>
      </c>
      <c r="B15" s="90" t="s">
        <v>151</v>
      </c>
      <c r="C15" s="41">
        <f>SUM(C9:C14)</f>
        <v>3360320</v>
      </c>
      <c r="D15" s="43">
        <f t="shared" ref="D15" si="0">SUM(D9:D14)</f>
        <v>3318443</v>
      </c>
      <c r="E15" s="1"/>
    </row>
    <row r="16" spans="1:5">
      <c r="A16" s="11">
        <v>8</v>
      </c>
      <c r="B16" s="18" t="s">
        <v>6</v>
      </c>
      <c r="C16" s="33">
        <f>PriorYearIncomeStmt!E16</f>
        <v>452000</v>
      </c>
      <c r="D16" s="42">
        <f>'CurrentYearIncomeStmt '!E16</f>
        <v>519351</v>
      </c>
    </row>
    <row r="17" spans="1:5">
      <c r="A17" s="11">
        <v>9</v>
      </c>
      <c r="B17" s="18" t="s">
        <v>40</v>
      </c>
      <c r="C17" s="33">
        <f>PriorYearIncomeStmt!E17</f>
        <v>471145</v>
      </c>
      <c r="D17" s="42">
        <f>'CurrentYearIncomeStmt '!E17</f>
        <v>482485</v>
      </c>
    </row>
    <row r="18" spans="1:5">
      <c r="A18" s="11">
        <v>10</v>
      </c>
      <c r="B18" s="18" t="s">
        <v>7</v>
      </c>
      <c r="C18" s="33">
        <f>PriorYearIncomeStmt!E18</f>
        <v>345559</v>
      </c>
      <c r="D18" s="42">
        <f>'CurrentYearIncomeStmt '!E18</f>
        <v>603954</v>
      </c>
    </row>
    <row r="19" spans="1: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>
      <c r="A20" s="11">
        <v>12</v>
      </c>
      <c r="B20" s="18" t="s">
        <v>9</v>
      </c>
      <c r="C20" s="33">
        <f>PriorYearIncomeStmt!E20</f>
        <v>162853</v>
      </c>
      <c r="D20" s="42">
        <f>'CurrentYearIncomeStmt '!E20</f>
        <v>173926</v>
      </c>
    </row>
    <row r="21" spans="1:5">
      <c r="A21" s="11">
        <v>13</v>
      </c>
      <c r="B21" s="18" t="s">
        <v>10</v>
      </c>
      <c r="C21" s="33">
        <f>PriorYearIncomeStmt!E21</f>
        <v>903244</v>
      </c>
      <c r="D21" s="42">
        <f>'CurrentYearIncomeStmt '!E21</f>
        <v>903594</v>
      </c>
    </row>
    <row r="22" spans="1:5">
      <c r="A22" s="11">
        <v>14</v>
      </c>
      <c r="B22" s="90" t="s">
        <v>150</v>
      </c>
      <c r="C22" s="41">
        <f>C16+C17+C18+C19+C20+C21</f>
        <v>2334801</v>
      </c>
      <c r="D22" s="43">
        <f>D16+D17+D18+D19+D20+D21</f>
        <v>2683310</v>
      </c>
      <c r="E22" s="1"/>
    </row>
    <row r="23" spans="1:5">
      <c r="A23" s="11">
        <v>15</v>
      </c>
      <c r="B23" s="18" t="s">
        <v>14</v>
      </c>
      <c r="C23" s="33">
        <f>C15-C22</f>
        <v>1025519</v>
      </c>
      <c r="D23" s="42">
        <f>D15-D22</f>
        <v>635133</v>
      </c>
    </row>
    <row r="24" spans="1: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>
      <c r="A25" s="11">
        <v>17</v>
      </c>
      <c r="B25" s="18" t="s">
        <v>11</v>
      </c>
      <c r="C25" s="33">
        <f>PriorYearIncomeStmt!E25</f>
        <v>128192</v>
      </c>
      <c r="D25" s="42">
        <f>'CurrentYearIncomeStmt '!E25</f>
        <v>75861</v>
      </c>
    </row>
    <row r="26" spans="1:5">
      <c r="A26" s="11">
        <v>18</v>
      </c>
      <c r="B26" s="18" t="s">
        <v>214</v>
      </c>
      <c r="C26" s="33">
        <f>PriorYearIncomeStmt!E26</f>
        <v>275984</v>
      </c>
      <c r="D26" s="42">
        <f>'CurrentYearIncomeStmt '!E26</f>
        <v>152471</v>
      </c>
    </row>
    <row r="27" spans="1: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>
      <c r="A28" s="11">
        <v>20</v>
      </c>
      <c r="B28" s="90" t="s">
        <v>12</v>
      </c>
      <c r="C28" s="38">
        <f>SUM(C25:C27)</f>
        <v>404176</v>
      </c>
      <c r="D28" s="44">
        <f t="shared" ref="D28" si="1">SUM(D25:D27)</f>
        <v>228332</v>
      </c>
    </row>
    <row r="29" spans="1:5">
      <c r="A29" s="11">
        <v>21</v>
      </c>
      <c r="B29" s="90" t="s">
        <v>23</v>
      </c>
      <c r="C29" s="38">
        <f>C23+C24-C28</f>
        <v>621343</v>
      </c>
      <c r="D29" s="44">
        <f>D23+D24-D28</f>
        <v>406801</v>
      </c>
    </row>
    <row r="30" spans="1:5">
      <c r="A30" s="11">
        <v>22</v>
      </c>
      <c r="B30" s="18" t="s">
        <v>15</v>
      </c>
      <c r="C30" s="33">
        <f>PriorYearIncomeStmt!E30</f>
        <v>56627</v>
      </c>
      <c r="D30" s="42">
        <f>'CurrentYearIncomeStmt '!E30</f>
        <v>55419</v>
      </c>
    </row>
    <row r="31" spans="1: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>
      <c r="A32" s="11">
        <v>24</v>
      </c>
      <c r="B32" s="18" t="s">
        <v>17</v>
      </c>
      <c r="C32" s="33">
        <f>PriorYearIncomeStmt!E32</f>
        <v>22668</v>
      </c>
      <c r="D32" s="42">
        <f>'CurrentYearIncomeStmt '!E32</f>
        <v>63265</v>
      </c>
    </row>
    <row r="33" spans="1:4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>
      <c r="A34" s="11">
        <v>26</v>
      </c>
      <c r="B34" s="90" t="s">
        <v>18</v>
      </c>
      <c r="C34" s="38">
        <f>SUM(C30:C33)</f>
        <v>79295</v>
      </c>
      <c r="D34" s="44">
        <f t="shared" ref="D34" si="2">SUM(D30:D33)</f>
        <v>118684</v>
      </c>
    </row>
    <row r="35" spans="1:4">
      <c r="A35" s="11">
        <v>27</v>
      </c>
      <c r="B35" s="18" t="s">
        <v>19</v>
      </c>
      <c r="C35" s="33">
        <f>PriorYearIncomeStmt!E35</f>
        <v>11538</v>
      </c>
      <c r="D35" s="42">
        <f>'CurrentYearIncomeStmt '!E35</f>
        <v>2767</v>
      </c>
    </row>
    <row r="36" spans="1:4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>
      <c r="A38" s="11">
        <v>30</v>
      </c>
      <c r="B38" s="18" t="s">
        <v>21</v>
      </c>
      <c r="C38" s="33">
        <f>PriorYearIncomeStmt!E38</f>
        <v>-35147</v>
      </c>
      <c r="D38" s="42">
        <f>'CurrentYearIncomeStmt '!E38</f>
        <v>-33190</v>
      </c>
    </row>
    <row r="39" spans="1:4">
      <c r="A39" s="11">
        <v>31</v>
      </c>
      <c r="B39" s="90" t="s">
        <v>22</v>
      </c>
      <c r="C39" s="38">
        <f>C29-C34+C35+C36+C37+C38</f>
        <v>518439</v>
      </c>
      <c r="D39" s="44">
        <f t="shared" ref="D39" si="3">D29-D34+D35+D36+D37+D38</f>
        <v>257694</v>
      </c>
    </row>
    <row r="40" spans="1:4">
      <c r="A40" s="11">
        <v>32</v>
      </c>
      <c r="B40" s="18" t="s">
        <v>24</v>
      </c>
      <c r="C40" s="45"/>
      <c r="D40" s="71"/>
    </row>
    <row r="41" spans="1:4">
      <c r="A41" s="11">
        <v>33</v>
      </c>
      <c r="B41" s="18" t="s">
        <v>25</v>
      </c>
      <c r="C41" s="33">
        <f>PriorYearIncomeStmt!E41</f>
        <v>3906181</v>
      </c>
      <c r="D41" s="42">
        <f>'CurrentYearIncomeStmt '!E41</f>
        <v>4129620</v>
      </c>
    </row>
    <row r="42" spans="1:4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>
      <c r="A43" s="11">
        <v>35</v>
      </c>
      <c r="B43" s="18" t="s">
        <v>27</v>
      </c>
      <c r="C43" s="33">
        <f>PriorYearIncomeStmt!E43</f>
        <v>295000</v>
      </c>
      <c r="D43" s="42">
        <f>'CurrentYearIncomeStmt '!E43</f>
        <v>243000</v>
      </c>
    </row>
    <row r="44" spans="1:4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243395</v>
      </c>
    </row>
    <row r="46" spans="1:4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>
      <c r="A47" s="11">
        <v>39</v>
      </c>
      <c r="B47" s="90" t="s">
        <v>31</v>
      </c>
      <c r="C47" s="38">
        <f>(C39+C41+C42)-(C43+C44+C45+C46)</f>
        <v>4129620</v>
      </c>
      <c r="D47" s="44">
        <f t="shared" ref="D47" si="4">(D39+D41+D42)-(D43+D44+D45+D46)</f>
        <v>3900919</v>
      </c>
    </row>
    <row r="48" spans="1:4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>
      <c r="A52" s="11">
        <v>44</v>
      </c>
      <c r="B52" s="18" t="s">
        <v>35</v>
      </c>
      <c r="C52" s="33">
        <f>PriorYearIncomeStmt!E52</f>
        <v>157474</v>
      </c>
      <c r="D52" s="42">
        <f>'CurrentYearIncomeStmt '!E52</f>
        <v>181639</v>
      </c>
    </row>
    <row r="53" spans="1:8">
      <c r="A53" s="11">
        <v>45</v>
      </c>
      <c r="B53" s="18" t="s">
        <v>36</v>
      </c>
      <c r="C53" s="50">
        <f>((C22+C28-C18-C19)/C15)</f>
        <v>0.71225895152842589</v>
      </c>
      <c r="D53" s="50">
        <f>((D22+D28-D18-D19)/D15)</f>
        <v>0.69541287887120551</v>
      </c>
    </row>
    <row r="54" spans="1:8">
      <c r="A54" s="11">
        <v>46</v>
      </c>
      <c r="B54" s="18" t="s">
        <v>37</v>
      </c>
      <c r="C54" s="50">
        <f>((C22+C28+C34)/C15)</f>
        <v>0.83869155318541089</v>
      </c>
      <c r="D54" s="50">
        <f>((D22+D28+D34)/D15)</f>
        <v>0.91317705321441411</v>
      </c>
    </row>
    <row r="55" spans="1:8">
      <c r="A55" s="11">
        <v>47</v>
      </c>
      <c r="B55" s="18" t="s">
        <v>38</v>
      </c>
      <c r="C55" s="50">
        <f>((C39+C34)/C34)</f>
        <v>7.5381045463143952</v>
      </c>
      <c r="D55" s="50">
        <f t="shared" ref="D55" si="6">((D39+D34)/D34)</f>
        <v>3.1712615011290484</v>
      </c>
    </row>
    <row r="56" spans="1:8">
      <c r="A56" s="11">
        <v>48</v>
      </c>
      <c r="B56" s="18" t="s">
        <v>39</v>
      </c>
      <c r="C56" s="46">
        <f>(C39+C34+C18+C19)/C52</f>
        <v>5.9901507550452777</v>
      </c>
      <c r="D56" s="50">
        <f>(D39+D34+D18+D19)/D52</f>
        <v>5.3971448862854343</v>
      </c>
    </row>
    <row r="57" spans="1:8">
      <c r="A57" s="20"/>
      <c r="B57" s="20"/>
      <c r="C57" s="20"/>
      <c r="D57" s="16"/>
    </row>
    <row r="59" spans="1:8">
      <c r="B59" t="s">
        <v>215</v>
      </c>
      <c r="C59" s="49" t="s">
        <v>237</v>
      </c>
      <c r="D59" s="49" t="s">
        <v>249</v>
      </c>
    </row>
    <row r="60" spans="1:8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>
      <c r="A64" s="66"/>
      <c r="B64" s="66"/>
      <c r="C64" s="66"/>
      <c r="D64" s="66"/>
      <c r="E64" s="66"/>
      <c r="F64" s="66"/>
      <c r="G64" s="66"/>
      <c r="H64" s="66"/>
    </row>
    <row r="65" spans="1:8">
      <c r="A65" s="66"/>
      <c r="B65" s="66"/>
      <c r="C65" s="66"/>
      <c r="D65" s="66"/>
      <c r="E65" s="66"/>
      <c r="F65" s="66"/>
      <c r="G65" s="66"/>
      <c r="H65" s="66"/>
    </row>
    <row r="66" spans="1:8">
      <c r="A66" s="66"/>
      <c r="B66" s="66"/>
      <c r="C66" s="66"/>
      <c r="D66" s="66"/>
      <c r="E66" s="66"/>
      <c r="F66" s="66"/>
      <c r="G66" s="66"/>
      <c r="H66" s="66"/>
    </row>
    <row r="67" spans="1:8">
      <c r="A67" s="66"/>
      <c r="B67" s="66"/>
      <c r="C67" s="66"/>
      <c r="D67" s="66"/>
      <c r="E67" s="66"/>
      <c r="F67" s="66"/>
      <c r="G67" s="66"/>
      <c r="H67" s="66"/>
    </row>
    <row r="68" spans="1:8">
      <c r="A68" s="66"/>
      <c r="B68" s="66"/>
      <c r="C68" s="66"/>
      <c r="D68" s="66"/>
      <c r="E68" s="66"/>
      <c r="F68" s="66"/>
      <c r="G68" s="66"/>
      <c r="H68" s="66"/>
    </row>
    <row r="69" spans="1:8">
      <c r="A69" s="66"/>
      <c r="B69" s="66"/>
      <c r="C69" s="66"/>
      <c r="D69" s="66"/>
      <c r="E69" s="66"/>
      <c r="F69" s="66"/>
      <c r="G69" s="66"/>
      <c r="H69" s="66"/>
    </row>
    <row r="70" spans="1:8">
      <c r="A70" s="66"/>
      <c r="B70" s="66"/>
      <c r="C70" s="66"/>
      <c r="D70" s="66"/>
      <c r="E70" s="66"/>
      <c r="F70" s="66"/>
      <c r="G70" s="66"/>
      <c r="H70" s="66"/>
    </row>
    <row r="71" spans="1:8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B4" sqref="B4"/>
    </sheetView>
  </sheetViews>
  <sheetFormatPr baseColWidth="10" defaultColWidth="8.83203125" defaultRowHeight="14" x14ac:dyDescent="0"/>
  <cols>
    <col min="1" max="1" width="6.5" customWidth="1"/>
    <col min="2" max="2" width="36.5" bestFit="1" customWidth="1"/>
    <col min="4" max="5" width="13.83203125" customWidth="1"/>
  </cols>
  <sheetData>
    <row r="2" spans="1:5">
      <c r="B2" t="s">
        <v>181</v>
      </c>
    </row>
    <row r="3" spans="1:5">
      <c r="B3" s="58" t="str">
        <f>PriorYearBalanceSheet!A3</f>
        <v>Western Wahkiakum County Telephone Company</v>
      </c>
      <c r="C3" s="66"/>
      <c r="D3" s="66"/>
      <c r="E3" s="66"/>
    </row>
    <row r="4" spans="1:5">
      <c r="B4" s="66"/>
      <c r="C4" s="66"/>
      <c r="D4" s="66"/>
      <c r="E4" s="66"/>
    </row>
    <row r="5" spans="1:5">
      <c r="B5" s="66"/>
      <c r="C5" s="66"/>
      <c r="D5" s="66"/>
      <c r="E5" s="66"/>
    </row>
    <row r="6" spans="1:5">
      <c r="A6" s="7"/>
      <c r="B6" s="7"/>
      <c r="C6" s="7"/>
      <c r="D6" s="10" t="s">
        <v>73</v>
      </c>
      <c r="E6" s="24" t="s">
        <v>125</v>
      </c>
    </row>
    <row r="7" spans="1: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>
      <c r="A8" s="20"/>
      <c r="B8" s="20"/>
      <c r="C8" s="12" t="s">
        <v>155</v>
      </c>
      <c r="D8" s="26"/>
      <c r="E8" s="30"/>
    </row>
    <row r="9" spans="1:5">
      <c r="A9" s="10">
        <v>1</v>
      </c>
      <c r="B9" s="7" t="s">
        <v>156</v>
      </c>
      <c r="C9" s="28" t="s">
        <v>157</v>
      </c>
      <c r="D9" s="56">
        <v>134624</v>
      </c>
      <c r="E9" s="56">
        <v>138919</v>
      </c>
    </row>
    <row r="10" spans="1:5">
      <c r="A10" s="11">
        <v>2</v>
      </c>
      <c r="B10" s="45" t="s">
        <v>158</v>
      </c>
      <c r="C10" s="29" t="s">
        <v>159</v>
      </c>
      <c r="D10" s="45"/>
      <c r="E10" s="45"/>
    </row>
    <row r="11" spans="1:5">
      <c r="A11" s="11" t="s">
        <v>206</v>
      </c>
      <c r="B11" s="18" t="s">
        <v>160</v>
      </c>
      <c r="C11" s="11"/>
      <c r="D11" s="53">
        <v>156426</v>
      </c>
      <c r="E11" s="53">
        <v>82249</v>
      </c>
    </row>
    <row r="12" spans="1:5">
      <c r="A12" s="11" t="s">
        <v>207</v>
      </c>
      <c r="B12" s="18" t="s">
        <v>236</v>
      </c>
      <c r="C12" s="11"/>
      <c r="D12" s="53">
        <v>831889</v>
      </c>
      <c r="E12" s="53">
        <v>490567</v>
      </c>
    </row>
    <row r="13" spans="1:5">
      <c r="A13" s="11">
        <v>3</v>
      </c>
      <c r="B13" s="45" t="s">
        <v>162</v>
      </c>
      <c r="C13" s="11">
        <v>5083</v>
      </c>
      <c r="D13" s="45"/>
      <c r="E13" s="45"/>
    </row>
    <row r="14" spans="1:5">
      <c r="A14" s="11" t="s">
        <v>208</v>
      </c>
      <c r="B14" s="18" t="s">
        <v>160</v>
      </c>
      <c r="C14" s="11"/>
      <c r="D14" s="53">
        <v>17051</v>
      </c>
      <c r="E14" s="53">
        <v>27810</v>
      </c>
    </row>
    <row r="15" spans="1:5">
      <c r="A15" s="11" t="s">
        <v>209</v>
      </c>
      <c r="B15" s="18" t="s">
        <v>161</v>
      </c>
      <c r="C15" s="11"/>
      <c r="D15" s="53">
        <v>150292</v>
      </c>
      <c r="E15" s="53">
        <v>151244</v>
      </c>
    </row>
    <row r="16" spans="1:5">
      <c r="A16" s="11">
        <v>4</v>
      </c>
      <c r="B16" s="18" t="s">
        <v>235</v>
      </c>
      <c r="C16" s="11" t="s">
        <v>163</v>
      </c>
      <c r="D16" s="53">
        <v>1692086</v>
      </c>
      <c r="E16" s="53">
        <v>1915308</v>
      </c>
    </row>
    <row r="17" spans="1:5">
      <c r="A17" s="11">
        <v>5</v>
      </c>
      <c r="B17" s="18" t="s">
        <v>226</v>
      </c>
      <c r="C17" s="11"/>
      <c r="D17" s="53">
        <v>126553</v>
      </c>
      <c r="E17" s="53">
        <v>243088</v>
      </c>
    </row>
    <row r="18" spans="1:5">
      <c r="A18" s="11">
        <v>6</v>
      </c>
      <c r="B18" s="18" t="s">
        <v>184</v>
      </c>
      <c r="C18" s="12"/>
      <c r="D18" s="54"/>
      <c r="E18" s="54"/>
    </row>
    <row r="19" spans="1:5">
      <c r="A19" s="11">
        <v>7</v>
      </c>
      <c r="B19" s="18" t="s">
        <v>164</v>
      </c>
      <c r="C19" s="7"/>
      <c r="D19" s="36">
        <f>D9+D11+D12+D14+D15+D16+D17+D18</f>
        <v>3108921</v>
      </c>
      <c r="E19" s="36">
        <f>E9+E11+E12+E14+E15+E16+E17+E18</f>
        <v>3049185</v>
      </c>
    </row>
    <row r="20" spans="1:5">
      <c r="A20" s="11">
        <v>8</v>
      </c>
      <c r="B20" s="19" t="s">
        <v>170</v>
      </c>
      <c r="C20" s="18"/>
      <c r="D20" s="38">
        <f>IncomeStmtSummary!C10</f>
        <v>3108921</v>
      </c>
      <c r="E20" s="38">
        <f>IncomeStmtSummary!D10</f>
        <v>3049185</v>
      </c>
    </row>
    <row r="21" spans="1:5" ht="15" thickBot="1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" thickTop="1">
      <c r="B22" s="72" t="s">
        <v>211</v>
      </c>
      <c r="C22" s="66"/>
      <c r="D22" s="66"/>
      <c r="E22" s="66"/>
    </row>
    <row r="23" spans="1:5">
      <c r="B23" t="s">
        <v>185</v>
      </c>
      <c r="C23" s="66"/>
      <c r="D23" s="66"/>
      <c r="E23" s="66"/>
    </row>
    <row r="24" spans="1:5">
      <c r="B24" t="s">
        <v>186</v>
      </c>
      <c r="C24" s="66"/>
      <c r="D24" s="66"/>
      <c r="E24" s="66"/>
    </row>
    <row r="25" spans="1:5">
      <c r="A25" s="66"/>
      <c r="B25" s="66"/>
      <c r="C25" s="66"/>
      <c r="D25" s="66"/>
      <c r="E25" s="66"/>
    </row>
    <row r="26" spans="1:5">
      <c r="A26" s="66"/>
      <c r="B26" s="66"/>
      <c r="C26" s="66"/>
      <c r="D26" s="66"/>
      <c r="E26" s="66"/>
    </row>
    <row r="27" spans="1:5">
      <c r="A27" s="66"/>
      <c r="B27" s="66"/>
      <c r="C27" s="66"/>
      <c r="D27" s="66"/>
      <c r="E27" s="66"/>
    </row>
    <row r="28" spans="1:5">
      <c r="A28" s="66"/>
      <c r="B28" s="66"/>
      <c r="C28" s="66"/>
      <c r="D28" s="66"/>
      <c r="E28" s="66"/>
    </row>
    <row r="29" spans="1:5">
      <c r="A29" s="66"/>
      <c r="B29" s="66"/>
      <c r="C29" s="66"/>
      <c r="D29" s="66"/>
      <c r="E29" s="66"/>
    </row>
    <row r="30" spans="1:5">
      <c r="A30" s="66"/>
      <c r="B30" s="66"/>
      <c r="C30" s="66"/>
      <c r="D30" s="66"/>
      <c r="E30" s="66"/>
    </row>
    <row r="31" spans="1:5">
      <c r="A31" s="66"/>
      <c r="B31" s="66"/>
      <c r="C31" s="66"/>
      <c r="D31" s="66"/>
      <c r="E31" s="66"/>
    </row>
    <row r="32" spans="1:5">
      <c r="A32" s="66"/>
      <c r="B32" s="66"/>
      <c r="C32" s="66"/>
      <c r="D32" s="66"/>
      <c r="E32" s="66"/>
    </row>
    <row r="33" spans="1:5">
      <c r="A33" s="66"/>
      <c r="B33" s="66"/>
      <c r="C33" s="66"/>
      <c r="D33" s="66"/>
      <c r="E33" s="66"/>
    </row>
    <row r="34" spans="1:5">
      <c r="A34" s="66"/>
      <c r="B34" s="66"/>
      <c r="C34" s="66"/>
      <c r="D34" s="66"/>
      <c r="E34" s="66"/>
    </row>
    <row r="35" spans="1: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4" sqref="A4"/>
    </sheetView>
  </sheetViews>
  <sheetFormatPr baseColWidth="10" defaultColWidth="8.83203125" defaultRowHeight="14" x14ac:dyDescent="0"/>
  <cols>
    <col min="1" max="1" width="76.83203125" customWidth="1"/>
    <col min="2" max="2" width="8.83203125" customWidth="1"/>
    <col min="3" max="3" width="14.6640625" customWidth="1"/>
    <col min="4" max="5" width="12.6640625" customWidth="1"/>
    <col min="7" max="7" width="9.33203125" bestFit="1" customWidth="1"/>
  </cols>
  <sheetData>
    <row r="1" spans="1:7">
      <c r="A1" s="122"/>
      <c r="B1" s="122"/>
      <c r="C1" s="122"/>
      <c r="D1" s="122"/>
      <c r="E1" s="122"/>
      <c r="F1" s="122"/>
      <c r="G1" s="122"/>
    </row>
    <row r="2" spans="1:7">
      <c r="A2" s="126" t="s">
        <v>181</v>
      </c>
      <c r="B2" s="126"/>
      <c r="C2" s="122"/>
      <c r="D2" s="122"/>
      <c r="E2" s="122"/>
      <c r="F2" s="122"/>
      <c r="G2" s="122"/>
    </row>
    <row r="3" spans="1:7">
      <c r="A3" s="124" t="s">
        <v>263</v>
      </c>
      <c r="B3" s="125"/>
      <c r="C3" s="122"/>
      <c r="D3" s="122"/>
      <c r="E3" s="122"/>
      <c r="F3" s="122"/>
      <c r="G3" s="122"/>
    </row>
    <row r="4" spans="1:7" s="122" customFormat="1">
      <c r="A4" s="125"/>
      <c r="B4" s="125"/>
    </row>
    <row r="5" spans="1:7">
      <c r="A5" s="122"/>
      <c r="B5" s="122"/>
      <c r="C5" s="122"/>
      <c r="D5" s="122"/>
      <c r="E5" s="122"/>
      <c r="F5" s="122"/>
      <c r="G5" s="122"/>
    </row>
    <row r="6" spans="1:7">
      <c r="A6" s="142" t="s">
        <v>273</v>
      </c>
      <c r="B6" s="143" t="s">
        <v>259</v>
      </c>
      <c r="C6" s="144"/>
      <c r="D6" s="151" t="s">
        <v>222</v>
      </c>
      <c r="E6" s="152"/>
      <c r="F6" s="122"/>
      <c r="G6" s="122"/>
    </row>
    <row r="7" spans="1:7">
      <c r="A7" s="145" t="s">
        <v>251</v>
      </c>
      <c r="B7" s="146"/>
      <c r="C7" s="146" t="s">
        <v>250</v>
      </c>
      <c r="D7" s="147" t="s">
        <v>228</v>
      </c>
      <c r="E7" s="146" t="s">
        <v>229</v>
      </c>
      <c r="F7" s="122"/>
      <c r="G7" s="122"/>
    </row>
    <row r="8" spans="1:7">
      <c r="A8" s="148"/>
      <c r="B8" s="149"/>
      <c r="C8" s="149"/>
      <c r="D8" s="150"/>
      <c r="E8" s="150"/>
      <c r="F8" s="122"/>
      <c r="G8" s="122"/>
    </row>
    <row r="9" spans="1:7">
      <c r="A9" s="130" t="s">
        <v>274</v>
      </c>
      <c r="B9" s="132"/>
      <c r="C9" s="132"/>
      <c r="D9" s="11"/>
      <c r="E9" s="11"/>
      <c r="F9" s="122"/>
      <c r="G9" s="122"/>
    </row>
    <row r="10" spans="1:7">
      <c r="A10" s="123" t="s">
        <v>264</v>
      </c>
      <c r="B10" s="123"/>
      <c r="C10" s="123"/>
      <c r="D10" s="127"/>
      <c r="E10" s="127"/>
      <c r="F10" s="122"/>
      <c r="G10" s="122"/>
    </row>
    <row r="11" spans="1:7" s="122" customFormat="1">
      <c r="A11" s="19" t="s">
        <v>275</v>
      </c>
      <c r="B11" s="132"/>
      <c r="C11" s="132"/>
      <c r="D11" s="134"/>
      <c r="E11" s="134"/>
    </row>
    <row r="12" spans="1:7" s="122" customFormat="1">
      <c r="A12" s="19" t="s">
        <v>283</v>
      </c>
      <c r="B12" s="132"/>
      <c r="C12" s="132"/>
      <c r="D12" s="134"/>
      <c r="E12" s="134"/>
    </row>
    <row r="13" spans="1:7" s="122" customFormat="1">
      <c r="A13" s="19" t="s">
        <v>277</v>
      </c>
      <c r="B13" s="132">
        <v>2015</v>
      </c>
      <c r="C13" s="132" t="s">
        <v>265</v>
      </c>
      <c r="D13" s="134"/>
      <c r="E13" s="134">
        <v>47682</v>
      </c>
    </row>
    <row r="14" spans="1:7">
      <c r="A14" s="52"/>
      <c r="B14" s="133"/>
      <c r="C14" s="133"/>
      <c r="D14" s="135"/>
      <c r="E14" s="135"/>
      <c r="F14" s="122"/>
      <c r="G14" s="122"/>
    </row>
    <row r="15" spans="1:7" s="122" customFormat="1">
      <c r="A15" s="19"/>
      <c r="B15" s="132"/>
      <c r="C15" s="132"/>
      <c r="D15" s="134"/>
      <c r="E15" s="134"/>
    </row>
    <row r="16" spans="1:7">
      <c r="A16" s="19" t="s">
        <v>223</v>
      </c>
      <c r="B16" s="123"/>
      <c r="C16" s="123"/>
      <c r="D16" s="127"/>
      <c r="E16" s="127"/>
      <c r="F16" s="122"/>
      <c r="G16" s="122"/>
    </row>
    <row r="17" spans="1:7">
      <c r="A17" s="72" t="s">
        <v>276</v>
      </c>
      <c r="B17" s="123"/>
      <c r="C17" s="123"/>
      <c r="D17" s="127"/>
      <c r="E17" s="127"/>
      <c r="F17" s="122"/>
      <c r="G17" s="122"/>
    </row>
    <row r="18" spans="1:7" s="122" customFormat="1">
      <c r="A18" s="19" t="s">
        <v>275</v>
      </c>
      <c r="B18" s="132"/>
      <c r="C18" s="132"/>
      <c r="D18" s="134"/>
      <c r="E18" s="134"/>
    </row>
    <row r="19" spans="1:7" s="122" customFormat="1">
      <c r="A19" s="19" t="s">
        <v>283</v>
      </c>
      <c r="B19" s="132"/>
      <c r="C19" s="132"/>
      <c r="D19" s="134"/>
      <c r="E19" s="134"/>
    </row>
    <row r="20" spans="1:7">
      <c r="A20" s="19" t="s">
        <v>278</v>
      </c>
      <c r="B20" s="132">
        <v>2014</v>
      </c>
      <c r="C20" s="132" t="s">
        <v>265</v>
      </c>
      <c r="D20" s="134"/>
      <c r="E20" s="134">
        <v>48598</v>
      </c>
      <c r="F20" s="122"/>
      <c r="G20" s="122"/>
    </row>
    <row r="21" spans="1:7">
      <c r="A21" s="52"/>
      <c r="B21" s="133"/>
      <c r="C21" s="133"/>
      <c r="D21" s="135"/>
      <c r="E21" s="135"/>
      <c r="F21" s="122"/>
      <c r="G21" s="122"/>
    </row>
    <row r="22" spans="1:7">
      <c r="A22" s="123"/>
      <c r="B22" s="123"/>
      <c r="C22" s="123"/>
      <c r="D22" s="127"/>
      <c r="E22" s="127"/>
      <c r="F22" s="122"/>
      <c r="G22" s="122"/>
    </row>
    <row r="23" spans="1:7" s="122" customFormat="1">
      <c r="A23" s="132" t="s">
        <v>280</v>
      </c>
      <c r="B23" s="132"/>
      <c r="C23" s="132"/>
      <c r="D23" s="134"/>
      <c r="E23" s="134"/>
    </row>
    <row r="24" spans="1:7">
      <c r="A24" s="123" t="s">
        <v>266</v>
      </c>
      <c r="B24" s="123"/>
      <c r="C24" s="123"/>
      <c r="D24" s="127"/>
      <c r="E24" s="127"/>
      <c r="F24" s="122"/>
      <c r="G24" s="122"/>
    </row>
    <row r="25" spans="1:7">
      <c r="A25" s="130" t="s">
        <v>284</v>
      </c>
      <c r="B25" s="130"/>
      <c r="C25" s="132"/>
      <c r="D25" s="134"/>
      <c r="E25" s="134"/>
      <c r="F25" s="122"/>
      <c r="G25" s="122"/>
    </row>
    <row r="26" spans="1:7" s="122" customFormat="1">
      <c r="A26" s="132" t="s">
        <v>267</v>
      </c>
      <c r="B26" s="132">
        <v>2014</v>
      </c>
      <c r="C26" s="132" t="s">
        <v>265</v>
      </c>
      <c r="D26" s="134">
        <v>142470</v>
      </c>
      <c r="E26" s="134"/>
    </row>
    <row r="27" spans="1:7">
      <c r="A27" s="133"/>
      <c r="B27" s="133"/>
      <c r="C27" s="133"/>
      <c r="D27" s="135"/>
      <c r="E27" s="135"/>
      <c r="F27" s="122"/>
      <c r="G27" s="122"/>
    </row>
    <row r="28" spans="1:7">
      <c r="A28" s="123"/>
      <c r="B28" s="123"/>
      <c r="C28" s="123"/>
      <c r="D28" s="127"/>
      <c r="E28" s="127"/>
      <c r="F28" s="122"/>
      <c r="G28" s="122"/>
    </row>
    <row r="29" spans="1:7">
      <c r="A29" s="123" t="s">
        <v>279</v>
      </c>
      <c r="B29" s="123"/>
      <c r="C29" s="123"/>
      <c r="D29" s="127"/>
      <c r="E29" s="127"/>
      <c r="F29" s="122"/>
      <c r="G29" s="122"/>
    </row>
    <row r="30" spans="1:7">
      <c r="A30" s="123" t="s">
        <v>269</v>
      </c>
      <c r="B30" s="123"/>
      <c r="C30" s="123"/>
      <c r="D30" s="127"/>
      <c r="E30" s="127"/>
      <c r="F30" s="122"/>
      <c r="G30" s="122"/>
    </row>
    <row r="31" spans="1:7" s="122" customFormat="1">
      <c r="A31" s="130" t="s">
        <v>285</v>
      </c>
      <c r="B31" s="130"/>
      <c r="C31" s="130"/>
      <c r="D31" s="134"/>
      <c r="E31" s="136"/>
    </row>
    <row r="32" spans="1:7">
      <c r="A32" s="130" t="s">
        <v>267</v>
      </c>
      <c r="B32" s="130">
        <v>2015</v>
      </c>
      <c r="C32" s="130" t="s">
        <v>268</v>
      </c>
      <c r="D32" s="134"/>
      <c r="E32" s="136">
        <v>142470</v>
      </c>
      <c r="F32" s="122"/>
      <c r="G32" s="122"/>
    </row>
    <row r="33" spans="1:7">
      <c r="A33" s="131"/>
      <c r="B33" s="131"/>
      <c r="C33" s="131"/>
      <c r="D33" s="135"/>
      <c r="E33" s="137"/>
      <c r="F33" s="122"/>
      <c r="G33" s="122"/>
    </row>
    <row r="34" spans="1:7">
      <c r="A34" s="128"/>
      <c r="B34" s="129"/>
      <c r="C34" s="128"/>
      <c r="D34" s="138"/>
      <c r="E34" s="138"/>
      <c r="F34" s="122"/>
      <c r="G34" s="122"/>
    </row>
    <row r="35" spans="1:7">
      <c r="A35" s="130" t="s">
        <v>281</v>
      </c>
      <c r="B35" s="132"/>
      <c r="C35" s="130"/>
      <c r="D35" s="136"/>
      <c r="E35" s="136"/>
      <c r="F35" s="122"/>
      <c r="G35" s="122"/>
    </row>
    <row r="36" spans="1:7">
      <c r="A36" s="130" t="s">
        <v>269</v>
      </c>
      <c r="B36" s="132"/>
      <c r="C36" s="130"/>
      <c r="D36" s="136"/>
      <c r="E36" s="136"/>
      <c r="F36" s="122"/>
      <c r="G36" s="122"/>
    </row>
    <row r="37" spans="1:7">
      <c r="A37" s="130" t="s">
        <v>287</v>
      </c>
      <c r="B37" s="132"/>
      <c r="C37" s="130"/>
      <c r="D37" s="136"/>
      <c r="E37" s="136"/>
      <c r="F37" s="122"/>
      <c r="G37" s="122"/>
    </row>
    <row r="38" spans="1:7" s="122" customFormat="1">
      <c r="A38" s="130" t="s">
        <v>286</v>
      </c>
      <c r="B38" s="132">
        <v>2015</v>
      </c>
      <c r="C38" s="130" t="s">
        <v>268</v>
      </c>
      <c r="D38" s="136"/>
      <c r="E38" s="136">
        <v>226310</v>
      </c>
      <c r="G38" s="153"/>
    </row>
    <row r="39" spans="1:7">
      <c r="A39" s="131"/>
      <c r="B39" s="133"/>
      <c r="C39" s="131"/>
      <c r="D39" s="137"/>
      <c r="E39" s="137"/>
      <c r="F39" s="122"/>
      <c r="G39" s="122"/>
    </row>
    <row r="40" spans="1:7">
      <c r="A40" s="128"/>
      <c r="B40" s="129"/>
      <c r="C40" s="129"/>
      <c r="D40" s="139"/>
      <c r="E40" s="139"/>
      <c r="F40" s="122"/>
      <c r="G40" s="122"/>
    </row>
    <row r="41" spans="1:7">
      <c r="A41" s="130" t="s">
        <v>282</v>
      </c>
      <c r="B41" s="132"/>
      <c r="C41" s="132"/>
      <c r="D41" s="134"/>
      <c r="E41" s="134"/>
      <c r="F41" s="122"/>
      <c r="G41" s="122"/>
    </row>
    <row r="42" spans="1:7">
      <c r="A42" s="130" t="s">
        <v>270</v>
      </c>
      <c r="B42" s="132"/>
      <c r="C42" s="132"/>
      <c r="D42" s="134"/>
      <c r="E42" s="134"/>
      <c r="F42" s="122"/>
      <c r="G42" s="122"/>
    </row>
    <row r="43" spans="1:7" s="122" customFormat="1">
      <c r="A43" s="130" t="s">
        <v>271</v>
      </c>
      <c r="B43" s="132">
        <v>2014</v>
      </c>
      <c r="C43" s="132" t="s">
        <v>268</v>
      </c>
      <c r="D43" s="134"/>
      <c r="E43" s="134">
        <v>61418</v>
      </c>
    </row>
    <row r="44" spans="1:7">
      <c r="A44" s="131"/>
      <c r="B44" s="133"/>
      <c r="C44" s="133"/>
      <c r="D44" s="135"/>
      <c r="E44" s="135"/>
      <c r="F44" s="122"/>
      <c r="G44" s="122"/>
    </row>
    <row r="45" spans="1:7">
      <c r="A45" s="122"/>
      <c r="B45" s="122"/>
      <c r="C45" s="122"/>
      <c r="D45" s="117"/>
      <c r="E45" s="117"/>
      <c r="F45" s="122"/>
      <c r="G45" s="122"/>
    </row>
    <row r="46" spans="1:7" s="122" customFormat="1">
      <c r="D46" s="117"/>
      <c r="E46" s="117"/>
    </row>
    <row r="47" spans="1:7">
      <c r="A47" s="141" t="s">
        <v>272</v>
      </c>
      <c r="B47" s="140"/>
      <c r="C47" s="140"/>
      <c r="D47" s="122"/>
      <c r="E47" s="122"/>
      <c r="F47" s="122"/>
      <c r="G47" s="122"/>
    </row>
    <row r="48" spans="1:7">
      <c r="A48" s="122"/>
      <c r="B48" s="122"/>
      <c r="C48" s="122"/>
      <c r="D48" s="122"/>
      <c r="E48" s="122"/>
      <c r="F48" s="122"/>
      <c r="G48" s="122"/>
    </row>
  </sheetData>
  <mergeCells count="1">
    <mergeCell ref="D6:E6"/>
  </mergeCells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D26" sqref="D26"/>
    </sheetView>
  </sheetViews>
  <sheetFormatPr baseColWidth="10" defaultColWidth="8.83203125" defaultRowHeight="14" x14ac:dyDescent="0"/>
  <cols>
    <col min="1" max="1" width="5.83203125" style="73" customWidth="1"/>
    <col min="2" max="2" width="40.5" style="73" customWidth="1"/>
    <col min="3" max="4" width="13.83203125" style="73" customWidth="1"/>
    <col min="5" max="16384" width="8.83203125" style="73"/>
  </cols>
  <sheetData>
    <row r="3" spans="1:4">
      <c r="B3" s="73" t="s">
        <v>181</v>
      </c>
    </row>
    <row r="4" spans="1:4">
      <c r="B4" s="58" t="str">
        <f>PriorYearBalanceSheet!A3</f>
        <v>Western Wahkiakum County Telephone Company</v>
      </c>
      <c r="C4" s="66"/>
    </row>
    <row r="5" spans="1:4">
      <c r="B5" s="66"/>
      <c r="C5" s="66"/>
    </row>
    <row r="7" spans="1:4">
      <c r="A7" s="74"/>
      <c r="B7" s="74"/>
      <c r="C7" s="75"/>
      <c r="D7" s="75"/>
    </row>
    <row r="8" spans="1:4">
      <c r="A8" s="81" t="s">
        <v>0</v>
      </c>
      <c r="B8" s="76" t="s">
        <v>166</v>
      </c>
      <c r="C8" s="77">
        <v>2015</v>
      </c>
      <c r="D8" s="77">
        <v>2015</v>
      </c>
    </row>
    <row r="9" spans="1:4">
      <c r="A9" s="78"/>
      <c r="B9" s="78"/>
      <c r="C9" s="79" t="s">
        <v>168</v>
      </c>
      <c r="D9" s="79" t="s">
        <v>177</v>
      </c>
    </row>
    <row r="10" spans="1:4">
      <c r="A10" s="92">
        <v>1</v>
      </c>
      <c r="B10" s="74" t="s">
        <v>241</v>
      </c>
      <c r="C10" s="85">
        <f>'RateBase '!D15</f>
        <v>6538558</v>
      </c>
      <c r="D10" s="85">
        <f>C10</f>
        <v>6538558</v>
      </c>
    </row>
    <row r="11" spans="1:4">
      <c r="A11" s="76">
        <v>2</v>
      </c>
      <c r="B11" s="81" t="s">
        <v>196</v>
      </c>
      <c r="C11" s="101">
        <f>'RateBase '!E15</f>
        <v>6693050</v>
      </c>
      <c r="D11" s="101">
        <f>C11</f>
        <v>6693050</v>
      </c>
    </row>
    <row r="12" spans="1:4">
      <c r="A12" s="76">
        <v>3</v>
      </c>
      <c r="B12" s="96" t="s">
        <v>197</v>
      </c>
      <c r="C12" s="83">
        <f>(C10+C11)/2</f>
        <v>6615804</v>
      </c>
      <c r="D12" s="83">
        <f>(D10+D11)/2</f>
        <v>6615804</v>
      </c>
    </row>
    <row r="13" spans="1:4">
      <c r="A13" s="76">
        <v>4</v>
      </c>
      <c r="B13" s="81" t="s">
        <v>198</v>
      </c>
      <c r="C13" s="59">
        <f>IncomeStmtSummary!D29</f>
        <v>406801</v>
      </c>
      <c r="D13" s="59">
        <f>C13</f>
        <v>406801</v>
      </c>
    </row>
    <row r="14" spans="1:4">
      <c r="A14" s="76">
        <v>5</v>
      </c>
      <c r="B14" s="81" t="s">
        <v>252</v>
      </c>
      <c r="C14" s="118"/>
      <c r="D14" s="54"/>
    </row>
    <row r="15" spans="1:4">
      <c r="A15" s="76">
        <v>6</v>
      </c>
      <c r="B15" s="97" t="s">
        <v>202</v>
      </c>
      <c r="C15" s="83">
        <f>C13+C14</f>
        <v>406801</v>
      </c>
      <c r="D15" s="83">
        <f>D13+D14</f>
        <v>406801</v>
      </c>
    </row>
    <row r="16" spans="1:4">
      <c r="A16" s="76">
        <v>7</v>
      </c>
      <c r="B16" s="96" t="s">
        <v>199</v>
      </c>
      <c r="C16" s="84">
        <f>C15/C12</f>
        <v>6.1489276284484848E-2</v>
      </c>
      <c r="D16" s="84">
        <f>D15/D12</f>
        <v>6.1489276284484848E-2</v>
      </c>
    </row>
    <row r="17" spans="1:7">
      <c r="A17" s="76"/>
      <c r="B17" s="82"/>
      <c r="C17" s="88"/>
      <c r="D17" s="88"/>
    </row>
    <row r="18" spans="1:7">
      <c r="A18" s="76"/>
      <c r="B18" s="81"/>
      <c r="C18" s="85"/>
      <c r="D18" s="85"/>
    </row>
    <row r="19" spans="1:7">
      <c r="A19" s="76">
        <v>8</v>
      </c>
      <c r="B19" s="81" t="s">
        <v>203</v>
      </c>
      <c r="C19" s="80">
        <v>16917699</v>
      </c>
      <c r="D19" s="80">
        <f>C19</f>
        <v>16917699</v>
      </c>
    </row>
    <row r="20" spans="1:7">
      <c r="A20" s="76">
        <v>9</v>
      </c>
      <c r="B20" s="81" t="s">
        <v>204</v>
      </c>
      <c r="C20" s="86">
        <v>13885530</v>
      </c>
      <c r="D20" s="86">
        <f>C20</f>
        <v>13885530</v>
      </c>
    </row>
    <row r="21" spans="1:7">
      <c r="A21" s="76">
        <v>10</v>
      </c>
      <c r="B21" s="96" t="s">
        <v>200</v>
      </c>
      <c r="C21" s="83">
        <f t="shared" ref="C21:D21" si="0">(C19+C20)/2</f>
        <v>15401614.5</v>
      </c>
      <c r="D21" s="83">
        <f t="shared" si="0"/>
        <v>15401614.5</v>
      </c>
    </row>
    <row r="22" spans="1:7">
      <c r="A22" s="76">
        <v>11</v>
      </c>
      <c r="B22" s="81" t="s">
        <v>205</v>
      </c>
      <c r="C22" s="53">
        <v>530750</v>
      </c>
      <c r="D22" s="53">
        <f>C22</f>
        <v>530750</v>
      </c>
    </row>
    <row r="23" spans="1:7">
      <c r="A23" s="76">
        <v>12</v>
      </c>
      <c r="B23" s="81" t="s">
        <v>252</v>
      </c>
      <c r="C23" s="118"/>
      <c r="D23" s="54"/>
    </row>
    <row r="24" spans="1:7">
      <c r="A24" s="76">
        <v>13</v>
      </c>
      <c r="B24" s="97" t="s">
        <v>210</v>
      </c>
      <c r="C24" s="83">
        <f>C22+C23</f>
        <v>530750</v>
      </c>
      <c r="D24" s="83">
        <f>D22+D23</f>
        <v>530750</v>
      </c>
    </row>
    <row r="25" spans="1:7">
      <c r="A25" s="93">
        <v>14</v>
      </c>
      <c r="B25" s="99" t="s">
        <v>201</v>
      </c>
      <c r="C25" s="87">
        <f>C24/C21</f>
        <v>3.4460672937892324E-2</v>
      </c>
      <c r="D25" s="87">
        <f>D24/D21</f>
        <v>3.4460672937892324E-2</v>
      </c>
    </row>
    <row r="26" spans="1:7">
      <c r="B26" s="98" t="s">
        <v>195</v>
      </c>
      <c r="C26" s="66"/>
      <c r="D26" s="66"/>
      <c r="E26" s="66"/>
      <c r="F26" s="66"/>
      <c r="G26" s="66"/>
    </row>
    <row r="27" spans="1:7">
      <c r="A27" s="114" t="s">
        <v>253</v>
      </c>
      <c r="B27" s="98" t="s">
        <v>260</v>
      </c>
      <c r="C27" s="66"/>
      <c r="D27" s="66"/>
      <c r="E27" s="66"/>
      <c r="F27" s="66"/>
      <c r="G27" s="66"/>
    </row>
    <row r="28" spans="1:7">
      <c r="A28" s="116" t="s">
        <v>168</v>
      </c>
      <c r="B28" s="112" t="s">
        <v>254</v>
      </c>
      <c r="C28" s="66"/>
      <c r="D28" s="66"/>
      <c r="E28" s="66"/>
      <c r="F28" s="66"/>
      <c r="G28" s="66"/>
    </row>
    <row r="29" spans="1:7">
      <c r="A29" s="116" t="s">
        <v>177</v>
      </c>
      <c r="B29" s="115" t="s">
        <v>261</v>
      </c>
      <c r="C29" s="66"/>
      <c r="D29" s="66"/>
      <c r="E29" s="66"/>
      <c r="F29" s="66"/>
      <c r="G29" s="66"/>
    </row>
    <row r="30" spans="1:7">
      <c r="A30" s="66"/>
      <c r="B30" s="115" t="s">
        <v>262</v>
      </c>
      <c r="C30" s="66"/>
      <c r="D30" s="66"/>
      <c r="E30" s="66"/>
      <c r="F30" s="66"/>
      <c r="G30" s="66"/>
    </row>
    <row r="31" spans="1:7">
      <c r="A31" s="66"/>
      <c r="B31" s="66"/>
      <c r="C31" s="66"/>
      <c r="D31" s="66"/>
      <c r="E31" s="66"/>
      <c r="F31" s="66"/>
      <c r="G31" s="66"/>
    </row>
    <row r="32" spans="1:7">
      <c r="A32" s="66"/>
      <c r="B32" s="66"/>
      <c r="C32" s="66"/>
      <c r="D32" s="66"/>
      <c r="E32" s="66"/>
      <c r="F32" s="66"/>
      <c r="G32" s="66"/>
    </row>
    <row r="33" spans="1:7">
      <c r="A33" s="66"/>
      <c r="B33" s="66"/>
      <c r="C33" s="66"/>
      <c r="D33" s="66"/>
      <c r="E33" s="66"/>
      <c r="F33" s="66"/>
      <c r="G33" s="66"/>
    </row>
    <row r="34" spans="1:7">
      <c r="A34" s="66"/>
      <c r="B34" s="66"/>
      <c r="C34" s="66"/>
      <c r="D34" s="66"/>
      <c r="E34" s="66"/>
      <c r="F34" s="66"/>
      <c r="G34" s="66"/>
    </row>
    <row r="35" spans="1:7">
      <c r="A35" s="66"/>
      <c r="B35" s="66"/>
      <c r="C35" s="66"/>
      <c r="D35" s="66"/>
      <c r="E35" s="66"/>
      <c r="F35" s="66"/>
      <c r="G35" s="66"/>
    </row>
    <row r="36" spans="1:7">
      <c r="A36" s="66"/>
      <c r="B36" s="66"/>
      <c r="C36" s="66"/>
      <c r="D36" s="66"/>
      <c r="E36" s="66"/>
      <c r="F36" s="66"/>
      <c r="G36" s="66"/>
    </row>
    <row r="37" spans="1:7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honeticPr fontId="9" type="noConversion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E3D2CC79F7AB4D867D1EFA9FFB94F2" ma:contentTypeVersion="104" ma:contentTypeDescription="" ma:contentTypeScope="" ma:versionID="be8719a1a30f62939167e0b2e244c0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2016-08-01T07:00:00+00:00</OpenedDate>
    <Date1 xmlns="dc463f71-b30c-4ab2-9473-d307f9d35888">2016-08-01T07:00:00+00:00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Western Wahkiakum County Telephone Company</CaseCompanyNames>
    <DocketNumber xmlns="dc463f71-b30c-4ab2-9473-d307f9d35888">160982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8036B21-AADE-4D2C-884F-B98B2EC2735C}"/>
</file>

<file path=customXml/itemProps2.xml><?xml version="1.0" encoding="utf-8"?>
<ds:datastoreItem xmlns:ds="http://schemas.openxmlformats.org/officeDocument/2006/customXml" ds:itemID="{BDBDA292-F068-44BD-854C-7DA3BD72B726}"/>
</file>

<file path=customXml/itemProps3.xml><?xml version="1.0" encoding="utf-8"?>
<ds:datastoreItem xmlns:ds="http://schemas.openxmlformats.org/officeDocument/2006/customXml" ds:itemID="{E5CDFC40-46B3-4A6A-A9B2-134E250A6982}"/>
</file>

<file path=customXml/itemProps4.xml><?xml version="1.0" encoding="utf-8"?>
<ds:datastoreItem xmlns:ds="http://schemas.openxmlformats.org/officeDocument/2006/customXml" ds:itemID="{7BD2BDA9-6A5B-406B-872C-33613BB9F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Robert Snyder</cp:lastModifiedBy>
  <cp:lastPrinted>2016-07-28T20:53:32Z</cp:lastPrinted>
  <dcterms:created xsi:type="dcterms:W3CDTF">2014-05-21T17:51:51Z</dcterms:created>
  <dcterms:modified xsi:type="dcterms:W3CDTF">2016-07-29T17:16:38Z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0x0101006E56B4D1795A2E4DB2F0B01679ED314A001AE3D2CC79F7AB4D867D1EFA9FFB94F2</vt:lpwstr>
  </property>
  <property fmtid="{D5CDD505-2E9C-101B-9397-08002B2CF9AE}" pid="3" name="_docset_NoMedatataSyncRequired">
    <vt:lpwstr>False</vt:lpwstr>
  </property>
</Properties>
</file>