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020" windowHeight="1189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D24" i="16" l="1"/>
  <c r="D21" i="16"/>
  <c r="D25" i="16" l="1"/>
  <c r="F14" i="18" l="1"/>
  <c r="C24" i="16" l="1"/>
  <c r="E19" i="3" l="1"/>
  <c r="D19" i="3"/>
  <c r="C21" i="16" l="1"/>
  <c r="C25" i="16" s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28" i="5"/>
  <c r="G17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7" i="12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B38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D21" i="3" s="1"/>
  <c r="C29" i="1"/>
  <c r="C39" i="1" s="1"/>
  <c r="G46" i="5"/>
  <c r="C38" i="5"/>
  <c r="D54" i="10"/>
  <c r="D53" i="10"/>
  <c r="E12" i="8"/>
  <c r="F12" i="8" s="1"/>
  <c r="D23" i="10"/>
  <c r="D29" i="10" s="1"/>
  <c r="C13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5" i="2"/>
  <c r="I45" i="2" s="1"/>
  <c r="F45" i="5" s="1"/>
  <c r="F46" i="5" s="1"/>
  <c r="F48" i="5" s="1"/>
  <c r="C47" i="1"/>
  <c r="C56" i="1"/>
  <c r="C55" i="1"/>
  <c r="D34" i="2"/>
  <c r="D39" i="10"/>
  <c r="D47" i="10" s="1"/>
  <c r="G48" i="2"/>
  <c r="B48" i="2"/>
  <c r="B46" i="5"/>
  <c r="G48" i="5"/>
  <c r="B25" i="5"/>
  <c r="C48" i="5"/>
  <c r="H46" i="2" l="1"/>
  <c r="H48" i="2" s="1"/>
  <c r="D16" i="16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<sst xmlns="http://schemas.openxmlformats.org/spreadsheetml/2006/main" count="631" uniqueCount="272">
  <si>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</si>
  <si>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</si>
  <si>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</si>
  <si>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</si>
  <si>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</si>
  <si>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</si>
  <si>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</si>
  <si>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</si>
  <si>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</si>
  <si>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</si>
  <si>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</si>
  <si>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</si>
  <si>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</si>
  <si>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</si>
  <si>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</si>
  <si>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</si>
  <si>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</si>
  <si>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</si>
  <si>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</si>
  <si>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</si>
  <si>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</si>
  <si>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</si>
  <si>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</si>
  <si>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</si>
  <si>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</si>
  <si>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</si>
  <si>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</si>
  <si>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</si>
  <si>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</si>
  <si>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</si>
  <si>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</si>
  <si>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</si>
  <si>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</si>
  <si>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</si>
  <si>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</si>
  <si>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</si>
  <si>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</si>
  <si>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</si>
  <si>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</si>
  <si>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</si>
  <si>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</si>
  <si>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</si>
  <si>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</si>
  <si>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</si>
  <si>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</si>
  <si>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</si>
  <si>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</si>
  <si>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</si>
  <si>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</si>
  <si>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</si>
  <si>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</si>
  <si>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</si>
  <si>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</si>
  <si>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</si>
  <si>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</si>
  <si>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</si>
  <si>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</si>
  <si>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</si>
  <si>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</si>
  <si>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</si>
  <si>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</si>
  <si>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</si>
  <si>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</si>
  <si>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</si>
  <si>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</si>
  <si>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</si>
  <si>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</si>
  <si>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</si>
  <si>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</si>
  <si>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</si>
  <si>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</si>
  <si>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</si>
  <si>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</si>
  <si>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</si>
  <si>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</si>
  <si>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</si>
  <si>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</si>
  <si>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</si>
  <si>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</si>
  <si>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</si>
  <si>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</si>
  <si>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</si>
  <si>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</si>
  <si>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</si>
  <si>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</si>
  <si>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</si>
  <si>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</si>
  <si>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</si>
  <si>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</si>
  <si>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</si>
  <si>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</si>
  <si>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</si>
  <si>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</si>
  <si>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</si>
  <si>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</si>
  <si>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</si>
  <si>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</si>
  <si>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</si>
  <si>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</si>
  <si>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</si>
  <si>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</si>
  <si>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</si>
  <si>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</si>
  <si>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</si>
  <si>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</si>
  <si>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</si>
  <si>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</si>
  <si>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</si>
  <si>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</si>
  <si>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</si>
  <si>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</si>
  <si>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</si>
  <si>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</si>
  <si>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</si>
  <si>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</si>
  <si>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</si>
  <si>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</si>
  <si>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</si>
  <si>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</si>
  <si>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</si>
  <si>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</si>
  <si>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</si>
  <si>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</si>
  <si>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</si>
  <si>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</si>
  <si>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</si>
  <si>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</si>
  <si>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</si>
  <si>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</si>
  <si>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</si>
  <si>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</si>
  <si>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</si>
  <si>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</si>
  <si>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</si>
  <si>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</si>
  <si>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</si>
  <si>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</si>
  <si>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</si>
  <si>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</si>
  <si>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</si>
  <si>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</si>
  <si>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</si>
  <si>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</si>
  <si>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</si>
  <si>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</si>
  <si>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</si>
  <si>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</si>
  <si>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</si>
  <si>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</si>
  <si>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</si>
  <si>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</si>
  <si>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</si>
  <si>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</si>
  <si>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</si>
  <si>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</si>
  <si>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</si>
  <si>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</si>
  <si>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</si>
  <si>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</si>
  <si>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</si>
  <si>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</si>
  <si>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</si>
  <si>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</si>
  <si>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</si>
  <si>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</si>
  <si>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</si>
  <si>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</si>
  <si>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</si>
  <si>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</si>
  <si>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</si>
  <si>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</si>
  <si>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</si>
  <si>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</si>
  <si>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</si>
  <si>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</si>
  <si>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</si>
  <si>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</si>
  <si>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</si>
  <si>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</si>
  <si>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</si>
  <si>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</si>
  <si>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</si>
  <si>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</si>
  <si>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</si>
  <si>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</si>
  <si>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</si>
  <si>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</si>
  <si>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</si>
  <si>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</si>
  <si>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</si>
  <si>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</si>
  <si>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</si>
  <si>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</si>
  <si>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</si>
  <si>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</si>
  <si>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</si>
  <si>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</si>
  <si>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</si>
  <si>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</si>
  <si>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</si>
  <si>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</si>
  <si>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</si>
  <si>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</si>
  <si>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</si>
  <si>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</si>
  <si>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</si>
  <si>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</si>
  <si>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</si>
  <si>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</si>
  <si>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</si>
  <si>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</si>
  <si>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</si>
  <si>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</si>
  <si>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</si>
  <si>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</si>
  <si>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</si>
  <si>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</si>
  <si>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</si>
  <si>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</si>
  <si>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</si>
  <si>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</si>
  <si>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</si>
  <si>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</si>
  <si>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</si>
  <si>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</si>
  <si>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</si>
  <si>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</si>
  <si>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</si>
  <si>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</si>
  <si>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</si>
  <si>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</si>
  <si>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</si>
  <si>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</si>
  <si>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</si>
  <si>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</si>
  <si>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</si>
  <si>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</si>
  <si>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</si>
  <si>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</si>
  <si>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</si>
  <si>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</si>
  <si>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</si>
  <si>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</si>
  <si>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</si>
  <si>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</si>
  <si>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</si>
  <si>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</si>
  <si>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</si>
  <si>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</si>
  <si>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</si>
  <si>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</si>
  <si>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</si>
  <si>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</si>
  <si>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</si>
  <si>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</si>
  <si>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</si>
  <si>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</si>
  <si>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</si>
  <si>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</si>
  <si>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</si>
  <si>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</si>
  <si>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</si>
  <si>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</si>
  <si>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</si>
  <si>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</si>
  <si>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</si>
  <si>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</si>
  <si>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</si>
  <si>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Lewis River Telephone Co</t>
  </si>
  <si>
    <t>In 2015, the portion of the CAF attributable to the intrastate jurisdiction is reported on</t>
  </si>
  <si>
    <t>Line 2a.  In 2014, the total CAF revenue was reported on Line 2b.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</si>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</sst>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5" x14ac:dyDescent="0.25"/>
  <cols>
    <col min="1" max="1" width="118.7109375" customWidth="1"/>
  </cols>
  <sheetData>
    <row r="1" spans="1:5" x14ac:dyDescent="0.25">
      <c r="A1" s="48" t="s">
        <v>271</v>
      </c>
    </row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&amp;LEXHIBIT 4&amp;R7/29/2016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8" t="str">
        <f>PriorYearBalanceSheet!A3</f>
        <v>Lewis River Telephone Co</v>
      </c>
      <c r="C3" s="66"/>
      <c r="D3" s="66"/>
      <c r="E3" s="66"/>
    </row>
    <row r="4" spans="1:5" x14ac:dyDescent="0.25">
      <c r="B4" s="66"/>
      <c r="C4" s="66"/>
      <c r="D4" s="66"/>
      <c r="E4" s="66"/>
    </row>
    <row r="5" spans="1:5" x14ac:dyDescent="0.25">
      <c r="B5" s="66"/>
      <c r="C5" s="66"/>
      <c r="D5" s="66"/>
      <c r="E5" s="66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383070.02</v>
      </c>
      <c r="E9" s="56">
        <v>386531.3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206</v>
      </c>
      <c r="B11" s="18" t="s">
        <v>160</v>
      </c>
      <c r="C11" s="11"/>
      <c r="D11" s="53">
        <v>177863.41999999998</v>
      </c>
      <c r="E11" s="53">
        <v>249920.74</v>
      </c>
    </row>
    <row r="12" spans="1:5" x14ac:dyDescent="0.25">
      <c r="A12" s="11" t="s">
        <v>207</v>
      </c>
      <c r="B12" s="18" t="s">
        <v>239</v>
      </c>
      <c r="C12" s="11"/>
      <c r="D12" s="53">
        <v>364117.42</v>
      </c>
      <c r="E12" s="53">
        <v>259400.77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160</v>
      </c>
      <c r="C14" s="11"/>
      <c r="D14" s="53">
        <v>64646.66</v>
      </c>
      <c r="E14" s="53">
        <v>51864.83</v>
      </c>
    </row>
    <row r="15" spans="1:5" x14ac:dyDescent="0.25">
      <c r="A15" s="11" t="s">
        <v>209</v>
      </c>
      <c r="B15" s="18" t="s">
        <v>161</v>
      </c>
      <c r="C15" s="11"/>
      <c r="D15" s="53">
        <v>356911.42</v>
      </c>
      <c r="E15" s="53">
        <v>449929.96</v>
      </c>
    </row>
    <row r="16" spans="1:5" x14ac:dyDescent="0.25">
      <c r="A16" s="11">
        <v>4</v>
      </c>
      <c r="B16" s="18" t="s">
        <v>238</v>
      </c>
      <c r="C16" s="11" t="s">
        <v>163</v>
      </c>
      <c r="D16" s="53">
        <v>399593</v>
      </c>
      <c r="E16" s="53">
        <v>428711</v>
      </c>
    </row>
    <row r="17" spans="1:5" x14ac:dyDescent="0.25">
      <c r="A17" s="11">
        <v>5</v>
      </c>
      <c r="B17" s="18" t="s">
        <v>228</v>
      </c>
      <c r="C17" s="11"/>
      <c r="D17" s="53">
        <v>45909.87</v>
      </c>
      <c r="E17" s="53">
        <v>90396.54</v>
      </c>
    </row>
    <row r="18" spans="1:5" x14ac:dyDescent="0.25">
      <c r="A18" s="11">
        <v>6</v>
      </c>
      <c r="B18" s="18" t="s">
        <v>184</v>
      </c>
      <c r="C18" s="12"/>
      <c r="D18" s="54">
        <v>0</v>
      </c>
      <c r="E18" s="54">
        <v>0</v>
      </c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1792111.81</v>
      </c>
      <c r="E19" s="36">
        <f>E9+E11+E12+E14+E15+E16+E17+E18</f>
        <v>1916755.1400000001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1792111.81</v>
      </c>
      <c r="E20" s="38">
        <f>IncomeStmtSummary!D10</f>
        <v>1916755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0.14000000013038516</v>
      </c>
    </row>
    <row r="22" spans="1:5" ht="15.75" thickTop="1" x14ac:dyDescent="0.25">
      <c r="B22" s="72" t="s">
        <v>211</v>
      </c>
      <c r="C22" s="66"/>
      <c r="D22" s="66"/>
      <c r="E22" s="66"/>
    </row>
    <row r="23" spans="1:5" x14ac:dyDescent="0.25">
      <c r="B23" t="s">
        <v>185</v>
      </c>
      <c r="C23" s="66"/>
      <c r="D23" s="66"/>
      <c r="E23" s="66"/>
    </row>
    <row r="24" spans="1:5" x14ac:dyDescent="0.25">
      <c r="B24" t="s">
        <v>186</v>
      </c>
      <c r="C24" s="66"/>
      <c r="D24" s="66"/>
      <c r="E24" s="66"/>
    </row>
    <row r="25" spans="1:5" ht="14.45" x14ac:dyDescent="0.3">
      <c r="A25" s="66"/>
      <c r="B25" s="66" t="s">
        <v>269</v>
      </c>
      <c r="C25" s="66"/>
      <c r="D25" s="66"/>
      <c r="E25" s="66"/>
    </row>
    <row r="26" spans="1:5" ht="14.45" x14ac:dyDescent="0.3">
      <c r="A26" s="66"/>
      <c r="B26" s="66" t="s">
        <v>270</v>
      </c>
      <c r="C26" s="66"/>
      <c r="D26" s="66"/>
      <c r="E26" s="66"/>
    </row>
    <row r="27" spans="1:5" x14ac:dyDescent="0.25">
      <c r="A27" s="66"/>
      <c r="B27" s="66"/>
      <c r="C27" s="66"/>
      <c r="D27" s="66"/>
      <c r="E27" s="66"/>
    </row>
    <row r="28" spans="1:5" x14ac:dyDescent="0.25">
      <c r="A28" s="66"/>
      <c r="B28" s="66"/>
      <c r="C28" s="66"/>
      <c r="D28" s="66"/>
      <c r="E28" s="66"/>
    </row>
    <row r="29" spans="1:5" x14ac:dyDescent="0.25">
      <c r="A29" s="66"/>
      <c r="B29" s="66"/>
      <c r="C29" s="66"/>
      <c r="D29" s="66"/>
      <c r="E29" s="66"/>
    </row>
    <row r="30" spans="1:5" x14ac:dyDescent="0.25">
      <c r="A30" s="66"/>
      <c r="B30" s="66"/>
      <c r="C30" s="66"/>
      <c r="D30" s="66"/>
      <c r="E30" s="66"/>
    </row>
    <row r="31" spans="1:5" x14ac:dyDescent="0.25">
      <c r="A31" s="66"/>
      <c r="B31" s="66"/>
      <c r="C31" s="66"/>
      <c r="D31" s="66"/>
      <c r="E31" s="66"/>
    </row>
    <row r="32" spans="1:5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&amp;LEXHIBIT 4&amp;CPage &amp;P of &amp;N&amp;R7/29/2016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Lewis River Telephone Co</v>
      </c>
      <c r="B3" s="67"/>
    </row>
    <row r="6" spans="1:5" x14ac:dyDescent="0.25">
      <c r="A6" s="10" t="s">
        <v>258</v>
      </c>
      <c r="B6" s="10" t="s">
        <v>263</v>
      </c>
      <c r="C6" s="7"/>
      <c r="D6" s="125" t="s">
        <v>222</v>
      </c>
      <c r="E6" s="126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&amp;LEXHIBIT 4&amp;CPage &amp;P of &amp;N&amp;R7/29/2016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Lewis River Telephone Co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2989908.8300000005</v>
      </c>
      <c r="D10" s="85">
        <f>C10</f>
        <v>2989908.8300000005</v>
      </c>
    </row>
    <row r="11" spans="1:4" x14ac:dyDescent="0.25">
      <c r="A11" s="76">
        <v>2</v>
      </c>
      <c r="B11" s="81" t="s">
        <v>196</v>
      </c>
      <c r="C11" s="101">
        <f>'RateBase '!E15</f>
        <v>2842748</v>
      </c>
      <c r="D11" s="101">
        <f>C11</f>
        <v>2842748</v>
      </c>
    </row>
    <row r="12" spans="1:4" x14ac:dyDescent="0.25">
      <c r="A12" s="76">
        <v>3</v>
      </c>
      <c r="B12" s="96" t="s">
        <v>197</v>
      </c>
      <c r="C12" s="83">
        <f>(C10+C11)/2</f>
        <v>2916328.415</v>
      </c>
      <c r="D12" s="83">
        <f>(D10+D11)/2</f>
        <v>2916328.415</v>
      </c>
    </row>
    <row r="13" spans="1:4" x14ac:dyDescent="0.25">
      <c r="A13" s="76">
        <v>4</v>
      </c>
      <c r="B13" s="81" t="s">
        <v>198</v>
      </c>
      <c r="C13" s="59">
        <f>IncomeStmtSummary!D29</f>
        <v>58207</v>
      </c>
      <c r="D13" s="59">
        <f>C13</f>
        <v>58207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58207</v>
      </c>
      <c r="D15" s="83">
        <f>D13+D14</f>
        <v>58207</v>
      </c>
    </row>
    <row r="16" spans="1:4" x14ac:dyDescent="0.25">
      <c r="A16" s="76">
        <v>7</v>
      </c>
      <c r="B16" s="96" t="s">
        <v>199</v>
      </c>
      <c r="C16" s="84">
        <f>C15/C12</f>
        <v>1.9959000399480044E-2</v>
      </c>
      <c r="D16" s="84">
        <f>D15/D12</f>
        <v>1.9959000399480044E-2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5270177.7600000007</v>
      </c>
      <c r="D19" s="80">
        <f>C19</f>
        <v>5270177.7600000007</v>
      </c>
    </row>
    <row r="20" spans="1:7" x14ac:dyDescent="0.25">
      <c r="A20" s="76">
        <v>9</v>
      </c>
      <c r="B20" s="81" t="s">
        <v>204</v>
      </c>
      <c r="C20" s="86">
        <v>5115431</v>
      </c>
      <c r="D20" s="86">
        <f>C20</f>
        <v>5115431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5192804.3800000008</v>
      </c>
      <c r="D21" s="83">
        <f t="shared" si="0"/>
        <v>5192804.3800000008</v>
      </c>
    </row>
    <row r="22" spans="1:7" x14ac:dyDescent="0.25">
      <c r="A22" s="76">
        <v>11</v>
      </c>
      <c r="B22" s="81" t="s">
        <v>205</v>
      </c>
      <c r="C22" s="53">
        <v>693106</v>
      </c>
      <c r="D22" s="53">
        <f>C22</f>
        <v>693106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693106</v>
      </c>
      <c r="D24" s="83">
        <f>D22+D23</f>
        <v>693106</v>
      </c>
    </row>
    <row r="25" spans="1:7" x14ac:dyDescent="0.25">
      <c r="A25" s="93">
        <v>14</v>
      </c>
      <c r="B25" s="99" t="s">
        <v>201</v>
      </c>
      <c r="C25" s="87">
        <f>C24/C21</f>
        <v>0.13347431354616132</v>
      </c>
      <c r="D25" s="87">
        <f>D24/D21</f>
        <v>0.13347431354616132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&amp;LEXHIBIT 4&amp;CPage &amp;P of &amp;N&amp;R7/29/2016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">
        <v>268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1282254.3600000001</v>
      </c>
      <c r="C10" s="55"/>
      <c r="D10" s="59">
        <f>SUM(B10:C10)</f>
        <v>1282254.3600000001</v>
      </c>
      <c r="E10" s="18"/>
      <c r="F10" s="18" t="s">
        <v>78</v>
      </c>
      <c r="G10" s="53">
        <v>468695.78</v>
      </c>
      <c r="H10" s="55"/>
      <c r="I10" s="59">
        <f>SUM(G10:H10)</f>
        <v>468695.78</v>
      </c>
    </row>
    <row r="11" spans="1:9" x14ac:dyDescent="0.25">
      <c r="A11" s="18" t="s">
        <v>145</v>
      </c>
      <c r="B11" s="53">
        <v>0</v>
      </c>
      <c r="C11" s="55"/>
      <c r="D11" s="59">
        <f>SUM(B11:C11)</f>
        <v>0</v>
      </c>
      <c r="E11" s="18"/>
      <c r="F11" s="18" t="s">
        <v>81</v>
      </c>
      <c r="G11" s="53">
        <v>0</v>
      </c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18143.46</v>
      </c>
      <c r="H12" s="55"/>
      <c r="I12" s="59">
        <f t="shared" si="0"/>
        <v>18143.46</v>
      </c>
    </row>
    <row r="13" spans="1:9" x14ac:dyDescent="0.25">
      <c r="A13" s="18" t="s">
        <v>44</v>
      </c>
      <c r="B13" s="53">
        <v>0</v>
      </c>
      <c r="C13" s="55"/>
      <c r="D13" s="59">
        <f>SUM(B13:C13)</f>
        <v>0</v>
      </c>
      <c r="E13" s="18"/>
      <c r="F13" s="18" t="s">
        <v>83</v>
      </c>
      <c r="G13" s="53">
        <v>0</v>
      </c>
      <c r="H13" s="55"/>
      <c r="I13" s="59">
        <f t="shared" si="0"/>
        <v>0</v>
      </c>
    </row>
    <row r="14" spans="1:9" x14ac:dyDescent="0.25">
      <c r="A14" s="18" t="s">
        <v>47</v>
      </c>
      <c r="B14" s="53">
        <v>101995.71</v>
      </c>
      <c r="C14" s="55"/>
      <c r="D14" s="59">
        <f t="shared" ref="D14:D15" si="1">SUM(B14:C14)</f>
        <v>101995.71</v>
      </c>
      <c r="E14" s="18"/>
      <c r="F14" s="18" t="s">
        <v>84</v>
      </c>
      <c r="G14" s="53">
        <v>0</v>
      </c>
      <c r="H14" s="55"/>
      <c r="I14" s="59">
        <f t="shared" si="0"/>
        <v>0</v>
      </c>
    </row>
    <row r="15" spans="1:9" x14ac:dyDescent="0.25">
      <c r="A15" s="18" t="s">
        <v>45</v>
      </c>
      <c r="B15" s="53">
        <v>0</v>
      </c>
      <c r="C15" s="55"/>
      <c r="D15" s="59">
        <f t="shared" si="1"/>
        <v>0</v>
      </c>
      <c r="E15" s="18"/>
      <c r="F15" s="18" t="s">
        <v>85</v>
      </c>
      <c r="G15" s="53">
        <v>0</v>
      </c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5"/>
      <c r="I16" s="59">
        <f t="shared" si="0"/>
        <v>0</v>
      </c>
    </row>
    <row r="17" spans="1:9" x14ac:dyDescent="0.25">
      <c r="A17" s="18" t="s">
        <v>44</v>
      </c>
      <c r="B17" s="53">
        <v>441468.47</v>
      </c>
      <c r="C17" s="55"/>
      <c r="D17" s="59">
        <f>SUM(B17:C17)</f>
        <v>441468.47</v>
      </c>
      <c r="E17" s="19"/>
      <c r="F17" s="18" t="s">
        <v>87</v>
      </c>
      <c r="G17" s="53">
        <v>14243</v>
      </c>
      <c r="H17" s="55"/>
      <c r="I17" s="59">
        <f t="shared" si="0"/>
        <v>14243</v>
      </c>
    </row>
    <row r="18" spans="1:9" x14ac:dyDescent="0.25">
      <c r="A18" s="18" t="s">
        <v>47</v>
      </c>
      <c r="B18" s="53">
        <v>200907.39</v>
      </c>
      <c r="C18" s="55"/>
      <c r="D18" s="59">
        <f t="shared" ref="D18:D24" si="2">SUM(B18:C18)</f>
        <v>200907.39</v>
      </c>
      <c r="E18" s="18"/>
      <c r="F18" s="18" t="s">
        <v>88</v>
      </c>
      <c r="G18" s="53">
        <v>33181.839999999997</v>
      </c>
      <c r="H18" s="55"/>
      <c r="I18" s="59">
        <f t="shared" si="0"/>
        <v>33181.839999999997</v>
      </c>
    </row>
    <row r="19" spans="1:9" x14ac:dyDescent="0.25">
      <c r="A19" s="18" t="s">
        <v>45</v>
      </c>
      <c r="B19" s="53">
        <v>0</v>
      </c>
      <c r="C19" s="55"/>
      <c r="D19" s="59">
        <f t="shared" si="2"/>
        <v>0</v>
      </c>
      <c r="E19" s="18"/>
      <c r="F19" s="18" t="s">
        <v>89</v>
      </c>
      <c r="G19" s="54">
        <v>27501.58</v>
      </c>
      <c r="H19" s="120"/>
      <c r="I19" s="60">
        <f t="shared" si="0"/>
        <v>27501.58</v>
      </c>
    </row>
    <row r="20" spans="1:9" x14ac:dyDescent="0.25">
      <c r="A20" s="18" t="s">
        <v>48</v>
      </c>
      <c r="B20" s="53">
        <v>135.28</v>
      </c>
      <c r="C20" s="55"/>
      <c r="D20" s="59">
        <f t="shared" si="2"/>
        <v>135.28</v>
      </c>
      <c r="E20" s="18"/>
      <c r="F20" s="18" t="s">
        <v>120</v>
      </c>
      <c r="G20" s="59">
        <f>SUM(G10:G19)</f>
        <v>561765.66</v>
      </c>
      <c r="H20" s="59">
        <f>SUM(H10:H19)</f>
        <v>0</v>
      </c>
      <c r="I20" s="59">
        <f t="shared" ref="I20" si="3">SUM(I10:I19)</f>
        <v>561765.66</v>
      </c>
    </row>
    <row r="21" spans="1:9" x14ac:dyDescent="0.25">
      <c r="A21" s="18" t="s">
        <v>49</v>
      </c>
      <c r="B21" s="53">
        <v>74207.19</v>
      </c>
      <c r="C21" s="55">
        <v>0</v>
      </c>
      <c r="D21" s="59">
        <f t="shared" si="2"/>
        <v>74207.19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5"/>
      <c r="D22" s="59">
        <f t="shared" si="2"/>
        <v>0</v>
      </c>
      <c r="E22" s="18"/>
      <c r="F22" s="18" t="s">
        <v>92</v>
      </c>
      <c r="G22" s="53">
        <v>0</v>
      </c>
      <c r="H22" s="55"/>
      <c r="I22" s="59">
        <f>SUM(G22:H22)</f>
        <v>0</v>
      </c>
    </row>
    <row r="23" spans="1:9" x14ac:dyDescent="0.25">
      <c r="A23" s="18" t="s">
        <v>51</v>
      </c>
      <c r="B23" s="53">
        <v>0</v>
      </c>
      <c r="C23" s="55"/>
      <c r="D23" s="59">
        <f t="shared" si="2"/>
        <v>0</v>
      </c>
      <c r="E23" s="18"/>
      <c r="F23" s="18" t="s">
        <v>93</v>
      </c>
      <c r="G23" s="53">
        <v>0</v>
      </c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120"/>
      <c r="D24" s="60">
        <f t="shared" si="2"/>
        <v>0</v>
      </c>
      <c r="E24" s="18"/>
      <c r="F24" s="18" t="s">
        <v>94</v>
      </c>
      <c r="G24" s="53">
        <v>0</v>
      </c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2100968.4000000004</v>
      </c>
      <c r="C25" s="59">
        <f>C10+C11+C13+C14+C15+C17+C18+C19+C20+C21+C22+C23+C24</f>
        <v>0</v>
      </c>
      <c r="D25" s="59">
        <f t="shared" ref="D25" si="5">D10+D11+D13+D14+D15+D17+D18+D19+D20+D21+D22+D23+D24</f>
        <v>2100968.4000000004</v>
      </c>
      <c r="E25" s="18"/>
      <c r="F25" s="18" t="s">
        <v>95</v>
      </c>
      <c r="G25" s="53">
        <v>0</v>
      </c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>
        <v>0</v>
      </c>
      <c r="H28" s="55"/>
      <c r="I28" s="59">
        <f t="shared" si="4"/>
        <v>0</v>
      </c>
    </row>
    <row r="29" spans="1:9" x14ac:dyDescent="0.25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>
        <v>0</v>
      </c>
      <c r="H29" s="55"/>
      <c r="I29" s="59">
        <f t="shared" si="4"/>
        <v>0</v>
      </c>
    </row>
    <row r="30" spans="1:9" x14ac:dyDescent="0.25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>
        <v>0</v>
      </c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120"/>
      <c r="I31" s="60">
        <f t="shared" si="4"/>
        <v>0</v>
      </c>
    </row>
    <row r="32" spans="1:9" x14ac:dyDescent="0.25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0</v>
      </c>
      <c r="H32" s="59">
        <f>SUM(H22:H31)</f>
        <v>0</v>
      </c>
      <c r="I32" s="59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>
        <v>24512.16</v>
      </c>
      <c r="C34" s="70">
        <f>-1*(C25+C29+C30+C32+C33+C35+C36+C37+C46)</f>
        <v>55020</v>
      </c>
      <c r="D34" s="59">
        <f t="shared" si="7"/>
        <v>79532.160000000003</v>
      </c>
      <c r="E34" s="18"/>
      <c r="F34" s="18" t="s">
        <v>103</v>
      </c>
      <c r="G34" s="53">
        <v>-229502.68</v>
      </c>
      <c r="H34" s="55"/>
      <c r="I34" s="59">
        <f>SUM(G34:H34)</f>
        <v>-229502.68</v>
      </c>
    </row>
    <row r="35" spans="1:9" x14ac:dyDescent="0.25">
      <c r="A35" s="18" t="s">
        <v>62</v>
      </c>
      <c r="B35" s="53">
        <v>0</v>
      </c>
      <c r="C35" s="55"/>
      <c r="D35" s="59">
        <f t="shared" si="7"/>
        <v>0</v>
      </c>
      <c r="E35" s="18"/>
      <c r="F35" s="18" t="s">
        <v>147</v>
      </c>
      <c r="G35" s="53">
        <v>366069.05</v>
      </c>
      <c r="H35" s="121">
        <v>0</v>
      </c>
      <c r="I35" s="59">
        <f t="shared" ref="I35:I36" si="8">SUM(G35:H35)</f>
        <v>366069.05</v>
      </c>
    </row>
    <row r="36" spans="1:9" x14ac:dyDescent="0.25">
      <c r="A36" s="18" t="s">
        <v>63</v>
      </c>
      <c r="B36" s="53">
        <v>10845.63</v>
      </c>
      <c r="C36" s="55"/>
      <c r="D36" s="59">
        <f t="shared" si="7"/>
        <v>10845.63</v>
      </c>
      <c r="E36" s="18"/>
      <c r="F36" s="18" t="s">
        <v>104</v>
      </c>
      <c r="G36" s="54">
        <v>0</v>
      </c>
      <c r="H36" s="120"/>
      <c r="I36" s="60">
        <f t="shared" si="8"/>
        <v>0</v>
      </c>
    </row>
    <row r="37" spans="1:9" x14ac:dyDescent="0.25">
      <c r="A37" s="18" t="s">
        <v>64</v>
      </c>
      <c r="B37" s="54">
        <v>0</v>
      </c>
      <c r="C37" s="120"/>
      <c r="D37" s="60">
        <f t="shared" si="7"/>
        <v>0</v>
      </c>
      <c r="E37" s="18"/>
      <c r="F37" s="18" t="s">
        <v>105</v>
      </c>
      <c r="G37" s="59">
        <f>SUM(G34:G36)</f>
        <v>136566.37</v>
      </c>
      <c r="H37" s="59">
        <f t="shared" ref="H37:I37" si="9">SUM(H34:H36)</f>
        <v>0</v>
      </c>
      <c r="I37" s="59">
        <f t="shared" si="9"/>
        <v>136566.37</v>
      </c>
    </row>
    <row r="38" spans="1:9" x14ac:dyDescent="0.25">
      <c r="A38" s="18" t="s">
        <v>65</v>
      </c>
      <c r="B38" s="59">
        <f>B29+B30+B32+B33+B34+B35+B36+B37</f>
        <v>35357.79</v>
      </c>
      <c r="C38" s="59">
        <f>C29+C30+C32+C33+C34+C35+C36+C37</f>
        <v>55020</v>
      </c>
      <c r="D38" s="59">
        <f t="shared" ref="D38" si="10">D29+D30+D32+D33+D34+D35+D36+D37</f>
        <v>90377.790000000008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59">
        <f>SUM(G39:H39)</f>
        <v>35000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1388282.68</v>
      </c>
      <c r="H40" s="23"/>
      <c r="I40" s="59">
        <f t="shared" ref="I40:I45" si="11">SUM(G40:H40)</f>
        <v>1388282.68</v>
      </c>
    </row>
    <row r="41" spans="1:9" x14ac:dyDescent="0.25">
      <c r="A41" s="18" t="s">
        <v>180</v>
      </c>
      <c r="B41" s="53">
        <v>20160393.84</v>
      </c>
      <c r="C41" s="53">
        <v>-142357</v>
      </c>
      <c r="D41" s="59">
        <f>SUM(B41:C41)</f>
        <v>20018036.84</v>
      </c>
      <c r="E41" s="18"/>
      <c r="F41" s="18" t="s">
        <v>109</v>
      </c>
      <c r="G41" s="53">
        <v>0</v>
      </c>
      <c r="H41" s="23"/>
      <c r="I41" s="59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59">
        <f t="shared" ref="D42:D45" si="12">SUM(B42:C42)</f>
        <v>0</v>
      </c>
      <c r="E42" s="18"/>
      <c r="F42" s="18" t="s">
        <v>110</v>
      </c>
      <c r="G42" s="53">
        <v>0</v>
      </c>
      <c r="H42" s="23"/>
      <c r="I42" s="59">
        <f t="shared" si="11"/>
        <v>0</v>
      </c>
    </row>
    <row r="43" spans="1:9" x14ac:dyDescent="0.25">
      <c r="A43" s="18" t="s">
        <v>69</v>
      </c>
      <c r="B43" s="53">
        <v>71904.429999999993</v>
      </c>
      <c r="C43" s="53"/>
      <c r="D43" s="59">
        <f t="shared" si="12"/>
        <v>71904.429999999993</v>
      </c>
      <c r="E43" s="18"/>
      <c r="F43" s="18" t="s">
        <v>111</v>
      </c>
      <c r="G43" s="53">
        <v>119133.94</v>
      </c>
      <c r="H43" s="23"/>
      <c r="I43" s="59">
        <f t="shared" si="11"/>
        <v>119133.94</v>
      </c>
    </row>
    <row r="44" spans="1:9" x14ac:dyDescent="0.25">
      <c r="A44" s="18" t="s">
        <v>70</v>
      </c>
      <c r="B44" s="53">
        <v>315006.53000000003</v>
      </c>
      <c r="C44" s="53"/>
      <c r="D44" s="59">
        <f t="shared" si="12"/>
        <v>315006.53000000003</v>
      </c>
      <c r="E44" s="18"/>
      <c r="F44" s="18" t="s">
        <v>112</v>
      </c>
      <c r="G44" s="53">
        <v>0</v>
      </c>
      <c r="H44" s="23"/>
      <c r="I44" s="59">
        <f t="shared" si="11"/>
        <v>0</v>
      </c>
    </row>
    <row r="45" spans="1:9" x14ac:dyDescent="0.25">
      <c r="A45" s="18" t="s">
        <v>121</v>
      </c>
      <c r="B45" s="54">
        <v>-16715121.199999999</v>
      </c>
      <c r="C45" s="54">
        <v>87337</v>
      </c>
      <c r="D45" s="60">
        <f t="shared" si="12"/>
        <v>-16627784.199999999</v>
      </c>
      <c r="E45" s="18"/>
      <c r="F45" s="18" t="s">
        <v>172</v>
      </c>
      <c r="G45" s="54">
        <v>3727761.1400000006</v>
      </c>
      <c r="H45" s="102">
        <f>-1*(H20+H32+H37)</f>
        <v>0</v>
      </c>
      <c r="I45" s="60">
        <f t="shared" si="11"/>
        <v>3727761.1400000006</v>
      </c>
    </row>
    <row r="46" spans="1:9" x14ac:dyDescent="0.25">
      <c r="A46" s="18" t="s">
        <v>71</v>
      </c>
      <c r="B46" s="59">
        <f>B41+B42+B43+B44+B45</f>
        <v>3832183.6000000015</v>
      </c>
      <c r="C46" s="59">
        <f t="shared" ref="C46:D46" si="13">C41+C42+C43+C44+C45</f>
        <v>-55020</v>
      </c>
      <c r="D46" s="59">
        <f t="shared" si="13"/>
        <v>3777163.6000000015</v>
      </c>
      <c r="E46" s="18"/>
      <c r="F46" s="18" t="s">
        <v>114</v>
      </c>
      <c r="G46" s="59">
        <f>SUM(G39:G45)</f>
        <v>5270177.7600000007</v>
      </c>
      <c r="H46" s="62">
        <f t="shared" ref="H46:I46" si="14">SUM(H39:H45)</f>
        <v>0</v>
      </c>
      <c r="I46" s="59">
        <f t="shared" si="14"/>
        <v>5270177.7600000007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5968509.7900000019</v>
      </c>
      <c r="C48" s="61">
        <f t="shared" ref="C48:D48" si="15">C25+C38+C46</f>
        <v>0</v>
      </c>
      <c r="D48" s="61">
        <f t="shared" si="15"/>
        <v>5968509.7900000019</v>
      </c>
      <c r="E48" s="18"/>
      <c r="F48" s="22" t="s">
        <v>115</v>
      </c>
      <c r="G48" s="61">
        <f>G20+G32+G37+G46</f>
        <v>5968509.790000001</v>
      </c>
      <c r="H48" s="61">
        <f t="shared" ref="H48:I48" si="16">H20+H32+H37+H46</f>
        <v>0</v>
      </c>
      <c r="I48" s="61">
        <f t="shared" si="16"/>
        <v>5968509.790000001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&amp;LEXHIBIT 4&amp;CPage &amp;P of &amp;N&amp;R7/29/2016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Lewis River Telephone Co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1356892</v>
      </c>
      <c r="C10" s="55"/>
      <c r="D10" s="59">
        <f>SUM(B10:C10)</f>
        <v>1356892</v>
      </c>
      <c r="E10" s="18"/>
      <c r="F10" s="18" t="s">
        <v>78</v>
      </c>
      <c r="G10" s="53">
        <v>555114</v>
      </c>
      <c r="H10" s="55"/>
      <c r="I10" s="59">
        <f>SUM(G10:H10)</f>
        <v>555114</v>
      </c>
    </row>
    <row r="11" spans="1:9" x14ac:dyDescent="0.25">
      <c r="A11" s="18" t="s">
        <v>145</v>
      </c>
      <c r="B11" s="53">
        <v>0</v>
      </c>
      <c r="C11" s="55"/>
      <c r="D11" s="59">
        <f>SUM(B11:C11)</f>
        <v>0</v>
      </c>
      <c r="E11" s="18"/>
      <c r="F11" s="18" t="s">
        <v>81</v>
      </c>
      <c r="G11" s="53">
        <v>0</v>
      </c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30785</v>
      </c>
      <c r="H12" s="55"/>
      <c r="I12" s="59">
        <f t="shared" si="0"/>
        <v>30785</v>
      </c>
    </row>
    <row r="13" spans="1:9" x14ac:dyDescent="0.25">
      <c r="A13" s="18" t="s">
        <v>44</v>
      </c>
      <c r="B13" s="53">
        <v>0</v>
      </c>
      <c r="C13" s="55"/>
      <c r="D13" s="59">
        <f>SUM(B13:C13)</f>
        <v>0</v>
      </c>
      <c r="E13" s="18"/>
      <c r="F13" s="18" t="s">
        <v>83</v>
      </c>
      <c r="G13" s="53">
        <v>0</v>
      </c>
      <c r="H13" s="55"/>
      <c r="I13" s="59">
        <f t="shared" si="0"/>
        <v>0</v>
      </c>
    </row>
    <row r="14" spans="1:9" x14ac:dyDescent="0.25">
      <c r="A14" s="18" t="s">
        <v>47</v>
      </c>
      <c r="B14" s="53">
        <v>543269</v>
      </c>
      <c r="C14" s="55"/>
      <c r="D14" s="59">
        <f t="shared" ref="D14:D15" si="1">SUM(B14:C14)</f>
        <v>543269</v>
      </c>
      <c r="E14" s="18"/>
      <c r="F14" s="18" t="s">
        <v>84</v>
      </c>
      <c r="G14" s="53">
        <v>0</v>
      </c>
      <c r="H14" s="55"/>
      <c r="I14" s="59">
        <f t="shared" si="0"/>
        <v>0</v>
      </c>
    </row>
    <row r="15" spans="1:9" x14ac:dyDescent="0.25">
      <c r="A15" s="18" t="s">
        <v>45</v>
      </c>
      <c r="B15" s="53">
        <v>0</v>
      </c>
      <c r="C15" s="55"/>
      <c r="D15" s="59">
        <f t="shared" si="1"/>
        <v>0</v>
      </c>
      <c r="E15" s="18"/>
      <c r="F15" s="18" t="s">
        <v>85</v>
      </c>
      <c r="G15" s="53">
        <v>0</v>
      </c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5"/>
      <c r="I16" s="59">
        <f t="shared" si="0"/>
        <v>0</v>
      </c>
    </row>
    <row r="17" spans="1:9" x14ac:dyDescent="0.25">
      <c r="A17" s="18" t="s">
        <v>44</v>
      </c>
      <c r="B17" s="53">
        <v>428853</v>
      </c>
      <c r="C17" s="55"/>
      <c r="D17" s="59">
        <f>SUM(B17:C17)</f>
        <v>428853</v>
      </c>
      <c r="E17" s="19"/>
      <c r="F17" s="18" t="s">
        <v>87</v>
      </c>
      <c r="G17" s="53">
        <v>76518</v>
      </c>
      <c r="H17" s="55"/>
      <c r="I17" s="59">
        <f t="shared" si="0"/>
        <v>76518</v>
      </c>
    </row>
    <row r="18" spans="1:9" x14ac:dyDescent="0.25">
      <c r="A18" s="18" t="s">
        <v>47</v>
      </c>
      <c r="B18" s="53">
        <v>171440</v>
      </c>
      <c r="C18" s="55"/>
      <c r="D18" s="59">
        <f t="shared" ref="D18:D24" si="2">SUM(B18:C18)</f>
        <v>171440</v>
      </c>
      <c r="E18" s="18"/>
      <c r="F18" s="18" t="s">
        <v>88</v>
      </c>
      <c r="G18" s="53">
        <v>30225</v>
      </c>
      <c r="H18" s="55"/>
      <c r="I18" s="59">
        <f t="shared" si="0"/>
        <v>30225</v>
      </c>
    </row>
    <row r="19" spans="1:9" x14ac:dyDescent="0.25">
      <c r="A19" s="18" t="s">
        <v>45</v>
      </c>
      <c r="B19" s="53">
        <v>0</v>
      </c>
      <c r="C19" s="55"/>
      <c r="D19" s="59">
        <f t="shared" si="2"/>
        <v>0</v>
      </c>
      <c r="E19" s="18"/>
      <c r="F19" s="18" t="s">
        <v>89</v>
      </c>
      <c r="G19" s="54">
        <v>24210</v>
      </c>
      <c r="H19" s="120"/>
      <c r="I19" s="60">
        <f t="shared" si="0"/>
        <v>24210</v>
      </c>
    </row>
    <row r="20" spans="1:9" x14ac:dyDescent="0.25">
      <c r="A20" s="18" t="s">
        <v>48</v>
      </c>
      <c r="B20" s="53">
        <v>94</v>
      </c>
      <c r="C20" s="55"/>
      <c r="D20" s="59">
        <f t="shared" si="2"/>
        <v>94</v>
      </c>
      <c r="E20" s="18"/>
      <c r="F20" s="18" t="s">
        <v>120</v>
      </c>
      <c r="G20" s="59">
        <f>SUM(G10:G19)</f>
        <v>716852</v>
      </c>
      <c r="H20" s="59">
        <f>SUM(H10:H19)</f>
        <v>0</v>
      </c>
      <c r="I20" s="59">
        <f t="shared" ref="I20" si="3">SUM(I10:I19)</f>
        <v>716852</v>
      </c>
    </row>
    <row r="21" spans="1:9" x14ac:dyDescent="0.25">
      <c r="A21" s="18" t="s">
        <v>49</v>
      </c>
      <c r="B21" s="53">
        <v>42103</v>
      </c>
      <c r="C21" s="55">
        <v>0</v>
      </c>
      <c r="D21" s="59">
        <f t="shared" si="2"/>
        <v>42103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5"/>
      <c r="D22" s="59">
        <f t="shared" si="2"/>
        <v>0</v>
      </c>
      <c r="E22" s="18"/>
      <c r="F22" s="18" t="s">
        <v>92</v>
      </c>
      <c r="G22" s="53">
        <v>0</v>
      </c>
      <c r="H22" s="55"/>
      <c r="I22" s="59">
        <f>SUM(G22:H22)</f>
        <v>0</v>
      </c>
    </row>
    <row r="23" spans="1:9" x14ac:dyDescent="0.25">
      <c r="A23" s="18" t="s">
        <v>51</v>
      </c>
      <c r="B23" s="53">
        <v>0</v>
      </c>
      <c r="C23" s="55"/>
      <c r="D23" s="59">
        <f t="shared" si="2"/>
        <v>0</v>
      </c>
      <c r="E23" s="18"/>
      <c r="F23" s="18" t="s">
        <v>93</v>
      </c>
      <c r="G23" s="53">
        <v>0</v>
      </c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120"/>
      <c r="D24" s="60">
        <f t="shared" si="2"/>
        <v>0</v>
      </c>
      <c r="E24" s="18"/>
      <c r="F24" s="18" t="s">
        <v>94</v>
      </c>
      <c r="G24" s="53">
        <v>0</v>
      </c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2542651</v>
      </c>
      <c r="C25" s="59">
        <f>C10+C11+C13+C14+C15+C17+C18+C19+C20+C21+C22+C23+C24</f>
        <v>0</v>
      </c>
      <c r="D25" s="59">
        <f t="shared" ref="D25" si="5">D10+D11+D13+D14+D15+D17+D18+D19+D20+D21+D22+D23+D24</f>
        <v>2542651</v>
      </c>
      <c r="E25" s="18"/>
      <c r="F25" s="18" t="s">
        <v>95</v>
      </c>
      <c r="G25" s="53">
        <v>0</v>
      </c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>
        <v>0</v>
      </c>
      <c r="H28" s="55"/>
      <c r="I28" s="59">
        <f t="shared" si="4"/>
        <v>0</v>
      </c>
    </row>
    <row r="29" spans="1:9" x14ac:dyDescent="0.25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>
        <v>0</v>
      </c>
      <c r="H29" s="55"/>
      <c r="I29" s="59">
        <f t="shared" si="4"/>
        <v>0</v>
      </c>
    </row>
    <row r="30" spans="1:9" x14ac:dyDescent="0.25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>
        <v>0</v>
      </c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120"/>
      <c r="I31" s="60">
        <f t="shared" si="4"/>
        <v>0</v>
      </c>
    </row>
    <row r="32" spans="1:9" x14ac:dyDescent="0.25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0</v>
      </c>
      <c r="H32" s="59">
        <f>SUM(H22:H31)</f>
        <v>0</v>
      </c>
      <c r="I32" s="59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>
        <v>2923</v>
      </c>
      <c r="C34" s="70">
        <f>-1*(C25+C29+C30+C32+C33+C35+C36+C37+C46)</f>
        <v>37854</v>
      </c>
      <c r="D34" s="59">
        <f t="shared" si="7"/>
        <v>40777</v>
      </c>
      <c r="E34" s="18"/>
      <c r="F34" s="18" t="s">
        <v>103</v>
      </c>
      <c r="G34" s="53">
        <v>-230830</v>
      </c>
      <c r="H34" s="55"/>
      <c r="I34" s="59">
        <f>SUM(G34:H34)</f>
        <v>-230830</v>
      </c>
    </row>
    <row r="35" spans="1:11" x14ac:dyDescent="0.25">
      <c r="A35" s="18" t="s">
        <v>62</v>
      </c>
      <c r="B35" s="53">
        <v>0</v>
      </c>
      <c r="C35" s="55"/>
      <c r="D35" s="59">
        <f t="shared" si="7"/>
        <v>0</v>
      </c>
      <c r="E35" s="18"/>
      <c r="F35" s="18" t="s">
        <v>147</v>
      </c>
      <c r="G35" s="53">
        <v>263486</v>
      </c>
      <c r="H35" s="121">
        <v>0</v>
      </c>
      <c r="I35" s="59">
        <f t="shared" ref="I35:I36" si="8">SUM(G35:H35)</f>
        <v>263486</v>
      </c>
    </row>
    <row r="36" spans="1:11" x14ac:dyDescent="0.25">
      <c r="A36" s="18" t="s">
        <v>63</v>
      </c>
      <c r="B36" s="53">
        <v>32902</v>
      </c>
      <c r="C36" s="55"/>
      <c r="D36" s="59">
        <f t="shared" si="7"/>
        <v>32902</v>
      </c>
      <c r="E36" s="18"/>
      <c r="F36" s="18" t="s">
        <v>104</v>
      </c>
      <c r="G36" s="54">
        <v>0</v>
      </c>
      <c r="H36" s="120"/>
      <c r="I36" s="60">
        <f t="shared" si="8"/>
        <v>0</v>
      </c>
    </row>
    <row r="37" spans="1:11" x14ac:dyDescent="0.25">
      <c r="A37" s="18" t="s">
        <v>64</v>
      </c>
      <c r="B37" s="54">
        <v>0</v>
      </c>
      <c r="C37" s="120"/>
      <c r="D37" s="60">
        <f t="shared" si="7"/>
        <v>0</v>
      </c>
      <c r="E37" s="18"/>
      <c r="F37" s="18" t="s">
        <v>105</v>
      </c>
      <c r="G37" s="59">
        <f>SUM(G34:G36)</f>
        <v>32656</v>
      </c>
      <c r="H37" s="59">
        <f t="shared" ref="H37:I37" si="9">SUM(H34:H36)</f>
        <v>0</v>
      </c>
      <c r="I37" s="59">
        <f t="shared" si="9"/>
        <v>32656</v>
      </c>
    </row>
    <row r="38" spans="1:11" x14ac:dyDescent="0.25">
      <c r="A38" s="18" t="s">
        <v>65</v>
      </c>
      <c r="B38" s="59">
        <f>B29+B30+B32+B33+B34+B35+B36+B37</f>
        <v>35825</v>
      </c>
      <c r="C38" s="59">
        <f>C29+C30+C32+C33+C34+C35+C36+C37</f>
        <v>37854</v>
      </c>
      <c r="D38" s="59">
        <f t="shared" ref="D38" si="10">D29+D30+D32+D33+D34+D35+D36+D37</f>
        <v>73679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59">
        <f>SUM(G39:H39)</f>
        <v>35000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1388283</v>
      </c>
      <c r="H40" s="23"/>
      <c r="I40" s="59">
        <f t="shared" ref="I40:I45" si="11">SUM(G40:H40)</f>
        <v>1388283</v>
      </c>
    </row>
    <row r="41" spans="1:11" x14ac:dyDescent="0.25">
      <c r="A41" s="18" t="s">
        <v>180</v>
      </c>
      <c r="B41" s="53">
        <v>20145883</v>
      </c>
      <c r="C41" s="53">
        <v>-64163</v>
      </c>
      <c r="D41" s="59">
        <f>SUM(B41:C41)</f>
        <v>20081720</v>
      </c>
      <c r="E41" s="18"/>
      <c r="F41" s="18" t="s">
        <v>109</v>
      </c>
      <c r="G41" s="53">
        <v>0</v>
      </c>
      <c r="H41" s="23"/>
      <c r="I41" s="59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59">
        <f t="shared" ref="D42:D45" si="12">SUM(B42:C42)</f>
        <v>0</v>
      </c>
      <c r="E42" s="18"/>
      <c r="F42" s="18" t="s">
        <v>110</v>
      </c>
      <c r="G42" s="53">
        <v>0</v>
      </c>
      <c r="H42" s="23"/>
      <c r="I42" s="59">
        <f t="shared" si="11"/>
        <v>0</v>
      </c>
    </row>
    <row r="43" spans="1:11" x14ac:dyDescent="0.25">
      <c r="A43" s="18" t="s">
        <v>69</v>
      </c>
      <c r="B43" s="53">
        <v>2079</v>
      </c>
      <c r="C43" s="53"/>
      <c r="D43" s="59">
        <f t="shared" si="12"/>
        <v>2079</v>
      </c>
      <c r="E43" s="18"/>
      <c r="F43" s="18" t="s">
        <v>111</v>
      </c>
      <c r="G43" s="53">
        <v>107280</v>
      </c>
      <c r="H43" s="23"/>
      <c r="I43" s="59">
        <f t="shared" si="11"/>
        <v>107280</v>
      </c>
      <c r="K43" s="66"/>
    </row>
    <row r="44" spans="1:11" x14ac:dyDescent="0.25">
      <c r="A44" s="18" t="s">
        <v>70</v>
      </c>
      <c r="B44" s="53">
        <v>261739</v>
      </c>
      <c r="C44" s="53"/>
      <c r="D44" s="59">
        <f t="shared" si="12"/>
        <v>261739</v>
      </c>
      <c r="E44" s="18"/>
      <c r="F44" s="18" t="s">
        <v>112</v>
      </c>
      <c r="G44" s="53">
        <v>0</v>
      </c>
      <c r="H44" s="23"/>
      <c r="I44" s="59">
        <f t="shared" si="11"/>
        <v>0</v>
      </c>
    </row>
    <row r="45" spans="1:11" x14ac:dyDescent="0.25">
      <c r="A45" s="18" t="s">
        <v>121</v>
      </c>
      <c r="B45" s="54">
        <v>-17123238</v>
      </c>
      <c r="C45" s="54">
        <v>26309</v>
      </c>
      <c r="D45" s="60">
        <f t="shared" si="12"/>
        <v>-17096929</v>
      </c>
      <c r="E45" s="18"/>
      <c r="F45" s="18" t="s">
        <v>172</v>
      </c>
      <c r="G45" s="54">
        <v>3584868</v>
      </c>
      <c r="H45" s="102">
        <f>-1*(H20+H32+H37)</f>
        <v>0</v>
      </c>
      <c r="I45" s="60">
        <f t="shared" si="11"/>
        <v>3584868</v>
      </c>
    </row>
    <row r="46" spans="1:11" x14ac:dyDescent="0.25">
      <c r="A46" s="18" t="s">
        <v>71</v>
      </c>
      <c r="B46" s="59">
        <f>B41+B42+B43+B44+B45</f>
        <v>3286463</v>
      </c>
      <c r="C46" s="59">
        <f t="shared" ref="C46:D46" si="13">C41+C42+C43+C44+C45</f>
        <v>-37854</v>
      </c>
      <c r="D46" s="59">
        <f t="shared" si="13"/>
        <v>3248609</v>
      </c>
      <c r="E46" s="18"/>
      <c r="F46" s="18" t="s">
        <v>114</v>
      </c>
      <c r="G46" s="59">
        <f>SUM(G39:G45)</f>
        <v>5115431</v>
      </c>
      <c r="H46" s="62">
        <f t="shared" ref="H46:I46" si="14">SUM(H39:H45)</f>
        <v>0</v>
      </c>
      <c r="I46" s="59">
        <f t="shared" si="14"/>
        <v>5115431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5864939</v>
      </c>
      <c r="C48" s="61">
        <f t="shared" ref="C48:D48" si="15">C25+C38+C46</f>
        <v>0</v>
      </c>
      <c r="D48" s="61">
        <f t="shared" si="15"/>
        <v>5864939</v>
      </c>
      <c r="E48" s="18"/>
      <c r="F48" s="22" t="s">
        <v>115</v>
      </c>
      <c r="G48" s="61">
        <f>G20+G32+G37+G46</f>
        <v>5864939</v>
      </c>
      <c r="H48" s="61">
        <f t="shared" ref="H48:I48" si="16">H20+H32+H37+H46</f>
        <v>0</v>
      </c>
      <c r="I48" s="61">
        <f t="shared" si="16"/>
        <v>5864939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Lewis River Telephone Co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&amp;LEXHIBIT 4&amp;CPage &amp;P of &amp;N&amp;R7/29/2016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Lewis River Telephone Co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1282254.3600000001</v>
      </c>
      <c r="C10" s="33">
        <f>'CurrentYearBalanceSheet '!D10</f>
        <v>1356892</v>
      </c>
      <c r="D10" s="18"/>
      <c r="E10" s="18" t="s">
        <v>78</v>
      </c>
      <c r="F10" s="33">
        <f>PriorYearBalanceSheet!I10</f>
        <v>468695.78</v>
      </c>
      <c r="G10" s="33">
        <f>'CurrentYearBalanceSheet '!I10</f>
        <v>555114</v>
      </c>
    </row>
    <row r="11" spans="1:7" x14ac:dyDescent="0.25">
      <c r="A11" s="18" t="s">
        <v>145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18143.46</v>
      </c>
      <c r="G12" s="33">
        <f>'CurrentYearBalanceSheet '!I12</f>
        <v>30785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101995.71</v>
      </c>
      <c r="C14" s="33">
        <f>'CurrentYearBalanceSheet '!D14</f>
        <v>543269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441468.47</v>
      </c>
      <c r="C17" s="33">
        <f>'CurrentYearBalanceSheet '!D17</f>
        <v>428853</v>
      </c>
      <c r="D17" s="18"/>
      <c r="E17" s="18" t="s">
        <v>87</v>
      </c>
      <c r="F17" s="33">
        <f>PriorYearBalanceSheet!I17</f>
        <v>14243</v>
      </c>
      <c r="G17" s="33">
        <f>'CurrentYearBalanceSheet '!I17</f>
        <v>76518</v>
      </c>
    </row>
    <row r="18" spans="1:7" x14ac:dyDescent="0.25">
      <c r="A18" s="18" t="s">
        <v>47</v>
      </c>
      <c r="B18" s="33">
        <f>PriorYearBalanceSheet!D18</f>
        <v>200907.39</v>
      </c>
      <c r="C18" s="33">
        <f>'CurrentYearBalanceSheet '!D18</f>
        <v>171440</v>
      </c>
      <c r="D18" s="18"/>
      <c r="E18" s="18" t="s">
        <v>88</v>
      </c>
      <c r="F18" s="33">
        <f>PriorYearBalanceSheet!I18</f>
        <v>33181.839999999997</v>
      </c>
      <c r="G18" s="33">
        <f>'CurrentYearBalanceSheet '!I18</f>
        <v>30225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27501.58</v>
      </c>
      <c r="G19" s="33">
        <f>'CurrentYearBalanceSheet '!I19</f>
        <v>24210</v>
      </c>
    </row>
    <row r="20" spans="1:7" x14ac:dyDescent="0.25">
      <c r="A20" s="18" t="s">
        <v>48</v>
      </c>
      <c r="B20" s="33">
        <f>PriorYearBalanceSheet!D20</f>
        <v>135.28</v>
      </c>
      <c r="C20" s="33">
        <f>'CurrentYearBalanceSheet '!D20</f>
        <v>94</v>
      </c>
      <c r="D20" s="18"/>
      <c r="E20" s="18" t="s">
        <v>90</v>
      </c>
      <c r="F20" s="37">
        <f>SUM(F10:F19)</f>
        <v>561765.66</v>
      </c>
      <c r="G20" s="36">
        <f>SUM(G10:G19)</f>
        <v>716852</v>
      </c>
    </row>
    <row r="21" spans="1:7" x14ac:dyDescent="0.25">
      <c r="A21" s="18" t="s">
        <v>49</v>
      </c>
      <c r="B21" s="33">
        <f>PriorYearBalanceSheet!D21</f>
        <v>74207.19</v>
      </c>
      <c r="C21" s="33">
        <f>'CurrentYearBalanceSheet '!D21</f>
        <v>42103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2100968.4000000004</v>
      </c>
      <c r="C25" s="33">
        <f>C10+C11+C13+C14+C15+C17+C18+C19+C20+C21+C22+C23+C24</f>
        <v>2542651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79532.160000000003</v>
      </c>
      <c r="C34" s="33">
        <f>'CurrentYearBalanceSheet '!D34</f>
        <v>40777</v>
      </c>
      <c r="D34" s="18"/>
      <c r="E34" s="18" t="s">
        <v>103</v>
      </c>
      <c r="F34" s="33">
        <f>PriorYearBalanceSheet!I34</f>
        <v>-229502.68</v>
      </c>
      <c r="G34" s="33">
        <f>'CurrentYearBalanceSheet '!I34</f>
        <v>-230830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212</v>
      </c>
      <c r="F35" s="33">
        <f>PriorYearBalanceSheet!I35</f>
        <v>366069.05</v>
      </c>
      <c r="G35" s="33">
        <f>'CurrentYearBalanceSheet '!I35</f>
        <v>263486</v>
      </c>
    </row>
    <row r="36" spans="1:7" x14ac:dyDescent="0.25">
      <c r="A36" s="18" t="s">
        <v>63</v>
      </c>
      <c r="B36" s="33">
        <f>PriorYearBalanceSheet!D36</f>
        <v>10845.63</v>
      </c>
      <c r="C36" s="33">
        <f>'CurrentYearBalanceSheet '!D36</f>
        <v>32902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136566.37</v>
      </c>
      <c r="G37" s="33">
        <f>SUM(G34:G36)</f>
        <v>32656</v>
      </c>
    </row>
    <row r="38" spans="1:7" x14ac:dyDescent="0.25">
      <c r="A38" s="18" t="s">
        <v>65</v>
      </c>
      <c r="B38" s="33">
        <f>B29+B30+B32+B33+B34+B35+B36+B37</f>
        <v>90377.790000000008</v>
      </c>
      <c r="C38" s="33">
        <f>C29+C30+C32+C33+C34+C35+C36+C37</f>
        <v>73679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35000</v>
      </c>
      <c r="G39" s="33">
        <f>'CurrentYearBalanceSheet '!I39</f>
        <v>35000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1388282.68</v>
      </c>
      <c r="G40" s="33">
        <f>'CurrentYearBalanceSheet '!I40</f>
        <v>1388283</v>
      </c>
    </row>
    <row r="41" spans="1:7" x14ac:dyDescent="0.25">
      <c r="A41" s="18" t="s">
        <v>67</v>
      </c>
      <c r="B41" s="33">
        <f>PriorYearBalanceSheet!D41</f>
        <v>20018036.84</v>
      </c>
      <c r="C41" s="33">
        <f>'CurrentYearBalanceSheet '!D41</f>
        <v>20081720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71904.429999999993</v>
      </c>
      <c r="C43" s="33">
        <f>'CurrentYearBalanceSheet '!D43</f>
        <v>2079</v>
      </c>
      <c r="D43" s="18"/>
      <c r="E43" s="18" t="s">
        <v>111</v>
      </c>
      <c r="F43" s="33">
        <f>PriorYearBalanceSheet!I43</f>
        <v>119133.94</v>
      </c>
      <c r="G43" s="33">
        <f>'CurrentYearBalanceSheet '!I43</f>
        <v>107280</v>
      </c>
    </row>
    <row r="44" spans="1:7" x14ac:dyDescent="0.25">
      <c r="A44" s="18" t="s">
        <v>70</v>
      </c>
      <c r="B44" s="33">
        <f>PriorYearBalanceSheet!D44</f>
        <v>315006.53000000003</v>
      </c>
      <c r="C44" s="33">
        <f>'CurrentYearBalanceSheet '!D44</f>
        <v>261739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-16627784.199999999</v>
      </c>
      <c r="C45" s="34">
        <f>'CurrentYearBalanceSheet '!D45</f>
        <v>-17096929</v>
      </c>
      <c r="D45" s="18"/>
      <c r="E45" s="18" t="s">
        <v>113</v>
      </c>
      <c r="F45" s="34">
        <f>PriorYearBalanceSheet!I45</f>
        <v>3727761.1400000006</v>
      </c>
      <c r="G45" s="34">
        <f>'CurrentYearBalanceSheet '!I45</f>
        <v>3584868</v>
      </c>
    </row>
    <row r="46" spans="1:7" x14ac:dyDescent="0.25">
      <c r="A46" s="18" t="s">
        <v>71</v>
      </c>
      <c r="B46" s="33">
        <f>SUM(B41:B45)</f>
        <v>3777163.6000000015</v>
      </c>
      <c r="C46" s="33">
        <f>SUM(C41:C45)</f>
        <v>3248609</v>
      </c>
      <c r="D46" s="18"/>
      <c r="E46" s="18" t="s">
        <v>114</v>
      </c>
      <c r="F46" s="33">
        <f>SUM(F39:F45)</f>
        <v>5270177.7600000007</v>
      </c>
      <c r="G46" s="33">
        <f>SUM(G39:G45)</f>
        <v>5115431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5968509.7900000019</v>
      </c>
      <c r="C48" s="35">
        <f>C25+C38+C46</f>
        <v>5864939</v>
      </c>
      <c r="D48" s="18"/>
      <c r="E48" s="22" t="s">
        <v>115</v>
      </c>
      <c r="F48" s="35">
        <f>F20+F32+F37+F46</f>
        <v>5968509.790000001</v>
      </c>
      <c r="G48" s="35">
        <f>G20+G32+G37+G46</f>
        <v>5864939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and Current Year Balance Sheet</oddHeader>
    <oddFooter>&amp;LEXHIBIT 4&amp;CPage &amp;P of &amp;N&amp;R7/29/2016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3" sqref="B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Lewis River Telephone Co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20018036.84</v>
      </c>
      <c r="E10" s="59">
        <f>'BalanceSheet(Summary)'!C41</f>
        <v>20081720</v>
      </c>
      <c r="F10" s="59">
        <f>(D10+E10)/2</f>
        <v>20049878.420000002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-16627784.199999999</v>
      </c>
      <c r="E12" s="59">
        <f>'BalanceSheet(Summary)'!C45</f>
        <v>-17096929</v>
      </c>
      <c r="F12" s="59">
        <f t="shared" ref="F12:F15" si="0">(D12+E12)/2</f>
        <v>-16862356.600000001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74207.19</v>
      </c>
      <c r="E13" s="59">
        <f>'BalanceSheet(Summary)'!C21</f>
        <v>42103</v>
      </c>
      <c r="F13" s="59">
        <f t="shared" si="0"/>
        <v>58155.095000000001</v>
      </c>
    </row>
    <row r="14" spans="1:6" x14ac:dyDescent="0.25">
      <c r="A14" s="11">
        <v>5</v>
      </c>
      <c r="B14" s="18" t="s">
        <v>130</v>
      </c>
      <c r="C14" s="20"/>
      <c r="D14" s="53">
        <v>-474551</v>
      </c>
      <c r="E14" s="53">
        <v>-184146</v>
      </c>
      <c r="F14" s="59">
        <f t="shared" si="0"/>
        <v>-329348.5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2989908.8300000005</v>
      </c>
      <c r="E15" s="63">
        <f>SUM(E10:E14)</f>
        <v>2842748</v>
      </c>
      <c r="F15" s="64">
        <f t="shared" si="0"/>
        <v>2916328.415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&amp;LEXHIBIT 4&amp;CPage &amp;P of &amp;N&amp;R7/29/2016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Lewis River Telephone Co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3984</v>
      </c>
      <c r="D10" s="53">
        <v>3954</v>
      </c>
      <c r="E10" s="33">
        <f>D10-C10</f>
        <v>-30</v>
      </c>
      <c r="F10" s="39">
        <f>E10/C10</f>
        <v>-7.5301204819277108E-3</v>
      </c>
    </row>
    <row r="11" spans="1:6" x14ac:dyDescent="0.25">
      <c r="A11" s="11">
        <v>2</v>
      </c>
      <c r="B11" s="20" t="s">
        <v>138</v>
      </c>
      <c r="C11" s="53">
        <v>457</v>
      </c>
      <c r="D11" s="53">
        <v>433</v>
      </c>
      <c r="E11" s="33">
        <f>D11-C11</f>
        <v>-24</v>
      </c>
      <c r="F11" s="39">
        <f t="shared" ref="F11:F12" si="0">E11/C11</f>
        <v>-5.2516411378555797E-2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4441</v>
      </c>
      <c r="D12" s="35">
        <f t="shared" ref="D12:E12" si="1">SUM(D10:D11)</f>
        <v>4387</v>
      </c>
      <c r="E12" s="35">
        <f t="shared" si="1"/>
        <v>-54</v>
      </c>
      <c r="F12" s="40">
        <f t="shared" si="0"/>
        <v>-1.2159423553253772E-2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&amp;LEXHIBIT 4&amp;CPage &amp;P of &amp;N&amp;R7/29/2016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Lewis River Telephone Co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1285427.5900000001</v>
      </c>
      <c r="D9" s="53"/>
      <c r="E9" s="59">
        <f>SUM(C9:D9)</f>
        <v>1285427.5900000001</v>
      </c>
    </row>
    <row r="10" spans="1:6" x14ac:dyDescent="0.25">
      <c r="A10" s="11">
        <v>2</v>
      </c>
      <c r="B10" s="15" t="s">
        <v>2</v>
      </c>
      <c r="C10" s="53">
        <v>1792111.81</v>
      </c>
      <c r="D10" s="53"/>
      <c r="E10" s="59">
        <f t="shared" ref="E10:E14" si="0">SUM(C10:D10)</f>
        <v>1792111.81</v>
      </c>
    </row>
    <row r="11" spans="1:6" x14ac:dyDescent="0.25">
      <c r="A11" s="11">
        <v>3</v>
      </c>
      <c r="B11" s="15" t="s">
        <v>3</v>
      </c>
      <c r="C11" s="53">
        <v>-122.27</v>
      </c>
      <c r="D11" s="53">
        <v>0</v>
      </c>
      <c r="E11" s="59">
        <f t="shared" si="0"/>
        <v>-122.27</v>
      </c>
    </row>
    <row r="12" spans="1:6" x14ac:dyDescent="0.25">
      <c r="A12" s="11">
        <v>4</v>
      </c>
      <c r="B12" s="15" t="s">
        <v>4</v>
      </c>
      <c r="C12" s="53">
        <v>110076.91</v>
      </c>
      <c r="D12" s="53">
        <v>0</v>
      </c>
      <c r="E12" s="59">
        <f t="shared" si="0"/>
        <v>110076.91</v>
      </c>
    </row>
    <row r="13" spans="1:6" x14ac:dyDescent="0.25">
      <c r="A13" s="11">
        <v>5</v>
      </c>
      <c r="B13" s="15" t="s">
        <v>5</v>
      </c>
      <c r="C13" s="53">
        <v>92489.24</v>
      </c>
      <c r="D13" s="53">
        <v>0</v>
      </c>
      <c r="E13" s="59">
        <f t="shared" si="0"/>
        <v>92489.24</v>
      </c>
    </row>
    <row r="14" spans="1:6" x14ac:dyDescent="0.25">
      <c r="A14" s="11">
        <v>6</v>
      </c>
      <c r="B14" s="15" t="s">
        <v>152</v>
      </c>
      <c r="C14" s="53">
        <v>1033.05</v>
      </c>
      <c r="D14" s="53">
        <v>0</v>
      </c>
      <c r="E14" s="59">
        <f t="shared" si="0"/>
        <v>1033.05</v>
      </c>
    </row>
    <row r="15" spans="1:6" x14ac:dyDescent="0.25">
      <c r="A15" s="11">
        <v>7</v>
      </c>
      <c r="B15" s="95" t="s">
        <v>151</v>
      </c>
      <c r="C15" s="104">
        <f>SUM(C9:C14)</f>
        <v>3281016.3300000005</v>
      </c>
      <c r="D15" s="104">
        <f t="shared" ref="D15:E15" si="1">SUM(D9:D14)</f>
        <v>0</v>
      </c>
      <c r="E15" s="104">
        <f t="shared" si="1"/>
        <v>3281016.3300000005</v>
      </c>
      <c r="F15" s="1"/>
    </row>
    <row r="16" spans="1:6" x14ac:dyDescent="0.25">
      <c r="A16" s="11">
        <v>8</v>
      </c>
      <c r="B16" s="15" t="s">
        <v>6</v>
      </c>
      <c r="C16" s="53">
        <v>674682.13</v>
      </c>
      <c r="D16" s="53">
        <v>-73018</v>
      </c>
      <c r="E16" s="42">
        <f>SUM(C16:D16)</f>
        <v>601664.13</v>
      </c>
    </row>
    <row r="17" spans="1:6" x14ac:dyDescent="0.25">
      <c r="A17" s="11">
        <v>9</v>
      </c>
      <c r="B17" s="15" t="s">
        <v>40</v>
      </c>
      <c r="C17" s="53">
        <v>596262.65</v>
      </c>
      <c r="D17" s="53">
        <v>-37533</v>
      </c>
      <c r="E17" s="42">
        <f t="shared" ref="E17:E21" si="2">SUM(C17:D17)</f>
        <v>558729.65</v>
      </c>
    </row>
    <row r="18" spans="1:6" x14ac:dyDescent="0.25">
      <c r="A18" s="11">
        <v>10</v>
      </c>
      <c r="B18" s="15" t="s">
        <v>7</v>
      </c>
      <c r="C18" s="53">
        <v>796121.27</v>
      </c>
      <c r="D18" s="53">
        <v>-118099</v>
      </c>
      <c r="E18" s="42">
        <f t="shared" si="2"/>
        <v>678022.27</v>
      </c>
    </row>
    <row r="19" spans="1:6" x14ac:dyDescent="0.25">
      <c r="A19" s="11">
        <v>11</v>
      </c>
      <c r="B19" s="15" t="s">
        <v>8</v>
      </c>
      <c r="C19" s="53">
        <v>78983.08</v>
      </c>
      <c r="D19" s="53">
        <v>-11448</v>
      </c>
      <c r="E19" s="42">
        <f t="shared" si="2"/>
        <v>67535.08</v>
      </c>
    </row>
    <row r="20" spans="1:6" x14ac:dyDescent="0.25">
      <c r="A20" s="11">
        <v>12</v>
      </c>
      <c r="B20" s="15" t="s">
        <v>9</v>
      </c>
      <c r="C20" s="53">
        <v>420271.15</v>
      </c>
      <c r="D20" s="53">
        <v>-28744</v>
      </c>
      <c r="E20" s="42">
        <f t="shared" si="2"/>
        <v>391527.15</v>
      </c>
    </row>
    <row r="21" spans="1:6" x14ac:dyDescent="0.25">
      <c r="A21" s="11">
        <v>13</v>
      </c>
      <c r="B21" s="15" t="s">
        <v>10</v>
      </c>
      <c r="C21" s="53">
        <v>846106.84</v>
      </c>
      <c r="D21" s="53">
        <v>-57691</v>
      </c>
      <c r="E21" s="42">
        <f t="shared" si="2"/>
        <v>788415.84</v>
      </c>
    </row>
    <row r="22" spans="1:6" x14ac:dyDescent="0.25">
      <c r="A22" s="11">
        <v>14</v>
      </c>
      <c r="B22" s="90" t="s">
        <v>150</v>
      </c>
      <c r="C22" s="104">
        <f>C16+C17+C18+C19+C20+C21</f>
        <v>3412427.1199999996</v>
      </c>
      <c r="D22" s="104">
        <f>D16+D17+D18+D19+D20+D21</f>
        <v>-326533</v>
      </c>
      <c r="E22" s="105">
        <f>E16+E17+E18+E19+E20+E21</f>
        <v>3085894.12</v>
      </c>
      <c r="F22" s="1"/>
    </row>
    <row r="23" spans="1:6" x14ac:dyDescent="0.25">
      <c r="A23" s="11">
        <v>15</v>
      </c>
      <c r="B23" s="15" t="s">
        <v>14</v>
      </c>
      <c r="C23" s="59">
        <f>C15-C22</f>
        <v>-131410.78999999911</v>
      </c>
      <c r="D23" s="59">
        <f>D15-D22</f>
        <v>326533</v>
      </c>
      <c r="E23" s="59">
        <f>E15-E22</f>
        <v>195122.21000000043</v>
      </c>
    </row>
    <row r="24" spans="1:6" x14ac:dyDescent="0.25">
      <c r="A24" s="11">
        <v>16</v>
      </c>
      <c r="B24" s="15" t="s">
        <v>153</v>
      </c>
      <c r="C24" s="53">
        <v>0</v>
      </c>
      <c r="D24" s="55">
        <v>59336</v>
      </c>
      <c r="E24" s="59">
        <f>SUM(C24:D24)</f>
        <v>59336</v>
      </c>
    </row>
    <row r="25" spans="1:6" x14ac:dyDescent="0.25">
      <c r="A25" s="11">
        <v>17</v>
      </c>
      <c r="B25" s="15" t="s">
        <v>11</v>
      </c>
      <c r="C25" s="53">
        <v>0</v>
      </c>
      <c r="D25" s="121">
        <v>0</v>
      </c>
      <c r="E25" s="59">
        <f t="shared" ref="E25:E27" si="3">SUM(C25:D25)</f>
        <v>0</v>
      </c>
    </row>
    <row r="26" spans="1:6" x14ac:dyDescent="0.25">
      <c r="A26" s="11">
        <v>18</v>
      </c>
      <c r="B26" s="15" t="s">
        <v>229</v>
      </c>
      <c r="C26" s="53">
        <v>-102740.59999999999</v>
      </c>
      <c r="D26" s="55">
        <v>139623.04999999999</v>
      </c>
      <c r="E26" s="59">
        <f t="shared" si="3"/>
        <v>36882.449999999997</v>
      </c>
    </row>
    <row r="27" spans="1:6" x14ac:dyDescent="0.25">
      <c r="A27" s="11">
        <v>19</v>
      </c>
      <c r="B27" s="15" t="s">
        <v>13</v>
      </c>
      <c r="C27" s="53">
        <v>162217.22</v>
      </c>
      <c r="D27" s="121">
        <v>-13054</v>
      </c>
      <c r="E27" s="59">
        <f t="shared" si="3"/>
        <v>149163.22</v>
      </c>
    </row>
    <row r="28" spans="1:6" x14ac:dyDescent="0.25">
      <c r="A28" s="11">
        <v>20</v>
      </c>
      <c r="B28" s="95" t="s">
        <v>12</v>
      </c>
      <c r="C28" s="83">
        <f>SUM(C25:C27)</f>
        <v>59476.62000000001</v>
      </c>
      <c r="D28" s="83">
        <f t="shared" ref="D28:E28" si="4">SUM(D25:D27)</f>
        <v>126569.04999999999</v>
      </c>
      <c r="E28" s="106">
        <f t="shared" si="4"/>
        <v>186045.66999999998</v>
      </c>
    </row>
    <row r="29" spans="1:6" x14ac:dyDescent="0.25">
      <c r="A29" s="11">
        <v>21</v>
      </c>
      <c r="B29" s="95" t="s">
        <v>23</v>
      </c>
      <c r="C29" s="83">
        <f>C23+C24-C28</f>
        <v>-190887.4099999991</v>
      </c>
      <c r="D29" s="83">
        <f>D23+D24-D28</f>
        <v>259299.95</v>
      </c>
      <c r="E29" s="106">
        <f>E23+E24-E28</f>
        <v>68412.540000000445</v>
      </c>
    </row>
    <row r="30" spans="1:6" x14ac:dyDescent="0.25">
      <c r="A30" s="11">
        <v>22</v>
      </c>
      <c r="B30" s="15" t="s">
        <v>15</v>
      </c>
      <c r="C30" s="53">
        <v>0</v>
      </c>
      <c r="D30" s="55"/>
      <c r="E30" s="59">
        <f>SUM(C30:D30)</f>
        <v>0</v>
      </c>
    </row>
    <row r="31" spans="1:6" x14ac:dyDescent="0.25">
      <c r="A31" s="11">
        <v>23</v>
      </c>
      <c r="B31" s="15" t="s">
        <v>16</v>
      </c>
      <c r="C31" s="53">
        <v>0</v>
      </c>
      <c r="D31" s="55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0</v>
      </c>
      <c r="D32" s="55"/>
      <c r="E32" s="59">
        <f t="shared" si="5"/>
        <v>0</v>
      </c>
    </row>
    <row r="33" spans="1:10" x14ac:dyDescent="0.25">
      <c r="A33" s="11">
        <v>25</v>
      </c>
      <c r="B33" s="15" t="s">
        <v>167</v>
      </c>
      <c r="C33" s="53">
        <v>0</v>
      </c>
      <c r="D33" s="55"/>
      <c r="E33" s="60">
        <f t="shared" si="5"/>
        <v>0</v>
      </c>
    </row>
    <row r="34" spans="1:10" x14ac:dyDescent="0.25">
      <c r="A34" s="11">
        <v>26</v>
      </c>
      <c r="B34" s="95" t="s">
        <v>18</v>
      </c>
      <c r="C34" s="83">
        <f>SUM(C30:C33)</f>
        <v>0</v>
      </c>
      <c r="D34" s="107">
        <f t="shared" ref="D34" si="6">SUM(D30:D33)</f>
        <v>0</v>
      </c>
      <c r="E34" s="83">
        <f>SUM(E30:E33)</f>
        <v>0</v>
      </c>
    </row>
    <row r="35" spans="1:10" x14ac:dyDescent="0.25">
      <c r="A35" s="11">
        <v>27</v>
      </c>
      <c r="B35" s="15" t="s">
        <v>19</v>
      </c>
      <c r="C35" s="53">
        <v>-25647.88</v>
      </c>
      <c r="D35" s="55"/>
      <c r="E35" s="33">
        <f>SUM(C35:D35)</f>
        <v>-25647.88</v>
      </c>
    </row>
    <row r="36" spans="1:10" x14ac:dyDescent="0.25">
      <c r="A36" s="11">
        <v>28</v>
      </c>
      <c r="B36" s="15" t="s">
        <v>20</v>
      </c>
      <c r="C36" s="53">
        <v>0</v>
      </c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>
        <v>0</v>
      </c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855937.7</v>
      </c>
      <c r="D38" s="70">
        <f>-1*(D29-D34)</f>
        <v>-259299.95</v>
      </c>
      <c r="E38" s="33">
        <f t="shared" si="7"/>
        <v>596637.75</v>
      </c>
    </row>
    <row r="39" spans="1:10" x14ac:dyDescent="0.25">
      <c r="A39" s="11">
        <v>31</v>
      </c>
      <c r="B39" s="95" t="s">
        <v>22</v>
      </c>
      <c r="C39" s="83">
        <f>C29-C34+C35+C36+C37+C38</f>
        <v>639402.41000000085</v>
      </c>
      <c r="D39" s="83">
        <f t="shared" ref="D39:E39" si="8">D29-D34+D35+D36+D37+D38</f>
        <v>0</v>
      </c>
      <c r="E39" s="83">
        <f t="shared" si="8"/>
        <v>639402.41000000038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3645358.73</v>
      </c>
      <c r="D41" s="55"/>
      <c r="E41" s="59">
        <f t="shared" ref="E41:E46" si="9">SUM(C41:D41)</f>
        <v>3645358.73</v>
      </c>
    </row>
    <row r="42" spans="1:10" x14ac:dyDescent="0.25">
      <c r="A42" s="11">
        <v>34</v>
      </c>
      <c r="B42" s="15" t="s">
        <v>26</v>
      </c>
      <c r="C42" s="53">
        <v>0</v>
      </c>
      <c r="D42" s="55"/>
      <c r="E42" s="59">
        <f t="shared" si="9"/>
        <v>0</v>
      </c>
    </row>
    <row r="43" spans="1:10" x14ac:dyDescent="0.25">
      <c r="A43" s="11">
        <v>35</v>
      </c>
      <c r="B43" s="15" t="s">
        <v>27</v>
      </c>
      <c r="C43" s="53">
        <v>557000</v>
      </c>
      <c r="D43" s="55"/>
      <c r="E43" s="59">
        <f t="shared" si="9"/>
        <v>557000</v>
      </c>
    </row>
    <row r="44" spans="1:10" x14ac:dyDescent="0.25">
      <c r="A44" s="11">
        <v>36</v>
      </c>
      <c r="B44" s="15" t="s">
        <v>28</v>
      </c>
      <c r="C44" s="53">
        <v>0</v>
      </c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>
        <v>0</v>
      </c>
      <c r="D45" s="55"/>
      <c r="E45" s="59">
        <f t="shared" si="9"/>
        <v>0</v>
      </c>
    </row>
    <row r="46" spans="1:10" x14ac:dyDescent="0.25">
      <c r="A46" s="11">
        <v>38</v>
      </c>
      <c r="B46" s="15" t="s">
        <v>30</v>
      </c>
      <c r="C46" s="53">
        <v>0</v>
      </c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3727761.1400000006</v>
      </c>
      <c r="D47" s="107">
        <f t="shared" ref="D47:E47" si="10">(D39+D41+D42)-(D43+D44+D45+D46)</f>
        <v>0</v>
      </c>
      <c r="E47" s="106">
        <f t="shared" si="10"/>
        <v>3727761.1400000006</v>
      </c>
    </row>
    <row r="48" spans="1:10" x14ac:dyDescent="0.25">
      <c r="A48" s="11">
        <v>40</v>
      </c>
      <c r="B48" s="15" t="s">
        <v>32</v>
      </c>
      <c r="C48" s="53">
        <v>0</v>
      </c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>
        <v>0</v>
      </c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>
        <v>0</v>
      </c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>
        <v>0</v>
      </c>
      <c r="D52" s="109"/>
      <c r="E52" s="33">
        <f>C52</f>
        <v>0</v>
      </c>
    </row>
    <row r="53" spans="1:7" x14ac:dyDescent="0.25">
      <c r="A53" s="11">
        <v>45</v>
      </c>
      <c r="B53" s="15" t="s">
        <v>36</v>
      </c>
      <c r="C53" s="110">
        <f>((C22+C28-C18-C19)/C15)</f>
        <v>0.79146189132194877</v>
      </c>
      <c r="D53" s="110" t="e">
        <f>((D22+D28-D18-D19)/D15)</f>
        <v>#DIV/0!</v>
      </c>
      <c r="E53" s="110">
        <f>((E22+E28-E18-E19)/E15)</f>
        <v>0.76999995912851782</v>
      </c>
    </row>
    <row r="54" spans="1:7" x14ac:dyDescent="0.25">
      <c r="A54" s="11">
        <v>46</v>
      </c>
      <c r="B54" s="15" t="s">
        <v>37</v>
      </c>
      <c r="C54" s="110">
        <f>((C22+C28+C34)/C15)</f>
        <v>1.0581793538345476</v>
      </c>
      <c r="D54" s="110" t="e">
        <f>((D22+D28+D34)/D15)</f>
        <v>#DIV/0!</v>
      </c>
      <c r="E54" s="110">
        <f>((E22+E28+E34)/E15)</f>
        <v>0.99723361937671295</v>
      </c>
    </row>
    <row r="55" spans="1:7" x14ac:dyDescent="0.25">
      <c r="A55" s="11">
        <v>47</v>
      </c>
      <c r="B55" s="15" t="s">
        <v>38</v>
      </c>
      <c r="C55" s="110" t="e">
        <f>((C39+C34)/C34)</f>
        <v>#DIV/0!</v>
      </c>
      <c r="D55" s="110" t="e">
        <f t="shared" ref="D55:E55" si="13">((D39+D34)/D34)</f>
        <v>#DIV/0!</v>
      </c>
      <c r="E55" s="110" t="e">
        <f t="shared" si="13"/>
        <v>#DIV/0!</v>
      </c>
    </row>
    <row r="56" spans="1:7" x14ac:dyDescent="0.25">
      <c r="A56" s="11">
        <v>48</v>
      </c>
      <c r="B56" s="15" t="s">
        <v>39</v>
      </c>
      <c r="C56" s="110" t="e">
        <f>(C39+C34+C18+C19)/C52</f>
        <v>#DIV/0!</v>
      </c>
      <c r="D56" s="110" t="e">
        <f>(D39+D34+D18+D19)/D52</f>
        <v>#DIV/0!</v>
      </c>
      <c r="E56" s="110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&amp;LEXHIBIT 4&amp;CPage &amp;P of &amp;N&amp;R7/29/2016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Lewis River Telephone Co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1254345</v>
      </c>
      <c r="D9" s="53"/>
      <c r="E9" s="33">
        <f>SUM(C9:D9)</f>
        <v>1254345</v>
      </c>
    </row>
    <row r="10" spans="1:6" x14ac:dyDescent="0.25">
      <c r="A10" s="11">
        <v>2</v>
      </c>
      <c r="B10" s="18" t="s">
        <v>2</v>
      </c>
      <c r="C10" s="53">
        <v>1916755</v>
      </c>
      <c r="D10" s="53"/>
      <c r="E10" s="33">
        <f t="shared" ref="E10:E14" si="0">SUM(C10:D10)</f>
        <v>1916755</v>
      </c>
    </row>
    <row r="11" spans="1:6" x14ac:dyDescent="0.25">
      <c r="A11" s="11">
        <v>3</v>
      </c>
      <c r="B11" s="18" t="s">
        <v>3</v>
      </c>
      <c r="C11" s="53">
        <v>16</v>
      </c>
      <c r="D11" s="53">
        <v>0</v>
      </c>
      <c r="E11" s="33">
        <f t="shared" si="0"/>
        <v>16</v>
      </c>
    </row>
    <row r="12" spans="1:6" x14ac:dyDescent="0.25">
      <c r="A12" s="11">
        <v>4</v>
      </c>
      <c r="B12" s="18" t="s">
        <v>4</v>
      </c>
      <c r="C12" s="53">
        <v>99920</v>
      </c>
      <c r="D12" s="53">
        <v>0</v>
      </c>
      <c r="E12" s="33">
        <f t="shared" si="0"/>
        <v>99920</v>
      </c>
    </row>
    <row r="13" spans="1:6" x14ac:dyDescent="0.25">
      <c r="A13" s="11">
        <v>5</v>
      </c>
      <c r="B13" s="18" t="s">
        <v>5</v>
      </c>
      <c r="C13" s="53">
        <v>87457</v>
      </c>
      <c r="D13" s="53">
        <v>0</v>
      </c>
      <c r="E13" s="33">
        <f t="shared" si="0"/>
        <v>87457</v>
      </c>
    </row>
    <row r="14" spans="1:6" x14ac:dyDescent="0.25">
      <c r="A14" s="11">
        <v>6</v>
      </c>
      <c r="B14" s="18" t="s">
        <v>152</v>
      </c>
      <c r="C14" s="53">
        <v>1609</v>
      </c>
      <c r="D14" s="53">
        <v>0</v>
      </c>
      <c r="E14" s="33">
        <f t="shared" si="0"/>
        <v>1609</v>
      </c>
    </row>
    <row r="15" spans="1:6" x14ac:dyDescent="0.25">
      <c r="A15" s="11">
        <v>7</v>
      </c>
      <c r="B15" s="90" t="s">
        <v>151</v>
      </c>
      <c r="C15" s="41">
        <f>SUM(C9:C14)</f>
        <v>3360102</v>
      </c>
      <c r="D15" s="41">
        <f t="shared" ref="D15:E15" si="1">SUM(D9:D14)</f>
        <v>0</v>
      </c>
      <c r="E15" s="41">
        <f t="shared" si="1"/>
        <v>3360102</v>
      </c>
      <c r="F15" s="1"/>
    </row>
    <row r="16" spans="1:6" x14ac:dyDescent="0.25">
      <c r="A16" s="11">
        <v>8</v>
      </c>
      <c r="B16" s="18" t="s">
        <v>6</v>
      </c>
      <c r="C16" s="53">
        <v>682847</v>
      </c>
      <c r="D16" s="53">
        <v>-65765</v>
      </c>
      <c r="E16" s="42">
        <f>SUM(C16:D16)</f>
        <v>617082</v>
      </c>
    </row>
    <row r="17" spans="1:6" x14ac:dyDescent="0.25">
      <c r="A17" s="11">
        <v>9</v>
      </c>
      <c r="B17" s="18" t="s">
        <v>40</v>
      </c>
      <c r="C17" s="53">
        <v>624592</v>
      </c>
      <c r="D17" s="53">
        <v>-38163</v>
      </c>
      <c r="E17" s="42">
        <f t="shared" ref="E17:E21" si="2">SUM(C17:D17)</f>
        <v>586429</v>
      </c>
    </row>
    <row r="18" spans="1:6" x14ac:dyDescent="0.25">
      <c r="A18" s="11">
        <v>10</v>
      </c>
      <c r="B18" s="18" t="s">
        <v>7</v>
      </c>
      <c r="C18" s="53">
        <v>780155</v>
      </c>
      <c r="D18" s="53">
        <v>-106463</v>
      </c>
      <c r="E18" s="42">
        <f t="shared" si="2"/>
        <v>673692</v>
      </c>
    </row>
    <row r="19" spans="1:6" x14ac:dyDescent="0.25">
      <c r="A19" s="11">
        <v>11</v>
      </c>
      <c r="B19" s="18" t="s">
        <v>8</v>
      </c>
      <c r="C19" s="53">
        <v>80914</v>
      </c>
      <c r="D19" s="53">
        <v>-13188</v>
      </c>
      <c r="E19" s="42">
        <f t="shared" si="2"/>
        <v>67726</v>
      </c>
    </row>
    <row r="20" spans="1:6" x14ac:dyDescent="0.25">
      <c r="A20" s="11">
        <v>12</v>
      </c>
      <c r="B20" s="18" t="s">
        <v>9</v>
      </c>
      <c r="C20" s="53">
        <v>433648</v>
      </c>
      <c r="D20" s="53">
        <v>-24029</v>
      </c>
      <c r="E20" s="42">
        <f t="shared" si="2"/>
        <v>409619</v>
      </c>
    </row>
    <row r="21" spans="1:6" x14ac:dyDescent="0.25">
      <c r="A21" s="11">
        <v>13</v>
      </c>
      <c r="B21" s="18" t="s">
        <v>10</v>
      </c>
      <c r="C21" s="53">
        <v>883200</v>
      </c>
      <c r="D21" s="53">
        <v>-56373</v>
      </c>
      <c r="E21" s="42">
        <f t="shared" si="2"/>
        <v>826827</v>
      </c>
    </row>
    <row r="22" spans="1:6" x14ac:dyDescent="0.25">
      <c r="A22" s="11">
        <v>14</v>
      </c>
      <c r="B22" s="90" t="s">
        <v>150</v>
      </c>
      <c r="C22" s="41">
        <f>C16+C17+C18+C19+C20+C21</f>
        <v>3485356</v>
      </c>
      <c r="D22" s="41">
        <f>D16+D17+D18+D19+D20+D21</f>
        <v>-303981</v>
      </c>
      <c r="E22" s="43">
        <f>E16+E17+E18+E19+E20+E21</f>
        <v>3181375</v>
      </c>
      <c r="F22" s="1"/>
    </row>
    <row r="23" spans="1:6" x14ac:dyDescent="0.25">
      <c r="A23" s="11">
        <v>15</v>
      </c>
      <c r="B23" s="18" t="s">
        <v>14</v>
      </c>
      <c r="C23" s="33">
        <f>C15-C22</f>
        <v>-125254</v>
      </c>
      <c r="D23" s="33">
        <f>D15-D22</f>
        <v>303981</v>
      </c>
      <c r="E23" s="33">
        <f>E15-E22</f>
        <v>178727</v>
      </c>
    </row>
    <row r="24" spans="1:6" x14ac:dyDescent="0.25">
      <c r="A24" s="11">
        <v>16</v>
      </c>
      <c r="B24" s="18" t="s">
        <v>153</v>
      </c>
      <c r="C24" s="53">
        <v>0</v>
      </c>
      <c r="D24" s="55">
        <v>64638</v>
      </c>
      <c r="E24" s="33">
        <f>SUM(C24:D24)</f>
        <v>64638</v>
      </c>
    </row>
    <row r="25" spans="1:6" x14ac:dyDescent="0.25">
      <c r="A25" s="11">
        <v>17</v>
      </c>
      <c r="B25" s="18" t="s">
        <v>11</v>
      </c>
      <c r="C25" s="53">
        <v>0</v>
      </c>
      <c r="D25" s="121">
        <v>0</v>
      </c>
      <c r="E25" s="33">
        <f t="shared" ref="E25:E27" si="3">SUM(C25:D25)</f>
        <v>0</v>
      </c>
    </row>
    <row r="26" spans="1:6" x14ac:dyDescent="0.25">
      <c r="A26" s="11">
        <v>18</v>
      </c>
      <c r="B26" s="18" t="s">
        <v>229</v>
      </c>
      <c r="C26" s="53">
        <v>-101975</v>
      </c>
      <c r="D26" s="55">
        <v>133639</v>
      </c>
      <c r="E26" s="33">
        <f t="shared" si="3"/>
        <v>31664</v>
      </c>
    </row>
    <row r="27" spans="1:6" x14ac:dyDescent="0.25">
      <c r="A27" s="11">
        <v>19</v>
      </c>
      <c r="B27" s="18" t="s">
        <v>13</v>
      </c>
      <c r="C27" s="53">
        <v>166702</v>
      </c>
      <c r="D27" s="121">
        <v>-13208</v>
      </c>
      <c r="E27" s="33">
        <f t="shared" si="3"/>
        <v>153494</v>
      </c>
    </row>
    <row r="28" spans="1:6" x14ac:dyDescent="0.25">
      <c r="A28" s="11">
        <v>20</v>
      </c>
      <c r="B28" s="90" t="s">
        <v>12</v>
      </c>
      <c r="C28" s="38">
        <f>SUM(C25:C27)</f>
        <v>64727</v>
      </c>
      <c r="D28" s="38">
        <f t="shared" ref="D28:E28" si="4">SUM(D25:D27)</f>
        <v>120431</v>
      </c>
      <c r="E28" s="44">
        <f t="shared" si="4"/>
        <v>185158</v>
      </c>
    </row>
    <row r="29" spans="1:6" x14ac:dyDescent="0.25">
      <c r="A29" s="11">
        <v>21</v>
      </c>
      <c r="B29" s="90" t="s">
        <v>23</v>
      </c>
      <c r="C29" s="38">
        <f>C23+C24-C28</f>
        <v>-189981</v>
      </c>
      <c r="D29" s="38">
        <f>D23+D24-D28</f>
        <v>248188</v>
      </c>
      <c r="E29" s="44">
        <f>E23+E24-E28</f>
        <v>58207</v>
      </c>
    </row>
    <row r="30" spans="1:6" x14ac:dyDescent="0.25">
      <c r="A30" s="11">
        <v>22</v>
      </c>
      <c r="B30" s="18" t="s">
        <v>15</v>
      </c>
      <c r="C30" s="53">
        <v>0</v>
      </c>
      <c r="D30" s="55"/>
      <c r="E30" s="33">
        <f>SUM(C30:D30)</f>
        <v>0</v>
      </c>
    </row>
    <row r="31" spans="1:6" x14ac:dyDescent="0.25">
      <c r="A31" s="11">
        <v>23</v>
      </c>
      <c r="B31" s="18" t="s">
        <v>16</v>
      </c>
      <c r="C31" s="53">
        <v>0</v>
      </c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0</v>
      </c>
      <c r="D32" s="55"/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>
        <v>0</v>
      </c>
      <c r="D33" s="55"/>
      <c r="E33" s="34">
        <f t="shared" si="5"/>
        <v>0</v>
      </c>
    </row>
    <row r="34" spans="1:5" x14ac:dyDescent="0.25">
      <c r="A34" s="11">
        <v>26</v>
      </c>
      <c r="B34" s="90" t="s">
        <v>18</v>
      </c>
      <c r="C34" s="38">
        <f>SUM(C30:C33)</f>
        <v>0</v>
      </c>
      <c r="D34" s="65">
        <f t="shared" ref="D34" si="6">SUM(D30:D33)</f>
        <v>0</v>
      </c>
      <c r="E34" s="38">
        <f>SUM(E30:E33)</f>
        <v>0</v>
      </c>
    </row>
    <row r="35" spans="1:5" x14ac:dyDescent="0.25">
      <c r="A35" s="11">
        <v>27</v>
      </c>
      <c r="B35" s="18" t="s">
        <v>19</v>
      </c>
      <c r="C35" s="53">
        <v>-33590</v>
      </c>
      <c r="D35" s="55"/>
      <c r="E35" s="33">
        <f>SUM(C35:D35)</f>
        <v>-33590</v>
      </c>
    </row>
    <row r="36" spans="1:5" x14ac:dyDescent="0.25">
      <c r="A36" s="11">
        <v>28</v>
      </c>
      <c r="B36" s="18" t="s">
        <v>20</v>
      </c>
      <c r="C36" s="53">
        <v>0</v>
      </c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>
        <v>0</v>
      </c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v>916677</v>
      </c>
      <c r="D38" s="70">
        <f>-1*(D29-D34)</f>
        <v>-248188</v>
      </c>
      <c r="E38" s="33">
        <f t="shared" si="7"/>
        <v>668489</v>
      </c>
    </row>
    <row r="39" spans="1:5" x14ac:dyDescent="0.25">
      <c r="A39" s="11">
        <v>31</v>
      </c>
      <c r="B39" s="90" t="s">
        <v>22</v>
      </c>
      <c r="C39" s="38">
        <f>C29-C34+C35+C36+C37+C38</f>
        <v>693106</v>
      </c>
      <c r="D39" s="38">
        <f t="shared" ref="D39:E39" si="8">D29-D34+D35+D36+D37+D38</f>
        <v>0</v>
      </c>
      <c r="E39" s="38">
        <f t="shared" si="8"/>
        <v>693106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3727761</v>
      </c>
      <c r="D41" s="55"/>
      <c r="E41" s="33">
        <f t="shared" ref="E41:E46" si="9">SUM(C41:D41)</f>
        <v>3727761</v>
      </c>
    </row>
    <row r="42" spans="1:5" x14ac:dyDescent="0.25">
      <c r="A42" s="11">
        <v>34</v>
      </c>
      <c r="B42" s="18" t="s">
        <v>26</v>
      </c>
      <c r="C42" s="53">
        <v>1</v>
      </c>
      <c r="D42" s="55"/>
      <c r="E42" s="33">
        <f t="shared" si="9"/>
        <v>1</v>
      </c>
    </row>
    <row r="43" spans="1:5" x14ac:dyDescent="0.25">
      <c r="A43" s="11">
        <v>35</v>
      </c>
      <c r="B43" s="18" t="s">
        <v>27</v>
      </c>
      <c r="C43" s="53">
        <v>836000</v>
      </c>
      <c r="D43" s="55"/>
      <c r="E43" s="33">
        <f t="shared" si="9"/>
        <v>836000</v>
      </c>
    </row>
    <row r="44" spans="1:5" x14ac:dyDescent="0.25">
      <c r="A44" s="11">
        <v>36</v>
      </c>
      <c r="B44" s="18" t="s">
        <v>28</v>
      </c>
      <c r="C44" s="53">
        <v>0</v>
      </c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>
        <v>0</v>
      </c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>
        <v>0</v>
      </c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3584868</v>
      </c>
      <c r="D47" s="65">
        <f t="shared" ref="D47:E47" si="10">(D39+D41+D42)-(D43+D44+D45+D46)</f>
        <v>0</v>
      </c>
      <c r="E47" s="44">
        <f t="shared" si="10"/>
        <v>3584868</v>
      </c>
    </row>
    <row r="48" spans="1:5" x14ac:dyDescent="0.25">
      <c r="A48" s="11">
        <v>40</v>
      </c>
      <c r="B48" s="18" t="s">
        <v>32</v>
      </c>
      <c r="C48" s="53">
        <v>0</v>
      </c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>
        <v>0</v>
      </c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>
        <v>0</v>
      </c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0</v>
      </c>
      <c r="D52" s="103"/>
      <c r="E52" s="33">
        <f>C52</f>
        <v>0</v>
      </c>
    </row>
    <row r="53" spans="1:7" x14ac:dyDescent="0.25">
      <c r="A53" s="11">
        <v>45</v>
      </c>
      <c r="B53" s="18" t="s">
        <v>36</v>
      </c>
      <c r="C53" s="47">
        <f>((C22+C28-C18-C19)/C15)</f>
        <v>0.80027749157614858</v>
      </c>
      <c r="D53" s="47" t="e">
        <f>((D22+D28-D18-D19)/D15)</f>
        <v>#DIV/0!</v>
      </c>
      <c r="E53" s="47">
        <f>((E22+E28-E18-E19)/E15)</f>
        <v>0.78126050935358515</v>
      </c>
    </row>
    <row r="54" spans="1:7" x14ac:dyDescent="0.25">
      <c r="A54" s="11">
        <v>46</v>
      </c>
      <c r="B54" s="18" t="s">
        <v>37</v>
      </c>
      <c r="C54" s="47">
        <f>((C22+C28+C34)/C15)</f>
        <v>1.0565402478853321</v>
      </c>
      <c r="D54" s="47" t="e">
        <f>((D22+D28+D34)/D15)</f>
        <v>#DIV/0!</v>
      </c>
      <c r="E54" s="47">
        <f>((E22+E28+E34)/E15)</f>
        <v>1.0019139299937918</v>
      </c>
    </row>
    <row r="55" spans="1:7" x14ac:dyDescent="0.25">
      <c r="A55" s="11">
        <v>47</v>
      </c>
      <c r="B55" s="18" t="s">
        <v>38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 x14ac:dyDescent="0.25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&amp;LEXHIBIT 4&amp;CPage &amp;P of &amp;N&amp;R7/29/2016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Lewis River Telephone Co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1285427.5900000001</v>
      </c>
      <c r="D9" s="42">
        <f>'CurrentYearIncomeStmt '!E9</f>
        <v>1254345</v>
      </c>
    </row>
    <row r="10" spans="1:5" x14ac:dyDescent="0.25">
      <c r="A10" s="11">
        <v>2</v>
      </c>
      <c r="B10" s="18" t="s">
        <v>2</v>
      </c>
      <c r="C10" s="33">
        <f>PriorYearIncomeStmt!E10</f>
        <v>1792111.81</v>
      </c>
      <c r="D10" s="42">
        <f>'CurrentYearIncomeStmt '!E10</f>
        <v>1916755</v>
      </c>
    </row>
    <row r="11" spans="1:5" x14ac:dyDescent="0.25">
      <c r="A11" s="11">
        <v>3</v>
      </c>
      <c r="B11" s="18" t="s">
        <v>3</v>
      </c>
      <c r="C11" s="33">
        <f>PriorYearIncomeStmt!E11</f>
        <v>-122.27</v>
      </c>
      <c r="D11" s="42">
        <f>'CurrentYearIncomeStmt '!E11</f>
        <v>16</v>
      </c>
    </row>
    <row r="12" spans="1:5" x14ac:dyDescent="0.25">
      <c r="A12" s="11">
        <v>4</v>
      </c>
      <c r="B12" s="18" t="s">
        <v>4</v>
      </c>
      <c r="C12" s="33">
        <f>PriorYearIncomeStmt!E12</f>
        <v>110076.91</v>
      </c>
      <c r="D12" s="42">
        <f>'CurrentYearIncomeStmt '!E12</f>
        <v>99920</v>
      </c>
    </row>
    <row r="13" spans="1:5" x14ac:dyDescent="0.25">
      <c r="A13" s="11">
        <v>5</v>
      </c>
      <c r="B13" s="18" t="s">
        <v>5</v>
      </c>
      <c r="C13" s="33">
        <f>PriorYearIncomeStmt!E13</f>
        <v>92489.24</v>
      </c>
      <c r="D13" s="42">
        <f>'CurrentYearIncomeStmt '!E13</f>
        <v>87457</v>
      </c>
    </row>
    <row r="14" spans="1:5" x14ac:dyDescent="0.25">
      <c r="A14" s="11">
        <v>6</v>
      </c>
      <c r="B14" s="18" t="s">
        <v>152</v>
      </c>
      <c r="C14" s="33">
        <f>PriorYearIncomeStmt!E14</f>
        <v>1033.05</v>
      </c>
      <c r="D14" s="42">
        <f>'CurrentYearIncomeStmt '!E14</f>
        <v>1609</v>
      </c>
    </row>
    <row r="15" spans="1:5" x14ac:dyDescent="0.25">
      <c r="A15" s="11">
        <v>7</v>
      </c>
      <c r="B15" s="90" t="s">
        <v>151</v>
      </c>
      <c r="C15" s="41">
        <f>SUM(C9:C14)</f>
        <v>3281016.3300000005</v>
      </c>
      <c r="D15" s="43">
        <f t="shared" ref="D15" si="0">SUM(D9:D14)</f>
        <v>3360102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601664.13</v>
      </c>
      <c r="D16" s="42">
        <f>'CurrentYearIncomeStmt '!E16</f>
        <v>617082</v>
      </c>
    </row>
    <row r="17" spans="1:5" x14ac:dyDescent="0.25">
      <c r="A17" s="11">
        <v>9</v>
      </c>
      <c r="B17" s="18" t="s">
        <v>40</v>
      </c>
      <c r="C17" s="33">
        <f>PriorYearIncomeStmt!E17</f>
        <v>558729.65</v>
      </c>
      <c r="D17" s="42">
        <f>'CurrentYearIncomeStmt '!E17</f>
        <v>586429</v>
      </c>
    </row>
    <row r="18" spans="1:5" x14ac:dyDescent="0.25">
      <c r="A18" s="11">
        <v>10</v>
      </c>
      <c r="B18" s="18" t="s">
        <v>7</v>
      </c>
      <c r="C18" s="33">
        <f>PriorYearIncomeStmt!E18</f>
        <v>678022.27</v>
      </c>
      <c r="D18" s="42">
        <f>'CurrentYearIncomeStmt '!E18</f>
        <v>673692</v>
      </c>
    </row>
    <row r="19" spans="1:5" x14ac:dyDescent="0.25">
      <c r="A19" s="11">
        <v>11</v>
      </c>
      <c r="B19" s="18" t="s">
        <v>8</v>
      </c>
      <c r="C19" s="33">
        <f>PriorYearIncomeStmt!E19</f>
        <v>67535.08</v>
      </c>
      <c r="D19" s="42">
        <f>'CurrentYearIncomeStmt '!E19</f>
        <v>67726</v>
      </c>
    </row>
    <row r="20" spans="1:5" x14ac:dyDescent="0.25">
      <c r="A20" s="11">
        <v>12</v>
      </c>
      <c r="B20" s="18" t="s">
        <v>9</v>
      </c>
      <c r="C20" s="33">
        <f>PriorYearIncomeStmt!E20</f>
        <v>391527.15</v>
      </c>
      <c r="D20" s="42">
        <f>'CurrentYearIncomeStmt '!E20</f>
        <v>409619</v>
      </c>
    </row>
    <row r="21" spans="1:5" x14ac:dyDescent="0.25">
      <c r="A21" s="11">
        <v>13</v>
      </c>
      <c r="B21" s="18" t="s">
        <v>10</v>
      </c>
      <c r="C21" s="33">
        <f>PriorYearIncomeStmt!E21</f>
        <v>788415.84</v>
      </c>
      <c r="D21" s="42">
        <f>'CurrentYearIncomeStmt '!E21</f>
        <v>826827</v>
      </c>
    </row>
    <row r="22" spans="1:5" x14ac:dyDescent="0.25">
      <c r="A22" s="11">
        <v>14</v>
      </c>
      <c r="B22" s="90" t="s">
        <v>150</v>
      </c>
      <c r="C22" s="41">
        <f>C16+C17+C18+C19+C20+C21</f>
        <v>3085894.12</v>
      </c>
      <c r="D22" s="43">
        <f>D16+D17+D18+D19+D20+D21</f>
        <v>3181375</v>
      </c>
      <c r="E22" s="1"/>
    </row>
    <row r="23" spans="1:5" x14ac:dyDescent="0.25">
      <c r="A23" s="11">
        <v>15</v>
      </c>
      <c r="B23" s="18" t="s">
        <v>14</v>
      </c>
      <c r="C23" s="33">
        <f>C15-C22</f>
        <v>195122.21000000043</v>
      </c>
      <c r="D23" s="42">
        <f>D15-D22</f>
        <v>178727</v>
      </c>
    </row>
    <row r="24" spans="1:5" x14ac:dyDescent="0.25">
      <c r="A24" s="11">
        <v>16</v>
      </c>
      <c r="B24" s="18" t="s">
        <v>153</v>
      </c>
      <c r="C24" s="33">
        <f>PriorYearIncomeStmt!E24</f>
        <v>59336</v>
      </c>
      <c r="D24" s="42">
        <f>'CurrentYearIncomeStmt '!E24</f>
        <v>64638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214</v>
      </c>
      <c r="C26" s="33">
        <f>PriorYearIncomeStmt!E26</f>
        <v>36882.449999999997</v>
      </c>
      <c r="D26" s="42">
        <f>'CurrentYearIncomeStmt '!E26</f>
        <v>31664</v>
      </c>
    </row>
    <row r="27" spans="1:5" x14ac:dyDescent="0.25">
      <c r="A27" s="11">
        <v>19</v>
      </c>
      <c r="B27" s="18" t="s">
        <v>13</v>
      </c>
      <c r="C27" s="33">
        <f>PriorYearIncomeStmt!E27</f>
        <v>149163.22</v>
      </c>
      <c r="D27" s="42">
        <f>'CurrentYearIncomeStmt '!E27</f>
        <v>153494</v>
      </c>
    </row>
    <row r="28" spans="1:5" x14ac:dyDescent="0.25">
      <c r="A28" s="11">
        <v>20</v>
      </c>
      <c r="B28" s="90" t="s">
        <v>12</v>
      </c>
      <c r="C28" s="38">
        <f>SUM(C25:C27)</f>
        <v>186045.66999999998</v>
      </c>
      <c r="D28" s="44">
        <f t="shared" ref="D28" si="1">SUM(D25:D27)</f>
        <v>185158</v>
      </c>
    </row>
    <row r="29" spans="1:5" x14ac:dyDescent="0.25">
      <c r="A29" s="11">
        <v>21</v>
      </c>
      <c r="B29" s="90" t="s">
        <v>23</v>
      </c>
      <c r="C29" s="38">
        <f>C23+C24-C28</f>
        <v>68412.540000000445</v>
      </c>
      <c r="D29" s="44">
        <f>D23+D24-D28</f>
        <v>58207</v>
      </c>
    </row>
    <row r="30" spans="1:5" x14ac:dyDescent="0.2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90" t="s">
        <v>18</v>
      </c>
      <c r="C34" s="38">
        <f>SUM(C30:C33)</f>
        <v>0</v>
      </c>
      <c r="D34" s="44">
        <f t="shared" ref="D34" si="2">SUM(D30:D33)</f>
        <v>0</v>
      </c>
    </row>
    <row r="35" spans="1:4" x14ac:dyDescent="0.25">
      <c r="A35" s="11">
        <v>27</v>
      </c>
      <c r="B35" s="18" t="s">
        <v>19</v>
      </c>
      <c r="C35" s="33">
        <f>PriorYearIncomeStmt!E35</f>
        <v>-25647.88</v>
      </c>
      <c r="D35" s="42">
        <f>'CurrentYearIncomeStmt '!E35</f>
        <v>-33590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596637.75</v>
      </c>
      <c r="D38" s="42">
        <f>'CurrentYearIncomeStmt '!E38</f>
        <v>668489</v>
      </c>
    </row>
    <row r="39" spans="1:4" x14ac:dyDescent="0.25">
      <c r="A39" s="11">
        <v>31</v>
      </c>
      <c r="B39" s="90" t="s">
        <v>22</v>
      </c>
      <c r="C39" s="38">
        <f>C29-C34+C35+C36+C37+C38</f>
        <v>639402.41000000038</v>
      </c>
      <c r="D39" s="44">
        <f t="shared" ref="D39" si="3">D29-D34+D35+D36+D37+D38</f>
        <v>693106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3645358.73</v>
      </c>
      <c r="D41" s="42">
        <f>'CurrentYearIncomeStmt '!E41</f>
        <v>3727761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1</v>
      </c>
    </row>
    <row r="43" spans="1:4" x14ac:dyDescent="0.25">
      <c r="A43" s="11">
        <v>35</v>
      </c>
      <c r="B43" s="18" t="s">
        <v>27</v>
      </c>
      <c r="C43" s="33">
        <f>PriorYearIncomeStmt!E43</f>
        <v>557000</v>
      </c>
      <c r="D43" s="42">
        <f>'CurrentYearIncomeStmt '!E43</f>
        <v>836000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3727761.1400000006</v>
      </c>
      <c r="D47" s="44">
        <f t="shared" ref="D47" si="4">(D39+D41+D42)-(D43+D44+D45+D46)</f>
        <v>3584868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45</v>
      </c>
      <c r="B53" s="18" t="s">
        <v>36</v>
      </c>
      <c r="C53" s="50">
        <f>((C22+C28-C18-C19)/C15)</f>
        <v>0.76999995912851782</v>
      </c>
      <c r="D53" s="50">
        <f>((D22+D28-D18-D19)/D15)</f>
        <v>0.78126050935358515</v>
      </c>
    </row>
    <row r="54" spans="1:8" x14ac:dyDescent="0.25">
      <c r="A54" s="11">
        <v>46</v>
      </c>
      <c r="B54" s="18" t="s">
        <v>37</v>
      </c>
      <c r="C54" s="50">
        <f>((C22+C28+C34)/C15)</f>
        <v>0.99723361937671295</v>
      </c>
      <c r="D54" s="50">
        <f>((D22+D28+D34)/D15)</f>
        <v>1.0019139299937918</v>
      </c>
    </row>
    <row r="55" spans="1:8" x14ac:dyDescent="0.25">
      <c r="A55" s="11">
        <v>47</v>
      </c>
      <c r="B55" s="18" t="s">
        <v>38</v>
      </c>
      <c r="C55" s="50" t="e">
        <f>((C39+C34)/C34)</f>
        <v>#DIV/0!</v>
      </c>
      <c r="D55" s="50" t="e">
        <f t="shared" ref="D55" si="6">((D39+D34)/D34)</f>
        <v>#DIV/0!</v>
      </c>
    </row>
    <row r="56" spans="1:8" x14ac:dyDescent="0.25">
      <c r="A56" s="11">
        <v>48</v>
      </c>
      <c r="B56" s="18" t="s">
        <v>39</v>
      </c>
      <c r="C56" s="46" t="e">
        <f>(C39+C34+C18+C19)/C52</f>
        <v>#DIV/0!</v>
      </c>
      <c r="D56" s="50" t="e">
        <f>(D39+D34+D18+D19)/D52</f>
        <v>#DIV/0!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&amp;LEXHIBIT 4&amp;CPage &amp;P of &amp;N&amp;R7/29/2016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BC0F4C8E85234A8B7135EDB3E43AF8" ma:contentTypeVersion="104" ma:contentTypeDescription="" ma:contentTypeScope="" ma:versionID="eef90aae75a471da6bfe16040e05dd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2016-07-29T07:00:00+00:00</OpenedDate>
    <Date1 xmlns="dc463f71-b30c-4ab2-9473-d307f9d35888">2016-07-29T07:00:00+00:00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DocketNumber xmlns="dc463f71-b30c-4ab2-9473-d307f9d35888">160965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F80FE35-D6EF-4C44-B97B-565EFF0BAA7D}"/>
</file>

<file path=customXml/itemProps2.xml><?xml version="1.0" encoding="utf-8"?>
<ds:datastoreItem xmlns:ds="http://schemas.openxmlformats.org/officeDocument/2006/customXml" ds:itemID="{CE406E25-E9FD-4C21-828D-C0813B2FBC58}"/>
</file>

<file path=customXml/itemProps3.xml><?xml version="1.0" encoding="utf-8"?>
<ds:datastoreItem xmlns:ds="http://schemas.openxmlformats.org/officeDocument/2006/customXml" ds:itemID="{D7F34979-3AA6-4F13-B88E-7D9CB52A1089}"/>
</file>

<file path=customXml/itemProps4.xml><?xml version="1.0" encoding="utf-8"?>
<ds:datastoreItem xmlns:ds="http://schemas.openxmlformats.org/officeDocument/2006/customXml" ds:itemID="{4A597EB2-BF12-4927-9D82-AE28824D1C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Long</cp:lastModifiedBy>
  <cp:lastPrinted>2016-07-28T16:51:02Z</cp:lastPrinted>
  <dcterms:created xsi:type="dcterms:W3CDTF">2014-05-21T17:51:51Z</dcterms:created>
  <dcterms:modified xsi:type="dcterms:W3CDTF">2016-07-28T20:16:08Z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0x0101006E56B4D1795A2E4DB2F0B01679ED314A000FBC0F4C8E85234A8B7135EDB3E43AF8</vt:lpwstr>
  </property>
  <property fmtid="{D5CDD505-2E9C-101B-9397-08002B2CF9AE}" pid="3" name="_docset_NoMedatataSyncRequired">
    <vt:lpwstr>False</vt:lpwstr>
  </property>
</Properties>
</file>