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180" windowHeight="7560" activeTab="1"/>
  </bookViews>
  <sheets>
    <sheet name="Exhibit No.__(RBD-2) pg 1" sheetId="1" r:id="rId1"/>
    <sheet name="Exhibit No.__(RBD-2) pg 2-3" sheetId="2" r:id="rId2"/>
  </sheets>
  <calcPr calcId="125725" calcMode="manual" iterate="1"/>
</workbook>
</file>

<file path=xl/calcChain.xml><?xml version="1.0" encoding="utf-8"?>
<calcChain xmlns="http://schemas.openxmlformats.org/spreadsheetml/2006/main">
  <c r="F67" i="1"/>
  <c r="F64"/>
  <c r="F63"/>
  <c r="F62"/>
  <c r="F61"/>
  <c r="F60"/>
  <c r="F59"/>
  <c r="F58"/>
  <c r="F57"/>
  <c r="F56"/>
  <c r="F55"/>
  <c r="F52"/>
  <c r="F51"/>
  <c r="F50"/>
  <c r="F49"/>
  <c r="F48"/>
  <c r="F47"/>
  <c r="F46"/>
  <c r="F45"/>
  <c r="F42"/>
  <c r="F39"/>
  <c r="F38"/>
  <c r="F37"/>
  <c r="F36"/>
  <c r="F35"/>
  <c r="F32"/>
  <c r="F31"/>
  <c r="F30"/>
  <c r="F29"/>
  <c r="F28"/>
  <c r="F27"/>
  <c r="F26"/>
  <c r="F25"/>
  <c r="F24"/>
  <c r="F23"/>
  <c r="F22"/>
  <c r="F21"/>
  <c r="F20"/>
  <c r="M83" i="2"/>
  <c r="O83" s="1"/>
  <c r="Q83" s="1"/>
  <c r="Q82"/>
  <c r="M81"/>
  <c r="O81"/>
  <c r="Q81" s="1"/>
  <c r="O80"/>
  <c r="Q80" s="1"/>
  <c r="M80"/>
  <c r="Q79"/>
  <c r="M78"/>
  <c r="O78" s="1"/>
  <c r="Q78" s="1"/>
  <c r="M77"/>
  <c r="O77"/>
  <c r="Q77" s="1"/>
  <c r="M76"/>
  <c r="O76"/>
  <c r="Q76" s="1"/>
  <c r="M75"/>
  <c r="O75"/>
  <c r="Q75" s="1"/>
  <c r="M74"/>
  <c r="O74"/>
  <c r="Q74" s="1"/>
  <c r="Q73"/>
  <c r="M72"/>
  <c r="O68"/>
  <c r="Q68" s="1"/>
  <c r="Q65"/>
  <c r="Q63"/>
  <c r="O63"/>
  <c r="M62"/>
  <c r="O62"/>
  <c r="Q62" s="1"/>
  <c r="M61"/>
  <c r="O61" s="1"/>
  <c r="Q61" s="1"/>
  <c r="M60"/>
  <c r="O60" s="1"/>
  <c r="Q60" s="1"/>
  <c r="M59"/>
  <c r="M58"/>
  <c r="M57"/>
  <c r="K64"/>
  <c r="J64"/>
  <c r="I64"/>
  <c r="H64"/>
  <c r="G64"/>
  <c r="F64"/>
  <c r="E64"/>
  <c r="C64"/>
  <c r="Q55"/>
  <c r="Q54"/>
  <c r="M52"/>
  <c r="M51"/>
  <c r="M50"/>
  <c r="M49"/>
  <c r="M48"/>
  <c r="M47"/>
  <c r="M46"/>
  <c r="M45"/>
  <c r="M44"/>
  <c r="M43"/>
  <c r="K53"/>
  <c r="K66" s="1"/>
  <c r="J53"/>
  <c r="J66" s="1"/>
  <c r="I53"/>
  <c r="I66" s="1"/>
  <c r="H53"/>
  <c r="H66" s="1"/>
  <c r="G53"/>
  <c r="G66" s="1"/>
  <c r="F53"/>
  <c r="F66" s="1"/>
  <c r="E53"/>
  <c r="E66" s="1"/>
  <c r="C53"/>
  <c r="C66" s="1"/>
  <c r="Q41"/>
  <c r="Q40"/>
  <c r="Q38"/>
  <c r="M36"/>
  <c r="O36" s="1"/>
  <c r="Q36" s="1"/>
  <c r="M35"/>
  <c r="O35" s="1"/>
  <c r="Q35" s="1"/>
  <c r="M34"/>
  <c r="O34" s="1"/>
  <c r="Q34" s="1"/>
  <c r="M33"/>
  <c r="O33" s="1"/>
  <c r="Q33" s="1"/>
  <c r="M32"/>
  <c r="O32" s="1"/>
  <c r="Q32" s="1"/>
  <c r="M31"/>
  <c r="O31" s="1"/>
  <c r="Q31" s="1"/>
  <c r="M30"/>
  <c r="O30" s="1"/>
  <c r="Q30" s="1"/>
  <c r="M29"/>
  <c r="O29" s="1"/>
  <c r="Q29" s="1"/>
  <c r="M27"/>
  <c r="O27" s="1"/>
  <c r="Q27" s="1"/>
  <c r="M26"/>
  <c r="O26" s="1"/>
  <c r="Q26" s="1"/>
  <c r="M25"/>
  <c r="O25" s="1"/>
  <c r="Q25" s="1"/>
  <c r="M24"/>
  <c r="O24" s="1"/>
  <c r="Q24" s="1"/>
  <c r="M23"/>
  <c r="O23" s="1"/>
  <c r="Q23" s="1"/>
  <c r="M22"/>
  <c r="O22" s="1"/>
  <c r="Q22" s="1"/>
  <c r="M21"/>
  <c r="O21" s="1"/>
  <c r="Q21" s="1"/>
  <c r="M20"/>
  <c r="O20" s="1"/>
  <c r="Q20" s="1"/>
  <c r="M19"/>
  <c r="O19" s="1"/>
  <c r="Q19" s="1"/>
  <c r="K28"/>
  <c r="K37" s="1"/>
  <c r="J28"/>
  <c r="J37" s="1"/>
  <c r="I28"/>
  <c r="I37" s="1"/>
  <c r="H28"/>
  <c r="H37" s="1"/>
  <c r="G28"/>
  <c r="G37" s="1"/>
  <c r="F28"/>
  <c r="F37" s="1"/>
  <c r="E28"/>
  <c r="E37" s="1"/>
  <c r="Q17"/>
  <c r="Q16"/>
  <c r="M14"/>
  <c r="O14"/>
  <c r="Q14" s="1"/>
  <c r="M13"/>
  <c r="O13"/>
  <c r="Q13" s="1"/>
  <c r="M12"/>
  <c r="O12"/>
  <c r="Q12" s="1"/>
  <c r="K15"/>
  <c r="J15"/>
  <c r="J39" s="1"/>
  <c r="I15"/>
  <c r="H15"/>
  <c r="H39" s="1"/>
  <c r="G15"/>
  <c r="F15"/>
  <c r="F39" s="1"/>
  <c r="M11"/>
  <c r="M15" s="1"/>
  <c r="C15"/>
  <c r="E68" i="1"/>
  <c r="D68"/>
  <c r="E65"/>
  <c r="D65"/>
  <c r="E53"/>
  <c r="D53"/>
  <c r="E43"/>
  <c r="D43"/>
  <c r="E40"/>
  <c r="D40"/>
  <c r="E33"/>
  <c r="D33"/>
  <c r="F17"/>
  <c r="F16"/>
  <c r="F15"/>
  <c r="F14"/>
  <c r="F13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F12"/>
  <c r="A12"/>
  <c r="E18"/>
  <c r="E70" s="1"/>
  <c r="D18"/>
  <c r="D70" s="1"/>
  <c r="E72"/>
  <c r="G39" i="2" l="1"/>
  <c r="I39"/>
  <c r="K39"/>
  <c r="D72" i="1"/>
  <c r="O43" i="2"/>
  <c r="Q43" s="1"/>
  <c r="O44"/>
  <c r="Q44" s="1"/>
  <c r="O45"/>
  <c r="Q45" s="1"/>
  <c r="O46"/>
  <c r="Q46" s="1"/>
  <c r="O47"/>
  <c r="Q47" s="1"/>
  <c r="O48"/>
  <c r="Q48" s="1"/>
  <c r="O49"/>
  <c r="Q49" s="1"/>
  <c r="O50"/>
  <c r="Q50" s="1"/>
  <c r="O51"/>
  <c r="Q51" s="1"/>
  <c r="O52"/>
  <c r="Q52" s="1"/>
  <c r="O57"/>
  <c r="Q57" s="1"/>
  <c r="O58"/>
  <c r="Q58" s="1"/>
  <c r="O59"/>
  <c r="Q59" s="1"/>
  <c r="C39"/>
  <c r="F33" i="1"/>
  <c r="F43"/>
  <c r="F65"/>
  <c r="O11" i="2"/>
  <c r="E15"/>
  <c r="E39" s="1"/>
  <c r="M18"/>
  <c r="M28" s="1"/>
  <c r="M37" s="1"/>
  <c r="M39" s="1"/>
  <c r="C28"/>
  <c r="C37" s="1"/>
  <c r="M42"/>
  <c r="M53" s="1"/>
  <c r="M66" s="1"/>
  <c r="M56"/>
  <c r="M64" s="1"/>
  <c r="F11" i="1"/>
  <c r="F18" s="1"/>
  <c r="F40"/>
  <c r="F53"/>
  <c r="F68"/>
  <c r="O42" i="2"/>
  <c r="O56"/>
  <c r="O53" l="1"/>
  <c r="Q42"/>
  <c r="Q11"/>
  <c r="O15"/>
  <c r="O64"/>
  <c r="Q64" s="1"/>
  <c r="Q56"/>
  <c r="F70" i="1"/>
  <c r="O18" i="2"/>
  <c r="F72" i="1"/>
  <c r="Q53" i="2" l="1"/>
  <c r="O66"/>
  <c r="Q66" s="1"/>
  <c r="O28"/>
  <c r="Q18"/>
  <c r="Q15"/>
  <c r="O72"/>
  <c r="Q72" s="1"/>
  <c r="O37" l="1"/>
  <c r="Q28"/>
  <c r="Q37" l="1"/>
  <c r="O39"/>
  <c r="Q39" l="1"/>
</calcChain>
</file>

<file path=xl/sharedStrings.xml><?xml version="1.0" encoding="utf-8"?>
<sst xmlns="http://schemas.openxmlformats.org/spreadsheetml/2006/main" count="215" uniqueCount="180">
  <si>
    <t>Revenue Requirement Adjustment Summary</t>
  </si>
  <si>
    <t>The table below presents the Company's restating and pro forma ratemaking adjustments and their impact on net operating income (NOI), rate base, and the Washington revenue requirement.</t>
  </si>
  <si>
    <t>A</t>
  </si>
  <si>
    <t>B</t>
  </si>
  <si>
    <t>C</t>
  </si>
  <si>
    <t>D</t>
  </si>
  <si>
    <t>E</t>
  </si>
  <si>
    <t>F</t>
  </si>
  <si>
    <t>NOI</t>
  </si>
  <si>
    <t>Rate Base</t>
  </si>
  <si>
    <t>Rev. Req.</t>
  </si>
  <si>
    <t>Reference</t>
  </si>
  <si>
    <t>Unadjusted Washington Allocated Data (Per Books)</t>
  </si>
  <si>
    <t>(RBD-3) Page 1.0</t>
  </si>
  <si>
    <t>Line No.</t>
  </si>
  <si>
    <t>Adj. No.</t>
  </si>
  <si>
    <t>Temperature Normalization</t>
  </si>
  <si>
    <t>(RBD-3), Page 3.0 Total</t>
  </si>
  <si>
    <t>Revenue Normalization</t>
  </si>
  <si>
    <t>Effective Price Change</t>
  </si>
  <si>
    <t>SO2 Emission Allowance Sales</t>
  </si>
  <si>
    <t>REC Revenues</t>
  </si>
  <si>
    <t>Wheeling Revenue Adjustment</t>
  </si>
  <si>
    <t>Ancillary Revenue - WA</t>
  </si>
  <si>
    <t>(RBD-3), Page 3.1 Total</t>
  </si>
  <si>
    <t>Tab 3 - Revenue - Subtotal</t>
  </si>
  <si>
    <t>Miscellaneous General Expense Adjustment</t>
  </si>
  <si>
    <t>(RBD-3), Page 4.0 Total</t>
  </si>
  <si>
    <t>General Wage Increase - Restating Adjustment</t>
  </si>
  <si>
    <t>General Wage Increase - Pro Forma Adjustment</t>
  </si>
  <si>
    <t>AMR Savings</t>
  </si>
  <si>
    <t>Remove Non-Recurring Entries</t>
  </si>
  <si>
    <t>Pension Curtailment</t>
  </si>
  <si>
    <t>DSM Revenue and Expense Removal</t>
  </si>
  <si>
    <t>(RBD-3), Page 4.1 Total</t>
  </si>
  <si>
    <t>Inverted Rates Advertising</t>
  </si>
  <si>
    <t>MEHC Transition Cost Amortization</t>
  </si>
  <si>
    <t>Affiliate Mgmt Fee (MEHC Cross Charge)</t>
  </si>
  <si>
    <t>Insurance Expense</t>
  </si>
  <si>
    <t>Advertising Expense</t>
  </si>
  <si>
    <t>Memberships &amp; Subscriptions</t>
  </si>
  <si>
    <t>Tab 4 - O&amp;M - Subtotal</t>
  </si>
  <si>
    <t>Net Power Costs - Restating</t>
  </si>
  <si>
    <t>(RBD-3), Page 5.0 Total</t>
  </si>
  <si>
    <t>5.1.1</t>
  </si>
  <si>
    <t>Net Power Costs - Pro Forma</t>
  </si>
  <si>
    <t>James River Royalty Offset</t>
  </si>
  <si>
    <t>BPA Residential Exchange</t>
  </si>
  <si>
    <t>Colstrip #3 Removal</t>
  </si>
  <si>
    <t>Tab 5 - NPC - Subtotal</t>
  </si>
  <si>
    <t>Hydro Decommissioning</t>
  </si>
  <si>
    <t>(RBD-3), Page 6.0 Total</t>
  </si>
  <si>
    <t>Tab 6 - Depreciation/Amortization - Subtotal</t>
  </si>
  <si>
    <t>Interest True Up</t>
  </si>
  <si>
    <t>(RBD-3), Page 7.0 Total</t>
  </si>
  <si>
    <t>Renewable Energy Tax Credit Adjustment</t>
  </si>
  <si>
    <t>Malin Midpoint Adjustment</t>
  </si>
  <si>
    <t>WA Public Utility Tax</t>
  </si>
  <si>
    <t>AFUDC Equity</t>
  </si>
  <si>
    <t>7.6/7.6.1</t>
  </si>
  <si>
    <t>WA Flow-Through</t>
  </si>
  <si>
    <t>(RBD-3), Page 7.0/7.1 Total</t>
  </si>
  <si>
    <t>Remove Deferred State Tax Expense &amp; Balance</t>
  </si>
  <si>
    <t>(RBD-3), Page 7.1 Total</t>
  </si>
  <si>
    <t>ADIT Balance</t>
  </si>
  <si>
    <t>Tab 7 - Tax- Subtotal</t>
  </si>
  <si>
    <t>Customer Service Deposits</t>
  </si>
  <si>
    <t>(RBD-3), Page 8.0 Total</t>
  </si>
  <si>
    <t>Jim Bridger Mine Rate Base Adjustment</t>
  </si>
  <si>
    <t xml:space="preserve">Environmental Remediation </t>
  </si>
  <si>
    <t>Customer Advances for Construction</t>
  </si>
  <si>
    <t>Removal of Colstrip #4 AFUDC</t>
  </si>
  <si>
    <t>8.6/8.6.1/8.6.2</t>
  </si>
  <si>
    <t>Misc Rate Base</t>
  </si>
  <si>
    <t>(RBD-3), Page 8.0/8.1 Total</t>
  </si>
  <si>
    <t>Powerdale Hydro Removal</t>
  </si>
  <si>
    <t>(RBD-3), Page 8.1 Total</t>
  </si>
  <si>
    <t>Reg Asset Amortization</t>
  </si>
  <si>
    <t>Trojan Removal</t>
  </si>
  <si>
    <t>Condit Hydro Removal Adjustment</t>
  </si>
  <si>
    <t>Tab 8 - Rate Base- Subtotal</t>
  </si>
  <si>
    <t>9.1/9.1.1</t>
  </si>
  <si>
    <t>Production Factor Adjustment</t>
  </si>
  <si>
    <t>(RBD-3), Page 9.0 Total</t>
  </si>
  <si>
    <t>Tab 9 - Production Factor- Subtotal</t>
  </si>
  <si>
    <t>Subtotal Normalizing Adjustments</t>
  </si>
  <si>
    <t>Total Adjusted Results</t>
  </si>
  <si>
    <t xml:space="preserve">Notes: </t>
  </si>
  <si>
    <t>(1) The revenue requirement column is calculated using the Company's proposed return on rate base of 7.74% and the NOI conversion factor of 62.023%.</t>
  </si>
  <si>
    <t>The development of these percentages can be found in Exhibit No.___(RBD-3) on pages 2.1 and 1.3 respectively.</t>
  </si>
  <si>
    <t>PacifiCorp</t>
  </si>
  <si>
    <t>Summary</t>
  </si>
  <si>
    <t>Washington Results of Operations</t>
  </si>
  <si>
    <t>12-Months Ended December 31, 2010</t>
  </si>
  <si>
    <t>Exibit No.___(RBD-3)</t>
  </si>
  <si>
    <t>Exhibit No.___(RBD-3)</t>
  </si>
  <si>
    <t>Total</t>
  </si>
  <si>
    <t>pg 1.1 RAM</t>
  </si>
  <si>
    <t>Tab 3</t>
  </si>
  <si>
    <t>Tab 4</t>
  </si>
  <si>
    <t>Tab 5</t>
  </si>
  <si>
    <t>Tab 6</t>
  </si>
  <si>
    <t>Tab 7</t>
  </si>
  <si>
    <t>Tab 8</t>
  </si>
  <si>
    <t>Tab 9</t>
  </si>
  <si>
    <t>Tabs 3-9</t>
  </si>
  <si>
    <t>Total Normalized</t>
  </si>
  <si>
    <t>Washington Allocated Acutal Results Dec 2010</t>
  </si>
  <si>
    <t>Revenue Adjustments</t>
  </si>
  <si>
    <t>O&amp;M Adjustments</t>
  </si>
  <si>
    <t>Net Power Cost Adjustments</t>
  </si>
  <si>
    <t>Depreciation &amp; Amortization Adjustments</t>
  </si>
  <si>
    <t>Tax Adjustments</t>
  </si>
  <si>
    <t>Rate Base Adjustments</t>
  </si>
  <si>
    <t>Normalizing Adjustments</t>
  </si>
  <si>
    <t>Washington Normalized Results</t>
  </si>
  <si>
    <t>Results</t>
  </si>
  <si>
    <t xml:space="preserve">   Operating Revenues:</t>
  </si>
  <si>
    <t>General Business Revenues</t>
  </si>
  <si>
    <t>Interdepartmental</t>
  </si>
  <si>
    <t>Special Sales</t>
  </si>
  <si>
    <t>Other Operating Revenues</t>
  </si>
  <si>
    <t xml:space="preserve">   Total Operating Revenues</t>
  </si>
  <si>
    <t xml:space="preserve">   Operating Expenses:</t>
  </si>
  <si>
    <t>Steam Production</t>
  </si>
  <si>
    <t>Nuclear Production</t>
  </si>
  <si>
    <t>Hydro Production</t>
  </si>
  <si>
    <t>Other Power Supply</t>
  </si>
  <si>
    <t>Transmission</t>
  </si>
  <si>
    <t>Distribution</t>
  </si>
  <si>
    <t>Customer Accounting</t>
  </si>
  <si>
    <t>Customer Service &amp; Info</t>
  </si>
  <si>
    <t>Sales</t>
  </si>
  <si>
    <t>Administrative &amp; General</t>
  </si>
  <si>
    <t xml:space="preserve">   Total O&amp;M Expenses</t>
  </si>
  <si>
    <t>Depreciation</t>
  </si>
  <si>
    <t xml:space="preserve">Amortization </t>
  </si>
  <si>
    <t>Taxes Other Than Income</t>
  </si>
  <si>
    <t>Income Taxes - Federal</t>
  </si>
  <si>
    <t>Income Taxes - State</t>
  </si>
  <si>
    <t>Income Taxes - Def Net</t>
  </si>
  <si>
    <t>Investment Tax Credit Adj.</t>
  </si>
  <si>
    <t>Misc Revenue &amp; Expense</t>
  </si>
  <si>
    <t xml:space="preserve">   Total Operating Expenses:</t>
  </si>
  <si>
    <t xml:space="preserve">   Operating Rev For Return:</t>
  </si>
  <si>
    <t xml:space="preserve">   Rate Base:</t>
  </si>
  <si>
    <t>Electric Plant In Service</t>
  </si>
  <si>
    <t>Plant Held for Future Use</t>
  </si>
  <si>
    <t>Misc Deferred Debits</t>
  </si>
  <si>
    <t>Elec Plant Acq Adj</t>
  </si>
  <si>
    <t>Nuclear Fuel</t>
  </si>
  <si>
    <t>Prepayments</t>
  </si>
  <si>
    <t>Fuel Stock</t>
  </si>
  <si>
    <t>Material &amp; Supplies</t>
  </si>
  <si>
    <t>Working Capital</t>
  </si>
  <si>
    <t>Weatherization</t>
  </si>
  <si>
    <t xml:space="preserve">Misc Rate Base </t>
  </si>
  <si>
    <t xml:space="preserve">   Total Electric Plant:</t>
  </si>
  <si>
    <t>Rate Base Deductions:</t>
  </si>
  <si>
    <t>Accum Prov For Deprec</t>
  </si>
  <si>
    <t>Accum Prov For Amort</t>
  </si>
  <si>
    <t>Accum Def Income Tax</t>
  </si>
  <si>
    <t>Unamortized ITC</t>
  </si>
  <si>
    <t>Customer Adv For Const</t>
  </si>
  <si>
    <t>Misc Rate Base Deductions</t>
  </si>
  <si>
    <t xml:space="preserve">     Total Rate Base Deductions</t>
  </si>
  <si>
    <t xml:space="preserve">   Total Rate Base:</t>
  </si>
  <si>
    <t>Return on Equity</t>
  </si>
  <si>
    <t>Price Change</t>
  </si>
  <si>
    <t>TAX CALCULATION:</t>
  </si>
  <si>
    <t>Operating Revenue</t>
  </si>
  <si>
    <t>Other Deductions</t>
  </si>
  <si>
    <t>Interest (AFUDC)</t>
  </si>
  <si>
    <t>Interest</t>
  </si>
  <si>
    <t>Schedule "M" Additions</t>
  </si>
  <si>
    <t>Schedule "M" Deductions</t>
  </si>
  <si>
    <t>Income Before Tax</t>
  </si>
  <si>
    <t>State Income Taxes</t>
  </si>
  <si>
    <t>Taxable Income</t>
  </si>
  <si>
    <t>Federal Income Taxes + Other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</si>
</sst>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000%"/>
  </numFmts>
  <fonts count="13">
    <font>
      <sz val="10"/>
      <name val="Arial"/>
    </font>
    <font>
      <sz val="11"/>
      <color theme="1"/>
      <name val="Calibri"/>
      <family val="2"/>
      <scheme val="minor"/>
    </font>
    <font>
      <b/>
      <sz val="15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color theme="3" tint="0.39997558519241921"/>
      <name val="Arial"/>
      <family val="2"/>
    </font>
    <font>
      <b/>
      <sz val="10"/>
      <name val="Arial"/>
      <family val="2"/>
    </font>
    <font>
      <b/>
      <sz val="8"/>
      <color rgb="FFFF0000"/>
      <name val="Arial"/>
      <family val="2"/>
    </font>
    <font>
      <b/>
      <sz val="8"/>
      <color theme="3" tint="0.3999755851924192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Continuous"/>
    </xf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0" xfId="0" applyFont="1" applyFill="1" applyAlignment="1">
      <alignment horizontal="right"/>
    </xf>
    <xf numFmtId="164" fontId="6" fillId="0" borderId="0" xfId="1" applyNumberFormat="1" applyFont="1" applyFill="1"/>
    <xf numFmtId="164" fontId="3" fillId="0" borderId="0" xfId="1" applyNumberFormat="1" applyFont="1" applyFill="1"/>
    <xf numFmtId="0" fontId="6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/>
    </xf>
    <xf numFmtId="43" fontId="3" fillId="0" borderId="0" xfId="0" applyNumberFormat="1" applyFont="1" applyFill="1"/>
    <xf numFmtId="164" fontId="3" fillId="0" borderId="2" xfId="1" applyNumberFormat="1" applyFont="1" applyFill="1" applyBorder="1"/>
    <xf numFmtId="2" fontId="3" fillId="0" borderId="0" xfId="0" applyNumberFormat="1" applyFont="1" applyFill="1" applyAlignment="1">
      <alignment horizontal="center"/>
    </xf>
    <xf numFmtId="164" fontId="6" fillId="0" borderId="0" xfId="1" applyNumberFormat="1" applyFont="1" applyFill="1" applyBorder="1"/>
    <xf numFmtId="164" fontId="3" fillId="0" borderId="0" xfId="1" applyNumberFormat="1" applyFont="1" applyFill="1" applyBorder="1"/>
    <xf numFmtId="0" fontId="6" fillId="0" borderId="0" xfId="0" applyFont="1" applyFill="1" applyBorder="1"/>
    <xf numFmtId="0" fontId="3" fillId="0" borderId="0" xfId="0" applyFont="1"/>
    <xf numFmtId="164" fontId="6" fillId="0" borderId="1" xfId="0" applyNumberFormat="1" applyFont="1" applyBorder="1"/>
    <xf numFmtId="164" fontId="3" fillId="0" borderId="0" xfId="1" applyNumberFormat="1" applyFont="1"/>
    <xf numFmtId="0" fontId="7" fillId="0" borderId="0" xfId="3" applyFont="1"/>
    <xf numFmtId="0" fontId="8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9" fillId="0" borderId="0" xfId="3" applyFont="1"/>
    <xf numFmtId="0" fontId="7" fillId="0" borderId="0" xfId="3" quotePrefix="1" applyFont="1"/>
    <xf numFmtId="0" fontId="10" fillId="0" borderId="0" xfId="3" quotePrefix="1" applyFont="1"/>
    <xf numFmtId="0" fontId="6" fillId="0" borderId="0" xfId="3" applyFont="1"/>
    <xf numFmtId="0" fontId="6" fillId="0" borderId="2" xfId="3" applyFont="1" applyBorder="1" applyAlignment="1">
      <alignment horizontal="centerContinuous"/>
    </xf>
    <xf numFmtId="0" fontId="3" fillId="0" borderId="2" xfId="3" applyFont="1" applyBorder="1" applyAlignment="1">
      <alignment horizontal="centerContinuous"/>
    </xf>
    <xf numFmtId="0" fontId="11" fillId="0" borderId="2" xfId="3" applyFont="1" applyBorder="1" applyAlignment="1">
      <alignment horizontal="centerContinuous"/>
    </xf>
    <xf numFmtId="0" fontId="3" fillId="0" borderId="0" xfId="3" applyFont="1" applyAlignment="1">
      <alignment horizontal="center"/>
    </xf>
    <xf numFmtId="0" fontId="6" fillId="0" borderId="0" xfId="3" applyFont="1" applyAlignment="1">
      <alignment horizontal="center"/>
    </xf>
    <xf numFmtId="0" fontId="9" fillId="0" borderId="0" xfId="3" applyFont="1" applyAlignment="1">
      <alignment horizontal="center"/>
    </xf>
    <xf numFmtId="0" fontId="6" fillId="0" borderId="3" xfId="3" applyFont="1" applyBorder="1" applyAlignment="1">
      <alignment horizontal="center"/>
    </xf>
    <xf numFmtId="17" fontId="6" fillId="0" borderId="2" xfId="3" applyNumberFormat="1" applyFont="1" applyBorder="1" applyAlignment="1">
      <alignment horizontal="center" wrapText="1"/>
    </xf>
    <xf numFmtId="17" fontId="3" fillId="0" borderId="0" xfId="3" applyNumberFormat="1" applyFont="1" applyAlignment="1">
      <alignment horizontal="center" wrapText="1"/>
    </xf>
    <xf numFmtId="17" fontId="12" fillId="0" borderId="2" xfId="3" applyNumberFormat="1" applyFont="1" applyBorder="1" applyAlignment="1">
      <alignment horizontal="center" wrapText="1"/>
    </xf>
    <xf numFmtId="0" fontId="3" fillId="0" borderId="0" xfId="3" applyFont="1" applyAlignment="1">
      <alignment vertical="center"/>
    </xf>
    <xf numFmtId="164" fontId="3" fillId="0" borderId="0" xfId="1" applyNumberFormat="1" applyFont="1" applyAlignment="1">
      <alignment vertical="center"/>
    </xf>
    <xf numFmtId="164" fontId="3" fillId="0" borderId="0" xfId="3" applyNumberFormat="1" applyFont="1"/>
    <xf numFmtId="164" fontId="9" fillId="0" borderId="0" xfId="3" applyNumberFormat="1" applyFont="1"/>
    <xf numFmtId="164" fontId="3" fillId="0" borderId="1" xfId="1" applyNumberFormat="1" applyFont="1" applyBorder="1"/>
    <xf numFmtId="164" fontId="3" fillId="0" borderId="0" xfId="1" applyNumberFormat="1" applyFont="1" applyBorder="1" applyAlignment="1">
      <alignment vertical="center"/>
    </xf>
    <xf numFmtId="164" fontId="9" fillId="0" borderId="1" xfId="1" applyNumberFormat="1" applyFont="1" applyBorder="1"/>
    <xf numFmtId="0" fontId="5" fillId="0" borderId="0" xfId="3"/>
    <xf numFmtId="0" fontId="3" fillId="0" borderId="0" xfId="3" applyFont="1" applyAlignment="1">
      <alignment horizontal="right" vertical="center"/>
    </xf>
    <xf numFmtId="164" fontId="3" fillId="0" borderId="2" xfId="1" applyNumberFormat="1" applyFont="1" applyBorder="1"/>
    <xf numFmtId="164" fontId="3" fillId="0" borderId="3" xfId="3" applyNumberFormat="1" applyFont="1" applyBorder="1"/>
    <xf numFmtId="164" fontId="9" fillId="0" borderId="3" xfId="1" applyNumberFormat="1" applyFont="1" applyBorder="1" applyAlignment="1">
      <alignment vertical="center"/>
    </xf>
    <xf numFmtId="164" fontId="3" fillId="0" borderId="1" xfId="3" applyNumberFormat="1" applyFont="1" applyBorder="1"/>
    <xf numFmtId="164" fontId="9" fillId="0" borderId="1" xfId="1" applyNumberFormat="1" applyFont="1" applyBorder="1" applyAlignment="1">
      <alignment vertical="center"/>
    </xf>
    <xf numFmtId="164" fontId="9" fillId="0" borderId="0" xfId="1" applyNumberFormat="1" applyFont="1" applyAlignment="1">
      <alignment vertical="center"/>
    </xf>
    <xf numFmtId="0" fontId="3" fillId="0" borderId="0" xfId="3" applyFont="1" applyAlignment="1"/>
    <xf numFmtId="164" fontId="3" fillId="0" borderId="4" xfId="3" applyNumberFormat="1" applyFont="1" applyBorder="1"/>
    <xf numFmtId="164" fontId="3" fillId="0" borderId="0" xfId="1" applyNumberFormat="1" applyFont="1" applyBorder="1" applyAlignment="1"/>
    <xf numFmtId="164" fontId="9" fillId="0" borderId="4" xfId="1" applyNumberFormat="1" applyFont="1" applyBorder="1" applyAlignment="1"/>
    <xf numFmtId="164" fontId="9" fillId="0" borderId="4" xfId="1" applyNumberFormat="1" applyFont="1" applyBorder="1" applyAlignment="1">
      <alignment vertical="center"/>
    </xf>
    <xf numFmtId="0" fontId="3" fillId="0" borderId="0" xfId="3" applyFont="1" applyFill="1" applyAlignment="1">
      <alignment vertical="center"/>
    </xf>
    <xf numFmtId="10" fontId="3" fillId="0" borderId="0" xfId="2" applyNumberFormat="1" applyFont="1" applyFill="1"/>
    <xf numFmtId="10" fontId="3" fillId="0" borderId="0" xfId="2" applyNumberFormat="1" applyFont="1" applyFill="1" applyAlignment="1">
      <alignment vertical="center"/>
    </xf>
    <xf numFmtId="10" fontId="3" fillId="0" borderId="0" xfId="3" applyNumberFormat="1" applyFont="1" applyFill="1"/>
    <xf numFmtId="165" fontId="9" fillId="0" borderId="0" xfId="2" applyNumberFormat="1" applyFont="1" applyFill="1"/>
    <xf numFmtId="166" fontId="9" fillId="0" borderId="0" xfId="2" applyNumberFormat="1" applyFont="1" applyFill="1"/>
    <xf numFmtId="0" fontId="3" fillId="0" borderId="0" xfId="3" applyFont="1" applyFill="1"/>
    <xf numFmtId="165" fontId="3" fillId="0" borderId="0" xfId="2" applyNumberFormat="1" applyFont="1" applyAlignment="1">
      <alignment vertical="center"/>
    </xf>
    <xf numFmtId="165" fontId="9" fillId="0" borderId="0" xfId="2" applyNumberFormat="1" applyFont="1"/>
    <xf numFmtId="166" fontId="9" fillId="0" borderId="0" xfId="2" applyNumberFormat="1" applyFont="1"/>
    <xf numFmtId="164" fontId="3" fillId="0" borderId="0" xfId="1" quotePrefix="1" applyNumberFormat="1" applyFont="1"/>
    <xf numFmtId="0" fontId="3" fillId="0" borderId="0" xfId="3" quotePrefix="1" applyFont="1" applyAlignment="1">
      <alignment horizontal="left" vertical="center"/>
    </xf>
    <xf numFmtId="164" fontId="3" fillId="0" borderId="2" xfId="3" applyNumberFormat="1" applyFont="1" applyBorder="1"/>
    <xf numFmtId="164" fontId="3" fillId="0" borderId="3" xfId="1" applyNumberFormat="1" applyFont="1" applyBorder="1"/>
    <xf numFmtId="164" fontId="3" fillId="0" borderId="0" xfId="1" applyNumberFormat="1" applyFont="1" applyBorder="1"/>
    <xf numFmtId="164" fontId="3" fillId="0" borderId="3" xfId="1" applyNumberFormat="1" applyFont="1" applyBorder="1" applyAlignment="1">
      <alignment vertical="center"/>
    </xf>
    <xf numFmtId="164" fontId="3" fillId="0" borderId="0" xfId="3" applyNumberFormat="1" applyFont="1" applyBorder="1"/>
    <xf numFmtId="164" fontId="3" fillId="0" borderId="2" xfId="1" applyNumberFormat="1" applyFont="1" applyBorder="1" applyAlignment="1">
      <alignment vertical="center"/>
    </xf>
    <xf numFmtId="164" fontId="9" fillId="0" borderId="2" xfId="1" applyNumberFormat="1" applyFont="1" applyBorder="1" applyAlignment="1">
      <alignment vertical="center"/>
    </xf>
    <xf numFmtId="164" fontId="3" fillId="0" borderId="5" xfId="3" applyNumberFormat="1" applyFont="1" applyBorder="1"/>
    <xf numFmtId="0" fontId="3" fillId="0" borderId="5" xfId="3" applyFont="1" applyBorder="1"/>
    <xf numFmtId="164" fontId="3" fillId="0" borderId="5" xfId="1" applyNumberFormat="1" applyFont="1" applyBorder="1" applyAlignment="1">
      <alignment vertical="center"/>
    </xf>
    <xf numFmtId="164" fontId="9" fillId="0" borderId="5" xfId="1" applyNumberFormat="1" applyFont="1" applyBorder="1" applyAlignment="1">
      <alignment vertical="center"/>
    </xf>
    <xf numFmtId="164" fontId="9" fillId="0" borderId="5" xfId="3" applyNumberFormat="1" applyFont="1" applyBorder="1"/>
    <xf numFmtId="164" fontId="6" fillId="0" borderId="3" xfId="1" applyNumberFormat="1" applyFont="1" applyFill="1" applyBorder="1"/>
    <xf numFmtId="0" fontId="5" fillId="0" borderId="0" xfId="0" applyFont="1" applyFill="1" applyAlignment="1">
      <alignment horizontal="left" wrapText="1"/>
    </xf>
    <xf numFmtId="0" fontId="7" fillId="0" borderId="0" xfId="3" applyFont="1" applyAlignment="1">
      <alignment horizontal="left" wrapText="1"/>
    </xf>
    <xf numFmtId="0" fontId="8" fillId="0" borderId="0" xfId="3" applyFont="1" applyAlignment="1"/>
  </cellXfs>
  <cellStyles count="7">
    <cellStyle name="Comma" xfId="1" builtinId="3"/>
    <cellStyle name="Comma 2" xfId="4"/>
    <cellStyle name="Normal" xfId="0" builtinId="0"/>
    <cellStyle name="Normal 2" xfId="5"/>
    <cellStyle name="Normal 3" xfId="3"/>
    <cellStyle name="Percent" xfId="2" builtinId="5"/>
    <cellStyle name="Percent 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7"/>
  <sheetViews>
    <sheetView view="pageBreakPreview" topLeftCell="A32" zoomScale="60" zoomScaleNormal="100" workbookViewId="0">
      <selection activeCell="F82" sqref="F82"/>
    </sheetView>
  </sheetViews>
  <sheetFormatPr defaultRowHeight="11.25"/>
  <cols>
    <col min="1" max="1" width="4.28515625" style="4" customWidth="1"/>
    <col min="2" max="2" width="11.140625" style="2" customWidth="1"/>
    <col min="3" max="3" width="37.42578125" style="4" bestFit="1" customWidth="1"/>
    <col min="4" max="6" width="10.7109375" style="4" customWidth="1"/>
    <col min="7" max="7" width="21.140625" style="4" bestFit="1" customWidth="1"/>
    <col min="8" max="16384" width="9.140625" style="4"/>
  </cols>
  <sheetData>
    <row r="1" spans="1:8" ht="19.5">
      <c r="A1" s="1" t="s">
        <v>0</v>
      </c>
      <c r="C1" s="3"/>
      <c r="D1" s="3"/>
      <c r="E1" s="3"/>
      <c r="F1" s="3"/>
      <c r="G1" s="3"/>
    </row>
    <row r="2" spans="1:8" ht="6" customHeight="1">
      <c r="A2" s="5"/>
    </row>
    <row r="3" spans="1:8" ht="12.75" customHeight="1">
      <c r="A3" s="90" t="s">
        <v>1</v>
      </c>
      <c r="B3" s="90"/>
      <c r="C3" s="90"/>
      <c r="D3" s="90"/>
      <c r="E3" s="90"/>
      <c r="F3" s="90"/>
      <c r="G3" s="90"/>
    </row>
    <row r="4" spans="1:8" ht="12.75" customHeight="1">
      <c r="A4" s="90"/>
      <c r="B4" s="90"/>
      <c r="C4" s="90"/>
      <c r="D4" s="90"/>
      <c r="E4" s="90"/>
      <c r="F4" s="90"/>
      <c r="G4" s="90"/>
    </row>
    <row r="5" spans="1:8" ht="12.75">
      <c r="B5" s="6"/>
    </row>
    <row r="6" spans="1:8">
      <c r="B6" s="7" t="s">
        <v>2</v>
      </c>
      <c r="C6" s="7" t="s">
        <v>3</v>
      </c>
      <c r="D6" s="7" t="s">
        <v>4</v>
      </c>
      <c r="E6" s="7" t="s">
        <v>5</v>
      </c>
      <c r="F6" s="7" t="s">
        <v>6</v>
      </c>
      <c r="G6" s="7" t="s">
        <v>7</v>
      </c>
    </row>
    <row r="7" spans="1:8">
      <c r="D7" s="8" t="s">
        <v>8</v>
      </c>
      <c r="E7" s="9" t="s">
        <v>9</v>
      </c>
      <c r="F7" s="8" t="s">
        <v>10</v>
      </c>
      <c r="G7" s="10" t="s">
        <v>11</v>
      </c>
    </row>
    <row r="8" spans="1:8">
      <c r="C8" s="11" t="s">
        <v>12</v>
      </c>
      <c r="D8" s="12">
        <v>39356668</v>
      </c>
      <c r="E8" s="12">
        <v>757510777</v>
      </c>
      <c r="F8" s="12">
        <v>31076642.761233736</v>
      </c>
      <c r="G8" s="13" t="s">
        <v>13</v>
      </c>
    </row>
    <row r="9" spans="1:8">
      <c r="C9" s="11"/>
      <c r="D9" s="12"/>
      <c r="E9" s="12"/>
      <c r="F9" s="12"/>
      <c r="G9" s="13"/>
    </row>
    <row r="10" spans="1:8" s="16" customFormat="1" ht="24.75" customHeight="1">
      <c r="A10" s="14" t="s">
        <v>14</v>
      </c>
      <c r="B10" s="14" t="s">
        <v>15</v>
      </c>
      <c r="C10" s="14"/>
      <c r="D10" s="14"/>
      <c r="E10" s="14"/>
      <c r="F10" s="15"/>
      <c r="G10" s="15"/>
    </row>
    <row r="11" spans="1:8">
      <c r="A11" s="2">
        <v>1</v>
      </c>
      <c r="B11" s="17">
        <v>3.1</v>
      </c>
      <c r="C11" s="4" t="s">
        <v>16</v>
      </c>
      <c r="D11" s="13">
        <v>2065366.1795000006</v>
      </c>
      <c r="E11" s="13">
        <v>0</v>
      </c>
      <c r="F11" s="13">
        <f>-(D11-(E11*0.0774))/0.62023</f>
        <v>-3330000.45063928</v>
      </c>
      <c r="G11" s="13" t="s">
        <v>17</v>
      </c>
      <c r="H11" s="18"/>
    </row>
    <row r="12" spans="1:8">
      <c r="A12" s="2">
        <f>A11+1</f>
        <v>2</v>
      </c>
      <c r="B12" s="17">
        <v>3.2</v>
      </c>
      <c r="C12" s="4" t="s">
        <v>18</v>
      </c>
      <c r="D12" s="13">
        <v>7302805.3999999948</v>
      </c>
      <c r="E12" s="13">
        <v>0</v>
      </c>
      <c r="F12" s="13">
        <f t="shared" ref="F12:F17" si="0">-(D12-(E12*0.0774))/0.62023</f>
        <v>-11774350.482885374</v>
      </c>
      <c r="G12" s="13" t="s">
        <v>17</v>
      </c>
    </row>
    <row r="13" spans="1:8">
      <c r="A13" s="2">
        <f t="shared" ref="A13:A76" si="1">A12+1</f>
        <v>3</v>
      </c>
      <c r="B13" s="17">
        <v>3.3</v>
      </c>
      <c r="C13" s="4" t="s">
        <v>19</v>
      </c>
      <c r="D13" s="13">
        <v>21569261.453999996</v>
      </c>
      <c r="E13" s="13">
        <v>0</v>
      </c>
      <c r="F13" s="13">
        <f t="shared" si="0"/>
        <v>-34776230.51771117</v>
      </c>
      <c r="G13" s="13" t="s">
        <v>17</v>
      </c>
    </row>
    <row r="14" spans="1:8">
      <c r="A14" s="2">
        <f t="shared" si="1"/>
        <v>4</v>
      </c>
      <c r="B14" s="17">
        <v>3.4</v>
      </c>
      <c r="C14" s="4" t="s">
        <v>20</v>
      </c>
      <c r="D14" s="13">
        <v>425743.90133370459</v>
      </c>
      <c r="E14" s="13">
        <v>-1995224.0762694315</v>
      </c>
      <c r="F14" s="13">
        <f t="shared" si="0"/>
        <v>-935417.90116079303</v>
      </c>
      <c r="G14" s="13" t="s">
        <v>17</v>
      </c>
    </row>
    <row r="15" spans="1:8">
      <c r="A15" s="2">
        <f t="shared" si="1"/>
        <v>5</v>
      </c>
      <c r="B15" s="17">
        <v>3.5</v>
      </c>
      <c r="C15" s="4" t="s">
        <v>21</v>
      </c>
      <c r="D15" s="13">
        <v>-5352010.177307141</v>
      </c>
      <c r="E15" s="13">
        <v>0</v>
      </c>
      <c r="F15" s="13">
        <f t="shared" si="0"/>
        <v>8629073.3716639653</v>
      </c>
      <c r="G15" s="13" t="s">
        <v>17</v>
      </c>
    </row>
    <row r="16" spans="1:8">
      <c r="A16" s="2">
        <f t="shared" si="1"/>
        <v>6</v>
      </c>
      <c r="B16" s="17">
        <v>3.6</v>
      </c>
      <c r="C16" s="4" t="s">
        <v>22</v>
      </c>
      <c r="D16" s="13">
        <v>112252.36190478317</v>
      </c>
      <c r="E16" s="13">
        <v>0</v>
      </c>
      <c r="F16" s="13">
        <f t="shared" si="0"/>
        <v>-180985.05700269769</v>
      </c>
      <c r="G16" s="13" t="s">
        <v>17</v>
      </c>
    </row>
    <row r="17" spans="1:7">
      <c r="A17" s="2">
        <f t="shared" si="1"/>
        <v>7</v>
      </c>
      <c r="B17" s="17">
        <v>3.7</v>
      </c>
      <c r="C17" s="4" t="s">
        <v>23</v>
      </c>
      <c r="D17" s="19">
        <v>-721054.99877392582</v>
      </c>
      <c r="E17" s="19">
        <v>0</v>
      </c>
      <c r="F17" s="13">
        <f t="shared" si="0"/>
        <v>1162560.6610030567</v>
      </c>
      <c r="G17" s="13" t="s">
        <v>24</v>
      </c>
    </row>
    <row r="18" spans="1:7">
      <c r="A18" s="2">
        <f t="shared" si="1"/>
        <v>8</v>
      </c>
      <c r="B18" s="17"/>
      <c r="C18" s="11" t="s">
        <v>25</v>
      </c>
      <c r="D18" s="12">
        <f>SUM(D11:D17)</f>
        <v>25402364.120657414</v>
      </c>
      <c r="E18" s="12">
        <f t="shared" ref="E18:F18" si="2">SUM(E11:E17)</f>
        <v>-1995224.0762694315</v>
      </c>
      <c r="F18" s="89">
        <f t="shared" si="2"/>
        <v>-41205350.376732297</v>
      </c>
      <c r="G18" s="13"/>
    </row>
    <row r="19" spans="1:7">
      <c r="A19" s="2">
        <f t="shared" si="1"/>
        <v>9</v>
      </c>
      <c r="D19" s="13"/>
      <c r="E19" s="13"/>
      <c r="F19" s="13"/>
      <c r="G19" s="13"/>
    </row>
    <row r="20" spans="1:7">
      <c r="A20" s="2">
        <f t="shared" si="1"/>
        <v>10</v>
      </c>
      <c r="B20" s="17">
        <v>4.0999999999999996</v>
      </c>
      <c r="C20" s="4" t="s">
        <v>26</v>
      </c>
      <c r="D20" s="13">
        <v>2597.6068263599172</v>
      </c>
      <c r="E20" s="13">
        <v>0</v>
      </c>
      <c r="F20" s="13">
        <f t="shared" ref="F20:F32" si="3">-(D20-(E20*0.0774))/0.62023</f>
        <v>-4188.1347667154405</v>
      </c>
      <c r="G20" s="13" t="s">
        <v>27</v>
      </c>
    </row>
    <row r="21" spans="1:7">
      <c r="A21" s="2">
        <f t="shared" si="1"/>
        <v>11</v>
      </c>
      <c r="B21" s="17">
        <v>4.2</v>
      </c>
      <c r="C21" s="4" t="s">
        <v>28</v>
      </c>
      <c r="D21" s="13">
        <v>70897.978747582063</v>
      </c>
      <c r="E21" s="13">
        <v>0</v>
      </c>
      <c r="F21" s="13">
        <f t="shared" si="3"/>
        <v>-114309.17360911609</v>
      </c>
      <c r="G21" s="13" t="s">
        <v>27</v>
      </c>
    </row>
    <row r="22" spans="1:7">
      <c r="A22" s="2">
        <f t="shared" si="1"/>
        <v>12</v>
      </c>
      <c r="B22" s="17">
        <v>4.3</v>
      </c>
      <c r="C22" s="4" t="s">
        <v>29</v>
      </c>
      <c r="D22" s="13">
        <v>-199304.99421160668</v>
      </c>
      <c r="E22" s="13">
        <v>0</v>
      </c>
      <c r="F22" s="13">
        <f t="shared" si="3"/>
        <v>321340.46113797574</v>
      </c>
      <c r="G22" s="13" t="s">
        <v>27</v>
      </c>
    </row>
    <row r="23" spans="1:7">
      <c r="A23" s="2">
        <f t="shared" si="1"/>
        <v>13</v>
      </c>
      <c r="B23" s="17">
        <v>4.4000000000000004</v>
      </c>
      <c r="C23" s="4" t="s">
        <v>30</v>
      </c>
      <c r="D23" s="13">
        <v>722907.98959938949</v>
      </c>
      <c r="E23" s="13">
        <v>7282596.1270833286</v>
      </c>
      <c r="F23" s="13">
        <f t="shared" si="3"/>
        <v>-256735.48419641086</v>
      </c>
      <c r="G23" s="13" t="s">
        <v>27</v>
      </c>
    </row>
    <row r="24" spans="1:7">
      <c r="A24" s="2">
        <f t="shared" si="1"/>
        <v>14</v>
      </c>
      <c r="B24" s="17">
        <v>4.5</v>
      </c>
      <c r="C24" s="4" t="s">
        <v>31</v>
      </c>
      <c r="D24" s="13">
        <v>-61216.664693535815</v>
      </c>
      <c r="E24" s="13">
        <v>56244.919679730992</v>
      </c>
      <c r="F24" s="13">
        <f t="shared" si="3"/>
        <v>105718.88086153039</v>
      </c>
      <c r="G24" s="13" t="s">
        <v>27</v>
      </c>
    </row>
    <row r="25" spans="1:7">
      <c r="A25" s="2">
        <f t="shared" si="1"/>
        <v>15</v>
      </c>
      <c r="B25" s="17">
        <v>4.5999999999999996</v>
      </c>
      <c r="C25" s="4" t="s">
        <v>32</v>
      </c>
      <c r="D25" s="13">
        <v>32798.565992366755</v>
      </c>
      <c r="E25" s="13">
        <v>-1087279.6666666667</v>
      </c>
      <c r="F25" s="13">
        <f t="shared" si="3"/>
        <v>-188565.5517991177</v>
      </c>
      <c r="G25" s="13" t="s">
        <v>27</v>
      </c>
    </row>
    <row r="26" spans="1:7">
      <c r="A26" s="2">
        <f t="shared" si="1"/>
        <v>16</v>
      </c>
      <c r="B26" s="17">
        <v>4.7</v>
      </c>
      <c r="C26" s="4" t="s">
        <v>33</v>
      </c>
      <c r="D26" s="13">
        <v>714064.77513409406</v>
      </c>
      <c r="E26" s="13">
        <v>0</v>
      </c>
      <c r="F26" s="13">
        <f t="shared" si="3"/>
        <v>-1151290.2876902022</v>
      </c>
      <c r="G26" s="13" t="s">
        <v>34</v>
      </c>
    </row>
    <row r="27" spans="1:7">
      <c r="A27" s="2">
        <f t="shared" si="1"/>
        <v>17</v>
      </c>
      <c r="B27" s="17">
        <v>4.8</v>
      </c>
      <c r="C27" s="4" t="s">
        <v>35</v>
      </c>
      <c r="D27" s="13">
        <v>-2384.8170024567889</v>
      </c>
      <c r="E27" s="13">
        <v>0</v>
      </c>
      <c r="F27" s="13">
        <f t="shared" si="3"/>
        <v>3845.0526457230208</v>
      </c>
      <c r="G27" s="13" t="s">
        <v>34</v>
      </c>
    </row>
    <row r="28" spans="1:7">
      <c r="A28" s="2">
        <f t="shared" si="1"/>
        <v>18</v>
      </c>
      <c r="B28" s="17">
        <v>4.9000000000000004</v>
      </c>
      <c r="C28" s="4" t="s">
        <v>36</v>
      </c>
      <c r="D28" s="13">
        <v>92445.477524220623</v>
      </c>
      <c r="E28" s="13">
        <v>-79630.904999999548</v>
      </c>
      <c r="F28" s="13">
        <f t="shared" si="3"/>
        <v>-158987.6490515141</v>
      </c>
      <c r="G28" s="13" t="s">
        <v>34</v>
      </c>
    </row>
    <row r="29" spans="1:7">
      <c r="A29" s="2">
        <f t="shared" si="1"/>
        <v>19</v>
      </c>
      <c r="B29" s="20">
        <v>4.0999999999999996</v>
      </c>
      <c r="C29" s="4" t="s">
        <v>37</v>
      </c>
      <c r="D29" s="13">
        <v>9368.5899177937645</v>
      </c>
      <c r="E29" s="13">
        <v>0</v>
      </c>
      <c r="F29" s="13">
        <f t="shared" si="3"/>
        <v>-15105.025422494502</v>
      </c>
      <c r="G29" s="13" t="s">
        <v>34</v>
      </c>
    </row>
    <row r="30" spans="1:7">
      <c r="A30" s="2">
        <f t="shared" si="1"/>
        <v>20</v>
      </c>
      <c r="B30" s="17">
        <v>4.1100000000000003</v>
      </c>
      <c r="C30" s="4" t="s">
        <v>38</v>
      </c>
      <c r="D30" s="13">
        <v>-317265.94897025276</v>
      </c>
      <c r="E30" s="13">
        <v>0</v>
      </c>
      <c r="F30" s="13">
        <f t="shared" si="3"/>
        <v>511529.51158481982</v>
      </c>
      <c r="G30" s="13" t="s">
        <v>34</v>
      </c>
    </row>
    <row r="31" spans="1:7">
      <c r="A31" s="2">
        <f t="shared" si="1"/>
        <v>21</v>
      </c>
      <c r="B31" s="17">
        <v>4.12</v>
      </c>
      <c r="C31" s="4" t="s">
        <v>39</v>
      </c>
      <c r="D31" s="13">
        <v>-28304.510248875617</v>
      </c>
      <c r="E31" s="13">
        <v>0</v>
      </c>
      <c r="F31" s="13">
        <f t="shared" si="3"/>
        <v>45635.506584453542</v>
      </c>
      <c r="G31" s="13" t="s">
        <v>34</v>
      </c>
    </row>
    <row r="32" spans="1:7">
      <c r="A32" s="2">
        <f t="shared" si="1"/>
        <v>22</v>
      </c>
      <c r="B32" s="17">
        <v>4.13</v>
      </c>
      <c r="C32" s="4" t="s">
        <v>40</v>
      </c>
      <c r="D32" s="19">
        <v>-885.67661004467527</v>
      </c>
      <c r="E32" s="19">
        <v>0</v>
      </c>
      <c r="F32" s="13">
        <f t="shared" si="3"/>
        <v>1427.9809265025481</v>
      </c>
      <c r="G32" s="13" t="s">
        <v>34</v>
      </c>
    </row>
    <row r="33" spans="1:7">
      <c r="A33" s="2">
        <f t="shared" si="1"/>
        <v>23</v>
      </c>
      <c r="B33" s="17"/>
      <c r="C33" s="11" t="s">
        <v>41</v>
      </c>
      <c r="D33" s="21">
        <f>SUM(D20:D32)</f>
        <v>1035718.3720050344</v>
      </c>
      <c r="E33" s="21">
        <f t="shared" ref="E33:F33" si="4">SUM(E20:E32)</f>
        <v>6171930.4750963934</v>
      </c>
      <c r="F33" s="89">
        <f t="shared" si="4"/>
        <v>-899683.91279456567</v>
      </c>
      <c r="G33" s="13"/>
    </row>
    <row r="34" spans="1:7">
      <c r="A34" s="2">
        <f t="shared" si="1"/>
        <v>24</v>
      </c>
      <c r="D34" s="13"/>
      <c r="E34" s="13"/>
      <c r="F34" s="13"/>
      <c r="G34" s="13"/>
    </row>
    <row r="35" spans="1:7">
      <c r="A35" s="2">
        <f t="shared" si="1"/>
        <v>25</v>
      </c>
      <c r="B35" s="17">
        <v>5.0999999999999996</v>
      </c>
      <c r="C35" s="4" t="s">
        <v>42</v>
      </c>
      <c r="D35" s="13">
        <v>1059367.7048230357</v>
      </c>
      <c r="E35" s="13">
        <v>0</v>
      </c>
      <c r="F35" s="13">
        <f t="shared" ref="F35:F39" si="5">-(D35-(E35*0.0774))/0.62023</f>
        <v>-1708023.966630179</v>
      </c>
      <c r="G35" s="13" t="s">
        <v>43</v>
      </c>
    </row>
    <row r="36" spans="1:7">
      <c r="A36" s="2">
        <f t="shared" si="1"/>
        <v>26</v>
      </c>
      <c r="B36" s="2" t="s">
        <v>44</v>
      </c>
      <c r="C36" s="4" t="s">
        <v>45</v>
      </c>
      <c r="D36" s="13">
        <v>-13316435.501595415</v>
      </c>
      <c r="E36" s="13">
        <v>0</v>
      </c>
      <c r="F36" s="13">
        <f t="shared" si="5"/>
        <v>21470157.041090269</v>
      </c>
      <c r="G36" s="13" t="s">
        <v>43</v>
      </c>
    </row>
    <row r="37" spans="1:7">
      <c r="A37" s="2">
        <f t="shared" si="1"/>
        <v>27</v>
      </c>
      <c r="B37" s="17">
        <v>5.2</v>
      </c>
      <c r="C37" s="4" t="s">
        <v>46</v>
      </c>
      <c r="D37" s="13">
        <v>715348.71199201676</v>
      </c>
      <c r="E37" s="13">
        <v>0</v>
      </c>
      <c r="F37" s="13">
        <f t="shared" si="5"/>
        <v>-1153360.3856505116</v>
      </c>
      <c r="G37" s="13" t="s">
        <v>43</v>
      </c>
    </row>
    <row r="38" spans="1:7">
      <c r="A38" s="2">
        <f t="shared" si="1"/>
        <v>28</v>
      </c>
      <c r="B38" s="17">
        <v>5.3</v>
      </c>
      <c r="C38" s="4" t="s">
        <v>47</v>
      </c>
      <c r="D38" s="13">
        <v>-5703246.7505000001</v>
      </c>
      <c r="E38" s="13">
        <v>0</v>
      </c>
      <c r="F38" s="13">
        <f t="shared" si="5"/>
        <v>9195373.8943617698</v>
      </c>
      <c r="G38" s="13" t="s">
        <v>43</v>
      </c>
    </row>
    <row r="39" spans="1:7">
      <c r="A39" s="2">
        <f t="shared" si="1"/>
        <v>29</v>
      </c>
      <c r="B39" s="17">
        <v>5.4</v>
      </c>
      <c r="C39" s="4" t="s">
        <v>48</v>
      </c>
      <c r="D39" s="19">
        <v>305298.54482166702</v>
      </c>
      <c r="E39" s="19">
        <v>-8629458.7270486429</v>
      </c>
      <c r="F39" s="13">
        <f t="shared" si="5"/>
        <v>-1569125.4055676637</v>
      </c>
      <c r="G39" s="13" t="s">
        <v>43</v>
      </c>
    </row>
    <row r="40" spans="1:7">
      <c r="A40" s="2">
        <f t="shared" si="1"/>
        <v>30</v>
      </c>
      <c r="B40" s="17"/>
      <c r="C40" s="11" t="s">
        <v>49</v>
      </c>
      <c r="D40" s="12">
        <f>SUM(D35:D39)</f>
        <v>-16939667.290458694</v>
      </c>
      <c r="E40" s="12">
        <f t="shared" ref="E40:F40" si="6">SUM(E35:E39)</f>
        <v>-8629458.7270486429</v>
      </c>
      <c r="F40" s="89">
        <f t="shared" si="6"/>
        <v>26235021.177603681</v>
      </c>
      <c r="G40" s="13"/>
    </row>
    <row r="41" spans="1:7">
      <c r="A41" s="2">
        <f t="shared" si="1"/>
        <v>31</v>
      </c>
      <c r="D41" s="13"/>
      <c r="E41" s="13"/>
      <c r="F41" s="13"/>
      <c r="G41" s="13"/>
    </row>
    <row r="42" spans="1:7">
      <c r="A42" s="2">
        <f t="shared" si="1"/>
        <v>32</v>
      </c>
      <c r="B42" s="17">
        <v>6.1</v>
      </c>
      <c r="C42" s="4" t="s">
        <v>50</v>
      </c>
      <c r="D42" s="19">
        <v>-78582.625805387739</v>
      </c>
      <c r="E42" s="19">
        <v>273209.90369618993</v>
      </c>
      <c r="F42" s="13">
        <f t="shared" ref="F42" si="7">-(D42-(E42*0.0774))/0.62023</f>
        <v>160793.69322908088</v>
      </c>
      <c r="G42" s="13" t="s">
        <v>51</v>
      </c>
    </row>
    <row r="43" spans="1:7">
      <c r="A43" s="2">
        <f t="shared" si="1"/>
        <v>33</v>
      </c>
      <c r="B43" s="17"/>
      <c r="C43" s="11" t="s">
        <v>52</v>
      </c>
      <c r="D43" s="12">
        <f>SUM(D42)</f>
        <v>-78582.625805387739</v>
      </c>
      <c r="E43" s="12">
        <f t="shared" ref="E43:F43" si="8">SUM(E42)</f>
        <v>273209.90369618993</v>
      </c>
      <c r="F43" s="89">
        <f t="shared" si="8"/>
        <v>160793.69322908088</v>
      </c>
      <c r="G43" s="13"/>
    </row>
    <row r="44" spans="1:7">
      <c r="A44" s="2">
        <f t="shared" si="1"/>
        <v>34</v>
      </c>
      <c r="D44" s="13"/>
      <c r="E44" s="13"/>
      <c r="F44" s="13"/>
      <c r="G44" s="13"/>
    </row>
    <row r="45" spans="1:7">
      <c r="A45" s="2">
        <f t="shared" si="1"/>
        <v>35</v>
      </c>
      <c r="B45" s="17">
        <v>7.1</v>
      </c>
      <c r="C45" s="4" t="s">
        <v>53</v>
      </c>
      <c r="D45" s="13">
        <v>-380692.37042456953</v>
      </c>
      <c r="E45" s="13">
        <v>0</v>
      </c>
      <c r="F45" s="13">
        <f t="shared" ref="F45:F52" si="9">-(D45-(E45*0.0774))/0.62023</f>
        <v>613792.25517077465</v>
      </c>
      <c r="G45" s="13" t="s">
        <v>54</v>
      </c>
    </row>
    <row r="46" spans="1:7">
      <c r="A46" s="2">
        <f t="shared" si="1"/>
        <v>36</v>
      </c>
      <c r="B46" s="17">
        <v>7.2</v>
      </c>
      <c r="C46" s="4" t="s">
        <v>55</v>
      </c>
      <c r="D46" s="13">
        <v>786766.39813783229</v>
      </c>
      <c r="E46" s="13">
        <v>0</v>
      </c>
      <c r="F46" s="13">
        <f t="shared" si="9"/>
        <v>-1268507.4861548657</v>
      </c>
      <c r="G46" s="13" t="s">
        <v>54</v>
      </c>
    </row>
    <row r="47" spans="1:7">
      <c r="A47" s="2">
        <f t="shared" si="1"/>
        <v>37</v>
      </c>
      <c r="B47" s="17">
        <v>7.3</v>
      </c>
      <c r="C47" s="4" t="s">
        <v>56</v>
      </c>
      <c r="D47" s="13">
        <v>296778.81346373697</v>
      </c>
      <c r="E47" s="13">
        <v>-222584.42473664155</v>
      </c>
      <c r="F47" s="13">
        <f t="shared" si="9"/>
        <v>-506274.84632854431</v>
      </c>
      <c r="G47" s="13" t="s">
        <v>54</v>
      </c>
    </row>
    <row r="48" spans="1:7">
      <c r="A48" s="2">
        <f t="shared" si="1"/>
        <v>38</v>
      </c>
      <c r="B48" s="17">
        <v>7.4</v>
      </c>
      <c r="C48" s="4" t="s">
        <v>57</v>
      </c>
      <c r="D48" s="13">
        <v>-1132118.2339999997</v>
      </c>
      <c r="E48" s="13">
        <v>0</v>
      </c>
      <c r="F48" s="13">
        <f t="shared" si="9"/>
        <v>1825320.0167679728</v>
      </c>
      <c r="G48" s="13" t="s">
        <v>54</v>
      </c>
    </row>
    <row r="49" spans="1:7">
      <c r="A49" s="2">
        <f t="shared" si="1"/>
        <v>39</v>
      </c>
      <c r="B49" s="17">
        <v>7.5</v>
      </c>
      <c r="C49" s="4" t="s">
        <v>58</v>
      </c>
      <c r="D49" s="13">
        <v>83729.110166808881</v>
      </c>
      <c r="E49" s="13">
        <v>0</v>
      </c>
      <c r="F49" s="13">
        <f t="shared" si="9"/>
        <v>-134996.87239702835</v>
      </c>
      <c r="G49" s="13" t="s">
        <v>54</v>
      </c>
    </row>
    <row r="50" spans="1:7">
      <c r="A50" s="2">
        <f t="shared" si="1"/>
        <v>40</v>
      </c>
      <c r="B50" s="2" t="s">
        <v>59</v>
      </c>
      <c r="C50" s="4" t="s">
        <v>60</v>
      </c>
      <c r="D50" s="13">
        <v>-396343.93645358831</v>
      </c>
      <c r="E50" s="13">
        <v>-2089738.2646262255</v>
      </c>
      <c r="F50" s="13">
        <f t="shared" si="9"/>
        <v>378243.86884142732</v>
      </c>
      <c r="G50" s="13" t="s">
        <v>61</v>
      </c>
    </row>
    <row r="51" spans="1:7">
      <c r="A51" s="2">
        <f t="shared" si="1"/>
        <v>41</v>
      </c>
      <c r="B51" s="17">
        <v>7.7</v>
      </c>
      <c r="C51" s="4" t="s">
        <v>62</v>
      </c>
      <c r="D51" s="13">
        <v>1877339</v>
      </c>
      <c r="E51" s="13">
        <v>953690</v>
      </c>
      <c r="F51" s="13">
        <f t="shared" si="9"/>
        <v>-2907829.9888750953</v>
      </c>
      <c r="G51" s="13" t="s">
        <v>63</v>
      </c>
    </row>
    <row r="52" spans="1:7">
      <c r="A52" s="2">
        <f t="shared" si="1"/>
        <v>42</v>
      </c>
      <c r="B52" s="17">
        <v>7.8</v>
      </c>
      <c r="C52" s="4" t="s">
        <v>64</v>
      </c>
      <c r="D52" s="19">
        <v>-20913</v>
      </c>
      <c r="E52" s="19">
        <v>-773349.3887389946</v>
      </c>
      <c r="F52" s="13">
        <f t="shared" si="9"/>
        <v>-62790.001593599445</v>
      </c>
      <c r="G52" s="13" t="s">
        <v>63</v>
      </c>
    </row>
    <row r="53" spans="1:7">
      <c r="A53" s="2">
        <f t="shared" si="1"/>
        <v>43</v>
      </c>
      <c r="B53" s="17"/>
      <c r="C53" s="11" t="s">
        <v>65</v>
      </c>
      <c r="D53" s="12">
        <f>SUM(D45:D52)</f>
        <v>1114545.7808902205</v>
      </c>
      <c r="E53" s="12">
        <f t="shared" ref="E53:F53" si="10">SUM(E45:E52)</f>
        <v>-2131982.0781018613</v>
      </c>
      <c r="F53" s="89">
        <f t="shared" si="10"/>
        <v>-2063043.054568958</v>
      </c>
      <c r="G53" s="13"/>
    </row>
    <row r="54" spans="1:7">
      <c r="A54" s="2">
        <f t="shared" si="1"/>
        <v>44</v>
      </c>
      <c r="D54" s="13"/>
      <c r="E54" s="13"/>
      <c r="F54" s="13"/>
      <c r="G54" s="13"/>
    </row>
    <row r="55" spans="1:7">
      <c r="A55" s="2">
        <f t="shared" si="1"/>
        <v>45</v>
      </c>
      <c r="B55" s="17">
        <v>8.1</v>
      </c>
      <c r="C55" s="4" t="s">
        <v>66</v>
      </c>
      <c r="D55" s="13">
        <v>-6548.163818181818</v>
      </c>
      <c r="E55" s="13">
        <v>-3291205.6015833332</v>
      </c>
      <c r="F55" s="13">
        <f t="shared" ref="F55:F64" si="11">-(D55-(E55*0.0774))/0.62023</f>
        <v>-400159.85963975976</v>
      </c>
      <c r="G55" s="13" t="s">
        <v>67</v>
      </c>
    </row>
    <row r="56" spans="1:7">
      <c r="A56" s="2">
        <f t="shared" si="1"/>
        <v>46</v>
      </c>
      <c r="B56" s="17">
        <v>8.1999999999999993</v>
      </c>
      <c r="C56" s="4" t="s">
        <v>68</v>
      </c>
      <c r="D56" s="13">
        <v>0</v>
      </c>
      <c r="E56" s="13">
        <v>32582682.633573584</v>
      </c>
      <c r="F56" s="13">
        <f t="shared" si="11"/>
        <v>4066071.6763758534</v>
      </c>
      <c r="G56" s="13" t="s">
        <v>67</v>
      </c>
    </row>
    <row r="57" spans="1:7">
      <c r="A57" s="2">
        <f t="shared" si="1"/>
        <v>47</v>
      </c>
      <c r="B57" s="17">
        <v>8.3000000000000007</v>
      </c>
      <c r="C57" s="4" t="s">
        <v>69</v>
      </c>
      <c r="D57" s="13">
        <v>-220086.03398960872</v>
      </c>
      <c r="E57" s="13">
        <v>-97120.704204546346</v>
      </c>
      <c r="F57" s="13">
        <f t="shared" si="11"/>
        <v>342725.91052380059</v>
      </c>
      <c r="G57" s="13" t="s">
        <v>67</v>
      </c>
    </row>
    <row r="58" spans="1:7">
      <c r="A58" s="2">
        <f t="shared" si="1"/>
        <v>48</v>
      </c>
      <c r="B58" s="17">
        <v>8.4</v>
      </c>
      <c r="C58" s="4" t="s">
        <v>70</v>
      </c>
      <c r="D58" s="13">
        <v>0</v>
      </c>
      <c r="E58" s="13">
        <v>-293988.17735592474</v>
      </c>
      <c r="F58" s="13">
        <f t="shared" si="11"/>
        <v>-36687.494844410263</v>
      </c>
      <c r="G58" s="13" t="s">
        <v>67</v>
      </c>
    </row>
    <row r="59" spans="1:7">
      <c r="A59" s="2">
        <f t="shared" si="1"/>
        <v>49</v>
      </c>
      <c r="B59" s="17">
        <v>8.5</v>
      </c>
      <c r="C59" s="4" t="s">
        <v>71</v>
      </c>
      <c r="D59" s="13">
        <v>17990.552799178593</v>
      </c>
      <c r="E59" s="13">
        <v>-423015.57377275266</v>
      </c>
      <c r="F59" s="13">
        <f t="shared" si="11"/>
        <v>-81795.395593875903</v>
      </c>
      <c r="G59" s="13" t="s">
        <v>67</v>
      </c>
    </row>
    <row r="60" spans="1:7">
      <c r="A60" s="2">
        <f t="shared" si="1"/>
        <v>50</v>
      </c>
      <c r="B60" s="2" t="s">
        <v>72</v>
      </c>
      <c r="C60" s="4" t="s">
        <v>73</v>
      </c>
      <c r="D60" s="13">
        <v>-71784.749346106531</v>
      </c>
      <c r="E60" s="13">
        <v>-20525786.101863846</v>
      </c>
      <c r="F60" s="13">
        <f t="shared" si="11"/>
        <v>-2445723.5137580498</v>
      </c>
      <c r="G60" s="13" t="s">
        <v>74</v>
      </c>
    </row>
    <row r="61" spans="1:7">
      <c r="A61" s="2">
        <f t="shared" si="1"/>
        <v>51</v>
      </c>
      <c r="B61" s="17">
        <v>8.6999999999999993</v>
      </c>
      <c r="C61" s="4" t="s">
        <v>75</v>
      </c>
      <c r="D61" s="13">
        <v>299506.03828321683</v>
      </c>
      <c r="E61" s="13">
        <v>-315733.83958087338</v>
      </c>
      <c r="F61" s="13">
        <f t="shared" si="11"/>
        <v>-522296.30534926796</v>
      </c>
      <c r="G61" s="13" t="s">
        <v>76</v>
      </c>
    </row>
    <row r="62" spans="1:7">
      <c r="A62" s="2">
        <f t="shared" si="1"/>
        <v>52</v>
      </c>
      <c r="B62" s="17">
        <v>8.8000000000000007</v>
      </c>
      <c r="C62" s="4" t="s">
        <v>77</v>
      </c>
      <c r="D62" s="13">
        <v>-1935442.56</v>
      </c>
      <c r="E62" s="13">
        <v>-1356953.3966253332</v>
      </c>
      <c r="F62" s="13">
        <f t="shared" si="11"/>
        <v>2951186.4422894721</v>
      </c>
      <c r="G62" s="13" t="s">
        <v>76</v>
      </c>
    </row>
    <row r="63" spans="1:7">
      <c r="A63" s="2">
        <f t="shared" si="1"/>
        <v>53</v>
      </c>
      <c r="B63" s="17">
        <v>8.9</v>
      </c>
      <c r="C63" s="4" t="s">
        <v>78</v>
      </c>
      <c r="D63" s="13">
        <v>166473.91694577364</v>
      </c>
      <c r="E63" s="13">
        <v>1078475.3317584428</v>
      </c>
      <c r="F63" s="13">
        <f t="shared" si="11"/>
        <v>-133821.20546840716</v>
      </c>
      <c r="G63" s="13" t="s">
        <v>76</v>
      </c>
    </row>
    <row r="64" spans="1:7">
      <c r="A64" s="2">
        <f t="shared" si="1"/>
        <v>54</v>
      </c>
      <c r="B64" s="17">
        <v>8.1</v>
      </c>
      <c r="C64" s="4" t="s">
        <v>79</v>
      </c>
      <c r="D64" s="19">
        <v>59960.22929765837</v>
      </c>
      <c r="E64" s="19">
        <v>-36215.42239254131</v>
      </c>
      <c r="F64" s="13">
        <f t="shared" si="11"/>
        <v>-101193.59429702058</v>
      </c>
      <c r="G64" s="13" t="s">
        <v>76</v>
      </c>
    </row>
    <row r="65" spans="1:7">
      <c r="A65" s="2">
        <f t="shared" si="1"/>
        <v>55</v>
      </c>
      <c r="B65" s="17"/>
      <c r="C65" s="11" t="s">
        <v>80</v>
      </c>
      <c r="D65" s="12">
        <f>SUM(D55:D64)</f>
        <v>-1689930.7698280697</v>
      </c>
      <c r="E65" s="12">
        <f t="shared" ref="E65:F65" si="12">SUM(E55:E64)</f>
        <v>7321139.1479528751</v>
      </c>
      <c r="F65" s="89">
        <f t="shared" si="12"/>
        <v>3638306.6602383344</v>
      </c>
      <c r="G65" s="13"/>
    </row>
    <row r="66" spans="1:7">
      <c r="A66" s="2">
        <f t="shared" si="1"/>
        <v>56</v>
      </c>
      <c r="D66" s="13"/>
      <c r="E66" s="13"/>
      <c r="F66" s="13"/>
      <c r="G66" s="13"/>
    </row>
    <row r="67" spans="1:7">
      <c r="A67" s="2">
        <f t="shared" si="1"/>
        <v>57</v>
      </c>
      <c r="B67" s="2" t="s">
        <v>81</v>
      </c>
      <c r="C67" s="4" t="s">
        <v>82</v>
      </c>
      <c r="D67" s="19">
        <v>1857014.5264113671</v>
      </c>
      <c r="E67" s="19">
        <v>-8024550.6501878975</v>
      </c>
      <c r="F67" s="13">
        <f t="shared" ref="F67" si="13">-(D67-(E67*0.0774))/0.62023</f>
        <v>-3995477.0758201163</v>
      </c>
      <c r="G67" s="13" t="s">
        <v>83</v>
      </c>
    </row>
    <row r="68" spans="1:7">
      <c r="A68" s="2">
        <f t="shared" si="1"/>
        <v>58</v>
      </c>
      <c r="C68" s="11" t="s">
        <v>84</v>
      </c>
      <c r="D68" s="12">
        <f>SUM(D67)</f>
        <v>1857014.5264113671</v>
      </c>
      <c r="E68" s="12">
        <f t="shared" ref="E68:F68" si="14">SUM(E67)</f>
        <v>-8024550.6501878975</v>
      </c>
      <c r="F68" s="89">
        <f t="shared" si="14"/>
        <v>-3995477.0758201163</v>
      </c>
      <c r="G68" s="13"/>
    </row>
    <row r="69" spans="1:7">
      <c r="A69" s="2">
        <f t="shared" si="1"/>
        <v>59</v>
      </c>
      <c r="D69" s="22"/>
      <c r="E69" s="22"/>
      <c r="F69" s="22"/>
      <c r="G69" s="13"/>
    </row>
    <row r="70" spans="1:7">
      <c r="A70" s="2">
        <f t="shared" si="1"/>
        <v>60</v>
      </c>
      <c r="C70" s="23" t="s">
        <v>85</v>
      </c>
      <c r="D70" s="21">
        <f>D18+D33+D40+D43+D53+D65+D68</f>
        <v>10701462.113871885</v>
      </c>
      <c r="E70" s="21">
        <f>E18+E33+E40+E43+E53+E65+E68</f>
        <v>-7014936.0048623746</v>
      </c>
      <c r="F70" s="21">
        <f>F18+F33+F40+F43+F53+F65+F68</f>
        <v>-18129432.888844844</v>
      </c>
      <c r="G70" s="13"/>
    </row>
    <row r="71" spans="1:7">
      <c r="A71" s="2">
        <f t="shared" si="1"/>
        <v>61</v>
      </c>
      <c r="C71" s="23"/>
      <c r="D71" s="21"/>
      <c r="E71" s="21"/>
      <c r="F71" s="21"/>
      <c r="G71" s="13"/>
    </row>
    <row r="72" spans="1:7" s="24" customFormat="1">
      <c r="A72" s="2">
        <f t="shared" si="1"/>
        <v>62</v>
      </c>
      <c r="C72" s="25" t="s">
        <v>86</v>
      </c>
      <c r="D72" s="25">
        <f>D8+D70</f>
        <v>50058130.113871887</v>
      </c>
      <c r="E72" s="25">
        <f>E8+E70</f>
        <v>750495840.99513757</v>
      </c>
      <c r="F72" s="25">
        <f>F8+F70</f>
        <v>12947209.872388892</v>
      </c>
      <c r="G72" s="26" t="s">
        <v>13</v>
      </c>
    </row>
    <row r="73" spans="1:7">
      <c r="A73" s="2">
        <f t="shared" si="1"/>
        <v>63</v>
      </c>
      <c r="C73" s="23"/>
      <c r="D73" s="21"/>
      <c r="E73" s="21"/>
      <c r="F73" s="21"/>
      <c r="G73" s="13"/>
    </row>
    <row r="74" spans="1:7">
      <c r="A74" s="2">
        <f t="shared" si="1"/>
        <v>64</v>
      </c>
      <c r="C74" s="23"/>
      <c r="D74" s="21"/>
      <c r="E74" s="21"/>
      <c r="F74" s="21"/>
      <c r="G74" s="13"/>
    </row>
    <row r="75" spans="1:7">
      <c r="A75" s="2">
        <f t="shared" si="1"/>
        <v>65</v>
      </c>
      <c r="B75" s="5" t="s">
        <v>87</v>
      </c>
    </row>
    <row r="76" spans="1:7">
      <c r="A76" s="2">
        <f t="shared" si="1"/>
        <v>66</v>
      </c>
      <c r="B76" s="5" t="s">
        <v>88</v>
      </c>
    </row>
    <row r="77" spans="1:7">
      <c r="A77" s="2">
        <f t="shared" ref="A77" si="15">A76+1</f>
        <v>67</v>
      </c>
      <c r="B77" s="5" t="s">
        <v>89</v>
      </c>
    </row>
  </sheetData>
  <mergeCells count="1">
    <mergeCell ref="A3:G4"/>
  </mergeCells>
  <pageMargins left="1" right="0.5" top="0.75" bottom="0.75" header="0.3" footer="0.3"/>
  <pageSetup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84"/>
  <sheetViews>
    <sheetView tabSelected="1" view="pageBreakPreview" zoomScaleNormal="100" zoomScaleSheetLayoutView="100" workbookViewId="0">
      <selection activeCell="J66" sqref="J66"/>
    </sheetView>
  </sheetViews>
  <sheetFormatPr defaultRowHeight="11.25"/>
  <cols>
    <col min="1" max="1" width="3.42578125" style="29" customWidth="1"/>
    <col min="2" max="2" width="28" style="29" customWidth="1"/>
    <col min="3" max="3" width="12.28515625" style="29" customWidth="1"/>
    <col min="4" max="4" width="3.28515625" style="29" customWidth="1"/>
    <col min="5" max="10" width="11.85546875" style="29" customWidth="1"/>
    <col min="11" max="11" width="10.140625" style="29" customWidth="1"/>
    <col min="12" max="12" width="3" style="29" customWidth="1"/>
    <col min="13" max="13" width="11.85546875" style="29" customWidth="1"/>
    <col min="14" max="14" width="3.140625" style="29" customWidth="1"/>
    <col min="15" max="15" width="11.85546875" style="29" customWidth="1"/>
    <col min="16" max="16" width="11.85546875" style="31" hidden="1" customWidth="1"/>
    <col min="17" max="17" width="0" style="31" hidden="1" customWidth="1"/>
    <col min="18" max="16384" width="9.140625" style="29"/>
  </cols>
  <sheetData>
    <row r="1" spans="1:17" ht="12">
      <c r="A1" s="27" t="s">
        <v>90</v>
      </c>
      <c r="B1" s="28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7" ht="12">
      <c r="A2" s="91" t="s">
        <v>91</v>
      </c>
      <c r="B2" s="92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7" ht="12">
      <c r="A3" s="91" t="s">
        <v>92</v>
      </c>
      <c r="B3" s="92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7" ht="12">
      <c r="A4" s="32" t="s">
        <v>93</v>
      </c>
      <c r="B4" s="28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7" ht="12.75">
      <c r="A5" s="33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</row>
    <row r="6" spans="1:17">
      <c r="A6" s="34"/>
      <c r="C6" s="34"/>
      <c r="K6" s="35" t="s">
        <v>94</v>
      </c>
      <c r="L6" s="36"/>
      <c r="M6" s="36"/>
      <c r="P6" s="29"/>
      <c r="Q6" s="29"/>
    </row>
    <row r="7" spans="1:17">
      <c r="C7" s="37"/>
      <c r="D7" s="38"/>
      <c r="E7" s="35" t="s">
        <v>95</v>
      </c>
      <c r="F7" s="36"/>
      <c r="G7" s="36"/>
      <c r="H7" s="36"/>
      <c r="I7" s="36"/>
      <c r="J7" s="36"/>
      <c r="M7" s="39" t="s">
        <v>96</v>
      </c>
      <c r="P7" s="40" t="s">
        <v>97</v>
      </c>
    </row>
    <row r="8" spans="1:17">
      <c r="C8" s="39"/>
      <c r="D8" s="38"/>
      <c r="E8" s="39" t="s">
        <v>98</v>
      </c>
      <c r="F8" s="39" t="s">
        <v>99</v>
      </c>
      <c r="G8" s="39" t="s">
        <v>100</v>
      </c>
      <c r="H8" s="39" t="s">
        <v>101</v>
      </c>
      <c r="I8" s="39" t="s">
        <v>102</v>
      </c>
      <c r="J8" s="39" t="s">
        <v>103</v>
      </c>
      <c r="K8" s="41" t="s">
        <v>104</v>
      </c>
      <c r="L8" s="38"/>
      <c r="M8" s="39" t="s">
        <v>105</v>
      </c>
      <c r="P8" s="31" t="s">
        <v>106</v>
      </c>
    </row>
    <row r="9" spans="1:17" ht="45">
      <c r="C9" s="42" t="s">
        <v>107</v>
      </c>
      <c r="D9" s="43"/>
      <c r="E9" s="42" t="s">
        <v>108</v>
      </c>
      <c r="F9" s="42" t="s">
        <v>109</v>
      </c>
      <c r="G9" s="42" t="s">
        <v>110</v>
      </c>
      <c r="H9" s="42" t="s">
        <v>111</v>
      </c>
      <c r="I9" s="42" t="s">
        <v>112</v>
      </c>
      <c r="J9" s="42" t="s">
        <v>113</v>
      </c>
      <c r="K9" s="42" t="s">
        <v>82</v>
      </c>
      <c r="L9" s="43"/>
      <c r="M9" s="42" t="s">
        <v>114</v>
      </c>
      <c r="O9" s="42" t="s">
        <v>115</v>
      </c>
      <c r="P9" s="44" t="s">
        <v>116</v>
      </c>
    </row>
    <row r="10" spans="1:17">
      <c r="A10" s="45">
        <v>1</v>
      </c>
      <c r="B10" s="45" t="s">
        <v>117</v>
      </c>
    </row>
    <row r="11" spans="1:17">
      <c r="A11" s="45">
        <v>2</v>
      </c>
      <c r="B11" s="45" t="s">
        <v>118</v>
      </c>
      <c r="C11" s="26">
        <v>256639553.00999802</v>
      </c>
      <c r="D11" s="46"/>
      <c r="E11" s="26">
        <v>46553789.589999989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M11" s="26">
        <f>SUM(E11:L11)</f>
        <v>46553789.589999989</v>
      </c>
      <c r="O11" s="47">
        <f>+C11+M11</f>
        <v>303193342.599998</v>
      </c>
      <c r="P11" s="48">
        <v>271765424.50999999</v>
      </c>
      <c r="Q11" s="48">
        <f>O11-P11</f>
        <v>31427918.089998007</v>
      </c>
    </row>
    <row r="12" spans="1:17">
      <c r="A12" s="45">
        <v>3</v>
      </c>
      <c r="B12" s="45" t="s">
        <v>119</v>
      </c>
      <c r="C12" s="26">
        <v>0</v>
      </c>
      <c r="D12" s="46"/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M12" s="26">
        <f>SUM(E12:L12)</f>
        <v>0</v>
      </c>
      <c r="O12" s="47">
        <f>+C12+M12</f>
        <v>0</v>
      </c>
      <c r="P12" s="48">
        <v>0</v>
      </c>
      <c r="Q12" s="48">
        <f t="shared" ref="Q12:Q66" si="0">O12-P12</f>
        <v>0</v>
      </c>
    </row>
    <row r="13" spans="1:17">
      <c r="A13" s="45">
        <v>4</v>
      </c>
      <c r="B13" s="45" t="s">
        <v>120</v>
      </c>
      <c r="C13" s="26">
        <v>74513001.340099305</v>
      </c>
      <c r="D13" s="46"/>
      <c r="E13" s="26">
        <v>0</v>
      </c>
      <c r="F13" s="26">
        <v>0</v>
      </c>
      <c r="G13" s="26">
        <v>-37373759.939797156</v>
      </c>
      <c r="H13" s="26">
        <v>0</v>
      </c>
      <c r="I13" s="26">
        <v>0</v>
      </c>
      <c r="J13" s="26">
        <v>0</v>
      </c>
      <c r="K13" s="26">
        <v>-649193.93967728317</v>
      </c>
      <c r="M13" s="26">
        <f>SUM(E13:L13)</f>
        <v>-38022953.879474439</v>
      </c>
      <c r="O13" s="47">
        <f>+C13+M13</f>
        <v>36490047.460624866</v>
      </c>
      <c r="P13" s="48">
        <v>38970998.203098312</v>
      </c>
      <c r="Q13" s="48">
        <f t="shared" si="0"/>
        <v>-2480950.7424734458</v>
      </c>
    </row>
    <row r="14" spans="1:17">
      <c r="A14" s="45">
        <v>5</v>
      </c>
      <c r="B14" s="45" t="s">
        <v>121</v>
      </c>
      <c r="C14" s="26">
        <v>25032633.964374781</v>
      </c>
      <c r="D14" s="46"/>
      <c r="E14" s="26">
        <v>-9235634.6234644782</v>
      </c>
      <c r="F14" s="26">
        <v>-8855002</v>
      </c>
      <c r="G14" s="26">
        <v>1100536.4799877179</v>
      </c>
      <c r="H14" s="26">
        <v>0</v>
      </c>
      <c r="I14" s="26">
        <v>0</v>
      </c>
      <c r="J14" s="26">
        <v>-3000000</v>
      </c>
      <c r="K14" s="26">
        <v>-19237.377670185408</v>
      </c>
      <c r="M14" s="26">
        <f>SUM(E14:L14)</f>
        <v>-20009337.521146946</v>
      </c>
      <c r="O14" s="47">
        <f>+C14+M14</f>
        <v>5023296.443227835</v>
      </c>
      <c r="P14" s="48">
        <v>6612736.0503272489</v>
      </c>
      <c r="Q14" s="48">
        <f t="shared" si="0"/>
        <v>-1589439.6070994139</v>
      </c>
    </row>
    <row r="15" spans="1:17">
      <c r="A15" s="45">
        <v>6</v>
      </c>
      <c r="B15" s="45" t="s">
        <v>122</v>
      </c>
      <c r="C15" s="49">
        <f>SUM(C11:C14)</f>
        <v>356185188.31447208</v>
      </c>
      <c r="D15" s="50"/>
      <c r="E15" s="49">
        <f t="shared" ref="E15:O15" si="1">SUM(E11:E14)</f>
        <v>37318154.966535509</v>
      </c>
      <c r="F15" s="49">
        <f t="shared" si="1"/>
        <v>-8855002</v>
      </c>
      <c r="G15" s="49">
        <f t="shared" si="1"/>
        <v>-36273223.459809437</v>
      </c>
      <c r="H15" s="49">
        <f t="shared" si="1"/>
        <v>0</v>
      </c>
      <c r="I15" s="49">
        <f t="shared" si="1"/>
        <v>0</v>
      </c>
      <c r="J15" s="49">
        <f t="shared" si="1"/>
        <v>-3000000</v>
      </c>
      <c r="K15" s="49">
        <f t="shared" si="1"/>
        <v>-668431.31734746858</v>
      </c>
      <c r="M15" s="49">
        <f t="shared" si="1"/>
        <v>-11478501.810621396</v>
      </c>
      <c r="O15" s="49">
        <f t="shared" si="1"/>
        <v>344706686.5038507</v>
      </c>
      <c r="P15" s="51">
        <v>317349158.76342553</v>
      </c>
      <c r="Q15" s="48">
        <f t="shared" si="0"/>
        <v>27357527.740425169</v>
      </c>
    </row>
    <row r="16" spans="1:17" ht="12.75">
      <c r="A16" s="45">
        <v>7</v>
      </c>
      <c r="B16" s="45"/>
      <c r="C16" s="52"/>
      <c r="D16" s="46"/>
      <c r="E16" s="52"/>
      <c r="F16" s="52"/>
      <c r="G16" s="52"/>
      <c r="H16" s="52"/>
      <c r="I16" s="52"/>
      <c r="J16" s="52"/>
      <c r="K16" s="52"/>
      <c r="M16" s="52"/>
      <c r="Q16" s="48">
        <f t="shared" si="0"/>
        <v>0</v>
      </c>
    </row>
    <row r="17" spans="1:17" ht="12.75">
      <c r="A17" s="45">
        <v>8</v>
      </c>
      <c r="B17" s="45" t="s">
        <v>123</v>
      </c>
      <c r="C17" s="52"/>
      <c r="D17" s="46"/>
      <c r="E17" s="52"/>
      <c r="F17" s="52"/>
      <c r="G17" s="52"/>
      <c r="H17" s="52"/>
      <c r="I17" s="52"/>
      <c r="J17" s="52"/>
      <c r="K17" s="52"/>
      <c r="M17" s="52"/>
      <c r="Q17" s="48">
        <f t="shared" si="0"/>
        <v>0</v>
      </c>
    </row>
    <row r="18" spans="1:17">
      <c r="A18" s="45">
        <v>9</v>
      </c>
      <c r="B18" s="45" t="s">
        <v>124</v>
      </c>
      <c r="C18" s="26">
        <v>54286269.73826427</v>
      </c>
      <c r="D18" s="46"/>
      <c r="E18" s="26">
        <v>0</v>
      </c>
      <c r="F18" s="26">
        <v>79451.840037740985</v>
      </c>
      <c r="G18" s="26">
        <v>1691595.525254752</v>
      </c>
      <c r="H18" s="26">
        <v>0</v>
      </c>
      <c r="I18" s="26">
        <v>0</v>
      </c>
      <c r="J18" s="26">
        <v>0</v>
      </c>
      <c r="K18" s="26">
        <v>-979881.90297017945</v>
      </c>
      <c r="M18" s="26">
        <f t="shared" ref="M18:M36" si="2">SUM(E18:L18)</f>
        <v>791165.46232231357</v>
      </c>
      <c r="O18" s="47">
        <f t="shared" ref="O18:O27" si="3">+C18+M18</f>
        <v>55077435.200586587</v>
      </c>
      <c r="P18" s="48">
        <v>51233952.117625967</v>
      </c>
      <c r="Q18" s="48">
        <f t="shared" si="0"/>
        <v>3843483.0829606205</v>
      </c>
    </row>
    <row r="19" spans="1:17">
      <c r="A19" s="45">
        <v>10</v>
      </c>
      <c r="B19" s="45" t="s">
        <v>125</v>
      </c>
      <c r="C19" s="26">
        <v>0</v>
      </c>
      <c r="D19" s="46"/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M19" s="26">
        <f t="shared" si="2"/>
        <v>0</v>
      </c>
      <c r="O19" s="47">
        <f t="shared" si="3"/>
        <v>0</v>
      </c>
      <c r="P19" s="48">
        <v>0</v>
      </c>
      <c r="Q19" s="48">
        <f t="shared" si="0"/>
        <v>0</v>
      </c>
    </row>
    <row r="20" spans="1:17">
      <c r="A20" s="53">
        <v>11</v>
      </c>
      <c r="B20" s="45" t="s">
        <v>126</v>
      </c>
      <c r="C20" s="26">
        <v>7051085.3167272415</v>
      </c>
      <c r="D20" s="46"/>
      <c r="E20" s="26">
        <v>0</v>
      </c>
      <c r="F20" s="26">
        <v>30067.363784049096</v>
      </c>
      <c r="G20" s="26">
        <v>0</v>
      </c>
      <c r="H20" s="26">
        <v>0</v>
      </c>
      <c r="I20" s="26">
        <v>0</v>
      </c>
      <c r="J20" s="26">
        <v>-107276.52971351889</v>
      </c>
      <c r="K20" s="26">
        <v>-121903.35511594545</v>
      </c>
      <c r="M20" s="26">
        <f t="shared" si="2"/>
        <v>-199112.52104541525</v>
      </c>
      <c r="O20" s="47">
        <f t="shared" si="3"/>
        <v>6851972.7956818258</v>
      </c>
      <c r="P20" s="48">
        <v>6365130.4740653811</v>
      </c>
      <c r="Q20" s="48">
        <f t="shared" si="0"/>
        <v>486842.32161644474</v>
      </c>
    </row>
    <row r="21" spans="1:17">
      <c r="A21" s="45">
        <v>12</v>
      </c>
      <c r="B21" s="45" t="s">
        <v>127</v>
      </c>
      <c r="C21" s="26">
        <v>118807031.55930433</v>
      </c>
      <c r="D21" s="46"/>
      <c r="E21" s="26">
        <v>0</v>
      </c>
      <c r="F21" s="26">
        <v>-69338.070220049616</v>
      </c>
      <c r="G21" s="26">
        <v>-7914550.2553771324</v>
      </c>
      <c r="H21" s="26">
        <v>0</v>
      </c>
      <c r="I21" s="26">
        <v>0</v>
      </c>
      <c r="J21" s="26">
        <v>0</v>
      </c>
      <c r="K21" s="26">
        <v>-1937188.5437252037</v>
      </c>
      <c r="M21" s="26">
        <f t="shared" si="2"/>
        <v>-9921076.8693223856</v>
      </c>
      <c r="O21" s="47">
        <f t="shared" si="3"/>
        <v>108885954.68998194</v>
      </c>
      <c r="P21" s="48">
        <v>113752064.68169239</v>
      </c>
      <c r="Q21" s="48">
        <f t="shared" si="0"/>
        <v>-4866109.9917104542</v>
      </c>
    </row>
    <row r="22" spans="1:17">
      <c r="A22" s="45">
        <v>13</v>
      </c>
      <c r="B22" s="45" t="s">
        <v>128</v>
      </c>
      <c r="C22" s="26">
        <v>29119799.086048592</v>
      </c>
      <c r="D22" s="46"/>
      <c r="E22" s="26">
        <v>-65153.370885581295</v>
      </c>
      <c r="F22" s="26">
        <v>137238.82362453578</v>
      </c>
      <c r="G22" s="26">
        <v>-3519552.0600249656</v>
      </c>
      <c r="H22" s="26">
        <v>0</v>
      </c>
      <c r="I22" s="26">
        <v>0</v>
      </c>
      <c r="J22" s="26">
        <v>0</v>
      </c>
      <c r="K22" s="26">
        <v>-357064.50072511286</v>
      </c>
      <c r="M22" s="26">
        <f t="shared" si="2"/>
        <v>-3804531.1080111237</v>
      </c>
      <c r="O22" s="47">
        <f t="shared" si="3"/>
        <v>25315267.978037469</v>
      </c>
      <c r="P22" s="48">
        <v>28559841.28457519</v>
      </c>
      <c r="Q22" s="48">
        <f t="shared" si="0"/>
        <v>-3244573.3065377213</v>
      </c>
    </row>
    <row r="23" spans="1:17">
      <c r="A23" s="45">
        <v>14</v>
      </c>
      <c r="B23" s="45" t="s">
        <v>129</v>
      </c>
      <c r="C23" s="26">
        <v>11983586.234546719</v>
      </c>
      <c r="D23" s="46"/>
      <c r="E23" s="26">
        <v>0</v>
      </c>
      <c r="F23" s="26">
        <v>323125.88253834547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M23" s="26">
        <f t="shared" si="2"/>
        <v>323125.88253834547</v>
      </c>
      <c r="O23" s="47">
        <f t="shared" si="3"/>
        <v>12306712.117085064</v>
      </c>
      <c r="P23" s="48">
        <v>13720081.656609347</v>
      </c>
      <c r="Q23" s="48">
        <f t="shared" si="0"/>
        <v>-1413369.5395242833</v>
      </c>
    </row>
    <row r="24" spans="1:17">
      <c r="A24" s="45">
        <v>15</v>
      </c>
      <c r="B24" s="45" t="s">
        <v>130</v>
      </c>
      <c r="C24" s="26">
        <v>8088803.4130521202</v>
      </c>
      <c r="D24" s="46"/>
      <c r="E24" s="26">
        <v>0</v>
      </c>
      <c r="F24" s="26">
        <v>-1054308.1527623341</v>
      </c>
      <c r="G24" s="26">
        <v>0</v>
      </c>
      <c r="H24" s="26">
        <v>0</v>
      </c>
      <c r="I24" s="26">
        <v>0</v>
      </c>
      <c r="J24" s="26">
        <v>-23470.439999999988</v>
      </c>
      <c r="K24" s="26">
        <v>0</v>
      </c>
      <c r="M24" s="26">
        <f t="shared" si="2"/>
        <v>-1077778.592762334</v>
      </c>
      <c r="O24" s="47">
        <f t="shared" si="3"/>
        <v>7011024.820289786</v>
      </c>
      <c r="P24" s="48">
        <v>8088174.8739973465</v>
      </c>
      <c r="Q24" s="48">
        <f t="shared" si="0"/>
        <v>-1077150.0537075605</v>
      </c>
    </row>
    <row r="25" spans="1:17">
      <c r="A25" s="45">
        <v>16</v>
      </c>
      <c r="B25" s="45" t="s">
        <v>131</v>
      </c>
      <c r="C25" s="26">
        <v>9439582.4307300914</v>
      </c>
      <c r="D25" s="46"/>
      <c r="E25" s="26">
        <v>0</v>
      </c>
      <c r="F25" s="26">
        <v>-8806137.8863664269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M25" s="26">
        <f t="shared" si="2"/>
        <v>-8806137.8863664269</v>
      </c>
      <c r="O25" s="47">
        <f t="shared" si="3"/>
        <v>633444.54436366446</v>
      </c>
      <c r="P25" s="48">
        <v>567248.60477840831</v>
      </c>
      <c r="Q25" s="48">
        <f t="shared" si="0"/>
        <v>66195.939585256157</v>
      </c>
    </row>
    <row r="26" spans="1:17">
      <c r="A26" s="45">
        <v>17</v>
      </c>
      <c r="B26" s="45" t="s">
        <v>132</v>
      </c>
      <c r="C26" s="26">
        <v>0</v>
      </c>
      <c r="D26" s="46"/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M26" s="26">
        <f t="shared" si="2"/>
        <v>0</v>
      </c>
      <c r="O26" s="47">
        <f t="shared" si="3"/>
        <v>0</v>
      </c>
      <c r="P26" s="48">
        <v>0</v>
      </c>
      <c r="Q26" s="48">
        <f t="shared" si="0"/>
        <v>0</v>
      </c>
    </row>
    <row r="27" spans="1:17">
      <c r="A27" s="45">
        <v>18</v>
      </c>
      <c r="B27" s="45" t="s">
        <v>133</v>
      </c>
      <c r="C27" s="26">
        <v>10269546.584633965</v>
      </c>
      <c r="D27" s="46"/>
      <c r="E27" s="26">
        <v>0</v>
      </c>
      <c r="F27" s="26">
        <v>-51949.07988482021</v>
      </c>
      <c r="G27" s="26">
        <v>0</v>
      </c>
      <c r="H27" s="26">
        <v>0</v>
      </c>
      <c r="I27" s="26">
        <v>0</v>
      </c>
      <c r="J27" s="26">
        <v>76772.861659234259</v>
      </c>
      <c r="K27" s="26">
        <v>0</v>
      </c>
      <c r="M27" s="54">
        <f t="shared" si="2"/>
        <v>24823.781774414048</v>
      </c>
      <c r="O27" s="47">
        <f t="shared" si="3"/>
        <v>10294370.36640838</v>
      </c>
      <c r="P27" s="48">
        <v>10777818.836707022</v>
      </c>
      <c r="Q27" s="48">
        <f t="shared" si="0"/>
        <v>-483448.47029864229</v>
      </c>
    </row>
    <row r="28" spans="1:17">
      <c r="A28" s="45">
        <v>19</v>
      </c>
      <c r="B28" s="45" t="s">
        <v>134</v>
      </c>
      <c r="C28" s="55">
        <f>SUM(C18:C27)</f>
        <v>249045704.36330736</v>
      </c>
      <c r="D28" s="50"/>
      <c r="E28" s="55">
        <f t="shared" ref="E28:J28" si="4">SUM(E18:E27)</f>
        <v>-65153.370885581295</v>
      </c>
      <c r="F28" s="55">
        <f t="shared" si="4"/>
        <v>-9411849.2792489585</v>
      </c>
      <c r="G28" s="55">
        <f t="shared" si="4"/>
        <v>-9742506.7901473455</v>
      </c>
      <c r="H28" s="55">
        <f t="shared" si="4"/>
        <v>0</v>
      </c>
      <c r="I28" s="55">
        <f t="shared" si="4"/>
        <v>0</v>
      </c>
      <c r="J28" s="55">
        <f t="shared" si="4"/>
        <v>-53974.108054284618</v>
      </c>
      <c r="K28" s="55">
        <f>SUM(K18:K27)</f>
        <v>-3396038.3025364415</v>
      </c>
      <c r="M28" s="47">
        <f>SUM(M18:M27)</f>
        <v>-22669521.850872617</v>
      </c>
      <c r="O28" s="55">
        <f>SUM(O18:O27)</f>
        <v>226376182.51243475</v>
      </c>
      <c r="P28" s="56">
        <v>233064312.53005108</v>
      </c>
      <c r="Q28" s="48">
        <f t="shared" si="0"/>
        <v>-6688130.0176163316</v>
      </c>
    </row>
    <row r="29" spans="1:17">
      <c r="A29" s="45">
        <v>20</v>
      </c>
      <c r="B29" s="45" t="s">
        <v>135</v>
      </c>
      <c r="C29" s="26">
        <v>37836762.427732483</v>
      </c>
      <c r="D29" s="46"/>
      <c r="E29" s="26">
        <v>0</v>
      </c>
      <c r="F29" s="26">
        <v>-62393.007246632129</v>
      </c>
      <c r="G29" s="26">
        <v>-408883.72009548731</v>
      </c>
      <c r="H29" s="26">
        <v>0</v>
      </c>
      <c r="I29" s="26">
        <v>0</v>
      </c>
      <c r="J29" s="26">
        <v>-17990.552799178593</v>
      </c>
      <c r="K29" s="26">
        <v>-299560.07775915402</v>
      </c>
      <c r="M29" s="26">
        <f t="shared" si="2"/>
        <v>-788827.3579004521</v>
      </c>
      <c r="O29" s="47">
        <f t="shared" ref="O29:O36" si="5">+C29+M29</f>
        <v>37047935.069832027</v>
      </c>
      <c r="P29" s="48">
        <v>36261383.29916583</v>
      </c>
      <c r="Q29" s="48">
        <f t="shared" si="0"/>
        <v>786551.77066619694</v>
      </c>
    </row>
    <row r="30" spans="1:17">
      <c r="A30" s="45">
        <v>21</v>
      </c>
      <c r="B30" s="45" t="s">
        <v>136</v>
      </c>
      <c r="C30" s="26">
        <v>4000829.4733088263</v>
      </c>
      <c r="D30" s="46"/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-577160.48710398469</v>
      </c>
      <c r="K30" s="26">
        <v>0</v>
      </c>
      <c r="M30" s="26">
        <f t="shared" si="2"/>
        <v>-577160.48710398469</v>
      </c>
      <c r="O30" s="47">
        <f t="shared" si="5"/>
        <v>3423668.9862048416</v>
      </c>
      <c r="P30" s="48">
        <v>3665152.1851653727</v>
      </c>
      <c r="Q30" s="48">
        <f t="shared" si="0"/>
        <v>-241483.19896053104</v>
      </c>
    </row>
    <row r="31" spans="1:17">
      <c r="A31" s="45">
        <v>22</v>
      </c>
      <c r="B31" s="45" t="s">
        <v>137</v>
      </c>
      <c r="C31" s="26">
        <v>17194582.105629764</v>
      </c>
      <c r="D31" s="46"/>
      <c r="E31" s="26">
        <v>0</v>
      </c>
      <c r="F31" s="26">
        <v>0</v>
      </c>
      <c r="G31" s="26">
        <v>-46288.058459085209</v>
      </c>
      <c r="H31" s="26">
        <v>0</v>
      </c>
      <c r="I31" s="26">
        <v>1741720.3599999994</v>
      </c>
      <c r="J31" s="26">
        <v>0</v>
      </c>
      <c r="K31" s="26">
        <v>0</v>
      </c>
      <c r="M31" s="26">
        <f t="shared" si="2"/>
        <v>1695432.3015409142</v>
      </c>
      <c r="O31" s="47">
        <f t="shared" si="5"/>
        <v>18890014.407170679</v>
      </c>
      <c r="P31" s="48">
        <v>17274071.254904289</v>
      </c>
      <c r="Q31" s="48">
        <f t="shared" si="0"/>
        <v>1615943.1522663906</v>
      </c>
    </row>
    <row r="32" spans="1:17">
      <c r="A32" s="45">
        <v>23</v>
      </c>
      <c r="B32" s="45" t="s">
        <v>138</v>
      </c>
      <c r="C32" s="26">
        <v>-13444798.478551701</v>
      </c>
      <c r="D32" s="46"/>
      <c r="E32" s="26">
        <v>12334208.455576565</v>
      </c>
      <c r="F32" s="26">
        <v>-313987.08550944249</v>
      </c>
      <c r="G32" s="26">
        <v>-9249420.809874136</v>
      </c>
      <c r="H32" s="26">
        <v>-932020.24015831109</v>
      </c>
      <c r="I32" s="26">
        <v>-1518568.0222933162</v>
      </c>
      <c r="J32" s="26">
        <v>-330554.24289585534</v>
      </c>
      <c r="K32" s="26">
        <v>1154200.9550857593</v>
      </c>
      <c r="M32" s="26">
        <f t="shared" si="2"/>
        <v>1143859.009931264</v>
      </c>
      <c r="O32" s="47">
        <f t="shared" si="5"/>
        <v>-12300939.468620436</v>
      </c>
      <c r="P32" s="48">
        <v>-27893216.135399766</v>
      </c>
      <c r="Q32" s="48">
        <f t="shared" si="0"/>
        <v>15592276.66677933</v>
      </c>
    </row>
    <row r="33" spans="1:17">
      <c r="A33" s="45">
        <v>24</v>
      </c>
      <c r="B33" s="45" t="s">
        <v>139</v>
      </c>
      <c r="C33" s="26">
        <v>0</v>
      </c>
      <c r="D33" s="46"/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M33" s="26">
        <f t="shared" si="2"/>
        <v>0</v>
      </c>
      <c r="O33" s="47">
        <f t="shared" si="5"/>
        <v>0</v>
      </c>
      <c r="P33" s="48">
        <v>0</v>
      </c>
      <c r="Q33" s="48">
        <f t="shared" si="0"/>
        <v>0</v>
      </c>
    </row>
    <row r="34" spans="1:17">
      <c r="A34" s="45">
        <v>25</v>
      </c>
      <c r="B34" s="45" t="s">
        <v>140</v>
      </c>
      <c r="C34" s="26">
        <v>22579758.194182646</v>
      </c>
      <c r="D34" s="46"/>
      <c r="E34" s="26">
        <v>342725.89115355402</v>
      </c>
      <c r="F34" s="26">
        <v>-102491</v>
      </c>
      <c r="G34" s="26">
        <v>113543.20922531039</v>
      </c>
      <c r="H34" s="26">
        <v>1010602.8659636988</v>
      </c>
      <c r="I34" s="26">
        <v>-1337698.118596904</v>
      </c>
      <c r="J34" s="26">
        <v>-340463.93750044535</v>
      </c>
      <c r="K34" s="26">
        <v>0</v>
      </c>
      <c r="M34" s="26">
        <f t="shared" si="2"/>
        <v>-313781.08975478605</v>
      </c>
      <c r="O34" s="47">
        <f t="shared" si="5"/>
        <v>22265977.104427859</v>
      </c>
      <c r="P34" s="48">
        <v>26083695.336452752</v>
      </c>
      <c r="Q34" s="48">
        <f t="shared" si="0"/>
        <v>-3817718.2320248932</v>
      </c>
    </row>
    <row r="35" spans="1:17">
      <c r="A35" s="45">
        <v>26</v>
      </c>
      <c r="B35" s="45" t="s">
        <v>141</v>
      </c>
      <c r="C35" s="26">
        <v>0</v>
      </c>
      <c r="D35" s="46"/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M35" s="26">
        <f t="shared" si="2"/>
        <v>0</v>
      </c>
      <c r="O35" s="47">
        <f t="shared" si="5"/>
        <v>0</v>
      </c>
      <c r="P35" s="48">
        <v>0</v>
      </c>
      <c r="Q35" s="48">
        <f t="shared" si="0"/>
        <v>0</v>
      </c>
    </row>
    <row r="36" spans="1:17">
      <c r="A36" s="45">
        <v>27</v>
      </c>
      <c r="B36" s="45" t="s">
        <v>142</v>
      </c>
      <c r="C36" s="26">
        <v>-384317.73504529492</v>
      </c>
      <c r="D36" s="46"/>
      <c r="E36" s="26">
        <v>-695990.1299664448</v>
      </c>
      <c r="F36" s="26">
        <v>0</v>
      </c>
      <c r="G36" s="26">
        <v>0</v>
      </c>
      <c r="H36" s="26">
        <v>0</v>
      </c>
      <c r="I36" s="26">
        <v>0</v>
      </c>
      <c r="J36" s="26">
        <v>10074.098181818181</v>
      </c>
      <c r="K36" s="26">
        <v>15951.581451000529</v>
      </c>
      <c r="M36" s="26">
        <f t="shared" si="2"/>
        <v>-669964.45033362613</v>
      </c>
      <c r="O36" s="47">
        <f t="shared" si="5"/>
        <v>-1054282.185378921</v>
      </c>
      <c r="P36" s="48">
        <v>-544240.93044569634</v>
      </c>
      <c r="Q36" s="48">
        <f t="shared" si="0"/>
        <v>-510041.25493322464</v>
      </c>
    </row>
    <row r="37" spans="1:17">
      <c r="A37" s="45">
        <v>28</v>
      </c>
      <c r="B37" s="45" t="s">
        <v>143</v>
      </c>
      <c r="C37" s="57">
        <f>SUM(C28:C36)</f>
        <v>316828520.350564</v>
      </c>
      <c r="D37" s="50"/>
      <c r="E37" s="57">
        <f t="shared" ref="E37:J37" si="6">SUM(E28:E36)</f>
        <v>11915790.845878093</v>
      </c>
      <c r="F37" s="57">
        <f t="shared" si="6"/>
        <v>-9890720.3720050324</v>
      </c>
      <c r="G37" s="57">
        <f t="shared" si="6"/>
        <v>-19333556.169350743</v>
      </c>
      <c r="H37" s="57">
        <f t="shared" si="6"/>
        <v>78582.625805387739</v>
      </c>
      <c r="I37" s="57">
        <f t="shared" si="6"/>
        <v>-1114545.7808902208</v>
      </c>
      <c r="J37" s="57">
        <f t="shared" si="6"/>
        <v>-1310069.2301719305</v>
      </c>
      <c r="K37" s="57">
        <f>SUM(K28:K36)</f>
        <v>-2525445.8437588355</v>
      </c>
      <c r="M37" s="57">
        <f>SUM(M28:M36)</f>
        <v>-22179963.924493287</v>
      </c>
      <c r="O37" s="57">
        <f>SUM(O28:O36)</f>
        <v>294648556.42607081</v>
      </c>
      <c r="P37" s="58">
        <v>287911157.53989387</v>
      </c>
      <c r="Q37" s="48">
        <f t="shared" si="0"/>
        <v>6737398.8861769438</v>
      </c>
    </row>
    <row r="38" spans="1:17" ht="12.75">
      <c r="A38" s="45">
        <v>29</v>
      </c>
      <c r="B38" s="45"/>
      <c r="C38" s="52"/>
      <c r="D38" s="46"/>
      <c r="E38" s="52"/>
      <c r="F38" s="52"/>
      <c r="G38" s="52"/>
      <c r="H38" s="52"/>
      <c r="I38" s="52"/>
      <c r="J38" s="52"/>
      <c r="K38" s="52"/>
      <c r="M38" s="52"/>
      <c r="O38" s="46"/>
      <c r="P38" s="59"/>
      <c r="Q38" s="48">
        <f t="shared" si="0"/>
        <v>0</v>
      </c>
    </row>
    <row r="39" spans="1:17" ht="12" thickBot="1">
      <c r="A39" s="45">
        <v>30</v>
      </c>
      <c r="B39" s="60" t="s">
        <v>144</v>
      </c>
      <c r="C39" s="61">
        <f>C15-C37</f>
        <v>39356667.963908076</v>
      </c>
      <c r="D39" s="62"/>
      <c r="E39" s="61">
        <f t="shared" ref="E39:K39" si="7">E15-E37</f>
        <v>25402364.120657414</v>
      </c>
      <c r="F39" s="61">
        <f t="shared" si="7"/>
        <v>1035718.3720050324</v>
      </c>
      <c r="G39" s="61">
        <f t="shared" si="7"/>
        <v>-16939667.290458694</v>
      </c>
      <c r="H39" s="61">
        <f t="shared" si="7"/>
        <v>-78582.625805387739</v>
      </c>
      <c r="I39" s="61">
        <f t="shared" si="7"/>
        <v>1114545.7808902208</v>
      </c>
      <c r="J39" s="61">
        <f t="shared" si="7"/>
        <v>-1689930.7698280695</v>
      </c>
      <c r="K39" s="61">
        <f t="shared" si="7"/>
        <v>1857014.5264113669</v>
      </c>
      <c r="M39" s="61">
        <f>M15-M37</f>
        <v>10701462.113871891</v>
      </c>
      <c r="O39" s="61">
        <f>O15-O37</f>
        <v>50058130.077779889</v>
      </c>
      <c r="P39" s="63">
        <v>29438001.223531663</v>
      </c>
      <c r="Q39" s="48">
        <f t="shared" si="0"/>
        <v>20620128.854248226</v>
      </c>
    </row>
    <row r="40" spans="1:17" ht="13.5" thickTop="1">
      <c r="A40" s="45">
        <v>31</v>
      </c>
      <c r="B40" s="45"/>
      <c r="C40" s="52"/>
      <c r="D40" s="46"/>
      <c r="E40" s="52"/>
      <c r="F40" s="52"/>
      <c r="G40" s="52"/>
      <c r="H40" s="52"/>
      <c r="I40" s="52"/>
      <c r="J40" s="52"/>
      <c r="K40" s="52"/>
      <c r="M40" s="52"/>
      <c r="Q40" s="48">
        <f t="shared" si="0"/>
        <v>0</v>
      </c>
    </row>
    <row r="41" spans="1:17" ht="12.75">
      <c r="A41" s="45">
        <v>32</v>
      </c>
      <c r="B41" s="45" t="s">
        <v>145</v>
      </c>
      <c r="C41" s="52"/>
      <c r="D41" s="46"/>
      <c r="E41" s="52"/>
      <c r="F41" s="52"/>
      <c r="G41" s="52"/>
      <c r="H41" s="52"/>
      <c r="I41" s="52"/>
      <c r="J41" s="52"/>
      <c r="K41" s="52"/>
      <c r="M41" s="52"/>
      <c r="Q41" s="48">
        <f t="shared" si="0"/>
        <v>0</v>
      </c>
    </row>
    <row r="42" spans="1:17">
      <c r="A42" s="45">
        <v>33</v>
      </c>
      <c r="B42" s="45" t="s">
        <v>146</v>
      </c>
      <c r="C42" s="26">
        <v>1463726641.7773561</v>
      </c>
      <c r="D42" s="46"/>
      <c r="E42" s="26">
        <v>0</v>
      </c>
      <c r="F42" s="26">
        <v>-2012269.6840151576</v>
      </c>
      <c r="G42" s="26">
        <v>-26918433.364462718</v>
      </c>
      <c r="H42" s="26">
        <v>0</v>
      </c>
      <c r="I42" s="26">
        <v>0</v>
      </c>
      <c r="J42" s="26">
        <v>57008379.026907839</v>
      </c>
      <c r="K42" s="26">
        <v>-12145577.937201677</v>
      </c>
      <c r="M42" s="26">
        <f t="shared" ref="M42:M52" si="8">SUM(E42:L42)</f>
        <v>15932098.041228285</v>
      </c>
      <c r="O42" s="47">
        <f t="shared" ref="O42:O52" si="9">+C42+M42</f>
        <v>1479658739.8185844</v>
      </c>
      <c r="P42" s="48">
        <v>1405766403.7356484</v>
      </c>
      <c r="Q42" s="48">
        <f t="shared" si="0"/>
        <v>73892336.082936049</v>
      </c>
    </row>
    <row r="43" spans="1:17">
      <c r="A43" s="45">
        <v>34</v>
      </c>
      <c r="B43" s="45" t="s">
        <v>147</v>
      </c>
      <c r="C43" s="26">
        <v>37964.182804253716</v>
      </c>
      <c r="D43" s="46"/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M43" s="26">
        <f t="shared" si="8"/>
        <v>0</v>
      </c>
      <c r="O43" s="47">
        <f t="shared" si="9"/>
        <v>37964.182804253716</v>
      </c>
      <c r="P43" s="48">
        <v>37310.24459140328</v>
      </c>
      <c r="Q43" s="48">
        <f t="shared" si="0"/>
        <v>653.93821285043668</v>
      </c>
    </row>
    <row r="44" spans="1:17">
      <c r="A44" s="45">
        <v>35</v>
      </c>
      <c r="B44" s="45" t="s">
        <v>148</v>
      </c>
      <c r="C44" s="26">
        <v>21830245.365903828</v>
      </c>
      <c r="D44" s="46"/>
      <c r="E44" s="26">
        <v>0</v>
      </c>
      <c r="F44" s="26">
        <v>-79630.904999999548</v>
      </c>
      <c r="G44" s="26">
        <v>0</v>
      </c>
      <c r="H44" s="26">
        <v>0</v>
      </c>
      <c r="I44" s="26">
        <v>0</v>
      </c>
      <c r="J44" s="26">
        <v>-5548269.3351594238</v>
      </c>
      <c r="K44" s="26">
        <v>-6730.423763757688</v>
      </c>
      <c r="M44" s="26">
        <f t="shared" si="8"/>
        <v>-5634630.6639231807</v>
      </c>
      <c r="O44" s="47">
        <f t="shared" si="9"/>
        <v>16195614.701980647</v>
      </c>
      <c r="P44" s="48">
        <v>19149090.866463043</v>
      </c>
      <c r="Q44" s="48">
        <f t="shared" si="0"/>
        <v>-2953476.1644823961</v>
      </c>
    </row>
    <row r="45" spans="1:17">
      <c r="A45" s="45">
        <v>36</v>
      </c>
      <c r="B45" s="45" t="s">
        <v>149</v>
      </c>
      <c r="C45" s="26">
        <v>0</v>
      </c>
      <c r="D45" s="46"/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M45" s="26">
        <f t="shared" si="8"/>
        <v>0</v>
      </c>
      <c r="O45" s="47">
        <f t="shared" si="9"/>
        <v>0</v>
      </c>
      <c r="P45" s="48">
        <v>0</v>
      </c>
      <c r="Q45" s="48">
        <f t="shared" si="0"/>
        <v>0</v>
      </c>
    </row>
    <row r="46" spans="1:17">
      <c r="A46" s="45">
        <v>37</v>
      </c>
      <c r="B46" s="45" t="s">
        <v>150</v>
      </c>
      <c r="C46" s="26">
        <v>0</v>
      </c>
      <c r="D46" s="46"/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M46" s="26">
        <f t="shared" si="8"/>
        <v>0</v>
      </c>
      <c r="O46" s="47">
        <f t="shared" si="9"/>
        <v>0</v>
      </c>
      <c r="P46" s="48">
        <v>0</v>
      </c>
      <c r="Q46" s="48">
        <f t="shared" si="0"/>
        <v>0</v>
      </c>
    </row>
    <row r="47" spans="1:17">
      <c r="A47" s="45">
        <v>38</v>
      </c>
      <c r="B47" s="45" t="s">
        <v>151</v>
      </c>
      <c r="C47" s="26">
        <v>2240510.2031514402</v>
      </c>
      <c r="D47" s="46"/>
      <c r="E47" s="26">
        <v>0</v>
      </c>
      <c r="F47" s="26">
        <v>0</v>
      </c>
      <c r="G47" s="26">
        <v>0</v>
      </c>
      <c r="H47" s="26">
        <v>0</v>
      </c>
      <c r="I47" s="26">
        <v>0</v>
      </c>
      <c r="J47" s="26">
        <v>-2240510.2035326045</v>
      </c>
      <c r="K47" s="26">
        <v>0</v>
      </c>
      <c r="M47" s="26">
        <f t="shared" si="8"/>
        <v>-2240510.2035326045</v>
      </c>
      <c r="O47" s="47">
        <f t="shared" si="9"/>
        <v>-3.8116425275802612E-4</v>
      </c>
      <c r="P47" s="48">
        <v>-1.8892287742346525E-2</v>
      </c>
      <c r="Q47" s="48">
        <f t="shared" si="0"/>
        <v>1.8511123489588499E-2</v>
      </c>
    </row>
    <row r="48" spans="1:17">
      <c r="A48" s="45">
        <v>39</v>
      </c>
      <c r="B48" s="45" t="s">
        <v>152</v>
      </c>
      <c r="C48" s="26">
        <v>4907986.4739838019</v>
      </c>
      <c r="D48" s="46"/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6">
        <v>-4907986.4739838867</v>
      </c>
      <c r="K48" s="26">
        <v>0</v>
      </c>
      <c r="M48" s="26">
        <f t="shared" si="8"/>
        <v>-4907986.4739838867</v>
      </c>
      <c r="O48" s="47">
        <f t="shared" si="9"/>
        <v>-8.4750354290008545E-8</v>
      </c>
      <c r="P48" s="48">
        <v>3524551.0469494397</v>
      </c>
      <c r="Q48" s="48">
        <f t="shared" si="0"/>
        <v>-3524551.0469495244</v>
      </c>
    </row>
    <row r="49" spans="1:17">
      <c r="A49" s="45">
        <v>40</v>
      </c>
      <c r="B49" s="45" t="s">
        <v>153</v>
      </c>
      <c r="C49" s="26">
        <v>7435680.6044854177</v>
      </c>
      <c r="D49" s="46"/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-7435680.6054583685</v>
      </c>
      <c r="K49" s="26">
        <v>0</v>
      </c>
      <c r="M49" s="26">
        <f t="shared" si="8"/>
        <v>-7435680.6054583685</v>
      </c>
      <c r="O49" s="47">
        <f t="shared" si="9"/>
        <v>-9.7295083105564117E-4</v>
      </c>
      <c r="P49" s="48">
        <v>7775702.6726858066</v>
      </c>
      <c r="Q49" s="48">
        <f t="shared" si="0"/>
        <v>-7775702.6736587575</v>
      </c>
    </row>
    <row r="50" spans="1:17">
      <c r="A50" s="45">
        <v>41</v>
      </c>
      <c r="B50" s="45" t="s">
        <v>154</v>
      </c>
      <c r="C50" s="26">
        <v>3098080.8131170203</v>
      </c>
      <c r="D50" s="46"/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-3098080.8131170203</v>
      </c>
      <c r="K50" s="26">
        <v>0</v>
      </c>
      <c r="M50" s="26">
        <f t="shared" si="8"/>
        <v>-3098080.8131170203</v>
      </c>
      <c r="O50" s="47">
        <f t="shared" si="9"/>
        <v>0</v>
      </c>
      <c r="P50" s="48">
        <v>11145151.052284811</v>
      </c>
      <c r="Q50" s="48">
        <f t="shared" si="0"/>
        <v>-11145151.052284811</v>
      </c>
    </row>
    <row r="51" spans="1:17">
      <c r="A51" s="45">
        <v>42</v>
      </c>
      <c r="B51" s="45" t="s">
        <v>155</v>
      </c>
      <c r="C51" s="26">
        <v>2010463.629199035</v>
      </c>
      <c r="D51" s="46"/>
      <c r="E51" s="26">
        <v>0</v>
      </c>
      <c r="F51" s="26">
        <v>0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M51" s="26">
        <f t="shared" si="8"/>
        <v>0</v>
      </c>
      <c r="O51" s="47">
        <f t="shared" si="9"/>
        <v>2010463.629199035</v>
      </c>
      <c r="P51" s="48">
        <v>2046740.5986772478</v>
      </c>
      <c r="Q51" s="48">
        <f t="shared" si="0"/>
        <v>-36276.969478212763</v>
      </c>
    </row>
    <row r="52" spans="1:17">
      <c r="A52" s="45">
        <v>43</v>
      </c>
      <c r="B52" s="45" t="s">
        <v>156</v>
      </c>
      <c r="C52" s="26">
        <v>102468.75195101222</v>
      </c>
      <c r="D52" s="46"/>
      <c r="E52" s="26">
        <v>0</v>
      </c>
      <c r="F52" s="26">
        <v>0</v>
      </c>
      <c r="G52" s="26">
        <v>0</v>
      </c>
      <c r="H52" s="26">
        <v>0</v>
      </c>
      <c r="I52" s="26">
        <v>0</v>
      </c>
      <c r="J52" s="26">
        <v>-102468.75195108727</v>
      </c>
      <c r="K52" s="26">
        <v>0</v>
      </c>
      <c r="M52" s="26">
        <f t="shared" si="8"/>
        <v>-102468.75195108727</v>
      </c>
      <c r="O52" s="47">
        <f t="shared" si="9"/>
        <v>-7.5044226832687855E-8</v>
      </c>
      <c r="P52" s="48">
        <v>-40047.559964868124</v>
      </c>
      <c r="Q52" s="48">
        <f t="shared" si="0"/>
        <v>40047.559964793079</v>
      </c>
    </row>
    <row r="53" spans="1:17">
      <c r="A53" s="45">
        <v>44</v>
      </c>
      <c r="B53" s="45" t="s">
        <v>157</v>
      </c>
      <c r="C53" s="57">
        <f>SUM(C42:C52)</f>
        <v>1505390041.8019521</v>
      </c>
      <c r="D53" s="50"/>
      <c r="E53" s="57">
        <f t="shared" ref="E53:K53" si="10">SUM(E42:E52)</f>
        <v>0</v>
      </c>
      <c r="F53" s="57">
        <f t="shared" si="10"/>
        <v>-2091900.5890151572</v>
      </c>
      <c r="G53" s="57">
        <f t="shared" si="10"/>
        <v>-26918433.364462718</v>
      </c>
      <c r="H53" s="57">
        <f t="shared" si="10"/>
        <v>0</v>
      </c>
      <c r="I53" s="57">
        <f t="shared" si="10"/>
        <v>0</v>
      </c>
      <c r="J53" s="57">
        <f t="shared" si="10"/>
        <v>33675382.843705446</v>
      </c>
      <c r="K53" s="57">
        <f t="shared" si="10"/>
        <v>-12152308.360965434</v>
      </c>
      <c r="M53" s="57">
        <f>SUM(M42:M52)</f>
        <v>-7487259.4707378615</v>
      </c>
      <c r="O53" s="57">
        <f>SUM(O42:O52)</f>
        <v>1497902782.3312142</v>
      </c>
      <c r="P53" s="58">
        <v>1449404902.6384428</v>
      </c>
      <c r="Q53" s="48">
        <f t="shared" si="0"/>
        <v>48497879.692771435</v>
      </c>
    </row>
    <row r="54" spans="1:17" ht="12.75">
      <c r="A54" s="45">
        <v>45</v>
      </c>
      <c r="B54" s="45"/>
      <c r="C54" s="52"/>
      <c r="D54" s="46"/>
      <c r="E54" s="52"/>
      <c r="F54" s="52"/>
      <c r="G54" s="52"/>
      <c r="H54" s="52"/>
      <c r="I54" s="52"/>
      <c r="J54" s="52"/>
      <c r="K54" s="52"/>
      <c r="M54" s="52"/>
      <c r="Q54" s="48">
        <f t="shared" si="0"/>
        <v>0</v>
      </c>
    </row>
    <row r="55" spans="1:17" ht="12.75">
      <c r="A55" s="45">
        <v>46</v>
      </c>
      <c r="B55" s="45" t="s">
        <v>158</v>
      </c>
      <c r="C55" s="52"/>
      <c r="D55" s="46"/>
      <c r="E55" s="52"/>
      <c r="F55" s="52"/>
      <c r="G55" s="52"/>
      <c r="H55" s="52"/>
      <c r="I55" s="52"/>
      <c r="J55" s="52"/>
      <c r="K55" s="52"/>
      <c r="M55" s="52"/>
      <c r="Q55" s="48">
        <f t="shared" si="0"/>
        <v>0</v>
      </c>
    </row>
    <row r="56" spans="1:17">
      <c r="A56" s="45">
        <v>47</v>
      </c>
      <c r="B56" s="45" t="s">
        <v>159</v>
      </c>
      <c r="C56" s="26">
        <v>-533422815.50845498</v>
      </c>
      <c r="D56" s="46"/>
      <c r="E56" s="26">
        <v>0</v>
      </c>
      <c r="F56" s="26">
        <v>9419911.8527651522</v>
      </c>
      <c r="G56" s="26">
        <v>16700424.00742016</v>
      </c>
      <c r="H56" s="26">
        <v>664248.66961093317</v>
      </c>
      <c r="I56" s="26">
        <v>0</v>
      </c>
      <c r="J56" s="26">
        <v>-25269963.073925041</v>
      </c>
      <c r="K56" s="26">
        <v>4071550.5187301748</v>
      </c>
      <c r="M56" s="26">
        <f t="shared" ref="M56:M62" si="11">SUM(E56:L56)</f>
        <v>5586171.9746013768</v>
      </c>
      <c r="O56" s="47">
        <f t="shared" ref="O56:O63" si="12">+C56+M56</f>
        <v>-527836643.53385359</v>
      </c>
      <c r="P56" s="48">
        <v>-487107988.62874055</v>
      </c>
      <c r="Q56" s="48">
        <f t="shared" si="0"/>
        <v>-40728654.905113041</v>
      </c>
    </row>
    <row r="57" spans="1:17">
      <c r="A57" s="45">
        <v>48</v>
      </c>
      <c r="B57" s="45" t="s">
        <v>160</v>
      </c>
      <c r="C57" s="26">
        <v>-36329777.851548776</v>
      </c>
      <c r="D57" s="46"/>
      <c r="E57" s="26">
        <v>0</v>
      </c>
      <c r="F57" s="26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M57" s="26">
        <f t="shared" si="11"/>
        <v>0</v>
      </c>
      <c r="O57" s="47">
        <f t="shared" si="12"/>
        <v>-36329777.851548776</v>
      </c>
      <c r="P57" s="48">
        <v>-34606345.321051545</v>
      </c>
      <c r="Q57" s="48">
        <f t="shared" si="0"/>
        <v>-1723432.5304972306</v>
      </c>
    </row>
    <row r="58" spans="1:17">
      <c r="A58" s="45">
        <v>49</v>
      </c>
      <c r="B58" s="45" t="s">
        <v>161</v>
      </c>
      <c r="C58" s="26">
        <v>-172602482.97219428</v>
      </c>
      <c r="D58" s="46"/>
      <c r="E58" s="26">
        <v>1220290.3429160728</v>
      </c>
      <c r="F58" s="26">
        <v>-1212325.7083333335</v>
      </c>
      <c r="G58" s="26">
        <v>1484568.406393917</v>
      </c>
      <c r="H58" s="26">
        <v>-391038.76591474324</v>
      </c>
      <c r="I58" s="26">
        <v>-2131982.0781018613</v>
      </c>
      <c r="J58" s="26">
        <v>1319969.0734022022</v>
      </c>
      <c r="K58" s="26">
        <v>0</v>
      </c>
      <c r="M58" s="26">
        <f t="shared" si="11"/>
        <v>289481.270362254</v>
      </c>
      <c r="O58" s="47">
        <f t="shared" si="12"/>
        <v>-172313001.70183203</v>
      </c>
      <c r="P58" s="48">
        <v>-140589362.44854355</v>
      </c>
      <c r="Q58" s="48">
        <f t="shared" si="0"/>
        <v>-31723639.253288478</v>
      </c>
    </row>
    <row r="59" spans="1:17">
      <c r="A59" s="45">
        <v>50</v>
      </c>
      <c r="B59" s="45" t="s">
        <v>162</v>
      </c>
      <c r="C59" s="26">
        <v>-876652.79522800003</v>
      </c>
      <c r="D59" s="46"/>
      <c r="E59" s="26">
        <v>0</v>
      </c>
      <c r="F59" s="26">
        <v>0</v>
      </c>
      <c r="G59" s="26">
        <v>103982.22360000001</v>
      </c>
      <c r="H59" s="26">
        <v>0</v>
      </c>
      <c r="I59" s="26">
        <v>0</v>
      </c>
      <c r="J59" s="26">
        <v>0</v>
      </c>
      <c r="K59" s="26">
        <v>0</v>
      </c>
      <c r="M59" s="26">
        <f t="shared" si="11"/>
        <v>103982.22360000001</v>
      </c>
      <c r="O59" s="47">
        <f t="shared" si="12"/>
        <v>-772670.57162800001</v>
      </c>
      <c r="P59" s="48">
        <v>-952367.36036234268</v>
      </c>
      <c r="Q59" s="48">
        <f t="shared" si="0"/>
        <v>179696.78873434267</v>
      </c>
    </row>
    <row r="60" spans="1:17">
      <c r="A60" s="45">
        <v>51</v>
      </c>
      <c r="B60" s="45" t="s">
        <v>163</v>
      </c>
      <c r="C60" s="26">
        <v>-752.18065947094203</v>
      </c>
      <c r="D60" s="46"/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-293988.17735592474</v>
      </c>
      <c r="K60" s="26">
        <v>0</v>
      </c>
      <c r="M60" s="26">
        <f t="shared" si="11"/>
        <v>-293988.17735592474</v>
      </c>
      <c r="O60" s="47">
        <f t="shared" si="12"/>
        <v>-294740.3580153957</v>
      </c>
      <c r="P60" s="48">
        <v>-311357.44954026421</v>
      </c>
      <c r="Q60" s="48">
        <f t="shared" si="0"/>
        <v>16617.091524868505</v>
      </c>
    </row>
    <row r="61" spans="1:17">
      <c r="A61" s="45">
        <v>52</v>
      </c>
      <c r="B61" s="45" t="s">
        <v>66</v>
      </c>
      <c r="C61" s="26">
        <v>0</v>
      </c>
      <c r="D61" s="46"/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-3291205.6015833332</v>
      </c>
      <c r="K61" s="26">
        <v>0</v>
      </c>
      <c r="M61" s="26">
        <f t="shared" si="11"/>
        <v>-3291205.6015833332</v>
      </c>
      <c r="O61" s="47">
        <f t="shared" si="12"/>
        <v>-3291205.6015833332</v>
      </c>
      <c r="P61" s="48">
        <v>-2980495.6783333328</v>
      </c>
      <c r="Q61" s="48">
        <f t="shared" si="0"/>
        <v>-310709.92325000046</v>
      </c>
    </row>
    <row r="62" spans="1:17">
      <c r="A62" s="45">
        <v>53</v>
      </c>
      <c r="B62" s="45" t="s">
        <v>164</v>
      </c>
      <c r="C62" s="26">
        <v>-4646783.9713116912</v>
      </c>
      <c r="D62" s="46"/>
      <c r="E62" s="26">
        <v>-3215514.4191855043</v>
      </c>
      <c r="F62" s="26">
        <v>56244.919679730992</v>
      </c>
      <c r="G62" s="26">
        <v>0</v>
      </c>
      <c r="H62" s="26">
        <v>0</v>
      </c>
      <c r="I62" s="26">
        <v>0</v>
      </c>
      <c r="J62" s="26">
        <v>1180944.0837095301</v>
      </c>
      <c r="K62" s="26">
        <v>56207.192047362681</v>
      </c>
      <c r="M62" s="26">
        <f t="shared" si="11"/>
        <v>-1922118.2237488804</v>
      </c>
      <c r="O62" s="47">
        <f t="shared" si="12"/>
        <v>-6568902.1950605717</v>
      </c>
      <c r="P62" s="48">
        <v>-8104429.6797070894</v>
      </c>
      <c r="Q62" s="48">
        <f t="shared" si="0"/>
        <v>1535527.4846465178</v>
      </c>
    </row>
    <row r="63" spans="1:17" ht="12.75">
      <c r="A63" s="45">
        <v>54</v>
      </c>
      <c r="B63" s="45"/>
      <c r="C63" s="52"/>
      <c r="D63" s="46"/>
      <c r="E63" s="26"/>
      <c r="F63" s="26"/>
      <c r="G63" s="26"/>
      <c r="H63" s="26"/>
      <c r="I63" s="26"/>
      <c r="J63" s="26"/>
      <c r="K63" s="26"/>
      <c r="M63" s="52"/>
      <c r="O63" s="47">
        <f t="shared" si="12"/>
        <v>0</v>
      </c>
      <c r="P63" s="48"/>
      <c r="Q63" s="48">
        <f t="shared" si="0"/>
        <v>0</v>
      </c>
    </row>
    <row r="64" spans="1:17">
      <c r="A64" s="45">
        <v>55</v>
      </c>
      <c r="B64" s="45" t="s">
        <v>165</v>
      </c>
      <c r="C64" s="57">
        <f>SUM(C56:C63)</f>
        <v>-747879265.27939713</v>
      </c>
      <c r="D64" s="50"/>
      <c r="E64" s="57">
        <f t="shared" ref="E64:K64" si="13">SUM(E56:E63)</f>
        <v>-1995224.0762694315</v>
      </c>
      <c r="F64" s="57">
        <f t="shared" si="13"/>
        <v>8263831.0641115494</v>
      </c>
      <c r="G64" s="57">
        <f t="shared" si="13"/>
        <v>18288974.637414075</v>
      </c>
      <c r="H64" s="57">
        <f t="shared" si="13"/>
        <v>273209.90369618993</v>
      </c>
      <c r="I64" s="57">
        <f t="shared" si="13"/>
        <v>-2131982.0781018613</v>
      </c>
      <c r="J64" s="57">
        <f t="shared" si="13"/>
        <v>-26354243.695752565</v>
      </c>
      <c r="K64" s="57">
        <f t="shared" si="13"/>
        <v>4127757.7107775374</v>
      </c>
      <c r="M64" s="57">
        <f>SUM(M56:M63)</f>
        <v>472323.4658754929</v>
      </c>
      <c r="O64" s="57">
        <f>SUM(O56:O63)</f>
        <v>-747406941.81352174</v>
      </c>
      <c r="P64" s="58">
        <v>-674652346.56627858</v>
      </c>
      <c r="Q64" s="48">
        <f t="shared" si="0"/>
        <v>-72754595.247243166</v>
      </c>
    </row>
    <row r="65" spans="1:17" ht="12.75">
      <c r="A65" s="45">
        <v>56</v>
      </c>
      <c r="B65" s="45"/>
      <c r="C65" s="52"/>
      <c r="D65" s="46"/>
      <c r="E65" s="52"/>
      <c r="F65" s="52"/>
      <c r="G65" s="52"/>
      <c r="H65" s="52"/>
      <c r="I65" s="52"/>
      <c r="J65" s="52"/>
      <c r="K65" s="52"/>
      <c r="M65" s="52"/>
      <c r="O65" s="46"/>
      <c r="P65" s="59"/>
      <c r="Q65" s="48">
        <f t="shared" si="0"/>
        <v>0</v>
      </c>
    </row>
    <row r="66" spans="1:17" ht="12" thickBot="1">
      <c r="A66" s="45">
        <v>57</v>
      </c>
      <c r="B66" s="45" t="s">
        <v>166</v>
      </c>
      <c r="C66" s="61">
        <f>C53+C64</f>
        <v>757510776.52255499</v>
      </c>
      <c r="D66" s="50"/>
      <c r="E66" s="61">
        <f t="shared" ref="E66:K66" si="14">E53+E64</f>
        <v>-1995224.0762694315</v>
      </c>
      <c r="F66" s="61">
        <f t="shared" si="14"/>
        <v>6171930.4750963924</v>
      </c>
      <c r="G66" s="61">
        <f t="shared" si="14"/>
        <v>-8629458.7270486429</v>
      </c>
      <c r="H66" s="61">
        <f t="shared" si="14"/>
        <v>273209.90369618993</v>
      </c>
      <c r="I66" s="61">
        <f t="shared" si="14"/>
        <v>-2131982.0781018613</v>
      </c>
      <c r="J66" s="61">
        <f t="shared" si="14"/>
        <v>7321139.1479528807</v>
      </c>
      <c r="K66" s="61">
        <f t="shared" si="14"/>
        <v>-8024550.6501878966</v>
      </c>
      <c r="M66" s="61">
        <f>M53+M64</f>
        <v>-7014936.0048623681</v>
      </c>
      <c r="O66" s="61">
        <f>O53+O64</f>
        <v>750495840.51769245</v>
      </c>
      <c r="P66" s="64">
        <v>774752556.07216418</v>
      </c>
      <c r="Q66" s="48">
        <f t="shared" si="0"/>
        <v>-24256715.554471731</v>
      </c>
    </row>
    <row r="67" spans="1:17" ht="13.5" thickTop="1">
      <c r="A67" s="45">
        <v>58</v>
      </c>
      <c r="B67" s="45"/>
      <c r="C67" s="52"/>
      <c r="D67" s="46"/>
      <c r="E67" s="52"/>
      <c r="F67" s="52"/>
      <c r="G67" s="52"/>
      <c r="H67" s="52"/>
      <c r="I67" s="52"/>
      <c r="J67" s="52"/>
      <c r="K67" s="52"/>
      <c r="M67" s="52"/>
      <c r="Q67" s="48"/>
    </row>
    <row r="68" spans="1:17" s="71" customFormat="1">
      <c r="A68" s="65">
        <v>59</v>
      </c>
      <c r="B68" s="65" t="s">
        <v>167</v>
      </c>
      <c r="C68" s="66">
        <v>4.6123743735480255E-2</v>
      </c>
      <c r="D68" s="67"/>
      <c r="E68" s="66">
        <v>6.8757156158959373E-2</v>
      </c>
      <c r="F68" s="66">
        <v>1.9069726801282452E-3</v>
      </c>
      <c r="G68" s="66">
        <v>-4.4849847503037145E-2</v>
      </c>
      <c r="H68" s="66">
        <v>-2.4935316958354242E-4</v>
      </c>
      <c r="I68" s="66">
        <v>3.3037024343713292E-3</v>
      </c>
      <c r="J68" s="66">
        <v>-5.5129785211720933E-3</v>
      </c>
      <c r="K68" s="66">
        <v>6.1792013894110404E-3</v>
      </c>
      <c r="L68" s="68"/>
      <c r="M68" s="66">
        <v>3.0030180167440218E-2</v>
      </c>
      <c r="N68" s="68"/>
      <c r="O68" s="66">
        <f>C68+M68</f>
        <v>7.6153923902920473E-2</v>
      </c>
      <c r="P68" s="69">
        <v>1.8806044860868055E-2</v>
      </c>
      <c r="Q68" s="70">
        <f>O68-P68</f>
        <v>5.7347879042052421E-2</v>
      </c>
    </row>
    <row r="69" spans="1:17">
      <c r="A69" s="45">
        <v>60</v>
      </c>
      <c r="B69" s="29" t="s">
        <v>168</v>
      </c>
      <c r="C69" s="26">
        <v>31076642.759843405</v>
      </c>
      <c r="D69" s="72"/>
      <c r="E69" s="26">
        <v>-41205350.376732297</v>
      </c>
      <c r="F69" s="26">
        <v>-899683.91279456276</v>
      </c>
      <c r="G69" s="26">
        <v>26235021.177603681</v>
      </c>
      <c r="H69" s="26">
        <v>160793.69322908088</v>
      </c>
      <c r="I69" s="26">
        <v>-2063043.054568958</v>
      </c>
      <c r="J69" s="26">
        <v>3638306.6602383349</v>
      </c>
      <c r="K69" s="26">
        <v>-3995477.0758201154</v>
      </c>
      <c r="M69" s="26">
        <v>-18129432.888844848</v>
      </c>
      <c r="O69" s="26">
        <v>12947209.870998675</v>
      </c>
      <c r="P69" s="73"/>
      <c r="Q69" s="74"/>
    </row>
    <row r="70" spans="1:17">
      <c r="A70" s="45">
        <v>61</v>
      </c>
      <c r="B70" s="45"/>
      <c r="C70" s="75"/>
      <c r="D70" s="46"/>
      <c r="E70" s="75"/>
      <c r="F70" s="75"/>
      <c r="G70" s="75"/>
      <c r="H70" s="75"/>
      <c r="I70" s="75"/>
      <c r="J70" s="75"/>
      <c r="K70" s="75"/>
      <c r="M70" s="75"/>
      <c r="Q70" s="48"/>
    </row>
    <row r="71" spans="1:17" ht="12.75">
      <c r="A71" s="45">
        <v>62</v>
      </c>
      <c r="B71" s="45" t="s">
        <v>169</v>
      </c>
      <c r="C71" s="52"/>
      <c r="D71" s="46"/>
      <c r="E71" s="52"/>
      <c r="F71" s="52"/>
      <c r="G71" s="52"/>
      <c r="H71" s="52"/>
      <c r="I71" s="52"/>
      <c r="J71" s="52"/>
      <c r="K71" s="52"/>
      <c r="M71" s="52"/>
      <c r="P71" s="48"/>
      <c r="Q71" s="48"/>
    </row>
    <row r="72" spans="1:17">
      <c r="A72" s="45">
        <v>63</v>
      </c>
      <c r="B72" s="45" t="s">
        <v>170</v>
      </c>
      <c r="C72" s="47">
        <v>48491627.679538943</v>
      </c>
      <c r="D72" s="47"/>
      <c r="E72" s="47">
        <v>38079298.467387535</v>
      </c>
      <c r="F72" s="47">
        <v>619240.28649559058</v>
      </c>
      <c r="G72" s="47">
        <v>-26075544.891107518</v>
      </c>
      <c r="H72" s="47">
        <v>0</v>
      </c>
      <c r="I72" s="47">
        <v>-1741720.3599999994</v>
      </c>
      <c r="J72" s="47">
        <v>-2360948.9502243702</v>
      </c>
      <c r="K72" s="47">
        <v>3011215.4814971266</v>
      </c>
      <c r="M72" s="47">
        <f>SUM(E72:L72)</f>
        <v>11531540.034048364</v>
      </c>
      <c r="O72" s="47">
        <f>+O15-O28-O29-O30-O31-O36</f>
        <v>60023167.713587314</v>
      </c>
      <c r="P72" s="48">
        <v>27628480.42458465</v>
      </c>
      <c r="Q72" s="48">
        <f>O72-P72</f>
        <v>32394687.289002664</v>
      </c>
    </row>
    <row r="73" spans="1:17">
      <c r="A73" s="45">
        <v>64</v>
      </c>
      <c r="B73" s="45" t="s">
        <v>171</v>
      </c>
      <c r="C73" s="47">
        <v>0</v>
      </c>
      <c r="D73" s="46"/>
      <c r="E73" s="47">
        <v>24317084.906875581</v>
      </c>
      <c r="F73" s="47">
        <v>663802.4642478337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Q73" s="48">
        <f t="shared" ref="Q73:Q83" si="15">O73-P73</f>
        <v>0</v>
      </c>
    </row>
    <row r="74" spans="1:17">
      <c r="A74" s="45">
        <v>65</v>
      </c>
      <c r="B74" s="45" t="s">
        <v>172</v>
      </c>
      <c r="C74" s="47">
        <v>-5402816.7261669245</v>
      </c>
      <c r="D74" s="46"/>
      <c r="E74" s="47">
        <v>0</v>
      </c>
      <c r="F74" s="47">
        <v>0</v>
      </c>
      <c r="G74" s="47">
        <v>0</v>
      </c>
      <c r="H74" s="47">
        <v>0</v>
      </c>
      <c r="I74" s="47">
        <v>239226.0290480254</v>
      </c>
      <c r="J74" s="47">
        <v>0</v>
      </c>
      <c r="K74" s="47">
        <v>0</v>
      </c>
      <c r="M74" s="47">
        <f>SUM(E74:L74)</f>
        <v>239226.0290480254</v>
      </c>
      <c r="O74" s="47">
        <f>+C74+M74</f>
        <v>-5163590.6971188989</v>
      </c>
      <c r="P74" s="48">
        <v>-4382780.070768076</v>
      </c>
      <c r="Q74" s="48">
        <f t="shared" si="15"/>
        <v>-780810.62635082286</v>
      </c>
    </row>
    <row r="75" spans="1:17">
      <c r="A75" s="45">
        <v>66</v>
      </c>
      <c r="B75" s="45" t="s">
        <v>173</v>
      </c>
      <c r="C75" s="47">
        <v>22961344.056319799</v>
      </c>
      <c r="D75" s="46"/>
      <c r="E75" s="47">
        <v>0</v>
      </c>
      <c r="F75" s="47">
        <v>0</v>
      </c>
      <c r="G75" s="47">
        <v>0</v>
      </c>
      <c r="H75" s="47">
        <v>0</v>
      </c>
      <c r="I75" s="47">
        <v>-1087692.4869273417</v>
      </c>
      <c r="J75" s="47">
        <v>0</v>
      </c>
      <c r="K75" s="47">
        <v>0</v>
      </c>
      <c r="M75" s="47">
        <f>SUM(E75:L75)</f>
        <v>-1087692.4869273417</v>
      </c>
      <c r="O75" s="47">
        <f>+C75+M75</f>
        <v>21873651.569392458</v>
      </c>
      <c r="P75" s="48">
        <v>21721272.563061625</v>
      </c>
      <c r="Q75" s="48">
        <f t="shared" si="15"/>
        <v>152379.00633083284</v>
      </c>
    </row>
    <row r="76" spans="1:17">
      <c r="A76" s="45">
        <v>67</v>
      </c>
      <c r="B76" s="76" t="s">
        <v>174</v>
      </c>
      <c r="C76" s="47">
        <v>69682519.662425429</v>
      </c>
      <c r="D76" s="50"/>
      <c r="E76" s="47">
        <v>-1926141.0121197081</v>
      </c>
      <c r="F76" s="47">
        <v>-1729992.4463095202</v>
      </c>
      <c r="G76" s="47">
        <v>-52188</v>
      </c>
      <c r="H76" s="47">
        <v>0</v>
      </c>
      <c r="I76" s="47">
        <v>0</v>
      </c>
      <c r="J76" s="47">
        <v>-530032.59767068073</v>
      </c>
      <c r="K76" s="47">
        <v>0</v>
      </c>
      <c r="M76" s="47">
        <f>SUM(E76:L76)</f>
        <v>-4238354.0560999094</v>
      </c>
      <c r="O76" s="47">
        <f>+C76+M76</f>
        <v>65444165.606325522</v>
      </c>
      <c r="P76" s="48">
        <v>63975663.74036815</v>
      </c>
      <c r="Q76" s="48">
        <f t="shared" si="15"/>
        <v>1468501.8659573719</v>
      </c>
    </row>
    <row r="77" spans="1:17">
      <c r="A77" s="45">
        <v>68</v>
      </c>
      <c r="B77" s="76" t="s">
        <v>175</v>
      </c>
      <c r="C77" s="47">
        <v>126084593.94117269</v>
      </c>
      <c r="D77" s="50"/>
      <c r="E77" s="47">
        <v>912561.86790620477</v>
      </c>
      <c r="F77" s="47">
        <v>-213646.20121552236</v>
      </c>
      <c r="G77" s="47">
        <v>299183.70853287209</v>
      </c>
      <c r="H77" s="47">
        <v>2662914.971880889</v>
      </c>
      <c r="I77" s="47">
        <v>0</v>
      </c>
      <c r="J77" s="47">
        <v>-1946540.8539068929</v>
      </c>
      <c r="K77" s="47">
        <v>0</v>
      </c>
      <c r="M77" s="77">
        <f>SUM(E77:L77)</f>
        <v>1714473.4931975503</v>
      </c>
      <c r="O77" s="47">
        <f>+C77+M77</f>
        <v>127799067.43437023</v>
      </c>
      <c r="P77" s="48">
        <v>137849879.86923069</v>
      </c>
      <c r="Q77" s="48">
        <f t="shared" si="15"/>
        <v>-10050812.434860453</v>
      </c>
    </row>
    <row r="78" spans="1:17">
      <c r="A78" s="45">
        <v>69</v>
      </c>
      <c r="B78" s="45" t="s">
        <v>176</v>
      </c>
      <c r="C78" s="78">
        <v>-25468973.929361194</v>
      </c>
      <c r="D78" s="46"/>
      <c r="E78" s="78">
        <v>35240595.587361619</v>
      </c>
      <c r="F78" s="78">
        <v>-897105.95859840722</v>
      </c>
      <c r="G78" s="78">
        <v>-26426916.599640392</v>
      </c>
      <c r="H78" s="78">
        <v>-2662914.971880889</v>
      </c>
      <c r="I78" s="78">
        <v>-893253.90212068311</v>
      </c>
      <c r="J78" s="78">
        <v>-944440.69398815813</v>
      </c>
      <c r="K78" s="78">
        <v>3011215.4814971266</v>
      </c>
      <c r="M78" s="79">
        <f>SUM(E78:L78)</f>
        <v>6427178.9426302183</v>
      </c>
      <c r="O78" s="80">
        <f>+C78+M78</f>
        <v>-19041794.986730978</v>
      </c>
      <c r="P78" s="56">
        <v>-63584228.196571395</v>
      </c>
      <c r="Q78" s="48">
        <f t="shared" si="15"/>
        <v>44542433.209840417</v>
      </c>
    </row>
    <row r="79" spans="1:17">
      <c r="A79" s="45">
        <v>70</v>
      </c>
      <c r="B79" s="45"/>
      <c r="C79" s="81"/>
      <c r="D79" s="46"/>
      <c r="E79" s="81"/>
      <c r="F79" s="81"/>
      <c r="G79" s="81"/>
      <c r="H79" s="81"/>
      <c r="I79" s="81"/>
      <c r="J79" s="81"/>
      <c r="K79" s="81"/>
      <c r="M79" s="81"/>
      <c r="Q79" s="48">
        <f t="shared" si="15"/>
        <v>0</v>
      </c>
    </row>
    <row r="80" spans="1:17">
      <c r="A80" s="45">
        <v>71</v>
      </c>
      <c r="B80" s="45" t="s">
        <v>177</v>
      </c>
      <c r="C80" s="47">
        <v>0</v>
      </c>
      <c r="D80" s="50"/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M80" s="47">
        <f>SUM(E80:L80)</f>
        <v>0</v>
      </c>
      <c r="O80" s="82">
        <f>+C80+M80</f>
        <v>0</v>
      </c>
      <c r="P80" s="83">
        <v>0</v>
      </c>
      <c r="Q80" s="48">
        <f t="shared" si="15"/>
        <v>0</v>
      </c>
    </row>
    <row r="81" spans="1:17" ht="12" thickBot="1">
      <c r="A81" s="45">
        <v>72</v>
      </c>
      <c r="B81" s="45" t="s">
        <v>178</v>
      </c>
      <c r="C81" s="84">
        <v>-25468973.929361194</v>
      </c>
      <c r="D81" s="50"/>
      <c r="E81" s="84">
        <v>35240595.587361619</v>
      </c>
      <c r="F81" s="84">
        <v>-897105.95859840722</v>
      </c>
      <c r="G81" s="84">
        <v>-26426916.599640392</v>
      </c>
      <c r="H81" s="84">
        <v>-2662914.971880889</v>
      </c>
      <c r="I81" s="84">
        <v>-893253.90212068311</v>
      </c>
      <c r="J81" s="84">
        <v>-944440.69398815813</v>
      </c>
      <c r="K81" s="84">
        <v>3011215.4814971266</v>
      </c>
      <c r="L81" s="85"/>
      <c r="M81" s="84">
        <f>SUM(E81:L81)</f>
        <v>6427178.9426302183</v>
      </c>
      <c r="O81" s="86">
        <f>+C81+M81</f>
        <v>-19041794.986730978</v>
      </c>
      <c r="P81" s="87">
        <v>-63584228.196571395</v>
      </c>
      <c r="Q81" s="48">
        <f t="shared" si="15"/>
        <v>44542433.209840417</v>
      </c>
    </row>
    <row r="82" spans="1:17" ht="13.5" thickTop="1">
      <c r="A82" s="45">
        <v>73</v>
      </c>
      <c r="B82" s="45"/>
      <c r="C82" s="52"/>
      <c r="D82" s="46"/>
      <c r="E82" s="52"/>
      <c r="F82" s="52"/>
      <c r="G82" s="52"/>
      <c r="H82" s="52"/>
      <c r="I82" s="52"/>
      <c r="J82" s="52"/>
      <c r="K82" s="52"/>
      <c r="M82" s="52"/>
      <c r="Q82" s="48">
        <f t="shared" si="15"/>
        <v>0</v>
      </c>
    </row>
    <row r="83" spans="1:17" ht="12" thickBot="1">
      <c r="A83" s="45">
        <v>74</v>
      </c>
      <c r="B83" s="76" t="s">
        <v>179</v>
      </c>
      <c r="C83" s="84">
        <v>-13444798.478551701</v>
      </c>
      <c r="D83" s="50"/>
      <c r="E83" s="84">
        <v>12334208.455576565</v>
      </c>
      <c r="F83" s="84">
        <v>-313987.08550944249</v>
      </c>
      <c r="G83" s="84">
        <v>-9249420.809874136</v>
      </c>
      <c r="H83" s="84">
        <v>-932020.24015831109</v>
      </c>
      <c r="I83" s="84">
        <v>-1518568.0222933162</v>
      </c>
      <c r="J83" s="84">
        <v>-330554.24289585534</v>
      </c>
      <c r="K83" s="84">
        <v>1154200.9550857593</v>
      </c>
      <c r="M83" s="84">
        <f>SUM(E83:L83)</f>
        <v>1143859.009931264</v>
      </c>
      <c r="O83" s="84">
        <f>+C83+M83</f>
        <v>-12300939.468620436</v>
      </c>
      <c r="P83" s="88">
        <v>-27893216.135399766</v>
      </c>
      <c r="Q83" s="48">
        <f t="shared" si="15"/>
        <v>15592276.66677933</v>
      </c>
    </row>
    <row r="84" spans="1:17" ht="12" thickTop="1"/>
  </sheetData>
  <mergeCells count="2">
    <mergeCell ref="A2:B2"/>
    <mergeCell ref="A3:B3"/>
  </mergeCells>
  <pageMargins left="1" right="0.77" top="0.5" bottom="0.52" header="0.39" footer="0.28000000000000003"/>
  <pageSetup scale="73" firstPageNumber="2" orientation="portrait" useFirstPageNumber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2011-07-01T07:00:00+00:00</OpenedDate>
    <Date1 xmlns="dc463f71-b30c-4ab2-9473-d307f9d35888">2011-07-01T07:00:00+00:00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111190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17CE28074734D4792DBD415A4708DE0" ma:contentTypeVersion="143" ma:contentTypeDescription="" ma:contentTypeScope="" ma:versionID="a3dd2b48c08cc92b7c987e6cb8a261d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2CC49E-94DF-4919-9A13-DB7F40081A6E}"/>
</file>

<file path=customXml/itemProps2.xml><?xml version="1.0" encoding="utf-8"?>
<ds:datastoreItem xmlns:ds="http://schemas.openxmlformats.org/officeDocument/2006/customXml" ds:itemID="{1972ABB5-19A0-4C1F-A80C-31CBBFE786A4}"/>
</file>

<file path=customXml/itemProps3.xml><?xml version="1.0" encoding="utf-8"?>
<ds:datastoreItem xmlns:ds="http://schemas.openxmlformats.org/officeDocument/2006/customXml" ds:itemID="{70AED593-CC27-4FE0-9A1B-712C3F6E1D28}"/>
</file>

<file path=customXml/itemProps4.xml><?xml version="1.0" encoding="utf-8"?>
<ds:datastoreItem xmlns:ds="http://schemas.openxmlformats.org/officeDocument/2006/customXml" ds:itemID="{4407FFC9-5BCD-4218-98BE-3BB3D093F2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Exhibit No.__(RBD-2) pg 1</vt:lpstr>
      <vt:lpstr>Exhibit No.__(RBD-2) pg 2-3</vt:lpstr>
    </vt:vector>
  </TitlesOfParts>
  <Company>PacifiCorp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McMonagle</dc:creator>
  <cp:lastModifiedBy>p21850</cp:lastModifiedBy>
  <dcterms:created xsi:type="dcterms:W3CDTF">2011-06-20T23:05:24Z</dcterms:created>
  <dcterms:modified xsi:type="dcterms:W3CDTF">2011-06-22T20:09:30Z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0x0101006E56B4D1795A2E4DB2F0B01679ED314A00D17CE28074734D4792DBD415A4708DE0</vt:lpwstr>
  </property>
  <property fmtid="{D5CDD505-2E9C-101B-9397-08002B2CF9AE}" pid="3" name="_docset_NoMedatataSyncRequired">
    <vt:lpwstr>False</vt:lpwstr>
  </property>
</Properties>
</file>