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24" windowWidth="19008" windowHeight="6612"/>
  </bookViews>
  <sheets>
    <sheet name="Exhibit 4 Staff-PC version" sheetId="1" r:id="rId1"/>
  </sheets>
  <calcPr calcId="125725"/>
</workbook>
</file>

<file path=xl/calcChain.xml><?xml version="1.0" encoding="utf-8"?>
<calcChain xmlns="http://schemas.openxmlformats.org/spreadsheetml/2006/main">
  <c r="F28" i="1"/>
  <c r="D28"/>
  <c r="F25"/>
  <c r="E25"/>
  <c r="F24"/>
  <c r="E24"/>
  <c r="F23"/>
  <c r="E23"/>
  <c r="C22"/>
  <c r="E21"/>
  <c r="C21"/>
  <c r="C20"/>
  <c r="E19"/>
  <c r="C19"/>
  <c r="C18"/>
  <c r="C17"/>
  <c r="C16"/>
  <c r="C15"/>
  <c r="D14"/>
  <c r="E12"/>
  <c r="B9"/>
  <c r="E5"/>
  <c r="E10" l="1"/>
  <c r="F10" s="1"/>
  <c r="E15"/>
  <c r="F15" s="1"/>
  <c r="E17"/>
  <c r="F17" s="1"/>
  <c r="E18"/>
  <c r="F18" s="1"/>
  <c r="E20"/>
  <c r="F20" s="1"/>
  <c r="E22"/>
  <c r="F22" s="1"/>
  <c r="E7"/>
  <c r="F7" s="1"/>
  <c r="D9"/>
  <c r="E9" s="1"/>
  <c r="E26"/>
  <c r="F26" s="1"/>
  <c r="F12"/>
  <c r="B14"/>
  <c r="E14" s="1"/>
  <c r="E16"/>
  <c r="F16" s="1"/>
  <c r="F19"/>
  <c r="F21"/>
  <c r="F5"/>
  <c r="E8"/>
  <c r="F8" s="1"/>
  <c r="B4"/>
  <c r="E6"/>
  <c r="F6" s="1"/>
  <c r="E11"/>
  <c r="F11" s="1"/>
  <c r="E13"/>
  <c r="F13" s="1"/>
  <c r="C14"/>
  <c r="C28" s="1"/>
  <c r="B30" s="1"/>
  <c r="E27"/>
  <c r="F27" s="1"/>
  <c r="D4"/>
  <c r="B28" l="1"/>
  <c r="B31"/>
  <c r="E4"/>
  <c r="B36" l="1"/>
  <c r="B38" s="1"/>
  <c r="B32"/>
  <c r="B33" s="1"/>
</calcChain>
</file>

<file path=xl/sharedStrings.xml><?xml version="1.0" encoding="utf-8"?>
<sst xmlns="http://schemas.openxmlformats.org/spreadsheetml/2006/main" count="40" uniqueCount="37">
  <si>
    <t>Summary of the Independent Verification of Avista's 2008 Completed Natural Gas-Efficiency Claims</t>
  </si>
  <si>
    <t>Project</t>
  </si>
  <si>
    <t>Therms contained within verification sample</t>
  </si>
  <si>
    <t>Therms in related overall population</t>
  </si>
  <si>
    <t>Therms cited in specified 'Scenario' analysis</t>
  </si>
  <si>
    <t>% of claimed therms in Scenario analysis</t>
  </si>
  <si>
    <t>Adjusted therm claim</t>
  </si>
  <si>
    <t>Residential projects</t>
  </si>
  <si>
    <t xml:space="preserve">  High Efficiency Furnaces</t>
  </si>
  <si>
    <t xml:space="preserve">  Insulation</t>
  </si>
  <si>
    <t xml:space="preserve">  Windows</t>
  </si>
  <si>
    <t xml:space="preserve">  Other Res Sampled</t>
  </si>
  <si>
    <t>Limited Income</t>
  </si>
  <si>
    <t xml:space="preserve">  Air Infiltration</t>
  </si>
  <si>
    <t xml:space="preserve">  Windows/Doors</t>
  </si>
  <si>
    <t xml:space="preserve">  Furnaces/Water Heaters</t>
  </si>
  <si>
    <t>Large Non-Res site-specific</t>
  </si>
  <si>
    <r>
      <t xml:space="preserve">  </t>
    </r>
    <r>
      <rPr>
        <i/>
        <sz val="10"/>
        <color indexed="23"/>
        <rFont val="Arial"/>
        <family val="2"/>
      </rPr>
      <t>Intermountain Community Bancorp</t>
    </r>
  </si>
  <si>
    <r>
      <t xml:space="preserve">  </t>
    </r>
    <r>
      <rPr>
        <i/>
        <sz val="10"/>
        <color indexed="23"/>
        <rFont val="Arial"/>
        <family val="2"/>
      </rPr>
      <t>Kellogg School District 391</t>
    </r>
  </si>
  <si>
    <r>
      <t xml:space="preserve">  </t>
    </r>
    <r>
      <rPr>
        <i/>
        <sz val="10"/>
        <color indexed="23"/>
        <rFont val="Arial"/>
        <family val="2"/>
      </rPr>
      <t>Avista Corp</t>
    </r>
  </si>
  <si>
    <r>
      <t xml:space="preserve">  </t>
    </r>
    <r>
      <rPr>
        <i/>
        <sz val="10"/>
        <color indexed="23"/>
        <rFont val="Arial"/>
        <family val="2"/>
      </rPr>
      <t>City of Post Falls</t>
    </r>
  </si>
  <si>
    <t xml:space="preserve">  Avista Corp</t>
  </si>
  <si>
    <t xml:space="preserve">  Mead School District 354</t>
  </si>
  <si>
    <t xml:space="preserve">  Mountain Gear</t>
  </si>
  <si>
    <t xml:space="preserve">  Hecla Mining</t>
  </si>
  <si>
    <t xml:space="preserve">  Kellogg High School</t>
  </si>
  <si>
    <t xml:space="preserve">  Washington Mutual Tower</t>
  </si>
  <si>
    <t>Other non-res site specific</t>
  </si>
  <si>
    <t>Nonres prescriptive programs</t>
  </si>
  <si>
    <t>Original Avista estimate of savings</t>
  </si>
  <si>
    <t>Revised claim per independent verification and Avista's modification of claim</t>
  </si>
  <si>
    <t>Adjustment in claimed therm savings</t>
  </si>
  <si>
    <t>Percentage adjustment in claimed therm savings</t>
  </si>
  <si>
    <t>2006 IRP goal for 2008</t>
  </si>
  <si>
    <t>Revised claim as a percentage of Avista's 2006 IRP goal of 1,425,070 therms</t>
  </si>
  <si>
    <t>Staff and Public Counsel Revisions to Avista's Exhibit 4 - Docket UG-091399</t>
  </si>
  <si>
    <t xml:space="preserve">  ~ Table provided directly to the Commissioners by Staff during the October 29, 2009, Open Meeting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</si>
</sst>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55"/>
      <name val="Arial"/>
      <family val="2"/>
    </font>
    <font>
      <i/>
      <sz val="10"/>
      <color indexed="55"/>
      <name val="Arial"/>
      <family val="2"/>
    </font>
    <font>
      <i/>
      <sz val="10"/>
      <color theme="0" tint="-0.34998626667073579"/>
      <name val="Arial"/>
      <family val="2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b/>
      <sz val="10"/>
      <color indexed="23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Fill="1"/>
    <xf numFmtId="164" fontId="3" fillId="0" borderId="0" xfId="0" applyNumberFormat="1" applyFont="1" applyFill="1"/>
    <xf numFmtId="165" fontId="3" fillId="0" borderId="0" xfId="2" applyNumberFormat="1" applyFont="1" applyFill="1"/>
    <xf numFmtId="164" fontId="3" fillId="0" borderId="0" xfId="1" applyNumberFormat="1" applyFont="1" applyFill="1"/>
    <xf numFmtId="164" fontId="4" fillId="0" borderId="0" xfId="1" applyNumberFormat="1" applyFont="1" applyFill="1"/>
    <xf numFmtId="0" fontId="5" fillId="0" borderId="0" xfId="0" applyFont="1" applyFill="1"/>
    <xf numFmtId="164" fontId="5" fillId="0" borderId="0" xfId="1" applyNumberFormat="1" applyFont="1" applyFill="1"/>
    <xf numFmtId="165" fontId="6" fillId="0" borderId="0" xfId="2" applyNumberFormat="1" applyFont="1" applyFill="1"/>
    <xf numFmtId="0" fontId="7" fillId="0" borderId="0" xfId="0" applyFont="1" applyFill="1"/>
    <xf numFmtId="164" fontId="8" fillId="0" borderId="0" xfId="1" applyNumberFormat="1" applyFont="1" applyFill="1"/>
    <xf numFmtId="165" fontId="8" fillId="0" borderId="0" xfId="2" applyNumberFormat="1" applyFont="1" applyFill="1"/>
    <xf numFmtId="0" fontId="9" fillId="0" borderId="0" xfId="0" applyFont="1" applyFill="1"/>
    <xf numFmtId="0" fontId="8" fillId="0" borderId="0" xfId="0" applyFont="1" applyFill="1"/>
    <xf numFmtId="164" fontId="3" fillId="0" borderId="0" xfId="1" applyNumberFormat="1" applyFont="1" applyFill="1" applyBorder="1"/>
    <xf numFmtId="164" fontId="3" fillId="0" borderId="1" xfId="1" applyNumberFormat="1" applyFont="1" applyFill="1" applyBorder="1"/>
    <xf numFmtId="164" fontId="4" fillId="0" borderId="0" xfId="1" applyNumberFormat="1" applyFont="1" applyFill="1" applyBorder="1"/>
    <xf numFmtId="164" fontId="10" fillId="0" borderId="0" xfId="1" applyNumberFormat="1" applyFont="1" applyFill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164" fontId="3" fillId="0" borderId="5" xfId="1" applyNumberFormat="1" applyFont="1" applyFill="1" applyBorder="1"/>
    <xf numFmtId="165" fontId="2" fillId="0" borderId="6" xfId="2" applyNumberFormat="1" applyFont="1" applyFill="1" applyBorder="1"/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topLeftCell="A31" workbookViewId="0">
      <selection activeCell="A41" sqref="A41"/>
    </sheetView>
  </sheetViews>
  <sheetFormatPr defaultRowHeight="13.2"/>
  <cols>
    <col min="1" max="1" width="31.6640625" customWidth="1"/>
    <col min="2" max="6" width="13.88671875" customWidth="1"/>
    <col min="7" max="7" width="14.6640625" customWidth="1"/>
    <col min="10" max="10" width="10.33203125" bestFit="1" customWidth="1"/>
    <col min="11" max="11" width="10" customWidth="1"/>
  </cols>
  <sheetData>
    <row r="1" spans="1:7">
      <c r="A1" s="28" t="s">
        <v>35</v>
      </c>
      <c r="B1" s="28"/>
      <c r="C1" s="28"/>
      <c r="D1" s="28"/>
      <c r="E1" s="28"/>
      <c r="F1" s="28"/>
    </row>
    <row r="2" spans="1:7">
      <c r="A2" s="27" t="s">
        <v>0</v>
      </c>
      <c r="B2" s="27"/>
      <c r="C2" s="27"/>
      <c r="D2" s="27"/>
      <c r="E2" s="27"/>
      <c r="F2" s="27"/>
      <c r="G2" s="1"/>
    </row>
    <row r="3" spans="1:7" ht="6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/>
    </row>
    <row r="4" spans="1:7">
      <c r="A4" s="3" t="s">
        <v>7</v>
      </c>
      <c r="B4" s="4">
        <f>SUM(B5:B8)</f>
        <v>11442</v>
      </c>
      <c r="C4" s="4">
        <v>700502</v>
      </c>
      <c r="D4" s="4">
        <f>SUM(D5:D8)</f>
        <v>9093</v>
      </c>
      <c r="E4" s="5">
        <f t="shared" ref="E4:E13" si="0">(D4/B4)</f>
        <v>0.79470372312532778</v>
      </c>
      <c r="F4" s="6"/>
      <c r="G4" s="7"/>
    </row>
    <row r="5" spans="1:7">
      <c r="A5" s="8" t="s">
        <v>8</v>
      </c>
      <c r="B5" s="9">
        <v>615</v>
      </c>
      <c r="C5" s="9">
        <v>294744</v>
      </c>
      <c r="D5" s="9">
        <v>360</v>
      </c>
      <c r="E5" s="10">
        <f t="shared" si="0"/>
        <v>0.58536585365853655</v>
      </c>
      <c r="F5" s="6">
        <f t="shared" ref="F5:F27" si="1">E5*C5</f>
        <v>172533.07317073169</v>
      </c>
      <c r="G5" s="7"/>
    </row>
    <row r="6" spans="1:7">
      <c r="A6" s="8" t="s">
        <v>9</v>
      </c>
      <c r="B6" s="9">
        <v>6281</v>
      </c>
      <c r="C6" s="9">
        <v>167377</v>
      </c>
      <c r="D6" s="9">
        <v>4210</v>
      </c>
      <c r="E6" s="10">
        <f t="shared" si="0"/>
        <v>0.67027543384811339</v>
      </c>
      <c r="F6" s="6">
        <f t="shared" si="1"/>
        <v>112188.69129119568</v>
      </c>
      <c r="G6" s="7"/>
    </row>
    <row r="7" spans="1:7">
      <c r="A7" s="8" t="s">
        <v>10</v>
      </c>
      <c r="B7" s="9">
        <v>4238</v>
      </c>
      <c r="C7" s="9">
        <v>199273</v>
      </c>
      <c r="D7" s="9">
        <v>4211</v>
      </c>
      <c r="E7" s="10">
        <f t="shared" si="0"/>
        <v>0.99362907031618686</v>
      </c>
      <c r="F7" s="6">
        <f t="shared" si="1"/>
        <v>198003.44572911749</v>
      </c>
      <c r="G7" s="7"/>
    </row>
    <row r="8" spans="1:7">
      <c r="A8" s="8" t="s">
        <v>11</v>
      </c>
      <c r="B8" s="9">
        <v>308</v>
      </c>
      <c r="C8" s="9">
        <v>39108</v>
      </c>
      <c r="D8" s="9">
        <v>312</v>
      </c>
      <c r="E8" s="10">
        <f t="shared" si="0"/>
        <v>1.0129870129870129</v>
      </c>
      <c r="F8" s="6">
        <f t="shared" si="1"/>
        <v>39615.896103896099</v>
      </c>
      <c r="G8" s="7"/>
    </row>
    <row r="9" spans="1:7">
      <c r="A9" s="3" t="s">
        <v>12</v>
      </c>
      <c r="B9" s="4">
        <f>SUM(B10:B13)</f>
        <v>7435</v>
      </c>
      <c r="C9" s="4">
        <v>109753</v>
      </c>
      <c r="D9" s="4">
        <f>SUM(D10:D13)</f>
        <v>4902</v>
      </c>
      <c r="E9" s="5">
        <f t="shared" si="0"/>
        <v>0.65931405514458641</v>
      </c>
      <c r="F9" s="6"/>
      <c r="G9" s="7"/>
    </row>
    <row r="10" spans="1:7">
      <c r="A10" s="8" t="s">
        <v>13</v>
      </c>
      <c r="B10" s="9">
        <v>1391</v>
      </c>
      <c r="C10" s="9">
        <v>19902</v>
      </c>
      <c r="D10" s="9">
        <v>840</v>
      </c>
      <c r="E10" s="10">
        <f t="shared" si="0"/>
        <v>0.60388209920920199</v>
      </c>
      <c r="F10" s="6">
        <f t="shared" si="1"/>
        <v>12018.461538461537</v>
      </c>
      <c r="G10" s="7"/>
    </row>
    <row r="11" spans="1:7">
      <c r="A11" s="8" t="s">
        <v>9</v>
      </c>
      <c r="B11" s="9">
        <v>2732</v>
      </c>
      <c r="C11" s="9">
        <v>74315</v>
      </c>
      <c r="D11" s="9">
        <v>1312</v>
      </c>
      <c r="E11" s="10">
        <f t="shared" si="0"/>
        <v>0.48023426061493413</v>
      </c>
      <c r="F11" s="6">
        <f t="shared" si="1"/>
        <v>35688.609077598827</v>
      </c>
      <c r="G11" s="7"/>
    </row>
    <row r="12" spans="1:7">
      <c r="A12" s="8" t="s">
        <v>14</v>
      </c>
      <c r="B12" s="9">
        <v>1843</v>
      </c>
      <c r="C12" s="9">
        <v>11144</v>
      </c>
      <c r="D12" s="9">
        <v>1717</v>
      </c>
      <c r="E12" s="10">
        <f t="shared" si="0"/>
        <v>0.93163320672816063</v>
      </c>
      <c r="F12" s="6">
        <f t="shared" si="1"/>
        <v>10382.120455778622</v>
      </c>
      <c r="G12" s="7"/>
    </row>
    <row r="13" spans="1:7">
      <c r="A13" s="8" t="s">
        <v>15</v>
      </c>
      <c r="B13" s="9">
        <v>1469</v>
      </c>
      <c r="C13" s="9">
        <v>4392</v>
      </c>
      <c r="D13" s="9">
        <v>1033</v>
      </c>
      <c r="E13" s="10">
        <f t="shared" si="0"/>
        <v>0.70319945541184481</v>
      </c>
      <c r="F13" s="6">
        <f t="shared" si="1"/>
        <v>3088.4520081688224</v>
      </c>
      <c r="G13" s="7"/>
    </row>
    <row r="14" spans="1:7">
      <c r="A14" s="3" t="s">
        <v>16</v>
      </c>
      <c r="B14" s="6">
        <f>SUM(B15:B25)</f>
        <v>287623</v>
      </c>
      <c r="C14" s="6">
        <f>SUM(C15:C25)</f>
        <v>287623</v>
      </c>
      <c r="D14" s="6">
        <f>SUM(D15:D25)</f>
        <v>275980</v>
      </c>
      <c r="E14" s="5">
        <f>D14/B14</f>
        <v>0.95951992712682921</v>
      </c>
      <c r="F14" s="6"/>
      <c r="G14" s="7"/>
    </row>
    <row r="15" spans="1:7">
      <c r="A15" s="11" t="s">
        <v>17</v>
      </c>
      <c r="B15" s="12">
        <v>25771</v>
      </c>
      <c r="C15" s="12">
        <f>B15</f>
        <v>25771</v>
      </c>
      <c r="D15" s="12">
        <v>24033</v>
      </c>
      <c r="E15" s="13">
        <f>(D15/B15)</f>
        <v>0.93255985409956932</v>
      </c>
      <c r="F15" s="6">
        <f t="shared" si="1"/>
        <v>24033</v>
      </c>
      <c r="G15" s="7"/>
    </row>
    <row r="16" spans="1:7">
      <c r="A16" s="14" t="s">
        <v>18</v>
      </c>
      <c r="B16" s="12">
        <v>23894</v>
      </c>
      <c r="C16" s="12">
        <f t="shared" ref="C16:C21" si="2">B16</f>
        <v>23894</v>
      </c>
      <c r="D16" s="12">
        <v>8550</v>
      </c>
      <c r="E16" s="13">
        <f>(D16/B16)</f>
        <v>0.35783041767807816</v>
      </c>
      <c r="F16" s="6">
        <f t="shared" si="1"/>
        <v>8550</v>
      </c>
      <c r="G16" s="7"/>
    </row>
    <row r="17" spans="1:7">
      <c r="A17" s="14" t="s">
        <v>19</v>
      </c>
      <c r="B17" s="12">
        <v>18679</v>
      </c>
      <c r="C17" s="12">
        <f t="shared" si="2"/>
        <v>18679</v>
      </c>
      <c r="D17" s="12">
        <v>18682</v>
      </c>
      <c r="E17" s="13">
        <f>(D17/B17)</f>
        <v>1.0001606081696022</v>
      </c>
      <c r="F17" s="6">
        <f t="shared" si="1"/>
        <v>18682</v>
      </c>
      <c r="G17" s="7"/>
    </row>
    <row r="18" spans="1:7">
      <c r="A18" s="11" t="s">
        <v>20</v>
      </c>
      <c r="B18" s="12">
        <v>18315</v>
      </c>
      <c r="C18" s="12">
        <f t="shared" si="2"/>
        <v>18315</v>
      </c>
      <c r="D18" s="12">
        <v>12659</v>
      </c>
      <c r="E18" s="13">
        <f>(D18/B18)</f>
        <v>0.69118209118209117</v>
      </c>
      <c r="F18" s="6">
        <f t="shared" si="1"/>
        <v>12659</v>
      </c>
      <c r="G18" s="7"/>
    </row>
    <row r="19" spans="1:7">
      <c r="A19" s="14" t="s">
        <v>18</v>
      </c>
      <c r="B19" s="12">
        <v>14303</v>
      </c>
      <c r="C19" s="12">
        <f t="shared" si="2"/>
        <v>14303</v>
      </c>
      <c r="D19" s="12">
        <v>26003</v>
      </c>
      <c r="E19" s="13">
        <f>(D19/B19)</f>
        <v>1.818010207648745</v>
      </c>
      <c r="F19" s="6">
        <f t="shared" si="1"/>
        <v>26003</v>
      </c>
      <c r="G19" s="7"/>
    </row>
    <row r="20" spans="1:7">
      <c r="A20" s="15" t="s">
        <v>21</v>
      </c>
      <c r="B20" s="12">
        <v>19647</v>
      </c>
      <c r="C20" s="12">
        <f t="shared" si="2"/>
        <v>19647</v>
      </c>
      <c r="D20" s="12">
        <v>17238</v>
      </c>
      <c r="E20" s="13">
        <f t="shared" ref="E20:E27" si="3">D20/B20</f>
        <v>0.87738586043670785</v>
      </c>
      <c r="F20" s="6">
        <f t="shared" si="1"/>
        <v>17238</v>
      </c>
      <c r="G20" s="7"/>
    </row>
    <row r="21" spans="1:7">
      <c r="A21" s="15" t="s">
        <v>22</v>
      </c>
      <c r="B21" s="12">
        <v>14703</v>
      </c>
      <c r="C21" s="12">
        <f t="shared" si="2"/>
        <v>14703</v>
      </c>
      <c r="D21" s="12">
        <v>14171</v>
      </c>
      <c r="E21" s="13">
        <f t="shared" si="3"/>
        <v>0.96381690811399034</v>
      </c>
      <c r="F21" s="6">
        <f t="shared" si="1"/>
        <v>14171</v>
      </c>
      <c r="G21" s="7"/>
    </row>
    <row r="22" spans="1:7">
      <c r="A22" s="15" t="s">
        <v>23</v>
      </c>
      <c r="B22" s="12">
        <v>14305</v>
      </c>
      <c r="C22" s="12">
        <f>B22</f>
        <v>14305</v>
      </c>
      <c r="D22" s="12">
        <v>14305</v>
      </c>
      <c r="E22" s="13">
        <f>D22/B22</f>
        <v>1</v>
      </c>
      <c r="F22" s="6">
        <f>E22*C22</f>
        <v>14305</v>
      </c>
      <c r="G22" s="7"/>
    </row>
    <row r="23" spans="1:7">
      <c r="A23" s="15" t="s">
        <v>24</v>
      </c>
      <c r="B23" s="12">
        <v>65953</v>
      </c>
      <c r="C23" s="12">
        <v>65953</v>
      </c>
      <c r="D23" s="12">
        <v>68039</v>
      </c>
      <c r="E23" s="13">
        <f>D23/B23</f>
        <v>1.0316285839916304</v>
      </c>
      <c r="F23" s="6">
        <f t="shared" ref="F23:F24" si="4">E23*C23</f>
        <v>68039</v>
      </c>
      <c r="G23" s="7"/>
    </row>
    <row r="24" spans="1:7">
      <c r="A24" s="15" t="s">
        <v>25</v>
      </c>
      <c r="B24" s="12">
        <v>40753</v>
      </c>
      <c r="C24" s="12">
        <v>40753</v>
      </c>
      <c r="D24" s="12">
        <v>47400</v>
      </c>
      <c r="E24" s="13">
        <f t="shared" ref="E24:E25" si="5">D24/B24</f>
        <v>1.1631045567197507</v>
      </c>
      <c r="F24" s="6">
        <f t="shared" si="4"/>
        <v>47400</v>
      </c>
      <c r="G24" s="7"/>
    </row>
    <row r="25" spans="1:7">
      <c r="A25" s="15" t="s">
        <v>26</v>
      </c>
      <c r="B25" s="12">
        <v>31300</v>
      </c>
      <c r="C25" s="12">
        <v>31300</v>
      </c>
      <c r="D25" s="12">
        <v>24900</v>
      </c>
      <c r="E25" s="13">
        <f t="shared" si="5"/>
        <v>0.79552715654952078</v>
      </c>
      <c r="F25" s="6">
        <f>E25*C25</f>
        <v>24900</v>
      </c>
      <c r="G25" s="7"/>
    </row>
    <row r="26" spans="1:7">
      <c r="A26" s="1" t="s">
        <v>27</v>
      </c>
      <c r="B26" s="16">
        <v>42831</v>
      </c>
      <c r="C26" s="6">
        <v>764718</v>
      </c>
      <c r="D26" s="16">
        <v>23865</v>
      </c>
      <c r="E26" s="5">
        <f t="shared" si="3"/>
        <v>0.55718988583035656</v>
      </c>
      <c r="F26" s="6">
        <f t="shared" si="1"/>
        <v>426093.13511241862</v>
      </c>
      <c r="G26" s="7"/>
    </row>
    <row r="27" spans="1:7" ht="13.8" thickBot="1">
      <c r="A27" s="1" t="s">
        <v>28</v>
      </c>
      <c r="B27" s="6">
        <v>12235</v>
      </c>
      <c r="C27" s="6">
        <v>25057</v>
      </c>
      <c r="D27" s="6">
        <v>6784</v>
      </c>
      <c r="E27" s="5">
        <f t="shared" si="3"/>
        <v>0.55447486718430727</v>
      </c>
      <c r="F27" s="6">
        <f t="shared" si="1"/>
        <v>13893.476747037188</v>
      </c>
      <c r="G27" s="7"/>
    </row>
    <row r="28" spans="1:7">
      <c r="A28" s="1"/>
      <c r="B28" s="17">
        <f>B4+B9+B14+B26+B27</f>
        <v>361566</v>
      </c>
      <c r="C28" s="17">
        <f>C4+C9+C14+C26+C27</f>
        <v>1887653</v>
      </c>
      <c r="D28" s="17">
        <f>D4+D9+D14+D26+D27</f>
        <v>320624</v>
      </c>
      <c r="E28" s="17"/>
      <c r="F28" s="17">
        <f>SUM(F4:F27)</f>
        <v>1299485.3612344044</v>
      </c>
      <c r="G28" s="18"/>
    </row>
    <row r="29" spans="1:7">
      <c r="A29" s="1"/>
      <c r="B29" s="6"/>
      <c r="C29" s="16"/>
      <c r="D29" s="6"/>
      <c r="E29" s="6"/>
      <c r="F29" s="16"/>
      <c r="G29" s="1"/>
    </row>
    <row r="30" spans="1:7">
      <c r="B30" s="4">
        <f>C28</f>
        <v>1887653</v>
      </c>
      <c r="C30" s="1" t="s">
        <v>29</v>
      </c>
      <c r="E30" s="6"/>
      <c r="F30" s="6"/>
      <c r="G30" s="6"/>
    </row>
    <row r="31" spans="1:7">
      <c r="B31" s="19">
        <f>F28</f>
        <v>1299485.3612344044</v>
      </c>
      <c r="C31" s="6" t="s">
        <v>30</v>
      </c>
      <c r="E31" s="6"/>
      <c r="F31" s="6"/>
      <c r="G31" s="6"/>
    </row>
    <row r="32" spans="1:7">
      <c r="B32" s="6">
        <f>B31-B30</f>
        <v>-588167.63876559562</v>
      </c>
      <c r="C32" s="6" t="s">
        <v>31</v>
      </c>
      <c r="E32" s="6"/>
      <c r="F32" s="6"/>
      <c r="G32" s="6"/>
    </row>
    <row r="33" spans="1:7">
      <c r="B33" s="5">
        <f>B32/1425070</f>
        <v>-0.41272894578202868</v>
      </c>
      <c r="C33" s="6" t="s">
        <v>32</v>
      </c>
      <c r="E33" s="6"/>
      <c r="F33" s="6"/>
      <c r="G33" s="6"/>
    </row>
    <row r="34" spans="1:7">
      <c r="B34" s="1"/>
      <c r="C34" s="6"/>
      <c r="D34" s="1"/>
      <c r="E34" s="6"/>
      <c r="F34" s="6"/>
      <c r="G34" s="6"/>
    </row>
    <row r="35" spans="1:7" ht="13.8" thickBot="1">
      <c r="B35" s="1"/>
      <c r="C35" s="6"/>
      <c r="D35" s="6"/>
      <c r="E35" s="6"/>
      <c r="F35" s="6"/>
      <c r="G35" s="6"/>
    </row>
    <row r="36" spans="1:7">
      <c r="B36" s="20">
        <f>B31</f>
        <v>1299485.3612344044</v>
      </c>
      <c r="C36" s="17" t="s">
        <v>30</v>
      </c>
      <c r="D36" s="17"/>
      <c r="E36" s="17"/>
      <c r="F36" s="17"/>
      <c r="G36" s="21"/>
    </row>
    <row r="37" spans="1:7">
      <c r="B37" s="22">
        <v>1425070</v>
      </c>
      <c r="C37" s="16" t="s">
        <v>33</v>
      </c>
      <c r="D37" s="16"/>
      <c r="E37" s="16"/>
      <c r="F37" s="16"/>
      <c r="G37" s="23"/>
    </row>
    <row r="38" spans="1:7" ht="13.8" thickBot="1">
      <c r="B38" s="24">
        <f>(B36-B37)/B37</f>
        <v>-8.8125242104314605E-2</v>
      </c>
      <c r="C38" s="25" t="s">
        <v>34</v>
      </c>
      <c r="D38" s="25"/>
      <c r="E38" s="25"/>
      <c r="F38" s="25"/>
      <c r="G38" s="26"/>
    </row>
    <row r="40" spans="1:7">
      <c r="A40" s="29" t="s">
        <v>36</v>
      </c>
    </row>
  </sheetData>
  <mergeCells count="2">
    <mergeCell ref="A2:F2"/>
    <mergeCell ref="A1:F1"/>
  </mergeCells>
  <pageMargins left="0.7" right="0.7" top="0.75" bottom="0.75" header="0.3" footer="0.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2009-08-31T07:00:00+00:00</OpenedDate>
    <Date1 xmlns="dc463f71-b30c-4ab2-9473-d307f9d35888">2009-10-29T07:00:00+00:00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091399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7B6C9CE4C47742B454DD1B1D8E99DE" ma:contentTypeVersion="131" ma:contentTypeDescription="" ma:contentTypeScope="" ma:versionID="609d19240014b2595a4be492f30d87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7537AE4-CBA6-43B7-B5DF-256BF4DF8822}"/>
</file>

<file path=customXml/itemProps2.xml><?xml version="1.0" encoding="utf-8"?>
<ds:datastoreItem xmlns:ds="http://schemas.openxmlformats.org/officeDocument/2006/customXml" ds:itemID="{86FB1DC2-7340-4E28-99F7-3C08F6332879}"/>
</file>

<file path=customXml/itemProps3.xml><?xml version="1.0" encoding="utf-8"?>
<ds:datastoreItem xmlns:ds="http://schemas.openxmlformats.org/officeDocument/2006/customXml" ds:itemID="{B6B3C27F-8CD5-4F62-A9B2-095493EDE2F5}"/>
</file>

<file path=customXml/itemProps4.xml><?xml version="1.0" encoding="utf-8"?>
<ds:datastoreItem xmlns:ds="http://schemas.openxmlformats.org/officeDocument/2006/customXml" ds:itemID="{17EAC094-9EF0-4402-9554-D6C3A9EC7D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4 Staff-PC version</vt:lpstr>
    </vt:vector>
  </TitlesOfParts>
  <Company>Washington Utilities and Transportation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Reynolds</dc:creator>
  <cp:lastModifiedBy>Deb Reynolds</cp:lastModifiedBy>
  <cp:lastPrinted>2009-10-29T15:59:17Z</cp:lastPrinted>
  <dcterms:created xsi:type="dcterms:W3CDTF">2009-10-22T20:39:27Z</dcterms:created>
  <dcterms:modified xsi:type="dcterms:W3CDTF">2009-10-29T18:48:02Z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0x0101006E56B4D1795A2E4DB2F0B01679ED314A008C7B6C9CE4C47742B454DD1B1D8E99DE</vt:lpwstr>
  </property>
  <property fmtid="{D5CDD505-2E9C-101B-9397-08002B2CF9AE}" pid="3" name="_docset_NoMedatataSyncRequired">
    <vt:lpwstr>False</vt:lpwstr>
  </property>
</Properties>
</file>