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0EC0EAF7-44B9-42D3-916F-0C285941B1CB}" xr6:coauthVersionLast="47" xr6:coauthVersionMax="47" xr10:uidLastSave="{00000000-0000-0000-0000-000000000000}"/>
  <bookViews>
    <workbookView xWindow="-120" yWindow="-120" windowWidth="24240" windowHeight="13140" xr2:uid="{0F2F54FD-3C0E-4A94-9806-ACBC9728481C}"/>
  </bookViews>
  <sheets>
    <sheet name="Sch.24,29,36,40 Customers" sheetId="2" r:id="rId1"/>
    <sheet name="MtrXfmrSvcs" sheetId="1" r:id="rId2"/>
    <sheet name="T2 (Customers &amp; kWh)" sheetId="4" r:id="rId3"/>
    <sheet name="Units" sheetId="5" r:id="rId4"/>
    <sheet name="Bills" sheetId="6" r:id="rId5"/>
    <sheet name="Cust. Factors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2">[1]Jan!#REF!</definedName>
    <definedName name="\0" localSheetId="3">[1]Jan!#REF!</definedName>
    <definedName name="\0">[1]Jan!#REF!</definedName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BACK1" localSheetId="2">#REF!</definedName>
    <definedName name="\BACK1" localSheetId="3">#REF!</definedName>
    <definedName name="\BACK1">#REF!</definedName>
    <definedName name="\BLOCK" localSheetId="3">#REF!</definedName>
    <definedName name="\BLOCK">#REF!</definedName>
    <definedName name="\BLOCKT" localSheetId="3">#REF!</definedName>
    <definedName name="\BLOCKT">#REF!</definedName>
    <definedName name="\C" localSheetId="3">#REF!</definedName>
    <definedName name="\C">#REF!</definedName>
    <definedName name="\COMP" localSheetId="3">#REF!</definedName>
    <definedName name="\COMP">#REF!</definedName>
    <definedName name="\COMPT" localSheetId="3">#REF!</definedName>
    <definedName name="\COMPT">#REF!</definedName>
    <definedName name="\G" localSheetId="3">#REF!</definedName>
    <definedName name="\G">#REF!</definedName>
    <definedName name="\I" localSheetId="3">#REF!</definedName>
    <definedName name="\I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P" localSheetId="3">#REF!</definedName>
    <definedName name="\P">#REF!</definedName>
    <definedName name="\Q" localSheetId="3">[2]Actual!#REF!</definedName>
    <definedName name="\Q">[2]Actual!#REF!</definedName>
    <definedName name="\R" localSheetId="3">#REF!</definedName>
    <definedName name="\R">#REF!</definedName>
    <definedName name="\S" localSheetId="3">#REF!</definedName>
    <definedName name="\S">#REF!</definedName>
    <definedName name="\TABLE1" localSheetId="3">#REF!</definedName>
    <definedName name="\TABLE1">#REF!</definedName>
    <definedName name="\TABLE2" localSheetId="3">#REF!</definedName>
    <definedName name="\TABLE2">#REF!</definedName>
    <definedName name="\TABLEA" localSheetId="3">#REF!</definedName>
    <definedName name="\TABLEA">#REF!</definedName>
    <definedName name="\TBL2" localSheetId="3">#REF!</definedName>
    <definedName name="\TBL2">#REF!</definedName>
    <definedName name="\TBL3" localSheetId="3">#REF!</definedName>
    <definedName name="\TBL3">#REF!</definedName>
    <definedName name="\TBL4" localSheetId="3">#REF!</definedName>
    <definedName name="\TBL4">#REF!</definedName>
    <definedName name="\TBL5" localSheetId="3">#REF!</definedName>
    <definedName name="\TBL5">#REF!</definedName>
    <definedName name="\W" localSheetId="3">#REF!</definedName>
    <definedName name="\W">#REF!</definedName>
    <definedName name="\WORK1" localSheetId="3">#REF!</definedName>
    <definedName name="\WORK1">#REF!</definedName>
    <definedName name="\X" localSheetId="3">#REF!</definedName>
    <definedName name="\X">#REF!</definedName>
    <definedName name="\Z" localSheetId="3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2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2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2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2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2" hidden="1">{#N/A,#N/A,FALSE,"schA"}</definedName>
    <definedName name="______________www1" localSheetId="3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2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2" hidden="1">{#N/A,#N/A,FALSE,"schA"}</definedName>
    <definedName name="____________www1" localSheetId="3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2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2" hidden="1">{#N/A,#N/A,FALSE,"schA"}</definedName>
    <definedName name="__________www1" localSheetId="3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2" hidden="1">{#N/A,#N/A,FALSE,"schA"}</definedName>
    <definedName name="_________www1" localSheetId="3" hidden="1">{#N/A,#N/A,FALSE,"schA"}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0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2" hidden="1">{#N/A,#N/A,FALSE,"schA"}</definedName>
    <definedName name="________www1" localSheetId="3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2" hidden="1">{#N/A,#N/A,FALSE,"schA"}</definedName>
    <definedName name="_______www1" localSheetId="3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2" hidden="1">{#N/A,#N/A,FALSE,"schA"}</definedName>
    <definedName name="______www1" localSheetId="3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2" hidden="1">{#N/A,#N/A,FALSE,"schA"}</definedName>
    <definedName name="_____www1" localSheetId="3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2" hidden="1">{#N/A,#N/A,FALSE,"schA"}</definedName>
    <definedName name="____www1" localSheetId="3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2" hidden="1">{#N/A,#N/A,FALSE,"schA"}</definedName>
    <definedName name="___www1" localSheetId="3" hidden="1">{#N/A,#N/A,FALSE,"schA"}</definedName>
    <definedName name="___www1" hidden="1">{#N/A,#N/A,FALSE,"schA"}</definedName>
    <definedName name="__123Graph_A" hidden="1">[3]Inputs!#REF!</definedName>
    <definedName name="__123Graph_B" hidden="1">[3]Inputs!#REF!</definedName>
    <definedName name="__123Graph_D" hidden="1">[3]Inputs!#REF!</definedName>
    <definedName name="__123Graph_E" hidden="1">[4]Input!$E$22:$E$37</definedName>
    <definedName name="__123Graph_ECURRENT" localSheetId="0" hidden="1">[5]ConsolidatingPL!#REF!</definedName>
    <definedName name="__123Graph_ECURRENT" hidden="1">[5]ConsolidatingPL!#REF!</definedName>
    <definedName name="__123Graph_F" hidden="1">[4]Input!$D$22:$D$37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1Price_Ta" localSheetId="2">#REF!</definedName>
    <definedName name="_1Price_Ta" localSheetId="3">#REF!</definedName>
    <definedName name="_1Price_Ta">#REF!</definedName>
    <definedName name="_2Price_Ta" localSheetId="2">#REF!</definedName>
    <definedName name="_2Price_Ta" localSheetId="3">#REF!</definedName>
    <definedName name="_2Price_Ta">#REF!</definedName>
    <definedName name="_B" localSheetId="2">'[6]Rate Design'!#REF!</definedName>
    <definedName name="_B" localSheetId="3">'[6]Rate Design'!#REF!</definedName>
    <definedName name="_B">'[6]Rate Design'!#REF!</definedName>
    <definedName name="_ex1" localSheetId="0" hidden="1">{#N/A,#N/A,FALSE,"Summ";#N/A,#N/A,FALSE,"General"}</definedName>
    <definedName name="_ex1" localSheetId="2" hidden="1">{#N/A,#N/A,FALSE,"Summ";#N/A,#N/A,FALSE,"General"}</definedName>
    <definedName name="_ex1" localSheetId="3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4" hidden="1">Bills!$A$1:$H$254</definedName>
    <definedName name="_xlnm._FilterDatabase" localSheetId="0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MEN2" localSheetId="2">[1]Jan!#REF!</definedName>
    <definedName name="_MEN2" localSheetId="3">[1]Jan!#REF!</definedName>
    <definedName name="_MEN2">[1]Jan!#REF!</definedName>
    <definedName name="_MEN3" localSheetId="2">[1]Jan!#REF!</definedName>
    <definedName name="_MEN3" localSheetId="3">[1]Jan!#REF!</definedName>
    <definedName name="_MEN3">[1]Jan!#REF!</definedName>
    <definedName name="_new1" localSheetId="0" hidden="1">{#N/A,#N/A,FALSE,"Summ";#N/A,#N/A,FALSE,"General"}</definedName>
    <definedName name="_new1" localSheetId="2" hidden="1">{#N/A,#N/A,FALSE,"Summ";#N/A,#N/A,FALSE,"General"}</definedName>
    <definedName name="_new1" localSheetId="3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2">#REF!</definedName>
    <definedName name="_P" localSheetId="3">#REF!</definedName>
    <definedName name="_P">#REF!</definedName>
    <definedName name="_Regression_Int" hidden="1">1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TOP1" localSheetId="2">[1]Jan!#REF!</definedName>
    <definedName name="_TOP1" localSheetId="3">[1]Jan!#REF!</definedName>
    <definedName name="_TOP1">[1]Jan!#REF!</definedName>
    <definedName name="_www1" localSheetId="0" hidden="1">{#N/A,#N/A,FALSE,"schA"}</definedName>
    <definedName name="_www1" localSheetId="2" hidden="1">{#N/A,#N/A,FALSE,"schA"}</definedName>
    <definedName name="_www1" localSheetId="3" hidden="1">{#N/A,#N/A,FALSE,"schA"}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localSheetId="2" hidden="1">{"PRINT",#N/A,TRUE,"APPA";"PRINT",#N/A,TRUE,"APS";"PRINT",#N/A,TRUE,"BHPL";"PRINT",#N/A,TRUE,"BHPL2";"PRINT",#N/A,TRUE,"CDWR";"PRINT",#N/A,TRUE,"EWEB";"PRINT",#N/A,TRUE,"LADWP";"PRINT",#N/A,TRUE,"NEVBASE"}</definedName>
    <definedName name="_x1" localSheetId="3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localSheetId="2" hidden="1">{"PRINT",#N/A,TRUE,"APPA";"PRINT",#N/A,TRUE,"APS";"PRINT",#N/A,TRUE,"BHPL";"PRINT",#N/A,TRUE,"BHPL2";"PRINT",#N/A,TRUE,"CDWR";"PRINT",#N/A,TRUE,"EWEB";"PRINT",#N/A,TRUE,"LADWP";"PRINT",#N/A,TRUE,"NEVBASE"}</definedName>
    <definedName name="_x2" localSheetId="3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localSheetId="2" hidden="1">{"PRINT",#N/A,TRUE,"APPA";"PRINT",#N/A,TRUE,"APS";"PRINT",#N/A,TRUE,"BHPL";"PRINT",#N/A,TRUE,"BHPL2";"PRINT",#N/A,TRUE,"CDWR";"PRINT",#N/A,TRUE,"EWEB";"PRINT",#N/A,TRUE,"LADWP";"PRINT",#N/A,TRUE,"NEVBASE"}</definedName>
    <definedName name="_x3" localSheetId="3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localSheetId="2" hidden="1">{"PRINT",#N/A,TRUE,"APPA";"PRINT",#N/A,TRUE,"APS";"PRINT",#N/A,TRUE,"BHPL";"PRINT",#N/A,TRUE,"BHPL2";"PRINT",#N/A,TRUE,"CDWR";"PRINT",#N/A,TRUE,"EWEB";"PRINT",#N/A,TRUE,"LADWP";"PRINT",#N/A,TRUE,"NEVBASE"}</definedName>
    <definedName name="_x4" localSheetId="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localSheetId="2" hidden="1">{"PRINT",#N/A,TRUE,"APPA";"PRINT",#N/A,TRUE,"APS";"PRINT",#N/A,TRUE,"BHPL";"PRINT",#N/A,TRUE,"BHPL2";"PRINT",#N/A,TRUE,"CDWR";"PRINT",#N/A,TRUE,"EWEB";"PRINT",#N/A,TRUE,"LADWP";"PRINT",#N/A,TRUE,"NEVBASE"}</definedName>
    <definedName name="_x5" localSheetId="3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cct108364">'[7]Func Study'!#REF!</definedName>
    <definedName name="Acct108364S">'[7]Func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>'[10]Functional Study'!#REF!</definedName>
    <definedName name="Acct41011BADDEBT">'[10]Functional Study'!#REF!</definedName>
    <definedName name="Acct41011DITEXP">'[10]Functional Study'!#REF!</definedName>
    <definedName name="Acct41011S">'[10]Functional Study'!#REF!</definedName>
    <definedName name="Acct41011SE">'[10]Functional Study'!#REF!</definedName>
    <definedName name="Acct41011SG1">'[10]Functional Study'!#REF!</definedName>
    <definedName name="Acct41011SG2">'[10]Functional Study'!#REF!</definedName>
    <definedName name="ACCT41011SGCT">'[10]Functional Study'!#REF!</definedName>
    <definedName name="Acct41011SGPP">'[10]Functional Study'!#REF!</definedName>
    <definedName name="Acct41011SNP">'[10]Functional Study'!#REF!</definedName>
    <definedName name="ACCT41011SNPD">'[10]Functional Study'!#REF!</definedName>
    <definedName name="Acct41011SO">'[10]Functional Study'!#REF!</definedName>
    <definedName name="Acct41011TROJP">'[10]Functional Study'!#REF!</definedName>
    <definedName name="Acct41111">'[10]Functional Study'!#REF!</definedName>
    <definedName name="Acct41111BADDEBT">'[10]Functional Study'!#REF!</definedName>
    <definedName name="Acct41111DITEXP">'[10]Functional Study'!#REF!</definedName>
    <definedName name="Acct41111S">'[10]Functional Study'!#REF!</definedName>
    <definedName name="Acct41111SE">'[10]Functional Study'!#REF!</definedName>
    <definedName name="Acct41111SG1">'[10]Functional Study'!#REF!</definedName>
    <definedName name="Acct41111SG2">'[10]Functional Study'!#REF!</definedName>
    <definedName name="Acct41111SG3">'[10]Functional Study'!#REF!</definedName>
    <definedName name="Acct41111SGPP">'[10]Functional Study'!#REF!</definedName>
    <definedName name="Acct41111SNP">'[10]Functional Study'!#REF!</definedName>
    <definedName name="Acct41111SNTP">'[10]Functional Study'!#REF!</definedName>
    <definedName name="Acct41111SO">'[10]Functional Study'!#REF!</definedName>
    <definedName name="Acct41111TROJP">'[10]Functional Study'!#REF!</definedName>
    <definedName name="Acct411BADDEBT">'[10]Functional Study'!#REF!</definedName>
    <definedName name="Acct411DGP">'[10]Functional Study'!#REF!</definedName>
    <definedName name="Acct411DGU">'[10]Functional Study'!#REF!</definedName>
    <definedName name="Acct411DITEXP">'[10]Functional Study'!#REF!</definedName>
    <definedName name="Acct411DNPP">'[10]Functional Study'!#REF!</definedName>
    <definedName name="Acct411DNPTP">'[10]Functional Study'!#REF!</definedName>
    <definedName name="Acct411S">'[10]Functional Study'!#REF!</definedName>
    <definedName name="Acct411SE">'[10]Functional Study'!#REF!</definedName>
    <definedName name="Acct411SG">'[10]Functional Study'!#REF!</definedName>
    <definedName name="Acct411SGPP">'[10]Functional Study'!#REF!</definedName>
    <definedName name="Acct411SO">'[10]Functional Study'!#REF!</definedName>
    <definedName name="Acct411TROJP">'[10]Functional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>'[9]Func Study'!#REF!</definedName>
    <definedName name="Acct510DNPPSU">'[9]Func Study'!#REF!</definedName>
    <definedName name="ACCT510JBG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>'[11]Functional Study'!#REF!</definedName>
    <definedName name="AcctAGA">'[9]Func Study'!$H$296</definedName>
    <definedName name="AcctDFAD">'[9]Func Study'!#REF!</definedName>
    <definedName name="AcctDFAP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djustInput">[14]Inputs!$L$3:$T$998</definedName>
    <definedName name="AdjustSwitch">[14]Variables!$AG$3:$AI$3</definedName>
    <definedName name="anscount" hidden="1">1</definedName>
    <definedName name="APR" localSheetId="2">[15]Backup!#REF!</definedName>
    <definedName name="APR" localSheetId="3">[15]Backup!#REF!</definedName>
    <definedName name="APR">[15]Backup!#REF!</definedName>
    <definedName name="APRT" localSheetId="2">#REF!</definedName>
    <definedName name="APRT" localSheetId="3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[15]Backup!#REF!</definedName>
    <definedName name="AUGT" localSheetId="2">#REF!</definedName>
    <definedName name="AUGT" localSheetId="3">#REF!</definedName>
    <definedName name="AUGT">#REF!</definedName>
    <definedName name="AverageFactors">[14]UTCR!$AC$22:$AQ$108</definedName>
    <definedName name="AverageInput">[14]Inputs!$F$3:$I$1719</definedName>
    <definedName name="AvgFactors">[12]Factors!$B$3:$P$99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ACK1" localSheetId="2">#REF!</definedName>
    <definedName name="BACK1" localSheetId="3">#REF!</definedName>
    <definedName name="BACK1">#REF!</definedName>
    <definedName name="BACK2" localSheetId="2">#REF!</definedName>
    <definedName name="BACK2" localSheetId="3">#REF!</definedName>
    <definedName name="BACK2">#REF!</definedName>
    <definedName name="BACK3" localSheetId="2">#REF!</definedName>
    <definedName name="BACK3" localSheetId="3">#REF!</definedName>
    <definedName name="BACK3">#REF!</definedName>
    <definedName name="BACKUP1" localSheetId="3">#REF!</definedName>
    <definedName name="BACKUP1">#REF!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#REF!</definedName>
    <definedName name="BExMBYPQDG9AYDQ5E8IECVFREPO6" hidden="1">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BOOKADJ" localSheetId="3">#REF!</definedName>
    <definedName name="BOOKADJ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[16]Readings!$B$2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[14]Inputs!$J$1</definedName>
    <definedName name="Classification">'[9]Func Study'!$AB$251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 localSheetId="2">#REF!</definedName>
    <definedName name="COMP" localSheetId="3">#REF!</definedName>
    <definedName name="COMP">#REF!</definedName>
    <definedName name="COMPACTUAL" localSheetId="2">#REF!</definedName>
    <definedName name="COMPACTUAL" localSheetId="3">#REF!</definedName>
    <definedName name="COMPACTUAL">#REF!</definedName>
    <definedName name="COMPT" localSheetId="2">#REF!</definedName>
    <definedName name="COMPT" localSheetId="3">#REF!</definedName>
    <definedName name="COMPT">#REF!</definedName>
    <definedName name="COMPWEATHER" localSheetId="3">#REF!</definedName>
    <definedName name="COMPWEATHER">#REF!</definedName>
    <definedName name="copy" localSheetId="3" hidden="1">#REF!</definedName>
    <definedName name="copy" hidden="1">#REF!</definedName>
    <definedName name="COSFacVal">[9]Inputs!$R$5</definedName>
    <definedName name="dad">[17]Variables!$H$2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localSheetId="3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localSheetId="3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_xlnm.Database" localSheetId="2">#REF!</definedName>
    <definedName name="_xlnm.Database" localSheetId="3">#REF!</definedName>
    <definedName name="_xlnm.Database">#REF!</definedName>
    <definedName name="DATE" localSheetId="2">[18]Jan!#REF!</definedName>
    <definedName name="DATE" localSheetId="3">[18]Jan!#REF!</definedName>
    <definedName name="DATE">[18]Jan!#REF!</definedName>
    <definedName name="DEC" localSheetId="2">[15]Backup!#REF!</definedName>
    <definedName name="DEC" localSheetId="3">[15]Backup!#REF!</definedName>
    <definedName name="DEC">[15]Backup!#REF!</definedName>
    <definedName name="DECT" localSheetId="2">#REF!</definedName>
    <definedName name="DECT" localSheetId="3">#REF!</definedName>
    <definedName name="DECT">#REF!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emand">[8]Inputs!$D$8</definedName>
    <definedName name="Demand2">[19]Inputs!$D$11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is">'[9]Func Study'!$AB$250</definedName>
    <definedName name="DisFac">'[9]Func Dist Factor Table'!$A$11:$G$25</definedName>
    <definedName name="Dist_factor" localSheetId="2">#REF!</definedName>
    <definedName name="Dist_factor" localSheetId="3">#REF!</definedName>
    <definedName name="Dist_factor">#REF!</definedName>
    <definedName name="DistPeakMethod">[11]Inputs!#REF!</definedName>
    <definedName name="dsd" hidden="1">[3]Inputs!#REF!</definedName>
    <definedName name="DUDE" localSheetId="0" hidden="1">#REF!</definedName>
    <definedName name="DUDE" localSheetId="2" hidden="1">#REF!</definedName>
    <definedName name="DUDE" localSheetId="3" hidden="1">#REF!</definedName>
    <definedName name="DUDE" hidden="1">#REF!</definedName>
    <definedName name="ee" localSheetId="0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ergy">[16]Readings!$B$3</definedName>
    <definedName name="Engy">[8]Inputs!$D$9</definedName>
    <definedName name="Engy2">[19]Inputs!$D$12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2" hidden="1">{#N/A,#N/A,FALSE,"Coversheet";#N/A,#N/A,FALSE,"QA"}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 localSheetId="3">#REF!</definedName>
    <definedName name="f104top">#REF!</definedName>
    <definedName name="f138top" localSheetId="3">#REF!</definedName>
    <definedName name="f138top">#REF!</definedName>
    <definedName name="f140top" localSheetId="3">#REF!</definedName>
    <definedName name="f140top">#REF!</definedName>
    <definedName name="Factorck">'[9]COS Factor Table'!$O$15:$O$113</definedName>
    <definedName name="FactorMethod">[14]Variables!$AB$2</definedName>
    <definedName name="FactorType">[12]Variables!$AK$2:$AL$12</definedName>
    <definedName name="FACTP" localSheetId="2">#REF!</definedName>
    <definedName name="FACTP" localSheetId="3">#REF!</definedName>
    <definedName name="FACTP">#REF!</definedName>
    <definedName name="FactSum">'[9]COS Factor Table'!$A$14:$O$113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EB">[15]Backup!#REF!</definedName>
    <definedName name="FEBT" localSheetId="2">#REF!</definedName>
    <definedName name="FEBT" localSheetId="3">#REF!</definedName>
    <definedName name="FEBT">#REF!</definedName>
    <definedName name="ffff" localSheetId="0" hidden="1">{#N/A,#N/A,FALSE,"Coversheet";#N/A,#N/A,FALSE,"QA"}</definedName>
    <definedName name="ffff" localSheetId="2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2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[13]Variables!$D$26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'[9]Func Factor Table'!$A$10:$H$77</definedName>
    <definedName name="Func_Ftrs" localSheetId="2">#REF!</definedName>
    <definedName name="Func_Ftrs" localSheetId="3">#REF!</definedName>
    <definedName name="Func_Ftrs">#REF!</definedName>
    <definedName name="Func_GTD_Percents" localSheetId="2">#REF!</definedName>
    <definedName name="Func_GTD_Percents" localSheetId="3">#REF!</definedName>
    <definedName name="Func_GTD_Percents">#REF!</definedName>
    <definedName name="Func_MC" localSheetId="2">#REF!</definedName>
    <definedName name="Func_MC" localSheetId="3">#REF!</definedName>
    <definedName name="Func_MC">#REF!</definedName>
    <definedName name="Func_Percents" localSheetId="3">#REF!</definedName>
    <definedName name="Func_Percents">#REF!</definedName>
    <definedName name="Func_Rev_Req1" localSheetId="3">#REF!</definedName>
    <definedName name="Func_Rev_Req1">#REF!</definedName>
    <definedName name="Func_Rev_Req2" localSheetId="3">#REF!</definedName>
    <definedName name="Func_Rev_Req2">#REF!</definedName>
    <definedName name="Func_Revenue" localSheetId="3">#REF!</definedName>
    <definedName name="Func_Revenue">#REF!</definedName>
    <definedName name="Function">'[9]Func Study'!$AB$250</definedName>
    <definedName name="GREATER10MW" localSheetId="2">#REF!</definedName>
    <definedName name="GREATER10MW" localSheetId="3">#REF!</definedName>
    <definedName name="GREATER10MW">#REF!</definedName>
    <definedName name="GTD_Percents" localSheetId="2">#REF!</definedName>
    <definedName name="GTD_Percents" localSheetId="3">#REF!</definedName>
    <definedName name="GTD_Percents">#REF!</definedName>
    <definedName name="HEIGHT" localSheetId="2">#REF!</definedName>
    <definedName name="HEIGHT" localSheetId="3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2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2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2">#REF!</definedName>
    <definedName name="ID_0303_RVN_data" localSheetId="3">#REF!</definedName>
    <definedName name="ID_0303_RVN_data">#REF!</definedName>
    <definedName name="IDcontractsRVN" localSheetId="2">#REF!</definedName>
    <definedName name="IDcontractsRVN" localSheetId="3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[20]Summary!#REF!</definedName>
    <definedName name="Instructions" localSheetId="2">#REF!</definedName>
    <definedName name="Instructions" localSheetId="3">#REF!</definedName>
    <definedName name="Instructions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[15]Backup!#REF!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2">#REF!</definedName>
    <definedName name="JANT" localSheetId="3">#REF!</definedName>
    <definedName name="JANT">#REF!</definedName>
    <definedName name="jfkljsdkljiejgr" localSheetId="0" hidden="1">{#N/A,#N/A,FALSE,"Summ";#N/A,#N/A,FALSE,"General"}</definedName>
    <definedName name="jfkljsdkljiejgr" localSheetId="2" hidden="1">{#N/A,#N/A,FALSE,"Summ";#N/A,#N/A,FALSE,"General"}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jj">[21]Inputs!$N$18</definedName>
    <definedName name="JUL" localSheetId="2">[15]Backup!#REF!</definedName>
    <definedName name="JUL" localSheetId="3">[15]Backup!#REF!</definedName>
    <definedName name="JUL">[15]Backup!#REF!</definedName>
    <definedName name="JULT" localSheetId="2">#REF!</definedName>
    <definedName name="JULT" localSheetId="3">#REF!</definedName>
    <definedName name="JULT">#REF!</definedName>
    <definedName name="JUN" localSheetId="2">[15]Backup!#REF!</definedName>
    <definedName name="JUN" localSheetId="3">[15]Backup!#REF!</definedName>
    <definedName name="JUN">[15]Backup!#REF!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2">#REF!</definedName>
    <definedName name="JUNT" localSheetId="3">#REF!</definedName>
    <definedName name="JUNT">#REF!</definedName>
    <definedName name="Jurisdiction">[12]Variables!$AK$15</definedName>
    <definedName name="JurisNumber">[12]Variables!$AL$15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2">#REF!</definedName>
    <definedName name="LABORMOD" localSheetId="3">#REF!</definedName>
    <definedName name="LABORMOD">#REF!</definedName>
    <definedName name="LABORROLL" localSheetId="2">#REF!</definedName>
    <definedName name="LABORROLL" localSheetId="3">#REF!</definedName>
    <definedName name="LABORROLL">#REF!</definedName>
    <definedName name="limcount" hidden="1">1</definedName>
    <definedName name="Line_Ext_Credit" localSheetId="2">#REF!</definedName>
    <definedName name="Line_Ext_Credit" localSheetId="3">#REF!</definedName>
    <definedName name="Line_Ext_Credit">#REF!</definedName>
    <definedName name="LinkCos">'[9]JAM Download'!$K$4</definedName>
    <definedName name="ListOffset" hidden="1">1</definedName>
    <definedName name="LOG" localSheetId="2">[15]Backup!#REF!</definedName>
    <definedName name="LOG" localSheetId="3">[15]Backup!#REF!</definedName>
    <definedName name="LOG">[15]Backup!#REF!</definedName>
    <definedName name="lookup" localSheetId="0" hidden="1">{#N/A,#N/A,FALSE,"Coversheet";#N/A,#N/A,FALSE,"QA"}</definedName>
    <definedName name="lookup" localSheetId="2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LOSS">[15]Backup!#REF!</definedName>
    <definedName name="MACTIT" localSheetId="2">#REF!</definedName>
    <definedName name="MACTIT" localSheetId="3">#REF!</definedName>
    <definedName name="MACTIT">#REF!</definedName>
    <definedName name="MAR">[15]Backup!#REF!</definedName>
    <definedName name="MART" localSheetId="2">#REF!</definedName>
    <definedName name="MART" localSheetId="3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[15]Backup!#REF!</definedName>
    <definedName name="MAYT" localSheetId="2">#REF!</definedName>
    <definedName name="MAYT" localSheetId="3">#REF!</definedName>
    <definedName name="MAYT">#REF!</definedName>
    <definedName name="MCtoREV" localSheetId="2">#REF!</definedName>
    <definedName name="MCtoREV" localSheetId="3">#REF!</definedName>
    <definedName name="MCtoREV">#REF!</definedName>
    <definedName name="MEN" localSheetId="2">[1]Jan!#REF!</definedName>
    <definedName name="MEN" localSheetId="3">[1]Jan!#REF!</definedName>
    <definedName name="MEN">[1]Jan!#REF!</definedName>
    <definedName name="Menu_Begin" localSheetId="2">#REF!</definedName>
    <definedName name="Menu_Begin" localSheetId="3">#REF!</definedName>
    <definedName name="Menu_Begin">#REF!</definedName>
    <definedName name="Menu_Caption" localSheetId="2">#REF!</definedName>
    <definedName name="Menu_Caption" localSheetId="3">#REF!</definedName>
    <definedName name="Menu_Caption">#REF!</definedName>
    <definedName name="Menu_Large" localSheetId="3">#REF!</definedName>
    <definedName name="Menu_Large">#REF!</definedName>
    <definedName name="Menu_Name" localSheetId="3">#REF!</definedName>
    <definedName name="Menu_Name">#REF!</definedName>
    <definedName name="Menu_OnAction" localSheetId="3">#REF!</definedName>
    <definedName name="Menu_OnAction">#REF!</definedName>
    <definedName name="Menu_Parent" localSheetId="3">#REF!</definedName>
    <definedName name="Menu_Parent">#REF!</definedName>
    <definedName name="Menu_Small" localSheetId="3">#REF!</definedName>
    <definedName name="Menu_Small">#REF!</definedName>
    <definedName name="Method">[8]Inputs!$C$6</definedName>
    <definedName name="Miller" localSheetId="0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[15]Backup!#REF!</definedName>
    <definedName name="monthlist">[22]Table!$R$2:$S$13</definedName>
    <definedName name="monthtotals" localSheetId="2">#REF!</definedName>
    <definedName name="monthtotals" localSheetId="3">#REF!</definedName>
    <definedName name="monthtotals">#REF!</definedName>
    <definedName name="MSPAverageInput">[14]Inputs!#REF!</definedName>
    <definedName name="MSPYearEndInput">[14]Inputs!#REF!</definedName>
    <definedName name="MTKWH" localSheetId="2">#REF!</definedName>
    <definedName name="MTKWH" localSheetId="3">#REF!</definedName>
    <definedName name="MTKWH">#REF!</definedName>
    <definedName name="MTR_YR3">[23]Variables!$E$14</definedName>
    <definedName name="MTREV" localSheetId="2">#REF!</definedName>
    <definedName name="MTREV" localSheetId="3">#REF!</definedName>
    <definedName name="MTREV">#REF!</definedName>
    <definedName name="MULT" localSheetId="2">#REF!</definedName>
    <definedName name="MULT" localSheetId="3">#REF!</definedName>
    <definedName name="MULT">#REF!</definedName>
    <definedName name="Net_to_Gross_Factor">[9]Inputs!$G$8</definedName>
    <definedName name="NetToGross">[13]Variables!$D$23</definedName>
    <definedName name="new" localSheetId="0" hidden="1">{#N/A,#N/A,FALSE,"Summ";#N/A,#N/A,FALSE,"General"}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 localSheetId="2">#REF!</definedName>
    <definedName name="NORMALIZE" localSheetId="3">#REF!</definedName>
    <definedName name="NORMALIZE">#REF!</definedName>
    <definedName name="NOV" localSheetId="3">[15]Backup!#REF!</definedName>
    <definedName name="NOV">[15]Backup!#REF!</definedName>
    <definedName name="NOVT" localSheetId="2">#REF!</definedName>
    <definedName name="NOVT" localSheetId="3">#REF!</definedName>
    <definedName name="NOVT">#REF!</definedName>
    <definedName name="NPC">[11]Inputs!$N$18</definedName>
    <definedName name="NUM" localSheetId="2">#REF!</definedName>
    <definedName name="NUM" localSheetId="3">#REF!</definedName>
    <definedName name="NUM">#REF!</definedName>
    <definedName name="OCT" localSheetId="2">[15]Backup!#REF!</definedName>
    <definedName name="OCT" localSheetId="3">[15]Backup!#REF!</definedName>
    <definedName name="OCT">[15]Backup!#REF!</definedName>
    <definedName name="OCTT" localSheetId="2">#REF!</definedName>
    <definedName name="OCTT" localSheetId="3">#REF!</definedName>
    <definedName name="OCTT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'[24]Dist Misc'!$F$120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 localSheetId="3">#REF!</definedName>
    <definedName name="Page110">#REF!</definedName>
    <definedName name="Page120" localSheetId="3">#REF!</definedName>
    <definedName name="Page120">#REF!</definedName>
    <definedName name="Page2" localSheetId="3">#REF!</definedName>
    <definedName name="Page2">#REF!</definedName>
    <definedName name="PAGE3" localSheetId="3">#REF!</definedName>
    <definedName name="PAGE3">#REF!</definedName>
    <definedName name="Page4" localSheetId="3">#REF!</definedName>
    <definedName name="Page4">#REF!</definedName>
    <definedName name="Page5" localSheetId="3">#REF!</definedName>
    <definedName name="Page5">#REF!</definedName>
    <definedName name="Page6" localSheetId="3">#REF!</definedName>
    <definedName name="Page6">#REF!</definedName>
    <definedName name="Page62" localSheetId="3">[25]TransInvest!#REF!</definedName>
    <definedName name="Page62">[25]TransInvest!#REF!</definedName>
    <definedName name="page65" localSheetId="2">#REF!</definedName>
    <definedName name="page65" localSheetId="3">#REF!</definedName>
    <definedName name="page65">#REF!</definedName>
    <definedName name="page66" localSheetId="2">#REF!</definedName>
    <definedName name="page66" localSheetId="3">#REF!</definedName>
    <definedName name="page66">#REF!</definedName>
    <definedName name="page67" localSheetId="2">#REF!</definedName>
    <definedName name="page67" localSheetId="3">#REF!</definedName>
    <definedName name="page67">#REF!</definedName>
    <definedName name="page68" localSheetId="3">#REF!</definedName>
    <definedName name="page68">#REF!</definedName>
    <definedName name="page69" localSheetId="3">#REF!</definedName>
    <definedName name="page69">#REF!</definedName>
    <definedName name="Page7" localSheetId="3">#REF!</definedName>
    <definedName name="Page7">#REF!</definedName>
    <definedName name="page8" localSheetId="3">#REF!</definedName>
    <definedName name="page8">#REF!</definedName>
    <definedName name="PALL" localSheetId="3">#REF!</definedName>
    <definedName name="PALL">#REF!</definedName>
    <definedName name="PBLOCK" localSheetId="3">#REF!</definedName>
    <definedName name="PBLOCK">#REF!</definedName>
    <definedName name="PBLOCKWZ" localSheetId="3">#REF!</definedName>
    <definedName name="PBLOCKWZ">#REF!</definedName>
    <definedName name="PCOMP" localSheetId="3">#REF!</definedName>
    <definedName name="PCOMP">#REF!</definedName>
    <definedName name="PCOMPOSITES" localSheetId="3">#REF!</definedName>
    <definedName name="PCOMPOSITES">#REF!</definedName>
    <definedName name="PCOMPWZ" localSheetId="3">#REF!</definedName>
    <definedName name="PCOMPWZ">#REF!</definedName>
    <definedName name="PeakMethod">[8]Inputs!$T$5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[15]Backup!#REF!</definedName>
    <definedName name="PRESENT" localSheetId="2">#REF!</definedName>
    <definedName name="PRESENT" localSheetId="3">#REF!</definedName>
    <definedName name="PRESENT">#REF!</definedName>
    <definedName name="PRICCHNG" localSheetId="2">#REF!</definedName>
    <definedName name="PRICCHNG" localSheetId="3">#REF!</definedName>
    <definedName name="PRICCHNG">#REF!</definedName>
    <definedName name="PricingInfo" localSheetId="0" hidden="1">[26]Inputs!#REF!</definedName>
    <definedName name="PricingInfo" localSheetId="2" hidden="1">[27]Inputs!#REF!</definedName>
    <definedName name="PricingInfo" localSheetId="3" hidden="1">[27]Inputs!#REF!</definedName>
    <definedName name="PricingInfo" hidden="1">[27]Inputs!#REF!</definedName>
    <definedName name="_xlnm.Print_Area" localSheetId="0">'Sch.24,29,36,40 Customers'!$A$1:$T$67</definedName>
    <definedName name="_xlnm.Print_Area" localSheetId="2">'T2 (Customers &amp; kWh)'!$A$1:$Q$115</definedName>
    <definedName name="_xlnm.Print_Area" localSheetId="3">Units!$A$1:$V$257</definedName>
    <definedName name="_xlnm.Print_Titles" localSheetId="3">Units!$1:$2</definedName>
    <definedName name="PTABLES" localSheetId="2">#REF!</definedName>
    <definedName name="PTABLES" localSheetId="3">#REF!</definedName>
    <definedName name="PTABLES">#REF!</definedName>
    <definedName name="PTDMOD" localSheetId="2">#REF!</definedName>
    <definedName name="PTDMOD" localSheetId="3">#REF!</definedName>
    <definedName name="PTDMOD">#REF!</definedName>
    <definedName name="PTDROLL" localSheetId="2">#REF!</definedName>
    <definedName name="PTDROLL" localSheetId="3">#REF!</definedName>
    <definedName name="PTDROLL">#REF!</definedName>
    <definedName name="PTMOD" localSheetId="3">#REF!</definedName>
    <definedName name="PTMOD">#REF!</definedName>
    <definedName name="PTROLL" localSheetId="3">#REF!</definedName>
    <definedName name="PTROLL">#REF!</definedName>
    <definedName name="PWORKBACK" localSheetId="3">#REF!</definedName>
    <definedName name="PWORKBACK">#REF!</definedName>
    <definedName name="q" localSheetId="0" hidden="1">{#N/A,#N/A,FALSE,"Coversheet";#N/A,#N/A,FALSE,"QA"}</definedName>
    <definedName name="q" localSheetId="2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2" hidden="1">{#N/A,#N/A,FALSE,"schA"}</definedName>
    <definedName name="qqq" localSheetId="3" hidden="1">{#N/A,#N/A,FALSE,"schA"}</definedName>
    <definedName name="qqq" hidden="1">{#N/A,#N/A,FALSE,"schA"}</definedName>
    <definedName name="Query1" localSheetId="2">#REF!</definedName>
    <definedName name="Query1" localSheetId="3">#REF!</definedName>
    <definedName name="Query1">#REF!</definedName>
    <definedName name="Rates">[28]Codes!$A$1:$C$497</definedName>
    <definedName name="RC_ADJ" localSheetId="2">#REF!</definedName>
    <definedName name="RC_ADJ" localSheetId="3">#REF!</definedName>
    <definedName name="RC_ADJ">#REF!</definedName>
    <definedName name="RESADJ" localSheetId="2">#REF!</definedName>
    <definedName name="RESADJ" localSheetId="3">#REF!</definedName>
    <definedName name="RESADJ">#REF!</definedName>
    <definedName name="ResourceSupplier">[13]Variables!$D$28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 localSheetId="2">#REF!</definedName>
    <definedName name="Revenue_by_month_take_2" localSheetId="3">#REF!</definedName>
    <definedName name="Revenue_by_month_take_2">#REF!</definedName>
    <definedName name="RevenueCheck" localSheetId="2">#REF!</definedName>
    <definedName name="RevenueCheck" localSheetId="3">#REF!</definedName>
    <definedName name="RevenueCheck">#REF!</definedName>
    <definedName name="RevReqSettle" localSheetId="2">#REF!</definedName>
    <definedName name="RevReqSettle" localSheetId="3">#REF!</definedName>
    <definedName name="RevReqSettle">#REF!</definedName>
    <definedName name="REVVSTRS" localSheetId="3">#REF!</definedName>
    <definedName name="REVVSTRS">#REF!</definedName>
    <definedName name="RISFORM" localSheetId="3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CH33CUSTS">#REF!</definedName>
    <definedName name="SCH48ADJ" localSheetId="3">#REF!</definedName>
    <definedName name="SCH48ADJ">#REF!</definedName>
    <definedName name="SCH98NOR" localSheetId="3">#REF!</definedName>
    <definedName name="SCH98NOR">#REF!</definedName>
    <definedName name="SCHED47" localSheetId="3">#REF!</definedName>
    <definedName name="SCHED47">#REF!</definedName>
    <definedName name="Schedule">[11]Inputs!$N$14</definedName>
    <definedName name="sdlfhsdlhfkl" localSheetId="0" hidden="1">{#N/A,#N/A,FALSE,"Summ";#N/A,#N/A,FALSE,"General"}</definedName>
    <definedName name="sdlfhsdlhfkl" localSheetId="2" hidden="1">{#N/A,#N/A,FALSE,"Summ";#N/A,#N/A,FALSE,"General"}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" localSheetId="2">#REF!</definedName>
    <definedName name="se" localSheetId="3">#REF!</definedName>
    <definedName name="se">#REF!</definedName>
    <definedName name="SECOND" localSheetId="2">[1]Jan!#REF!</definedName>
    <definedName name="SECOND" localSheetId="3">[1]Jan!#REF!</definedName>
    <definedName name="SECOND">[1]Jan!#REF!</definedName>
    <definedName name="SEP" localSheetId="2">[15]Backup!#REF!</definedName>
    <definedName name="SEP" localSheetId="3">[15]Backup!#REF!</definedName>
    <definedName name="SEP">[15]Backup!#REF!</definedName>
    <definedName name="SEPT" localSheetId="2">#REF!</definedName>
    <definedName name="SEPT" localSheetId="3">#REF!</definedName>
    <definedName name="SEPT">#REF!</definedName>
    <definedName name="SERVICES_3" localSheetId="2">#REF!</definedName>
    <definedName name="SERVICES_3" localSheetId="3">#REF!</definedName>
    <definedName name="SERVICES_3">#REF!</definedName>
    <definedName name="seven" localSheetId="0" hidden="1">{#N/A,#N/A,FALSE,"CRPT";#N/A,#N/A,FALSE,"TREND";#N/A,#N/A,FALSE,"%Curve"}</definedName>
    <definedName name="seven" localSheetId="2" hidden="1">{#N/A,#N/A,FALSE,"CRPT";#N/A,#N/A,FALSE,"TREND";#N/A,#N/A,FALSE,"%Curve"}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g" localSheetId="2">#REF!</definedName>
    <definedName name="sg" localSheetId="3">#REF!</definedName>
    <definedName name="sg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[14]Variables!$AE$32</definedName>
    <definedName name="six" localSheetId="0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2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START">[1]Jan!#REF!</definedName>
    <definedName name="SUM_TAB1" localSheetId="3">#REF!</definedName>
    <definedName name="SUM_TAB1">#REF!</definedName>
    <definedName name="SUM_TAB2" localSheetId="3">#REF!</definedName>
    <definedName name="SUM_TAB2">#REF!</definedName>
    <definedName name="SUM_TAB3" localSheetId="3">#REF!</definedName>
    <definedName name="SUM_TAB3">#REF!</definedName>
    <definedName name="t" localSheetId="0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 localSheetId="2">#REF!</definedName>
    <definedName name="TABLE_1" localSheetId="3">#REF!</definedName>
    <definedName name="TABLE_1">#REF!</definedName>
    <definedName name="TABLE_2" localSheetId="2">#REF!</definedName>
    <definedName name="TABLE_2" localSheetId="3">#REF!</definedName>
    <definedName name="TABLE_2">#REF!</definedName>
    <definedName name="TABLE_3" localSheetId="2">#REF!</definedName>
    <definedName name="TABLE_3" localSheetId="3">#REF!</definedName>
    <definedName name="TABLE_3">#REF!</definedName>
    <definedName name="TABLE_4" localSheetId="3">#REF!</definedName>
    <definedName name="TABLE_4">#REF!</definedName>
    <definedName name="TABLE_4_A" localSheetId="3">#REF!</definedName>
    <definedName name="TABLE_4_A">#REF!</definedName>
    <definedName name="TABLE_5" localSheetId="3">#REF!</definedName>
    <definedName name="TABLE_5">#REF!</definedName>
    <definedName name="TABLE_6" localSheetId="3">#REF!</definedName>
    <definedName name="TABLE_6">#REF!</definedName>
    <definedName name="TABLE_7" localSheetId="3">#REF!</definedName>
    <definedName name="TABLE_7">#REF!</definedName>
    <definedName name="TABLE1" localSheetId="3">#REF!</definedName>
    <definedName name="TABLE1">#REF!</definedName>
    <definedName name="TABLE2" localSheetId="3">#REF!</definedName>
    <definedName name="TABLE2">#REF!</definedName>
    <definedName name="TABLEA" localSheetId="3">#REF!</definedName>
    <definedName name="TABLEA">#REF!</definedName>
    <definedName name="TABLEONE" localSheetId="3">#REF!</definedName>
    <definedName name="TABLEONE">#REF!</definedName>
    <definedName name="TargetROR">[8]Inputs!$G$29</definedName>
    <definedName name="TDMOD" localSheetId="2">#REF!</definedName>
    <definedName name="TDMOD" localSheetId="3">#REF!</definedName>
    <definedName name="TDMOD">#REF!</definedName>
    <definedName name="TDROLL" localSheetId="2">#REF!</definedName>
    <definedName name="TDROLL" localSheetId="3">#REF!</definedName>
    <definedName name="TDROLL">#REF!</definedName>
    <definedName name="tem" localSheetId="0" hidden="1">{#N/A,#N/A,FALSE,"Summ";#N/A,#N/A,FALSE,"General"}</definedName>
    <definedName name="tem" localSheetId="2" hidden="1">{#N/A,#N/A,FALSE,"Summ";#N/A,#N/A,FALSE,"General"}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 localSheetId="3">#REF!</definedName>
    <definedName name="Test">#REF!</definedName>
    <definedName name="Test1" localSheetId="3">#REF!</definedName>
    <definedName name="Test1">#REF!</definedName>
    <definedName name="Test2" localSheetId="3">#REF!</definedName>
    <definedName name="Test2">#REF!</definedName>
    <definedName name="Test3" localSheetId="3">#REF!</definedName>
    <definedName name="Test3">#REF!</definedName>
    <definedName name="Test4" localSheetId="3">#REF!</definedName>
    <definedName name="Test4">#REF!</definedName>
    <definedName name="Test5" localSheetId="3">#REF!</definedName>
    <definedName name="Test5">#REF!</definedName>
    <definedName name="TestPeriod">[9]Inputs!$C$5</definedName>
    <definedName name="TotalRateBase">'[9]G+T+D+R+M'!$H$58</definedName>
    <definedName name="tr" localSheetId="0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TRANSM_2">[29]Transm2!$A$1:$M$461:'[29]10 Yr FC'!$M$47</definedName>
    <definedName name="u" localSheetId="0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>'[11]Functional Study'!#REF!</definedName>
    <definedName name="UACCT115DGP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>'[10]Functional Study'!#REF!</definedName>
    <definedName name="UACCT41020BADDEBT">'[10]Functional Study'!#REF!</definedName>
    <definedName name="UACCT41020DITEXP">'[10]Functional Study'!#REF!</definedName>
    <definedName name="UACCT41020DNPU">'[10]Functional Study'!#REF!</definedName>
    <definedName name="UACCT41020S">'[10]Functional Study'!#REF!</definedName>
    <definedName name="UACCT41020SE">'[10]Functional Study'!#REF!</definedName>
    <definedName name="UACCT41020SG">'[10]Functional Study'!#REF!</definedName>
    <definedName name="UACCT41020SGCT">'[10]Functional Study'!#REF!</definedName>
    <definedName name="UACCT41020SGPP">'[10]Functional Study'!#REF!</definedName>
    <definedName name="UACCT41020SO">'[10]Functional Study'!#REF!</definedName>
    <definedName name="UACCT41020TROJP">'[10]Functional Study'!#REF!</definedName>
    <definedName name="UACCT4102SNPD">'[10]Functional Study'!#REF!</definedName>
    <definedName name="UAcct41110">'[9]Func Study'!$AB$1325</definedName>
    <definedName name="UAcct41111">'[10]Functional Study'!#REF!</definedName>
    <definedName name="UAcct41111Baddebt">'[10]Functional Study'!#REF!</definedName>
    <definedName name="UAcct41111Dgp">'[10]Functional Study'!#REF!</definedName>
    <definedName name="UAcct41111Dgu">'[10]Functional Study'!#REF!</definedName>
    <definedName name="UAcct41111Ditexp">'[10]Functional Study'!#REF!</definedName>
    <definedName name="UAcct41111Dnpp">'[10]Functional Study'!#REF!</definedName>
    <definedName name="UAcct41111Dnptp">'[10]Functional Study'!#REF!</definedName>
    <definedName name="UAcct41111S">'[10]Functional Study'!#REF!</definedName>
    <definedName name="UAcct41111Se">'[10]Functional Study'!#REF!</definedName>
    <definedName name="UAcct41111Sg">'[10]Functional Study'!#REF!</definedName>
    <definedName name="UAcct41111Sgpp">'[10]Functional Study'!#REF!</definedName>
    <definedName name="UAcct41111So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>'[7]Func Study'!#REF!</definedName>
    <definedName name="UAcct447CAGE">'[7]Func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>'[7]Func Study'!#REF!</definedName>
    <definedName name="UAcct506">'[9]Func Study'!$AB$455</definedName>
    <definedName name="UAcct506CAGE">'[9]Func Study'!$AB$452</definedName>
    <definedName name="UAcct506JBG">'[7]Func Study'!#REF!</definedName>
    <definedName name="UAcct507">'[9]Func Study'!$AB$464</definedName>
    <definedName name="UAcct507CAGE">'[9]Func Study'!$AB$462</definedName>
    <definedName name="UAcct507JBG">'[7]Func Study'!#REF!</definedName>
    <definedName name="UAcct510">'[9]Func Study'!$AB$469</definedName>
    <definedName name="UAcct510CAGE">'[9]Func Study'!$AB$467</definedName>
    <definedName name="UAcct510JBG">'[7]Func Study'!#REF!</definedName>
    <definedName name="UAcct511">'[9]Func Study'!$AB$474</definedName>
    <definedName name="UAcct511CAGE">'[9]Func Study'!$AB$472</definedName>
    <definedName name="UAcct511JBG">'[7]Func Study'!#REF!</definedName>
    <definedName name="UAcct512">'[9]Func Study'!$AB$479</definedName>
    <definedName name="UAcct512CAGE">'[9]Func Study'!$AB$477</definedName>
    <definedName name="UAcct512JBG">'[7]Func Study'!#REF!</definedName>
    <definedName name="UAcct513">'[9]Func Study'!$AB$484</definedName>
    <definedName name="UAcct513CAGE">'[9]Func Study'!$AB$482</definedName>
    <definedName name="UAcct513JBG">'[7]Func Study'!#REF!</definedName>
    <definedName name="UAcct514">'[9]Func Study'!$AB$489</definedName>
    <definedName name="UAcct514CAGE">'[9]Func Study'!$AB$487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>'[7]Func Study'!#REF!</definedName>
    <definedName name="UAcct555CAEW">'[9]Func Study'!$AB$665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>'[9]Func Study'!#REF!</definedName>
    <definedName name="UAcctdfad">'[9]Func Study'!#REF!</definedName>
    <definedName name="UAcctdfap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2">#REF!</definedName>
    <definedName name="UNBILREV" localSheetId="3">#REF!</definedName>
    <definedName name="UNBILREV">#REF!</definedName>
    <definedName name="UncollectibleAccounts">[13]Variables!$D$25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[13]Variables!$D$29</definedName>
    <definedName name="v" localSheetId="0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idAccount">[12]Variables!$AK$43:$AK$369</definedName>
    <definedName name="Value" localSheetId="0" hidden="1">{#N/A,#N/A,FALSE,"Summ";#N/A,#N/A,FALSE,"General"}</definedName>
    <definedName name="Value" localSheetId="2" hidden="1">{#N/A,#N/A,FALSE,"Summ";#N/A,#N/A,FALSE,"General"}</definedName>
    <definedName name="Value" localSheetId="3" hidden="1">{#N/A,#N/A,FALSE,"Summ";#N/A,#N/A,FALSE,"General"}</definedName>
    <definedName name="Value" hidden="1">{#N/A,#N/A,FALSE,"Summ";#N/A,#N/A,FALSE,"General"}</definedName>
    <definedName name="VAR">[15]Backup!#REF!</definedName>
    <definedName name="VARIABLE">[20]Summary!#REF!</definedName>
    <definedName name="VOUCHER" localSheetId="2">#REF!</definedName>
    <definedName name="VOUCHER" localSheetId="3">#REF!</definedName>
    <definedName name="VOUCHER">#REF!</definedName>
    <definedName name="w" localSheetId="0" hidden="1">[30]Inputs!#REF!</definedName>
    <definedName name="w" localSheetId="2" hidden="1">[31]Inputs!#REF!</definedName>
    <definedName name="w" localSheetId="3" hidden="1">[31]Inputs!#REF!</definedName>
    <definedName name="w" hidden="1">[31]Inputs!#REF!</definedName>
    <definedName name="WaRevenueTax">[13]Variables!$D$27</definedName>
    <definedName name="we" localSheetId="0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 localSheetId="3">#REF!</definedName>
    <definedName name="WEATHRNORM">#REF!</definedName>
    <definedName name="WH" localSheetId="0" hidden="1">{#N/A,#N/A,FALSE,"Coversheet";#N/A,#N/A,FALSE,"QA"}</definedName>
    <definedName name="WH" localSheetId="2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IDTH" localSheetId="2">#REF!</definedName>
    <definedName name="WIDTH" localSheetId="3">#REF!</definedName>
    <definedName name="WIDTH">#REF!</definedName>
    <definedName name="WinterPeak">'[32]Load Data'!$D$9:$H$12,'[32]Load Data'!$D$20:$H$22</definedName>
    <definedName name="WORK1" localSheetId="2">#REF!</definedName>
    <definedName name="WORK1" localSheetId="3">#REF!</definedName>
    <definedName name="WORK1">#REF!</definedName>
    <definedName name="WORK2" localSheetId="2">#REF!</definedName>
    <definedName name="WORK2" localSheetId="3">#REF!</definedName>
    <definedName name="WORK2">#REF!</definedName>
    <definedName name="WORK3" localSheetId="2">#REF!</definedName>
    <definedName name="WORK3" localSheetId="3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2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2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2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localSheetId="2" hidden="1">{#N/A,#N/A,TRUE,"Filing Back-Up Pages_4.8.4-7";#N/A,#N/A,TRUE,"GI Back-up Page_4.8.8"}</definedName>
    <definedName name="wrn.new." localSheetId="3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2" hidden="1">{#N/A,#N/A,TRUE,"Detail Lead Sheet_4.8.1-3";#N/A,#N/A,TRUE,"Filing Back-Up Pages_4.8.4-7";#N/A,#N/A,TRUE,"GI Back-up Page_4.8.8"}</definedName>
    <definedName name="wrn.om." localSheetId="3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2" hidden="1">{"DATA_SET",#N/A,FALSE,"HOURLY SPREAD"}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2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2" hidden="1">{#N/A,#N/A,FALSE,"schA"}</definedName>
    <definedName name="www" localSheetId="3" hidden="1">{#N/A,#N/A,FALSE,"schA"}</definedName>
    <definedName name="www" hidden="1">{#N/A,#N/A,FALSE,"schA"}</definedName>
    <definedName name="x">'[33]Weather Present'!$K$7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'[3]DSM Output'!$B$21:$B$23</definedName>
    <definedName name="Year" localSheetId="2">#REF!</definedName>
    <definedName name="Year" localSheetId="3">#REF!</definedName>
    <definedName name="Year">#REF!</definedName>
    <definedName name="YearEndFactors">[14]UTCR!$G$22:$U$108</definedName>
    <definedName name="YearEndInput">[14]Inputs!$A$3:$D$1668</definedName>
    <definedName name="YEFactors">[12]Factors!$S$3:$AG$99</definedName>
    <definedName name="yuf" localSheetId="0" hidden="1">{#N/A,#N/A,FALSE,"Summ";#N/A,#N/A,FALSE,"General"}</definedName>
    <definedName name="yuf" localSheetId="2" hidden="1">{#N/A,#N/A,FALSE,"Summ";#N/A,#N/A,FALSE,"General"}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'[3]DSM Output'!$G$21:$G$23</definedName>
    <definedName name="Z_01844156_6462_4A28_9785_1A86F4D0C834_.wvu.PrintTitles" localSheetId="2" hidden="1">#REF!</definedName>
    <definedName name="Z_01844156_6462_4A28_9785_1A86F4D0C834_.wvu.PrintTitles" localSheetId="3" hidden="1">#REF!</definedName>
    <definedName name="Z_01844156_6462_4A28_9785_1A86F4D0C834_.wvu.PrintTitles" hidden="1">#REF!</definedName>
    <definedName name="Z_42E97926_E608_454B_8BAC_0CDB06A413D8_.wvu.PrintTitles" localSheetId="2" hidden="1">'T2 (Customers &amp; kWh)'!$B$1:$Q$9</definedName>
    <definedName name="ZA" localSheetId="2">'[34] annual balance '!#REF!</definedName>
    <definedName name="ZA" localSheetId="3">'[34] annual balance '!#REF!</definedName>
    <definedName name="ZA">'[34]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5" i="6" l="1"/>
  <c r="I144" i="6"/>
  <c r="I117" i="6"/>
  <c r="I112" i="6"/>
  <c r="I107" i="6"/>
  <c r="I106" i="6"/>
  <c r="I100" i="6"/>
  <c r="I99" i="6"/>
  <c r="B11" i="3" s="1"/>
  <c r="I95" i="6"/>
  <c r="B9" i="3" s="1"/>
  <c r="I89" i="6"/>
  <c r="I65" i="6"/>
  <c r="I64" i="6"/>
  <c r="I63" i="6"/>
  <c r="I53" i="6"/>
  <c r="I52" i="6"/>
  <c r="I51" i="6"/>
  <c r="I45" i="6"/>
  <c r="I44" i="6"/>
  <c r="I43" i="6"/>
  <c r="I33" i="6"/>
  <c r="I32" i="6"/>
  <c r="I31" i="6"/>
  <c r="I21" i="6"/>
  <c r="I20" i="6"/>
  <c r="I19" i="6"/>
  <c r="I18" i="6"/>
  <c r="I12" i="6"/>
  <c r="I11" i="6"/>
  <c r="I5" i="6"/>
  <c r="B20" i="3"/>
  <c r="I136" i="6"/>
  <c r="I137" i="6"/>
  <c r="I138" i="6"/>
  <c r="I139" i="6"/>
  <c r="I140" i="6"/>
  <c r="I141" i="6"/>
  <c r="I131" i="6"/>
  <c r="I132" i="6"/>
  <c r="I133" i="6"/>
  <c r="I134" i="6"/>
  <c r="I135" i="6"/>
  <c r="I130" i="6"/>
  <c r="B14" i="3"/>
  <c r="B8" i="3"/>
  <c r="B7" i="3"/>
  <c r="B10" i="3"/>
  <c r="B3" i="3"/>
  <c r="U233" i="5"/>
  <c r="T233" i="5"/>
  <c r="S233" i="5"/>
  <c r="R233" i="5"/>
  <c r="Q233" i="5"/>
  <c r="P233" i="5"/>
  <c r="O233" i="5"/>
  <c r="N233" i="5"/>
  <c r="M233" i="5"/>
  <c r="I233" i="5" s="1"/>
  <c r="L233" i="5"/>
  <c r="K233" i="5"/>
  <c r="J233" i="5"/>
  <c r="U232" i="5"/>
  <c r="T232" i="5"/>
  <c r="S232" i="5"/>
  <c r="R232" i="5"/>
  <c r="Q232" i="5"/>
  <c r="P232" i="5"/>
  <c r="O232" i="5"/>
  <c r="N232" i="5"/>
  <c r="M232" i="5"/>
  <c r="L232" i="5"/>
  <c r="K232" i="5"/>
  <c r="J232" i="5"/>
  <c r="I232" i="5" s="1"/>
  <c r="U231" i="5"/>
  <c r="T231" i="5"/>
  <c r="S231" i="5"/>
  <c r="R231" i="5"/>
  <c r="Q231" i="5"/>
  <c r="P231" i="5"/>
  <c r="O231" i="5"/>
  <c r="I231" i="5" s="1"/>
  <c r="N231" i="5"/>
  <c r="M231" i="5"/>
  <c r="L231" i="5"/>
  <c r="K231" i="5"/>
  <c r="J231" i="5"/>
  <c r="U230" i="5"/>
  <c r="T230" i="5"/>
  <c r="S230" i="5"/>
  <c r="R230" i="5"/>
  <c r="Q230" i="5"/>
  <c r="P230" i="5"/>
  <c r="I230" i="5" s="1"/>
  <c r="O230" i="5"/>
  <c r="N230" i="5"/>
  <c r="M230" i="5"/>
  <c r="L230" i="5"/>
  <c r="K230" i="5"/>
  <c r="J230" i="5"/>
  <c r="U229" i="5"/>
  <c r="T229" i="5"/>
  <c r="S229" i="5"/>
  <c r="R229" i="5"/>
  <c r="Q229" i="5"/>
  <c r="P229" i="5"/>
  <c r="O229" i="5"/>
  <c r="N229" i="5"/>
  <c r="M229" i="5"/>
  <c r="L229" i="5"/>
  <c r="K229" i="5"/>
  <c r="J229" i="5"/>
  <c r="I229" i="5" s="1"/>
  <c r="U228" i="5"/>
  <c r="T228" i="5"/>
  <c r="S228" i="5"/>
  <c r="R228" i="5"/>
  <c r="Q228" i="5"/>
  <c r="P228" i="5"/>
  <c r="O228" i="5"/>
  <c r="N228" i="5"/>
  <c r="M228" i="5"/>
  <c r="L228" i="5"/>
  <c r="K228" i="5"/>
  <c r="J228" i="5"/>
  <c r="U227" i="5"/>
  <c r="T227" i="5"/>
  <c r="S227" i="5"/>
  <c r="R227" i="5"/>
  <c r="Q227" i="5"/>
  <c r="P227" i="5"/>
  <c r="O227" i="5"/>
  <c r="N227" i="5"/>
  <c r="M227" i="5"/>
  <c r="L227" i="5"/>
  <c r="K227" i="5"/>
  <c r="I227" i="5" s="1"/>
  <c r="J227" i="5"/>
  <c r="U226" i="5"/>
  <c r="T226" i="5"/>
  <c r="S226" i="5"/>
  <c r="R226" i="5"/>
  <c r="Q226" i="5"/>
  <c r="P226" i="5"/>
  <c r="O226" i="5"/>
  <c r="N226" i="5"/>
  <c r="M226" i="5"/>
  <c r="L226" i="5"/>
  <c r="K226" i="5"/>
  <c r="J226" i="5"/>
  <c r="U225" i="5"/>
  <c r="I225" i="5" s="1"/>
  <c r="T225" i="5"/>
  <c r="S225" i="5"/>
  <c r="R225" i="5"/>
  <c r="Q225" i="5"/>
  <c r="P225" i="5"/>
  <c r="O225" i="5"/>
  <c r="N225" i="5"/>
  <c r="M225" i="5"/>
  <c r="L225" i="5"/>
  <c r="K225" i="5"/>
  <c r="J225" i="5"/>
  <c r="U224" i="5"/>
  <c r="T224" i="5"/>
  <c r="S224" i="5"/>
  <c r="R224" i="5"/>
  <c r="Q224" i="5"/>
  <c r="P224" i="5"/>
  <c r="O224" i="5"/>
  <c r="N224" i="5"/>
  <c r="M224" i="5"/>
  <c r="L224" i="5"/>
  <c r="K224" i="5"/>
  <c r="J224" i="5"/>
  <c r="I224" i="5" s="1"/>
  <c r="U223" i="5"/>
  <c r="T223" i="5"/>
  <c r="S223" i="5"/>
  <c r="R223" i="5"/>
  <c r="Q223" i="5"/>
  <c r="P223" i="5"/>
  <c r="O223" i="5"/>
  <c r="N223" i="5"/>
  <c r="M223" i="5"/>
  <c r="L223" i="5"/>
  <c r="K223" i="5"/>
  <c r="I223" i="5" s="1"/>
  <c r="J223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 s="1"/>
  <c r="U221" i="5"/>
  <c r="T221" i="5"/>
  <c r="S221" i="5"/>
  <c r="R221" i="5"/>
  <c r="Q221" i="5"/>
  <c r="P221" i="5"/>
  <c r="O221" i="5"/>
  <c r="N221" i="5"/>
  <c r="M221" i="5"/>
  <c r="I221" i="5" s="1"/>
  <c r="L221" i="5"/>
  <c r="K221" i="5"/>
  <c r="J221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U219" i="5"/>
  <c r="T219" i="5"/>
  <c r="S219" i="5"/>
  <c r="R219" i="5"/>
  <c r="Q219" i="5"/>
  <c r="P219" i="5"/>
  <c r="O219" i="5"/>
  <c r="N219" i="5"/>
  <c r="M219" i="5"/>
  <c r="L219" i="5"/>
  <c r="K219" i="5"/>
  <c r="I219" i="5" s="1"/>
  <c r="J219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U217" i="5"/>
  <c r="T217" i="5"/>
  <c r="S217" i="5"/>
  <c r="R217" i="5"/>
  <c r="Q217" i="5"/>
  <c r="I217" i="5" s="1"/>
  <c r="P217" i="5"/>
  <c r="O217" i="5"/>
  <c r="N217" i="5"/>
  <c r="M217" i="5"/>
  <c r="L217" i="5"/>
  <c r="K217" i="5"/>
  <c r="J217" i="5"/>
  <c r="U216" i="5"/>
  <c r="T216" i="5"/>
  <c r="S216" i="5"/>
  <c r="R216" i="5"/>
  <c r="Q216" i="5"/>
  <c r="P216" i="5"/>
  <c r="O216" i="5"/>
  <c r="N216" i="5"/>
  <c r="M216" i="5"/>
  <c r="L216" i="5"/>
  <c r="K216" i="5"/>
  <c r="J216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U214" i="5"/>
  <c r="T214" i="5"/>
  <c r="S214" i="5"/>
  <c r="R214" i="5"/>
  <c r="Q214" i="5"/>
  <c r="P214" i="5"/>
  <c r="O214" i="5"/>
  <c r="N214" i="5"/>
  <c r="M214" i="5"/>
  <c r="L214" i="5"/>
  <c r="K214" i="5"/>
  <c r="J214" i="5"/>
  <c r="I214" i="5" s="1"/>
  <c r="U213" i="5"/>
  <c r="I213" i="5" s="1"/>
  <c r="T213" i="5"/>
  <c r="S213" i="5"/>
  <c r="R213" i="5"/>
  <c r="Q213" i="5"/>
  <c r="P213" i="5"/>
  <c r="O213" i="5"/>
  <c r="N213" i="5"/>
  <c r="M213" i="5"/>
  <c r="L213" i="5"/>
  <c r="K213" i="5"/>
  <c r="J213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 s="1"/>
  <c r="U211" i="5"/>
  <c r="T211" i="5"/>
  <c r="S211" i="5"/>
  <c r="R211" i="5"/>
  <c r="Q211" i="5"/>
  <c r="P211" i="5"/>
  <c r="O211" i="5"/>
  <c r="N211" i="5"/>
  <c r="M211" i="5"/>
  <c r="L211" i="5"/>
  <c r="K211" i="5"/>
  <c r="I211" i="5" s="1"/>
  <c r="J211" i="5"/>
  <c r="U210" i="5"/>
  <c r="T210" i="5"/>
  <c r="S210" i="5"/>
  <c r="R210" i="5"/>
  <c r="Q210" i="5"/>
  <c r="P210" i="5"/>
  <c r="O210" i="5"/>
  <c r="N210" i="5"/>
  <c r="M210" i="5"/>
  <c r="L210" i="5"/>
  <c r="K210" i="5"/>
  <c r="J210" i="5"/>
  <c r="I210" i="5" s="1"/>
  <c r="U209" i="5"/>
  <c r="T209" i="5"/>
  <c r="S209" i="5"/>
  <c r="R209" i="5"/>
  <c r="Q209" i="5"/>
  <c r="P209" i="5"/>
  <c r="O209" i="5"/>
  <c r="N209" i="5"/>
  <c r="M209" i="5"/>
  <c r="I209" i="5" s="1"/>
  <c r="L209" i="5"/>
  <c r="K209" i="5"/>
  <c r="J209" i="5"/>
  <c r="U208" i="5"/>
  <c r="T208" i="5"/>
  <c r="S208" i="5"/>
  <c r="R208" i="5"/>
  <c r="Q208" i="5"/>
  <c r="P208" i="5"/>
  <c r="O208" i="5"/>
  <c r="N208" i="5"/>
  <c r="M208" i="5"/>
  <c r="L208" i="5"/>
  <c r="K208" i="5"/>
  <c r="J208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U205" i="5"/>
  <c r="T205" i="5"/>
  <c r="S205" i="5"/>
  <c r="R205" i="5"/>
  <c r="Q205" i="5"/>
  <c r="I205" i="5" s="1"/>
  <c r="P205" i="5"/>
  <c r="O205" i="5"/>
  <c r="N205" i="5"/>
  <c r="M205" i="5"/>
  <c r="L205" i="5"/>
  <c r="K205" i="5"/>
  <c r="J205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 s="1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 s="1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 s="1"/>
  <c r="U201" i="5"/>
  <c r="I201" i="5" s="1"/>
  <c r="T201" i="5"/>
  <c r="S201" i="5"/>
  <c r="R201" i="5"/>
  <c r="Q201" i="5"/>
  <c r="P201" i="5"/>
  <c r="O201" i="5"/>
  <c r="N201" i="5"/>
  <c r="M201" i="5"/>
  <c r="L201" i="5"/>
  <c r="K201" i="5"/>
  <c r="J201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 s="1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 s="1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 s="1"/>
  <c r="U197" i="5"/>
  <c r="T197" i="5"/>
  <c r="S197" i="5"/>
  <c r="R197" i="5"/>
  <c r="Q197" i="5"/>
  <c r="P197" i="5"/>
  <c r="O197" i="5"/>
  <c r="N197" i="5"/>
  <c r="M197" i="5"/>
  <c r="L197" i="5"/>
  <c r="K197" i="5"/>
  <c r="J197" i="5"/>
  <c r="U196" i="5"/>
  <c r="T196" i="5"/>
  <c r="S196" i="5"/>
  <c r="R196" i="5"/>
  <c r="Q196" i="5"/>
  <c r="P196" i="5"/>
  <c r="O196" i="5"/>
  <c r="N196" i="5"/>
  <c r="M196" i="5"/>
  <c r="I196" i="5" s="1"/>
  <c r="L196" i="5"/>
  <c r="K196" i="5"/>
  <c r="J196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3" i="5"/>
  <c r="I192" i="5"/>
  <c r="I191" i="5"/>
  <c r="I190" i="5"/>
  <c r="I189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6" i="3" l="1"/>
  <c r="I273" i="5"/>
  <c r="O255" i="5"/>
  <c r="N255" i="5"/>
  <c r="M255" i="5"/>
  <c r="L255" i="5"/>
  <c r="K255" i="5"/>
  <c r="J255" i="5"/>
  <c r="U255" i="5"/>
  <c r="T255" i="5"/>
  <c r="S255" i="5"/>
  <c r="R255" i="5"/>
  <c r="Q255" i="5"/>
  <c r="P255" i="5"/>
  <c r="I272" i="5"/>
  <c r="I226" i="5"/>
  <c r="I270" i="5"/>
  <c r="I215" i="5"/>
  <c r="I274" i="5"/>
  <c r="I216" i="5"/>
  <c r="I228" i="5"/>
  <c r="I206" i="5"/>
  <c r="I218" i="5"/>
  <c r="I207" i="5"/>
  <c r="I208" i="5"/>
  <c r="I220" i="5"/>
  <c r="I197" i="5"/>
  <c r="I195" i="5"/>
  <c r="I271" i="5"/>
  <c r="N256" i="5" l="1"/>
  <c r="M256" i="5"/>
  <c r="L256" i="5"/>
  <c r="O256" i="5"/>
  <c r="K256" i="5"/>
  <c r="J256" i="5"/>
  <c r="U256" i="5"/>
  <c r="T256" i="5"/>
  <c r="S256" i="5"/>
  <c r="R256" i="5"/>
  <c r="Q256" i="5"/>
  <c r="P256" i="5"/>
  <c r="L246" i="5"/>
  <c r="K246" i="5"/>
  <c r="J246" i="5"/>
  <c r="U246" i="5"/>
  <c r="T246" i="5"/>
  <c r="S246" i="5"/>
  <c r="R246" i="5"/>
  <c r="Q246" i="5"/>
  <c r="P246" i="5"/>
  <c r="O246" i="5"/>
  <c r="N246" i="5"/>
  <c r="M246" i="5"/>
  <c r="M245" i="5"/>
  <c r="M268" i="5" s="1"/>
  <c r="L245" i="5"/>
  <c r="L268" i="5" s="1"/>
  <c r="K245" i="5"/>
  <c r="K268" i="5" s="1"/>
  <c r="J245" i="5"/>
  <c r="J268" i="5" s="1"/>
  <c r="U245" i="5"/>
  <c r="U268" i="5" s="1"/>
  <c r="T245" i="5"/>
  <c r="T268" i="5" s="1"/>
  <c r="S245" i="5"/>
  <c r="S268" i="5" s="1"/>
  <c r="R245" i="5"/>
  <c r="R268" i="5" s="1"/>
  <c r="Q245" i="5"/>
  <c r="Q268" i="5" s="1"/>
  <c r="P245" i="5"/>
  <c r="P268" i="5" s="1"/>
  <c r="N245" i="5"/>
  <c r="N268" i="5" s="1"/>
  <c r="O245" i="5"/>
  <c r="O268" i="5" s="1"/>
  <c r="Q241" i="5"/>
  <c r="P241" i="5"/>
  <c r="O241" i="5"/>
  <c r="N241" i="5"/>
  <c r="M241" i="5"/>
  <c r="L241" i="5"/>
  <c r="K241" i="5"/>
  <c r="J241" i="5"/>
  <c r="U241" i="5"/>
  <c r="T241" i="5"/>
  <c r="S241" i="5"/>
  <c r="R241" i="5"/>
  <c r="R252" i="5"/>
  <c r="Q252" i="5"/>
  <c r="P252" i="5"/>
  <c r="O252" i="5"/>
  <c r="N252" i="5"/>
  <c r="M252" i="5"/>
  <c r="L252" i="5"/>
  <c r="K252" i="5"/>
  <c r="J252" i="5"/>
  <c r="U252" i="5"/>
  <c r="T252" i="5"/>
  <c r="S252" i="5"/>
  <c r="P254" i="5"/>
  <c r="O254" i="5"/>
  <c r="N254" i="5"/>
  <c r="M254" i="5"/>
  <c r="L254" i="5"/>
  <c r="K254" i="5"/>
  <c r="J254" i="5"/>
  <c r="U254" i="5"/>
  <c r="T254" i="5"/>
  <c r="S254" i="5"/>
  <c r="R254" i="5"/>
  <c r="Q254" i="5"/>
  <c r="J236" i="5"/>
  <c r="U236" i="5"/>
  <c r="T236" i="5"/>
  <c r="S236" i="5"/>
  <c r="R236" i="5"/>
  <c r="Q236" i="5"/>
  <c r="K236" i="5"/>
  <c r="P236" i="5"/>
  <c r="O236" i="5"/>
  <c r="N236" i="5"/>
  <c r="M236" i="5"/>
  <c r="L236" i="5"/>
  <c r="K247" i="5"/>
  <c r="J247" i="5"/>
  <c r="U247" i="5"/>
  <c r="T247" i="5"/>
  <c r="S247" i="5"/>
  <c r="R247" i="5"/>
  <c r="Q247" i="5"/>
  <c r="P247" i="5"/>
  <c r="O247" i="5"/>
  <c r="N247" i="5"/>
  <c r="M247" i="5"/>
  <c r="L247" i="5"/>
  <c r="N244" i="5"/>
  <c r="N266" i="5" s="1"/>
  <c r="M244" i="5"/>
  <c r="M266" i="5" s="1"/>
  <c r="L244" i="5"/>
  <c r="L266" i="5" s="1"/>
  <c r="K244" i="5"/>
  <c r="K266" i="5" s="1"/>
  <c r="J244" i="5"/>
  <c r="J266" i="5" s="1"/>
  <c r="U244" i="5"/>
  <c r="U266" i="5" s="1"/>
  <c r="T244" i="5"/>
  <c r="T266" i="5" s="1"/>
  <c r="S244" i="5"/>
  <c r="S266" i="5" s="1"/>
  <c r="R244" i="5"/>
  <c r="R266" i="5" s="1"/>
  <c r="Q244" i="5"/>
  <c r="Q266" i="5" s="1"/>
  <c r="P244" i="5"/>
  <c r="P266" i="5" s="1"/>
  <c r="O244" i="5"/>
  <c r="O266" i="5" s="1"/>
  <c r="S251" i="5"/>
  <c r="R251" i="5"/>
  <c r="R267" i="5" s="1"/>
  <c r="Q251" i="5"/>
  <c r="T251" i="5"/>
  <c r="P251" i="5"/>
  <c r="P267" i="5" s="1"/>
  <c r="O251" i="5"/>
  <c r="N251" i="5"/>
  <c r="M251" i="5"/>
  <c r="M267" i="5" s="1"/>
  <c r="L251" i="5"/>
  <c r="K251" i="5"/>
  <c r="J251" i="5"/>
  <c r="U251" i="5"/>
  <c r="Q253" i="5"/>
  <c r="P253" i="5"/>
  <c r="O253" i="5"/>
  <c r="R253" i="5"/>
  <c r="N253" i="5"/>
  <c r="M253" i="5"/>
  <c r="L253" i="5"/>
  <c r="K253" i="5"/>
  <c r="J253" i="5"/>
  <c r="U253" i="5"/>
  <c r="T253" i="5"/>
  <c r="S253" i="5"/>
  <c r="K235" i="5"/>
  <c r="K259" i="5" s="1"/>
  <c r="J235" i="5"/>
  <c r="J259" i="5" s="1"/>
  <c r="U235" i="5"/>
  <c r="U259" i="5" s="1"/>
  <c r="T235" i="5"/>
  <c r="T259" i="5" s="1"/>
  <c r="S235" i="5"/>
  <c r="S259" i="5" s="1"/>
  <c r="R235" i="5"/>
  <c r="R259" i="5" s="1"/>
  <c r="Q235" i="5"/>
  <c r="Q259" i="5" s="1"/>
  <c r="P235" i="5"/>
  <c r="P259" i="5" s="1"/>
  <c r="O235" i="5"/>
  <c r="O259" i="5" s="1"/>
  <c r="N235" i="5"/>
  <c r="N259" i="5" s="1"/>
  <c r="M235" i="5"/>
  <c r="M259" i="5" s="1"/>
  <c r="L235" i="5"/>
  <c r="L259" i="5" s="1"/>
  <c r="T267" i="5" l="1"/>
  <c r="Q267" i="5"/>
  <c r="U264" i="5"/>
  <c r="U249" i="5"/>
  <c r="T249" i="5"/>
  <c r="T264" i="5" s="1"/>
  <c r="S249" i="5"/>
  <c r="S264" i="5" s="1"/>
  <c r="R249" i="5"/>
  <c r="Q249" i="5"/>
  <c r="P249" i="5"/>
  <c r="O249" i="5"/>
  <c r="N249" i="5"/>
  <c r="M249" i="5"/>
  <c r="M264" i="5" s="1"/>
  <c r="L249" i="5"/>
  <c r="L264" i="5" s="1"/>
  <c r="K249" i="5"/>
  <c r="J249" i="5"/>
  <c r="J264" i="5" s="1"/>
  <c r="S267" i="5"/>
  <c r="K264" i="5"/>
  <c r="U267" i="5"/>
  <c r="U237" i="5"/>
  <c r="T237" i="5"/>
  <c r="S237" i="5"/>
  <c r="S260" i="5" s="1"/>
  <c r="R237" i="5"/>
  <c r="R260" i="5" s="1"/>
  <c r="Q237" i="5"/>
  <c r="J237" i="5"/>
  <c r="J260" i="5" s="1"/>
  <c r="P237" i="5"/>
  <c r="O237" i="5"/>
  <c r="N237" i="5"/>
  <c r="M237" i="5"/>
  <c r="L237" i="5"/>
  <c r="L260" i="5" s="1"/>
  <c r="K237" i="5"/>
  <c r="P263" i="5"/>
  <c r="J248" i="5"/>
  <c r="U248" i="5"/>
  <c r="T248" i="5"/>
  <c r="T263" i="5" s="1"/>
  <c r="S248" i="5"/>
  <c r="R248" i="5"/>
  <c r="R263" i="5" s="1"/>
  <c r="Q248" i="5"/>
  <c r="Q263" i="5" s="1"/>
  <c r="P248" i="5"/>
  <c r="O248" i="5"/>
  <c r="O263" i="5" s="1"/>
  <c r="N248" i="5"/>
  <c r="N263" i="5" s="1"/>
  <c r="M248" i="5"/>
  <c r="M263" i="5" s="1"/>
  <c r="L248" i="5"/>
  <c r="K248" i="5"/>
  <c r="S263" i="5"/>
  <c r="J267" i="5"/>
  <c r="K267" i="5"/>
  <c r="N264" i="5"/>
  <c r="R240" i="5"/>
  <c r="S240" i="5"/>
  <c r="Q240" i="5"/>
  <c r="P240" i="5"/>
  <c r="O240" i="5"/>
  <c r="N240" i="5"/>
  <c r="M240" i="5"/>
  <c r="L240" i="5"/>
  <c r="K240" i="5"/>
  <c r="J240" i="5"/>
  <c r="U240" i="5"/>
  <c r="T240" i="5"/>
  <c r="Q262" i="5"/>
  <c r="L267" i="5"/>
  <c r="O264" i="5"/>
  <c r="P242" i="5"/>
  <c r="O242" i="5"/>
  <c r="N242" i="5"/>
  <c r="M242" i="5"/>
  <c r="L242" i="5"/>
  <c r="Q242" i="5"/>
  <c r="K242" i="5"/>
  <c r="J242" i="5"/>
  <c r="U242" i="5"/>
  <c r="T242" i="5"/>
  <c r="S242" i="5"/>
  <c r="R242" i="5"/>
  <c r="U263" i="5"/>
  <c r="T250" i="5"/>
  <c r="T265" i="5" s="1"/>
  <c r="S250" i="5"/>
  <c r="S265" i="5" s="1"/>
  <c r="R250" i="5"/>
  <c r="R265" i="5" s="1"/>
  <c r="Q250" i="5"/>
  <c r="Q265" i="5" s="1"/>
  <c r="P250" i="5"/>
  <c r="P265" i="5" s="1"/>
  <c r="O250" i="5"/>
  <c r="O265" i="5" s="1"/>
  <c r="N250" i="5"/>
  <c r="N265" i="5" s="1"/>
  <c r="M250" i="5"/>
  <c r="M265" i="5" s="1"/>
  <c r="L250" i="5"/>
  <c r="L265" i="5" s="1"/>
  <c r="K250" i="5"/>
  <c r="K265" i="5" s="1"/>
  <c r="J250" i="5"/>
  <c r="J265" i="5" s="1"/>
  <c r="U250" i="5"/>
  <c r="U265" i="5" s="1"/>
  <c r="J263" i="5"/>
  <c r="N267" i="5"/>
  <c r="Q264" i="5"/>
  <c r="T262" i="5"/>
  <c r="S239" i="5"/>
  <c r="S261" i="5" s="1"/>
  <c r="R239" i="5"/>
  <c r="Q239" i="5"/>
  <c r="Q261" i="5" s="1"/>
  <c r="P239" i="5"/>
  <c r="P261" i="5" s="1"/>
  <c r="O239" i="5"/>
  <c r="O261" i="5" s="1"/>
  <c r="N239" i="5"/>
  <c r="N261" i="5" s="1"/>
  <c r="M239" i="5"/>
  <c r="M261" i="5" s="1"/>
  <c r="L239" i="5"/>
  <c r="L261" i="5" s="1"/>
  <c r="K239" i="5"/>
  <c r="J239" i="5"/>
  <c r="J261" i="5" s="1"/>
  <c r="U239" i="5"/>
  <c r="U261" i="5" s="1"/>
  <c r="T239" i="5"/>
  <c r="T261" i="5" s="1"/>
  <c r="K263" i="5"/>
  <c r="T238" i="5"/>
  <c r="T260" i="5" s="1"/>
  <c r="S238" i="5"/>
  <c r="R238" i="5"/>
  <c r="Q238" i="5"/>
  <c r="P238" i="5"/>
  <c r="P260" i="5" s="1"/>
  <c r="O238" i="5"/>
  <c r="O260" i="5" s="1"/>
  <c r="N238" i="5"/>
  <c r="N260" i="5" s="1"/>
  <c r="M238" i="5"/>
  <c r="M260" i="5" s="1"/>
  <c r="L238" i="5"/>
  <c r="K238" i="5"/>
  <c r="K260" i="5" s="1"/>
  <c r="J238" i="5"/>
  <c r="U238" i="5"/>
  <c r="U260" i="5"/>
  <c r="P264" i="5"/>
  <c r="S262" i="5"/>
  <c r="O267" i="5"/>
  <c r="R264" i="5"/>
  <c r="Q260" i="5"/>
  <c r="U262" i="5"/>
  <c r="O243" i="5"/>
  <c r="O262" i="5" s="1"/>
  <c r="N243" i="5"/>
  <c r="N262" i="5" s="1"/>
  <c r="M243" i="5"/>
  <c r="M262" i="5" s="1"/>
  <c r="L243" i="5"/>
  <c r="L262" i="5" s="1"/>
  <c r="K243" i="5"/>
  <c r="K262" i="5" s="1"/>
  <c r="J243" i="5"/>
  <c r="J262" i="5" s="1"/>
  <c r="U243" i="5"/>
  <c r="T243" i="5"/>
  <c r="S243" i="5"/>
  <c r="R243" i="5"/>
  <c r="R262" i="5" s="1"/>
  <c r="Q243" i="5"/>
  <c r="P243" i="5"/>
  <c r="P262" i="5" s="1"/>
  <c r="L263" i="5"/>
  <c r="K261" i="5" l="1"/>
  <c r="R261" i="5"/>
  <c r="H86" i="4" l="1"/>
  <c r="O89" i="4"/>
  <c r="N89" i="4"/>
  <c r="M89" i="4"/>
  <c r="L89" i="4"/>
  <c r="H75" i="4"/>
  <c r="P80" i="4"/>
  <c r="N80" i="4"/>
  <c r="M80" i="4"/>
  <c r="H66" i="4"/>
  <c r="M64" i="4"/>
  <c r="K64" i="4"/>
  <c r="H33" i="4"/>
  <c r="H30" i="4"/>
  <c r="M45" i="4"/>
  <c r="L45" i="4"/>
  <c r="K45" i="4"/>
  <c r="J45" i="4"/>
  <c r="H19" i="4"/>
  <c r="H16" i="4"/>
  <c r="G27" i="4"/>
  <c r="B49" i="1"/>
  <c r="B48" i="1"/>
  <c r="B46" i="1"/>
  <c r="B45" i="1"/>
  <c r="B41" i="1"/>
  <c r="B43" i="1"/>
  <c r="B40" i="1"/>
  <c r="B42" i="1"/>
  <c r="B36" i="1"/>
  <c r="B34" i="1"/>
  <c r="B33" i="1"/>
  <c r="B31" i="1"/>
  <c r="B30" i="1"/>
  <c r="B27" i="1"/>
  <c r="B25" i="1"/>
  <c r="B22" i="1"/>
  <c r="B24" i="1"/>
  <c r="B21" i="1"/>
  <c r="B19" i="1"/>
  <c r="B18" i="1"/>
  <c r="B13" i="1"/>
  <c r="B12" i="1"/>
  <c r="B10" i="1"/>
  <c r="B9" i="1"/>
  <c r="B7" i="1"/>
  <c r="B6" i="1"/>
  <c r="B5" i="1"/>
  <c r="B4" i="1"/>
  <c r="G66" i="2"/>
  <c r="G65" i="2"/>
  <c r="G64" i="2"/>
  <c r="G63" i="2"/>
  <c r="G62" i="2"/>
  <c r="G61" i="2"/>
  <c r="G60" i="2"/>
  <c r="G59" i="2"/>
  <c r="G58" i="2"/>
  <c r="G57" i="2"/>
  <c r="G56" i="2"/>
  <c r="G55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H43" i="4" l="1"/>
  <c r="H40" i="4"/>
  <c r="H48" i="4"/>
  <c r="H60" i="4"/>
  <c r="H42" i="4"/>
  <c r="H54" i="4"/>
  <c r="H68" i="4"/>
  <c r="H74" i="4"/>
  <c r="H87" i="4"/>
  <c r="H73" i="4"/>
  <c r="H76" i="4"/>
  <c r="H83" i="4"/>
  <c r="H39" i="4"/>
  <c r="H69" i="4"/>
  <c r="H72" i="4"/>
  <c r="J89" i="4"/>
  <c r="H41" i="4"/>
  <c r="H50" i="4"/>
  <c r="H36" i="4"/>
  <c r="H61" i="4"/>
  <c r="K89" i="4"/>
  <c r="K91" i="4" s="1"/>
  <c r="H24" i="4"/>
  <c r="H20" i="4"/>
  <c r="H21" i="4"/>
  <c r="H23" i="4"/>
  <c r="O80" i="4"/>
  <c r="H88" i="4"/>
  <c r="H12" i="4"/>
  <c r="H56" i="4"/>
  <c r="N45" i="4"/>
  <c r="H34" i="4"/>
  <c r="H38" i="4"/>
  <c r="H84" i="4"/>
  <c r="H85" i="4"/>
  <c r="G89" i="4"/>
  <c r="N64" i="4"/>
  <c r="N91" i="4" s="1"/>
  <c r="H35" i="4"/>
  <c r="O64" i="4"/>
  <c r="H55" i="4"/>
  <c r="K27" i="4"/>
  <c r="H17" i="4"/>
  <c r="H18" i="4"/>
  <c r="H37" i="4"/>
  <c r="P64" i="4"/>
  <c r="H57" i="4"/>
  <c r="H58" i="4"/>
  <c r="H59" i="4"/>
  <c r="D80" i="4"/>
  <c r="P45" i="4"/>
  <c r="D64" i="4"/>
  <c r="H62" i="4"/>
  <c r="H52" i="4"/>
  <c r="I89" i="4"/>
  <c r="F80" i="4"/>
  <c r="H13" i="4"/>
  <c r="O45" i="4"/>
  <c r="N27" i="4"/>
  <c r="H44" i="4"/>
  <c r="F64" i="4"/>
  <c r="H63" i="4"/>
  <c r="G80" i="4"/>
  <c r="J27" i="4"/>
  <c r="H31" i="4"/>
  <c r="H78" i="4"/>
  <c r="H15" i="4"/>
  <c r="D45" i="4"/>
  <c r="O27" i="4"/>
  <c r="F45" i="4"/>
  <c r="G64" i="4"/>
  <c r="P27" i="4"/>
  <c r="G45" i="4"/>
  <c r="G91" i="4" s="1"/>
  <c r="H47" i="4"/>
  <c r="I80" i="4"/>
  <c r="H67" i="4"/>
  <c r="H71" i="4"/>
  <c r="P89" i="4"/>
  <c r="F27" i="4"/>
  <c r="H53" i="4"/>
  <c r="H79" i="4"/>
  <c r="H14" i="4"/>
  <c r="M27" i="4"/>
  <c r="M91" i="4" s="1"/>
  <c r="L27" i="4"/>
  <c r="H22" i="4"/>
  <c r="D27" i="4"/>
  <c r="H25" i="4"/>
  <c r="H26" i="4"/>
  <c r="I45" i="4"/>
  <c r="J64" i="4"/>
  <c r="J80" i="4"/>
  <c r="H70" i="4"/>
  <c r="D89" i="4"/>
  <c r="K80" i="4"/>
  <c r="H32" i="4"/>
  <c r="L64" i="4"/>
  <c r="H49" i="4"/>
  <c r="H51" i="4"/>
  <c r="L80" i="4"/>
  <c r="H77" i="4"/>
  <c r="F89" i="4"/>
  <c r="E27" i="4"/>
  <c r="E89" i="4"/>
  <c r="E80" i="4"/>
  <c r="E64" i="4"/>
  <c r="E45" i="4"/>
  <c r="H29" i="4"/>
  <c r="H82" i="4"/>
  <c r="H11" i="4"/>
  <c r="I27" i="4"/>
  <c r="I64" i="4"/>
  <c r="H64" i="4" l="1"/>
  <c r="L91" i="4"/>
  <c r="H80" i="4"/>
  <c r="J91" i="4"/>
  <c r="O91" i="4"/>
  <c r="H27" i="4"/>
  <c r="H91" i="4" s="1"/>
  <c r="H89" i="4"/>
  <c r="D91" i="4"/>
  <c r="P91" i="4"/>
  <c r="H45" i="4"/>
  <c r="F91" i="4"/>
  <c r="I91" i="4"/>
  <c r="E91" i="4"/>
</calcChain>
</file>

<file path=xl/sharedStrings.xml><?xml version="1.0" encoding="utf-8"?>
<sst xmlns="http://schemas.openxmlformats.org/spreadsheetml/2006/main" count="4123" uniqueCount="175">
  <si>
    <t>Average Monthly Customers</t>
  </si>
  <si>
    <t>Customers</t>
  </si>
  <si>
    <t xml:space="preserve">Schedule </t>
  </si>
  <si>
    <t>Voltage</t>
  </si>
  <si>
    <t>Phase</t>
  </si>
  <si>
    <t>Billing Unit</t>
  </si>
  <si>
    <t>kW Category</t>
  </si>
  <si>
    <t>Jul-21 - Jun-22</t>
  </si>
  <si>
    <t>Check</t>
  </si>
  <si>
    <t>Schedule 24</t>
  </si>
  <si>
    <t>All</t>
  </si>
  <si>
    <t>Single</t>
  </si>
  <si>
    <t>Bills</t>
  </si>
  <si>
    <t>0</t>
  </si>
  <si>
    <t>1-10</t>
  </si>
  <si>
    <t>11-100</t>
  </si>
  <si>
    <t>101-300</t>
  </si>
  <si>
    <t>301-1000</t>
  </si>
  <si>
    <t>1000+</t>
  </si>
  <si>
    <t>Annual Bills</t>
  </si>
  <si>
    <t>Three</t>
  </si>
  <si>
    <t>Schedule 29,36</t>
  </si>
  <si>
    <t>Secondary</t>
  </si>
  <si>
    <t>Primary</t>
  </si>
  <si>
    <t>Schedule 40</t>
  </si>
  <si>
    <t>Average Customers Summary</t>
  </si>
  <si>
    <t>Sch 24</t>
  </si>
  <si>
    <t xml:space="preserve">  0 - 10 kW</t>
  </si>
  <si>
    <t xml:space="preserve">   kW = 0, 1 Phase</t>
  </si>
  <si>
    <t xml:space="preserve">   kW = 0, 3 Phase</t>
  </si>
  <si>
    <t xml:space="preserve">   kW &gt; 1, 1 Phase</t>
  </si>
  <si>
    <t xml:space="preserve">   kW &gt; 1, 3 Phase</t>
  </si>
  <si>
    <t xml:space="preserve">  10 - 100 kW</t>
  </si>
  <si>
    <t xml:space="preserve">   1 Phase</t>
  </si>
  <si>
    <t xml:space="preserve">   3 Phase With KVAR</t>
  </si>
  <si>
    <t xml:space="preserve">  100 kW+</t>
  </si>
  <si>
    <t>Sch 36</t>
  </si>
  <si>
    <t>Secondary Voltage</t>
  </si>
  <si>
    <t xml:space="preserve">    0 - 100 kW</t>
  </si>
  <si>
    <t xml:space="preserve">     1 Phase</t>
  </si>
  <si>
    <t xml:space="preserve">     3 Phase With KVAR</t>
  </si>
  <si>
    <t xml:space="preserve">  100 - 300 kW</t>
  </si>
  <si>
    <t>300 - 1000 kW</t>
  </si>
  <si>
    <t xml:space="preserve">  1000 kW+</t>
  </si>
  <si>
    <t xml:space="preserve">  0 - 100 kW</t>
  </si>
  <si>
    <t xml:space="preserve">  300-1000 kW</t>
  </si>
  <si>
    <t>Primary Voltage</t>
  </si>
  <si>
    <t>Sch 40</t>
  </si>
  <si>
    <t xml:space="preserve">  301 - 1000 kW</t>
  </si>
  <si>
    <t xml:space="preserve">  101 - 300 kW</t>
  </si>
  <si>
    <t>Pacific Power</t>
  </si>
  <si>
    <t>State of Washington Semi-Annual Report</t>
  </si>
  <si>
    <t>12 Months Ended June 2022</t>
  </si>
  <si>
    <t>Table 2 - Average Monthly Customers, Kilowatt Hours, and Revenue ($)</t>
  </si>
  <si>
    <t>Revenue ($)</t>
  </si>
  <si>
    <t>Kilowatt Hours</t>
  </si>
  <si>
    <t>Normalizing Adjustments</t>
  </si>
  <si>
    <r>
      <t>Riders</t>
    </r>
    <r>
      <rPr>
        <vertAlign val="superscript"/>
        <sz val="12"/>
        <rFont val="Times New Roman"/>
        <family val="1"/>
      </rPr>
      <t>3</t>
    </r>
  </si>
  <si>
    <t>Class</t>
  </si>
  <si>
    <t>Line</t>
  </si>
  <si>
    <t>Booked</t>
  </si>
  <si>
    <t>Normalized</t>
  </si>
  <si>
    <t>Temperature</t>
  </si>
  <si>
    <t>Other</t>
  </si>
  <si>
    <r>
      <t>Booked</t>
    </r>
    <r>
      <rPr>
        <vertAlign val="superscript"/>
        <sz val="12"/>
        <color rgb="FF000000"/>
        <rFont val="Times New Roman"/>
        <family val="1"/>
      </rPr>
      <t>1</t>
    </r>
  </si>
  <si>
    <r>
      <t>Accounting</t>
    </r>
    <r>
      <rPr>
        <vertAlign val="superscript"/>
        <sz val="12"/>
        <rFont val="Times New Roman"/>
        <family val="1"/>
      </rPr>
      <t>2</t>
    </r>
  </si>
  <si>
    <t>Schedule 98</t>
  </si>
  <si>
    <r>
      <t>Other</t>
    </r>
    <r>
      <rPr>
        <vertAlign val="superscript"/>
        <sz val="12"/>
        <rFont val="Times New Roman"/>
        <family val="1"/>
      </rPr>
      <t>4</t>
    </r>
  </si>
  <si>
    <t>Residential</t>
  </si>
  <si>
    <t>Alt Rev Program</t>
  </si>
  <si>
    <t>Blue Sky</t>
  </si>
  <si>
    <t>Customer Bill Credits</t>
  </si>
  <si>
    <t>DSM</t>
  </si>
  <si>
    <t>Income Tax Defer Adj</t>
  </si>
  <si>
    <t>Rev Adj Property Insur</t>
  </si>
  <si>
    <t>Rev Adj</t>
  </si>
  <si>
    <t>BPA Bal Acct</t>
  </si>
  <si>
    <t>Unbilled</t>
  </si>
  <si>
    <t>Schedule 15</t>
  </si>
  <si>
    <t>Schedule 16,17,18,19</t>
  </si>
  <si>
    <t>AutoPay Bill Credits</t>
  </si>
  <si>
    <t>Paperless Bill Credits</t>
  </si>
  <si>
    <t>Annual Guarantee Adjustments</t>
  </si>
  <si>
    <t>Total</t>
  </si>
  <si>
    <t>Commercial</t>
  </si>
  <si>
    <t>Schedule 48T</t>
  </si>
  <si>
    <t>Schedule 54</t>
  </si>
  <si>
    <t>Industrial</t>
  </si>
  <si>
    <t>Schedule 47T</t>
  </si>
  <si>
    <t>Schedule 48T-DF</t>
  </si>
  <si>
    <t>Irrigation</t>
  </si>
  <si>
    <t>Irr Demand Charge Accrual</t>
  </si>
  <si>
    <t>BPA Adj Fee</t>
  </si>
  <si>
    <t>Lighting</t>
  </si>
  <si>
    <t>Schedule 51</t>
  </si>
  <si>
    <t>Schedule 53</t>
  </si>
  <si>
    <t>All Classes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</si>
  <si>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AutoPay and Paperles Bill Credits booked with Schedule $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</si>
  <si>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 xml:space="preserve">Accounting Adjustments: </t>
    </r>
  </si>
  <si>
    <t xml:space="preserve">    Alt Rev Program</t>
  </si>
  <si>
    <t xml:space="preserve">    Blue Sky</t>
  </si>
  <si>
    <t xml:space="preserve">    Customer Bill Credits</t>
  </si>
  <si>
    <t xml:space="preserve">    DSM</t>
  </si>
  <si>
    <t xml:space="preserve">    Income Tax Defer Adj</t>
  </si>
  <si>
    <t xml:space="preserve">    Irr Demand Charge Accrual</t>
  </si>
  <si>
    <t xml:space="preserve">    Rev Adj Property Insur</t>
  </si>
  <si>
    <t xml:space="preserve">    Rev Adj (Revenue Accounting Adjustments and Revenue Adjustment - Deferred NPC)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</si>
  <si>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Riders:</t>
    </r>
  </si>
  <si>
    <t xml:space="preserve">    Schedule 93</t>
  </si>
  <si>
    <t xml:space="preserve">    Schedule 94</t>
  </si>
  <si>
    <t xml:space="preserve">    Schedule 98</t>
  </si>
  <si>
    <t xml:space="preserve">    Schedule 191</t>
  </si>
  <si>
    <t xml:space="preserve">    Schedule 197</t>
  </si>
  <si>
    <r>
      <t xml:space="preserve">4 </t>
    </r>
    <r>
      <rPr>
        <sz val="12"/>
        <rFont val="Times New Roman"/>
        <family val="1"/>
      </rPr>
      <t>Other Normalization Adjustments:</t>
    </r>
  </si>
  <si>
    <t xml:space="preserve">    Adjustments to move AutoPay and Paperless Bill Credits from Schedule Lines to AutoPay and Paperless Bill Credit Lines</t>
  </si>
  <si>
    <t xml:space="preserve">    Adjustments for billings that occurred outside the Booked Period (Out-of-Period Normalizations)</t>
  </si>
  <si>
    <t xml:space="preserve">    Adjustments to annualize the Docket UE-210402 price changes that became effective May 1, 2022</t>
  </si>
  <si>
    <t>General Service</t>
  </si>
  <si>
    <t>36-s</t>
  </si>
  <si>
    <t>36-p</t>
  </si>
  <si>
    <t>48T-s</t>
  </si>
  <si>
    <t>48T-p ded fac</t>
  </si>
  <si>
    <t>48T-p</t>
  </si>
  <si>
    <t>Irrigation - annual cust</t>
  </si>
  <si>
    <t>Irrigation - ave billings</t>
  </si>
  <si>
    <t>Street Lighting</t>
  </si>
  <si>
    <t>15,52,54,57</t>
  </si>
  <si>
    <t>16</t>
  </si>
  <si>
    <t>24</t>
  </si>
  <si>
    <t>40</t>
  </si>
  <si>
    <t>Sch.</t>
  </si>
  <si>
    <t>Normalized Billing Units</t>
  </si>
  <si>
    <t>Load Size</t>
  </si>
  <si>
    <t>AutoPay Bills</t>
  </si>
  <si>
    <t>Paperless Bills</t>
  </si>
  <si>
    <t>Sch.18 kW</t>
  </si>
  <si>
    <t>Sch.18 kW Minimum</t>
  </si>
  <si>
    <t>Employee Discount $</t>
  </si>
  <si>
    <t>Load Size kW</t>
  </si>
  <si>
    <t>kW</t>
  </si>
  <si>
    <t>kVar (Excess)</t>
  </si>
  <si>
    <t>Annual Load Size kW</t>
  </si>
  <si>
    <t>Primary Metering $</t>
  </si>
  <si>
    <t>Primary Delivery Load Size kW</t>
  </si>
  <si>
    <t>Primary Metering and Delivery High Voltage</t>
  </si>
  <si>
    <t>Small</t>
  </si>
  <si>
    <t>Medium</t>
  </si>
  <si>
    <t>Large</t>
  </si>
  <si>
    <t>Load Size Minimum</t>
  </si>
  <si>
    <t>kW Standby</t>
  </si>
  <si>
    <t>Level 1 Lamps</t>
  </si>
  <si>
    <t>Level 2 Lamps</t>
  </si>
  <si>
    <t>Level 3 Lamps</t>
  </si>
  <si>
    <t>Level 4 Lamps</t>
  </si>
  <si>
    <t>Level 5 Lamps</t>
  </si>
  <si>
    <t>Level 6 Lamps</t>
  </si>
  <si>
    <t>Level 1 Lamps (Customer Funded Conversion)</t>
  </si>
  <si>
    <t>Level 2 Lamps (Customer Funded Conversion)</t>
  </si>
  <si>
    <t>Level 3 Lamps (Customer Funded Conversion)</t>
  </si>
  <si>
    <t>Level 4 Lamps (Customer Funded Conversion)</t>
  </si>
  <si>
    <t>Level 5 Lamps (Customer Funded Conversion)</t>
  </si>
  <si>
    <t>Level 6 Lamps (Customer Funded Conversion)</t>
  </si>
  <si>
    <t>Out-of-Period Normalized Billing Units</t>
  </si>
  <si>
    <t>kWh First Block</t>
  </si>
  <si>
    <t>kWh Second Block</t>
  </si>
  <si>
    <t>kWh Third Block</t>
  </si>
  <si>
    <t>kWh</t>
  </si>
  <si>
    <t>kWh On-Peak</t>
  </si>
  <si>
    <t>kWh Off-Peak</t>
  </si>
  <si>
    <t>Temperature kWh Normalization</t>
  </si>
  <si>
    <t>kWh Unbilled</t>
  </si>
  <si>
    <t>Load Research kWh</t>
  </si>
  <si>
    <t>Schedule 15,51,53,54</t>
  </si>
  <si>
    <t>Temperature $ Normalization</t>
  </si>
  <si>
    <t>Avg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</si>
</sst>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MS Sans Serif"/>
      <family val="2"/>
    </font>
    <font>
      <sz val="12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rgb="FF000000"/>
      <name val="Times New Roman"/>
      <family val="1"/>
    </font>
    <font>
      <sz val="10"/>
      <name val="Arial"/>
      <family val="2"/>
    </font>
    <font>
      <sz val="10"/>
      <name val="SWISS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4">
    <xf numFmtId="0" fontId="0" fillId="0" borderId="0" xfId="0"/>
    <xf numFmtId="164" fontId="0" fillId="0" borderId="0" xfId="1" applyNumberFormat="1" applyFont="1" applyFill="1" applyBorder="1" applyAlignment="1">
      <alignment horizontal="centerContinuous"/>
    </xf>
    <xf numFmtId="164" fontId="0" fillId="0" borderId="0" xfId="1" applyNumberFormat="1" applyFont="1" applyFill="1" applyAlignment="1">
      <alignment horizontal="centerContinuous"/>
    </xf>
    <xf numFmtId="164" fontId="0" fillId="0" borderId="0" xfId="1" applyNumberFormat="1" applyFont="1" applyFill="1" applyAlignment="1"/>
    <xf numFmtId="164" fontId="2" fillId="0" borderId="1" xfId="1" applyNumberFormat="1" applyFont="1" applyFill="1" applyBorder="1" applyAlignment="1">
      <alignment horizontal="centerContinuous"/>
    </xf>
    <xf numFmtId="164" fontId="0" fillId="0" borderId="2" xfId="1" applyNumberFormat="1" applyFont="1" applyFill="1" applyBorder="1" applyAlignment="1">
      <alignment horizontal="centerContinuous"/>
    </xf>
    <xf numFmtId="164" fontId="0" fillId="0" borderId="3" xfId="1" applyNumberFormat="1" applyFont="1" applyFill="1" applyBorder="1" applyAlignment="1">
      <alignment horizontal="centerContinuous"/>
    </xf>
    <xf numFmtId="164" fontId="0" fillId="0" borderId="4" xfId="1" applyNumberFormat="1" applyFont="1" applyFill="1" applyBorder="1" applyAlignment="1">
      <alignment horizontal="centerContinuous"/>
    </xf>
    <xf numFmtId="164" fontId="0" fillId="0" borderId="5" xfId="1" applyNumberFormat="1" applyFont="1" applyFill="1" applyBorder="1" applyAlignment="1"/>
    <xf numFmtId="164" fontId="0" fillId="0" borderId="6" xfId="1" applyNumberFormat="1" applyFont="1" applyBorder="1" applyAlignment="1"/>
    <xf numFmtId="164" fontId="0" fillId="0" borderId="6" xfId="1" applyNumberFormat="1" applyFont="1" applyFill="1" applyBorder="1" applyAlignment="1"/>
    <xf numFmtId="164" fontId="0" fillId="0" borderId="5" xfId="1" quotePrefix="1" applyNumberFormat="1" applyFont="1" applyFill="1" applyBorder="1" applyAlignment="1">
      <alignment horizontal="center"/>
    </xf>
    <xf numFmtId="165" fontId="3" fillId="0" borderId="5" xfId="2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2" fillId="0" borderId="5" xfId="3" applyNumberFormat="1" applyFont="1" applyFill="1" applyBorder="1" applyAlignment="1">
      <alignment horizontal="left"/>
    </xf>
    <xf numFmtId="164" fontId="5" fillId="0" borderId="5" xfId="1" applyNumberFormat="1" applyFont="1" applyFill="1" applyBorder="1" applyAlignment="1"/>
    <xf numFmtId="164" fontId="0" fillId="0" borderId="8" xfId="1" applyNumberFormat="1" applyFont="1" applyFill="1" applyBorder="1" applyAlignment="1"/>
    <xf numFmtId="164" fontId="2" fillId="0" borderId="8" xfId="3" applyNumberFormat="1" applyFont="1" applyFill="1" applyBorder="1" applyAlignment="1">
      <alignment horizontal="left"/>
    </xf>
    <xf numFmtId="164" fontId="0" fillId="0" borderId="9" xfId="1" applyNumberFormat="1" applyFont="1" applyBorder="1" applyAlignment="1"/>
    <xf numFmtId="43" fontId="0" fillId="0" borderId="9" xfId="1" quotePrefix="1" applyFont="1" applyFill="1" applyBorder="1" applyAlignment="1"/>
    <xf numFmtId="164" fontId="2" fillId="0" borderId="8" xfId="1" applyNumberFormat="1" applyFont="1" applyFill="1" applyBorder="1" applyAlignment="1"/>
    <xf numFmtId="164" fontId="5" fillId="0" borderId="8" xfId="1" applyNumberFormat="1" applyFont="1" applyFill="1" applyBorder="1" applyAlignment="1"/>
    <xf numFmtId="164" fontId="0" fillId="0" borderId="9" xfId="1" quotePrefix="1" applyNumberFormat="1" applyFont="1" applyFill="1" applyBorder="1" applyAlignment="1"/>
    <xf numFmtId="164" fontId="0" fillId="0" borderId="9" xfId="1" applyNumberFormat="1" applyFont="1" applyFill="1" applyBorder="1" applyAlignment="1"/>
    <xf numFmtId="43" fontId="0" fillId="0" borderId="8" xfId="1" applyFont="1" applyFill="1" applyBorder="1" applyAlignment="1"/>
    <xf numFmtId="164" fontId="2" fillId="0" borderId="7" xfId="1" applyNumberFormat="1" applyFont="1" applyFill="1" applyBorder="1" applyAlignment="1"/>
    <xf numFmtId="43" fontId="0" fillId="0" borderId="7" xfId="1" applyFont="1" applyFill="1" applyBorder="1" applyAlignment="1"/>
    <xf numFmtId="164" fontId="2" fillId="0" borderId="5" xfId="1" applyNumberFormat="1" applyFont="1" applyFill="1" applyBorder="1" applyAlignment="1"/>
    <xf numFmtId="164" fontId="0" fillId="0" borderId="7" xfId="1" applyNumberFormat="1" applyFont="1" applyFill="1" applyBorder="1" applyAlignment="1"/>
    <xf numFmtId="164" fontId="2" fillId="0" borderId="7" xfId="3" applyNumberFormat="1" applyFont="1" applyFill="1" applyBorder="1" applyAlignment="1">
      <alignment horizontal="left"/>
    </xf>
    <xf numFmtId="164" fontId="0" fillId="0" borderId="10" xfId="1" applyNumberFormat="1" applyFont="1" applyBorder="1" applyAlignment="1"/>
    <xf numFmtId="164" fontId="0" fillId="0" borderId="10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64" fontId="2" fillId="0" borderId="0" xfId="5" applyNumberFormat="1" applyFont="1" applyFill="1" applyBorder="1" applyAlignment="1">
      <alignment horizontal="centerContinuous"/>
    </xf>
    <xf numFmtId="164" fontId="9" fillId="0" borderId="0" xfId="5" applyNumberFormat="1" applyFont="1" applyFill="1" applyBorder="1" applyAlignment="1">
      <alignment horizontal="centerContinuous"/>
    </xf>
    <xf numFmtId="164" fontId="2" fillId="0" borderId="0" xfId="5" applyNumberFormat="1" applyFont="1" applyFill="1" applyBorder="1" applyAlignment="1"/>
    <xf numFmtId="164" fontId="9" fillId="0" borderId="0" xfId="5" applyNumberFormat="1" applyFont="1" applyFill="1" applyBorder="1" applyAlignment="1" applyProtection="1">
      <alignment horizontal="centerContinuous"/>
    </xf>
    <xf numFmtId="164" fontId="2" fillId="0" borderId="0" xfId="5" applyNumberFormat="1" applyFont="1" applyFill="1" applyBorder="1" applyAlignment="1">
      <alignment horizontal="left"/>
    </xf>
    <xf numFmtId="164" fontId="2" fillId="0" borderId="0" xfId="5" applyNumberFormat="1" applyFont="1" applyFill="1" applyBorder="1" applyAlignment="1" applyProtection="1">
      <alignment horizontal="centerContinuous"/>
    </xf>
    <xf numFmtId="164" fontId="2" fillId="0" borderId="5" xfId="5" applyNumberFormat="1" applyFont="1" applyFill="1" applyBorder="1" applyAlignment="1"/>
    <xf numFmtId="164" fontId="2" fillId="0" borderId="6" xfId="5" applyNumberFormat="1" applyFont="1" applyFill="1" applyBorder="1" applyAlignment="1"/>
    <xf numFmtId="164" fontId="2" fillId="0" borderId="3" xfId="5" applyNumberFormat="1" applyFont="1" applyFill="1" applyBorder="1" applyAlignment="1"/>
    <xf numFmtId="164" fontId="2" fillId="0" borderId="11" xfId="5" applyNumberFormat="1" applyFont="1" applyFill="1" applyBorder="1" applyAlignment="1"/>
    <xf numFmtId="164" fontId="2" fillId="0" borderId="1" xfId="5" applyNumberFormat="1" applyFont="1" applyFill="1" applyBorder="1" applyAlignment="1">
      <alignment horizontal="centerContinuous"/>
    </xf>
    <xf numFmtId="164" fontId="2" fillId="0" borderId="2" xfId="5" applyNumberFormat="1" applyFont="1" applyFill="1" applyBorder="1" applyAlignment="1">
      <alignment horizontal="centerContinuous"/>
    </xf>
    <xf numFmtId="164" fontId="2" fillId="0" borderId="4" xfId="5" applyNumberFormat="1" applyFont="1" applyFill="1" applyBorder="1" applyAlignment="1">
      <alignment horizontal="centerContinuous"/>
    </xf>
    <xf numFmtId="164" fontId="2" fillId="0" borderId="0" xfId="5" applyNumberFormat="1" applyFont="1" applyFill="1" applyBorder="1" applyAlignment="1" applyProtection="1">
      <alignment horizontal="left"/>
    </xf>
    <xf numFmtId="164" fontId="2" fillId="0" borderId="8" xfId="5" applyNumberFormat="1" applyFont="1" applyFill="1" applyBorder="1" applyAlignment="1"/>
    <xf numFmtId="164" fontId="2" fillId="0" borderId="8" xfId="5" applyNumberFormat="1" applyFont="1" applyFill="1" applyBorder="1" applyAlignment="1" applyProtection="1">
      <alignment horizontal="centerContinuous"/>
    </xf>
    <xf numFmtId="164" fontId="2" fillId="0" borderId="9" xfId="5" applyNumberFormat="1" applyFont="1" applyFill="1" applyBorder="1" applyAlignment="1" applyProtection="1">
      <alignment horizontal="centerContinuous"/>
    </xf>
    <xf numFmtId="164" fontId="2" fillId="0" borderId="12" xfId="5" applyNumberFormat="1" applyFont="1" applyFill="1" applyBorder="1" applyAlignment="1" applyProtection="1">
      <alignment horizontal="centerContinuous"/>
    </xf>
    <xf numFmtId="164" fontId="2" fillId="0" borderId="7" xfId="5" applyNumberFormat="1" applyFont="1" applyFill="1" applyBorder="1" applyAlignment="1">
      <alignment horizontal="centerContinuous"/>
    </xf>
    <xf numFmtId="164" fontId="2" fillId="0" borderId="13" xfId="5" applyNumberFormat="1" applyFont="1" applyFill="1" applyBorder="1" applyAlignment="1">
      <alignment horizontal="centerContinuous"/>
    </xf>
    <xf numFmtId="164" fontId="2" fillId="0" borderId="14" xfId="5" applyNumberFormat="1" applyFont="1" applyFill="1" applyBorder="1" applyAlignment="1">
      <alignment horizontal="centerContinuous"/>
    </xf>
    <xf numFmtId="164" fontId="2" fillId="0" borderId="12" xfId="5" applyNumberFormat="1" applyFont="1" applyFill="1" applyBorder="1" applyAlignment="1"/>
    <xf numFmtId="164" fontId="2" fillId="0" borderId="10" xfId="5" applyNumberFormat="1" applyFont="1" applyFill="1" applyBorder="1" applyAlignment="1">
      <alignment horizontal="centerContinuous"/>
    </xf>
    <xf numFmtId="164" fontId="2" fillId="0" borderId="13" xfId="5" applyNumberFormat="1" applyFont="1" applyFill="1" applyBorder="1" applyAlignment="1" applyProtection="1">
      <alignment horizontal="centerContinuous"/>
    </xf>
    <xf numFmtId="164" fontId="2" fillId="0" borderId="8" xfId="5" applyNumberFormat="1" applyFont="1" applyFill="1" applyBorder="1" applyAlignment="1" applyProtection="1">
      <alignment horizontal="left"/>
    </xf>
    <xf numFmtId="164" fontId="2" fillId="0" borderId="10" xfId="5" applyNumberFormat="1" applyFont="1" applyFill="1" applyBorder="1" applyAlignment="1" applyProtection="1">
      <alignment horizontal="centerContinuous"/>
    </xf>
    <xf numFmtId="164" fontId="2" fillId="0" borderId="12" xfId="5" applyNumberFormat="1" applyFont="1" applyFill="1" applyBorder="1" applyAlignment="1">
      <alignment horizontal="center"/>
    </xf>
    <xf numFmtId="164" fontId="2" fillId="0" borderId="15" xfId="5" applyNumberFormat="1" applyFont="1" applyFill="1" applyBorder="1" applyAlignment="1">
      <alignment horizontal="centerContinuous"/>
    </xf>
    <xf numFmtId="164" fontId="2" fillId="0" borderId="8" xfId="5" applyNumberFormat="1" applyFont="1" applyFill="1" applyBorder="1" applyAlignment="1">
      <alignment horizontal="centerContinuous"/>
    </xf>
    <xf numFmtId="12" fontId="2" fillId="0" borderId="15" xfId="6" applyNumberFormat="1" applyFont="1" applyBorder="1" applyAlignment="1">
      <alignment horizontal="centerContinuous"/>
    </xf>
    <xf numFmtId="164" fontId="11" fillId="0" borderId="15" xfId="5" applyNumberFormat="1" applyFont="1" applyFill="1" applyBorder="1" applyAlignment="1">
      <alignment horizontal="centerContinuous"/>
    </xf>
    <xf numFmtId="164" fontId="12" fillId="0" borderId="8" xfId="5" applyNumberFormat="1" applyFont="1" applyFill="1" applyBorder="1" applyAlignment="1" applyProtection="1">
      <alignment horizontal="left"/>
    </xf>
    <xf numFmtId="164" fontId="12" fillId="0" borderId="9" xfId="5" applyNumberFormat="1" applyFont="1" applyFill="1" applyBorder="1" applyAlignment="1" applyProtection="1">
      <alignment horizontal="centerContinuous"/>
    </xf>
    <xf numFmtId="164" fontId="2" fillId="0" borderId="0" xfId="5" applyNumberFormat="1" applyFont="1" applyFill="1" applyBorder="1" applyAlignment="1" applyProtection="1">
      <alignment horizontal="center"/>
    </xf>
    <xf numFmtId="164" fontId="2" fillId="0" borderId="7" xfId="5" applyNumberFormat="1" applyFont="1" applyFill="1" applyBorder="1" applyAlignment="1">
      <alignment horizontal="left"/>
    </xf>
    <xf numFmtId="164" fontId="2" fillId="0" borderId="4" xfId="5" applyNumberFormat="1" applyFont="1" applyFill="1" applyBorder="1" applyAlignment="1">
      <alignment horizontal="center"/>
    </xf>
    <xf numFmtId="164" fontId="2" fillId="0" borderId="14" xfId="5" applyNumberFormat="1" applyFont="1" applyFill="1" applyBorder="1" applyAlignment="1" applyProtection="1">
      <alignment horizontal="center"/>
    </xf>
    <xf numFmtId="12" fontId="2" fillId="0" borderId="7" xfId="6" applyNumberFormat="1" applyFont="1" applyBorder="1" applyAlignment="1">
      <alignment horizontal="center"/>
    </xf>
    <xf numFmtId="164" fontId="2" fillId="0" borderId="0" xfId="5" applyNumberFormat="1" applyFont="1" applyFill="1" applyBorder="1" applyAlignment="1">
      <alignment horizontal="center"/>
    </xf>
    <xf numFmtId="164" fontId="2" fillId="0" borderId="7" xfId="5" applyNumberFormat="1" applyFont="1" applyFill="1" applyBorder="1" applyAlignment="1">
      <alignment horizontal="center"/>
    </xf>
    <xf numFmtId="12" fontId="2" fillId="0" borderId="10" xfId="6" applyNumberFormat="1" applyFont="1" applyBorder="1" applyAlignment="1">
      <alignment horizontal="center"/>
    </xf>
    <xf numFmtId="164" fontId="2" fillId="0" borderId="6" xfId="5" applyNumberFormat="1" applyFont="1" applyFill="1" applyBorder="1" applyAlignment="1" applyProtection="1">
      <alignment horizontal="center"/>
    </xf>
    <xf numFmtId="164" fontId="2" fillId="0" borderId="5" xfId="5" applyNumberFormat="1" applyFont="1" applyFill="1" applyBorder="1" applyAlignment="1" applyProtection="1">
      <alignment horizontal="center"/>
    </xf>
    <xf numFmtId="164" fontId="2" fillId="0" borderId="3" xfId="5" applyNumberFormat="1" applyFont="1" applyFill="1" applyBorder="1" applyAlignment="1" applyProtection="1">
      <alignment horizontal="center"/>
    </xf>
    <xf numFmtId="164" fontId="2" fillId="0" borderId="5" xfId="5" applyNumberFormat="1" applyFont="1" applyFill="1" applyBorder="1" applyAlignment="1" applyProtection="1">
      <alignment horizontal="centerContinuous"/>
    </xf>
    <xf numFmtId="164" fontId="2" fillId="0" borderId="5" xfId="5" quotePrefix="1" applyNumberFormat="1" applyFont="1" applyFill="1" applyBorder="1" applyAlignment="1" applyProtection="1">
      <alignment horizontal="center"/>
    </xf>
    <xf numFmtId="164" fontId="2" fillId="0" borderId="0" xfId="7" applyNumberFormat="1" applyFont="1" applyFill="1" applyBorder="1" applyAlignment="1">
      <alignment horizontal="left"/>
    </xf>
    <xf numFmtId="164" fontId="2" fillId="0" borderId="8" xfId="7" applyNumberFormat="1" applyFont="1" applyFill="1" applyBorder="1" applyAlignment="1">
      <alignment horizontal="left"/>
    </xf>
    <xf numFmtId="164" fontId="2" fillId="0" borderId="8" xfId="7" applyNumberFormat="1" applyFont="1" applyFill="1" applyBorder="1" applyAlignment="1"/>
    <xf numFmtId="164" fontId="2" fillId="0" borderId="9" xfId="5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/>
    <xf numFmtId="164" fontId="2" fillId="0" borderId="8" xfId="5" applyNumberFormat="1" applyFont="1" applyFill="1" applyBorder="1" applyAlignment="1">
      <alignment horizontal="left"/>
    </xf>
    <xf numFmtId="164" fontId="2" fillId="0" borderId="15" xfId="5" applyNumberFormat="1" applyFont="1" applyFill="1" applyBorder="1" applyAlignment="1"/>
    <xf numFmtId="164" fontId="2" fillId="0" borderId="15" xfId="5" applyNumberFormat="1" applyFont="1" applyFill="1" applyBorder="1" applyAlignment="1">
      <alignment horizontal="left"/>
    </xf>
    <xf numFmtId="164" fontId="2" fillId="0" borderId="15" xfId="7" applyNumberFormat="1" applyFont="1" applyFill="1" applyBorder="1" applyAlignment="1"/>
    <xf numFmtId="164" fontId="9" fillId="0" borderId="9" xfId="5" applyNumberFormat="1" applyFont="1" applyFill="1" applyBorder="1" applyAlignment="1">
      <alignment horizontal="left"/>
    </xf>
    <xf numFmtId="164" fontId="9" fillId="0" borderId="8" xfId="5" applyNumberFormat="1" applyFont="1" applyFill="1" applyBorder="1" applyAlignment="1">
      <alignment horizontal="left"/>
    </xf>
    <xf numFmtId="164" fontId="9" fillId="0" borderId="12" xfId="5" applyNumberFormat="1" applyFont="1" applyFill="1" applyBorder="1" applyAlignment="1">
      <alignment horizontal="left"/>
    </xf>
    <xf numFmtId="164" fontId="9" fillId="0" borderId="0" xfId="5" applyNumberFormat="1" applyFont="1" applyFill="1" applyBorder="1" applyAlignment="1"/>
    <xf numFmtId="164" fontId="2" fillId="0" borderId="6" xfId="5" quotePrefix="1" applyNumberFormat="1" applyFont="1" applyFill="1" applyBorder="1" applyAlignment="1">
      <alignment horizontal="left"/>
    </xf>
    <xf numFmtId="164" fontId="2" fillId="0" borderId="5" xfId="5" quotePrefix="1" applyNumberFormat="1" applyFont="1" applyFill="1" applyBorder="1" applyAlignment="1">
      <alignment horizontal="left"/>
    </xf>
    <xf numFmtId="164" fontId="2" fillId="0" borderId="3" xfId="5" quotePrefix="1" applyNumberFormat="1" applyFont="1" applyFill="1" applyBorder="1" applyAlignment="1">
      <alignment horizontal="left"/>
    </xf>
    <xf numFmtId="164" fontId="2" fillId="0" borderId="5" xfId="7" applyNumberFormat="1" applyFont="1" applyFill="1" applyBorder="1" applyAlignment="1"/>
    <xf numFmtId="164" fontId="2" fillId="0" borderId="9" xfId="5" applyNumberFormat="1" applyFont="1" applyFill="1" applyBorder="1" applyAlignment="1"/>
    <xf numFmtId="164" fontId="2" fillId="0" borderId="1" xfId="5" applyNumberFormat="1" applyFont="1" applyFill="1" applyBorder="1" applyAlignment="1">
      <alignment horizontal="left"/>
    </xf>
    <xf numFmtId="164" fontId="2" fillId="0" borderId="11" xfId="7" applyNumberFormat="1" applyFont="1" applyFill="1" applyBorder="1" applyAlignment="1"/>
    <xf numFmtId="12" fontId="2" fillId="0" borderId="0" xfId="6" applyNumberFormat="1" applyFont="1" applyAlignment="1">
      <alignment horizontal="left"/>
    </xf>
    <xf numFmtId="164" fontId="2" fillId="0" borderId="0" xfId="7" applyNumberFormat="1" applyFont="1" applyFill="1" applyBorder="1" applyAlignment="1"/>
    <xf numFmtId="43" fontId="2" fillId="0" borderId="0" xfId="7" applyFont="1" applyFill="1" applyBorder="1" applyAlignment="1"/>
    <xf numFmtId="12" fontId="10" fillId="0" borderId="0" xfId="6" applyNumberFormat="1" applyFont="1" applyAlignment="1">
      <alignment horizontal="left"/>
    </xf>
    <xf numFmtId="164" fontId="0" fillId="0" borderId="0" xfId="4" applyNumberFormat="1" applyFont="1"/>
    <xf numFmtId="164" fontId="0" fillId="0" borderId="0" xfId="2" applyNumberFormat="1" applyFont="1" applyFill="1" applyBorder="1" applyAlignment="1"/>
    <xf numFmtId="164" fontId="0" fillId="0" borderId="5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0" fillId="0" borderId="5" xfId="7" applyNumberFormat="1" applyFont="1" applyFill="1" applyBorder="1" applyAlignment="1"/>
    <xf numFmtId="164" fontId="5" fillId="0" borderId="5" xfId="2" applyNumberFormat="1" applyFont="1" applyFill="1" applyBorder="1" applyAlignment="1">
      <alignment horizontal="center"/>
    </xf>
    <xf numFmtId="164" fontId="2" fillId="0" borderId="8" xfId="2" applyNumberFormat="1" applyFont="1" applyFill="1" applyBorder="1" applyAlignment="1"/>
    <xf numFmtId="164" fontId="0" fillId="0" borderId="8" xfId="7" applyNumberFormat="1" applyFont="1" applyFill="1" applyBorder="1" applyAlignment="1"/>
    <xf numFmtId="164" fontId="0" fillId="0" borderId="8" xfId="2" applyNumberFormat="1" applyFont="1" applyFill="1" applyBorder="1" applyAlignment="1"/>
    <xf numFmtId="164" fontId="5" fillId="0" borderId="8" xfId="2" applyNumberFormat="1" applyFont="1" applyFill="1" applyBorder="1" applyAlignment="1">
      <alignment horizontal="right"/>
    </xf>
    <xf numFmtId="164" fontId="3" fillId="0" borderId="8" xfId="7" applyNumberFormat="1" applyFont="1" applyFill="1" applyBorder="1" applyAlignment="1">
      <alignment horizontal="left"/>
    </xf>
    <xf numFmtId="164" fontId="0" fillId="0" borderId="8" xfId="7" applyNumberFormat="1" applyFont="1" applyBorder="1" applyAlignment="1"/>
    <xf numFmtId="164" fontId="2" fillId="0" borderId="7" xfId="2" applyNumberFormat="1" applyFont="1" applyFill="1" applyBorder="1" applyAlignment="1"/>
    <xf numFmtId="164" fontId="0" fillId="0" borderId="7" xfId="7" applyNumberFormat="1" applyFont="1" applyFill="1" applyBorder="1" applyAlignment="1"/>
    <xf numFmtId="164" fontId="0" fillId="0" borderId="7" xfId="2" applyNumberFormat="1" applyFont="1" applyFill="1" applyBorder="1" applyAlignment="1"/>
    <xf numFmtId="164" fontId="5" fillId="0" borderId="7" xfId="2" applyNumberFormat="1" applyFont="1" applyFill="1" applyBorder="1" applyAlignment="1">
      <alignment horizontal="right"/>
    </xf>
    <xf numFmtId="164" fontId="5" fillId="0" borderId="5" xfId="2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/>
    <xf numFmtId="164" fontId="5" fillId="0" borderId="7" xfId="2" applyNumberFormat="1" applyFont="1" applyFill="1" applyBorder="1" applyAlignment="1"/>
    <xf numFmtId="164" fontId="2" fillId="0" borderId="11" xfId="2" applyNumberFormat="1" applyFont="1" applyFill="1" applyBorder="1" applyAlignment="1"/>
    <xf numFmtId="164" fontId="0" fillId="0" borderId="11" xfId="2" applyNumberFormat="1" applyFont="1" applyFill="1" applyBorder="1" applyAlignment="1"/>
    <xf numFmtId="164" fontId="2" fillId="0" borderId="0" xfId="7" applyNumberFormat="1" applyFont="1" applyFill="1" applyBorder="1"/>
    <xf numFmtId="164" fontId="0" fillId="0" borderId="0" xfId="7" applyNumberFormat="1" applyFont="1" applyFill="1" applyBorder="1"/>
    <xf numFmtId="164" fontId="2" fillId="0" borderId="0" xfId="10" applyNumberFormat="1" applyFont="1" applyFill="1" applyBorder="1"/>
    <xf numFmtId="43" fontId="0" fillId="0" borderId="0" xfId="0" applyNumberFormat="1"/>
    <xf numFmtId="164" fontId="0" fillId="0" borderId="15" xfId="2" applyNumberFormat="1" applyFont="1" applyFill="1" applyBorder="1" applyAlignment="1"/>
    <xf numFmtId="43" fontId="0" fillId="0" borderId="15" xfId="0" applyNumberFormat="1" applyBorder="1"/>
    <xf numFmtId="43" fontId="0" fillId="0" borderId="5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16" xfId="4" applyFont="1" applyBorder="1"/>
    <xf numFmtId="43" fontId="0" fillId="0" borderId="17" xfId="4" applyFont="1" applyBorder="1"/>
    <xf numFmtId="43" fontId="0" fillId="0" borderId="16" xfId="4" quotePrefix="1" applyFont="1" applyBorder="1"/>
    <xf numFmtId="43" fontId="0" fillId="0" borderId="18" xfId="4" applyFont="1" applyBorder="1"/>
    <xf numFmtId="43" fontId="0" fillId="0" borderId="19" xfId="4" applyFont="1" applyBorder="1"/>
    <xf numFmtId="43" fontId="0" fillId="0" borderId="20" xfId="4" applyFont="1" applyBorder="1"/>
    <xf numFmtId="43" fontId="0" fillId="0" borderId="21" xfId="4" applyFont="1" applyBorder="1"/>
  </cellXfs>
  <cellStyles count="11">
    <cellStyle name="Comma" xfId="4" builtinId="3"/>
    <cellStyle name="Comma 119" xfId="10" xr:uid="{7BFA8C7D-EFD9-4EAF-88FF-8FAE1C8CADAE}"/>
    <cellStyle name="Comma 2" xfId="7" xr:uid="{97725DE3-E6D5-41A8-B56F-742DC972810B}"/>
    <cellStyle name="Comma 2 3" xfId="2" xr:uid="{9A45542E-DAB1-473F-BB6E-E609D7A76BD3}"/>
    <cellStyle name="Comma 5 2" xfId="3" xr:uid="{FF3F829E-7BB6-48F8-8422-4C8760125754}"/>
    <cellStyle name="Comma 6" xfId="5" xr:uid="{ADAC2517-CEE4-4C2F-9DBE-88E8C716E74E}"/>
    <cellStyle name="Comma 8 2" xfId="1" xr:uid="{B55AC11B-D873-4C70-825A-7A210C634E2C}"/>
    <cellStyle name="Normal" xfId="0" builtinId="0"/>
    <cellStyle name="Normal 22" xfId="6" xr:uid="{484DA4E3-3071-46E4-9D15-3E90871C8649}"/>
    <cellStyle name="Normal 30" xfId="8" xr:uid="{814B57FB-3410-4D95-BC7C-FF986E039C27}"/>
    <cellStyle name="Percent 10" xfId="9" xr:uid="{1D93EE5D-0B48-41CC-8EA4-0F1B94CD9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4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Users\p74933\AppData\Local\Microsoft\Windows\INetCache\Content.Outlook\7BA3TAPH\WA%20JAM%202021%20GRC_Settlement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A%202013%20GRC%20(Docket%20UE-xxxxxx)\Filed\Direct\Exhibit%20No_(CCP-5)\Tab%204%20&amp;%205\COS%20WA%20June%202012%20(TempAdj-chg%20to%20St%20Lgts%20only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%20West%20Rate%20Mig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12-05-JAM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W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ystemSegCosts\03\Washington\MC_Washington_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Wy0902\EAST%20Blocking%209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16%20-%20%20old%20method\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Oregon%2099\Portfolio\TOU%20Tariff%20Rates%209-10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305A\Book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9E30-926F-4497-92BA-6F517BE129EA}">
  <sheetPr>
    <pageSetUpPr autoPageBreaks="0" fitToPage="1"/>
  </sheetPr>
  <dimension ref="A1:V69"/>
  <sheetViews>
    <sheetView showGridLines="0" tabSelected="1" view="pageBreakPreview" zoomScale="55" zoomScaleNormal="70" zoomScaleSheetLayoutView="55" workbookViewId="0">
      <pane ySplit="3" topLeftCell="A4" activePane="bottomLeft" state="frozen"/>
      <selection pane="bottomLeft" activeCell="B1" sqref="B1"/>
    </sheetView>
  </sheetViews>
  <sheetFormatPr defaultColWidth="9.85546875" defaultRowHeight="15"/>
  <cols>
    <col min="1" max="1" width="0.85546875" style="33" customWidth="1"/>
    <col min="2" max="2" width="16.42578125" style="33" customWidth="1"/>
    <col min="3" max="3" width="12" style="33" bestFit="1" customWidth="1"/>
    <col min="4" max="4" width="8.28515625" style="33" bestFit="1" customWidth="1"/>
    <col min="5" max="5" width="13.7109375" style="33" bestFit="1" customWidth="1"/>
    <col min="6" max="6" width="15" style="3" customWidth="1"/>
    <col min="7" max="19" width="16.42578125" style="3" customWidth="1"/>
    <col min="20" max="21" width="0.85546875" style="3" customWidth="1"/>
    <col min="22" max="23" width="16.42578125" style="3" customWidth="1"/>
    <col min="24" max="16384" width="9.85546875" style="3"/>
  </cols>
  <sheetData>
    <row r="1" spans="2:22">
      <c r="B1" s="1"/>
      <c r="C1" s="1"/>
      <c r="D1" s="1"/>
      <c r="E1" s="1"/>
      <c r="F1" s="2"/>
      <c r="G1" s="2"/>
    </row>
    <row r="2" spans="2:22" ht="15.75">
      <c r="B2" s="4" t="s">
        <v>0</v>
      </c>
      <c r="C2" s="5"/>
      <c r="D2" s="5"/>
      <c r="E2" s="5"/>
      <c r="F2" s="5"/>
      <c r="G2" s="6"/>
      <c r="H2" s="4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7"/>
      <c r="V2" s="8"/>
    </row>
    <row r="3" spans="2:22" ht="15.75"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>
        <v>44378</v>
      </c>
      <c r="I3" s="12">
        <v>44409</v>
      </c>
      <c r="J3" s="12">
        <v>44440</v>
      </c>
      <c r="K3" s="12">
        <v>44470</v>
      </c>
      <c r="L3" s="12">
        <v>44501</v>
      </c>
      <c r="M3" s="12">
        <v>44531</v>
      </c>
      <c r="N3" s="12">
        <v>44562</v>
      </c>
      <c r="O3" s="12">
        <v>44593</v>
      </c>
      <c r="P3" s="12">
        <v>44621</v>
      </c>
      <c r="Q3" s="12">
        <v>44652</v>
      </c>
      <c r="R3" s="12">
        <v>44682</v>
      </c>
      <c r="S3" s="12">
        <v>44713</v>
      </c>
      <c r="V3" s="13" t="s">
        <v>8</v>
      </c>
    </row>
    <row r="4" spans="2:22" ht="15.75">
      <c r="B4" s="14"/>
      <c r="C4" s="14"/>
      <c r="D4" s="8"/>
      <c r="E4" s="10"/>
      <c r="F4" s="10"/>
      <c r="G4" s="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V4" s="16"/>
    </row>
    <row r="5" spans="2:22" ht="15.75">
      <c r="B5" s="17" t="s">
        <v>9</v>
      </c>
      <c r="C5" s="17" t="s">
        <v>10</v>
      </c>
      <c r="D5" s="16" t="s">
        <v>11</v>
      </c>
      <c r="E5" s="18" t="s">
        <v>12</v>
      </c>
      <c r="F5" s="19" t="s">
        <v>13</v>
      </c>
      <c r="G5" s="20">
        <f>SUM(H5:S5)/IF(OR(B5="Schedule 40",E5="Annual Bills"),1,12)</f>
        <v>9169.3972222222237</v>
      </c>
      <c r="H5" s="21">
        <v>9226.2666666666682</v>
      </c>
      <c r="I5" s="21">
        <v>9224.0333333333292</v>
      </c>
      <c r="J5" s="21">
        <v>9192.133333333335</v>
      </c>
      <c r="K5" s="21">
        <v>9189.8000000000029</v>
      </c>
      <c r="L5" s="21">
        <v>9187.466666666669</v>
      </c>
      <c r="M5" s="21">
        <v>9186.1000000000022</v>
      </c>
      <c r="N5" s="21">
        <v>9158.6333333333278</v>
      </c>
      <c r="O5" s="21">
        <v>9133.9666666666708</v>
      </c>
      <c r="P5" s="21">
        <v>9144.5666666666693</v>
      </c>
      <c r="Q5" s="21">
        <v>9123.8333333333358</v>
      </c>
      <c r="R5" s="21">
        <v>9121.9333333333343</v>
      </c>
      <c r="S5" s="21">
        <v>9144.0333333333347</v>
      </c>
      <c r="V5" s="16"/>
    </row>
    <row r="6" spans="2:22" ht="15.75">
      <c r="B6" s="17" t="s">
        <v>9</v>
      </c>
      <c r="C6" s="17" t="s">
        <v>10</v>
      </c>
      <c r="D6" s="16" t="s">
        <v>11</v>
      </c>
      <c r="E6" s="18" t="s">
        <v>12</v>
      </c>
      <c r="F6" s="22" t="s">
        <v>14</v>
      </c>
      <c r="G6" s="20">
        <f t="shared" ref="G6:G66" si="0">SUM(H6:S6)/IF(OR(B6="Schedule 40",E6="Annual Bills"),1,12)</f>
        <v>2931.172222222222</v>
      </c>
      <c r="H6" s="21">
        <v>2873.3666666666668</v>
      </c>
      <c r="I6" s="21">
        <v>2883.8666666666668</v>
      </c>
      <c r="J6" s="21">
        <v>2882.2333333333336</v>
      </c>
      <c r="K6" s="21">
        <v>2886.9666666666667</v>
      </c>
      <c r="L6" s="21">
        <v>2899.7333333333336</v>
      </c>
      <c r="M6" s="21">
        <v>2923</v>
      </c>
      <c r="N6" s="21">
        <v>2944.0666666666666</v>
      </c>
      <c r="O6" s="21">
        <v>2946.1</v>
      </c>
      <c r="P6" s="21">
        <v>2965.666666666667</v>
      </c>
      <c r="Q6" s="21">
        <v>2976.9666666666662</v>
      </c>
      <c r="R6" s="21">
        <v>2989.1333333333332</v>
      </c>
      <c r="S6" s="21">
        <v>3002.9666666666662</v>
      </c>
      <c r="V6" s="16"/>
    </row>
    <row r="7" spans="2:22" ht="15.75">
      <c r="B7" s="17" t="s">
        <v>9</v>
      </c>
      <c r="C7" s="17" t="s">
        <v>10</v>
      </c>
      <c r="D7" s="16" t="s">
        <v>11</v>
      </c>
      <c r="E7" s="18" t="s">
        <v>12</v>
      </c>
      <c r="F7" s="23" t="s">
        <v>15</v>
      </c>
      <c r="G7" s="20">
        <f t="shared" si="0"/>
        <v>2799.2333333333331</v>
      </c>
      <c r="H7" s="21">
        <v>2752.5000000000005</v>
      </c>
      <c r="I7" s="21">
        <v>2764.9</v>
      </c>
      <c r="J7" s="21">
        <v>2772.9333333333334</v>
      </c>
      <c r="K7" s="21">
        <v>2784.7333333333336</v>
      </c>
      <c r="L7" s="21">
        <v>2802.5999999999995</v>
      </c>
      <c r="M7" s="21">
        <v>2816.0666666666671</v>
      </c>
      <c r="N7" s="21">
        <v>2824.8</v>
      </c>
      <c r="O7" s="21">
        <v>2817.1999999999994</v>
      </c>
      <c r="P7" s="21">
        <v>2817.5333333333328</v>
      </c>
      <c r="Q7" s="21">
        <v>2813.6333333333328</v>
      </c>
      <c r="R7" s="21">
        <v>2812.2</v>
      </c>
      <c r="S7" s="21">
        <v>2811.7000000000003</v>
      </c>
      <c r="V7" s="16"/>
    </row>
    <row r="8" spans="2:22" ht="15.75">
      <c r="B8" s="17" t="s">
        <v>9</v>
      </c>
      <c r="C8" s="17" t="s">
        <v>10</v>
      </c>
      <c r="D8" s="16" t="s">
        <v>11</v>
      </c>
      <c r="E8" s="18" t="s">
        <v>12</v>
      </c>
      <c r="F8" s="23" t="s">
        <v>16</v>
      </c>
      <c r="G8" s="20">
        <f t="shared" si="0"/>
        <v>1.25</v>
      </c>
      <c r="H8" s="21">
        <v>3</v>
      </c>
      <c r="I8" s="21">
        <v>2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1">
        <v>1</v>
      </c>
      <c r="R8" s="21">
        <v>1</v>
      </c>
      <c r="S8" s="21">
        <v>1</v>
      </c>
      <c r="V8" s="16"/>
    </row>
    <row r="9" spans="2:22" ht="15.75">
      <c r="B9" s="17" t="s">
        <v>9</v>
      </c>
      <c r="C9" s="17" t="s">
        <v>10</v>
      </c>
      <c r="D9" s="16" t="s">
        <v>11</v>
      </c>
      <c r="E9" s="18" t="s">
        <v>12</v>
      </c>
      <c r="F9" s="23" t="s">
        <v>17</v>
      </c>
      <c r="G9" s="20">
        <f t="shared" si="0"/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V9" s="16"/>
    </row>
    <row r="10" spans="2:22" ht="15.75">
      <c r="B10" s="17" t="s">
        <v>9</v>
      </c>
      <c r="C10" s="17" t="s">
        <v>10</v>
      </c>
      <c r="D10" s="16" t="s">
        <v>11</v>
      </c>
      <c r="E10" s="18" t="s">
        <v>12</v>
      </c>
      <c r="F10" s="23" t="s">
        <v>18</v>
      </c>
      <c r="G10" s="20">
        <f t="shared" si="0"/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V10" s="16"/>
    </row>
    <row r="11" spans="2:22" ht="15.75">
      <c r="B11" s="17" t="s">
        <v>9</v>
      </c>
      <c r="C11" s="17" t="s">
        <v>10</v>
      </c>
      <c r="D11" s="16" t="s">
        <v>11</v>
      </c>
      <c r="E11" s="18" t="s">
        <v>19</v>
      </c>
      <c r="F11" s="19" t="s">
        <v>13</v>
      </c>
      <c r="G11" s="20">
        <f t="shared" si="0"/>
        <v>0.63013698630136983</v>
      </c>
      <c r="H11" s="21">
        <v>0</v>
      </c>
      <c r="I11" s="21">
        <v>0</v>
      </c>
      <c r="J11" s="21">
        <v>0</v>
      </c>
      <c r="K11" s="21">
        <v>0</v>
      </c>
      <c r="L11" s="21">
        <v>0.63013698630136983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V11" s="16"/>
    </row>
    <row r="12" spans="2:22" ht="15.75">
      <c r="B12" s="17" t="s">
        <v>9</v>
      </c>
      <c r="C12" s="17" t="s">
        <v>10</v>
      </c>
      <c r="D12" s="16" t="s">
        <v>11</v>
      </c>
      <c r="E12" s="18" t="s">
        <v>19</v>
      </c>
      <c r="F12" s="22" t="s">
        <v>14</v>
      </c>
      <c r="G12" s="20">
        <f t="shared" si="0"/>
        <v>2</v>
      </c>
      <c r="H12" s="21">
        <v>0</v>
      </c>
      <c r="I12" s="21">
        <v>0</v>
      </c>
      <c r="J12" s="21">
        <v>0</v>
      </c>
      <c r="K12" s="21">
        <v>0</v>
      </c>
      <c r="L12" s="21">
        <v>2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V12" s="16"/>
    </row>
    <row r="13" spans="2:22" ht="15.75">
      <c r="B13" s="17" t="s">
        <v>9</v>
      </c>
      <c r="C13" s="17" t="s">
        <v>10</v>
      </c>
      <c r="D13" s="16" t="s">
        <v>11</v>
      </c>
      <c r="E13" s="18" t="s">
        <v>19</v>
      </c>
      <c r="F13" s="23" t="s">
        <v>15</v>
      </c>
      <c r="G13" s="20">
        <f t="shared" si="0"/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V13" s="16"/>
    </row>
    <row r="14" spans="2:22" ht="15.75">
      <c r="B14" s="17" t="s">
        <v>9</v>
      </c>
      <c r="C14" s="17" t="s">
        <v>10</v>
      </c>
      <c r="D14" s="16" t="s">
        <v>11</v>
      </c>
      <c r="E14" s="18" t="s">
        <v>19</v>
      </c>
      <c r="F14" s="23" t="s">
        <v>16</v>
      </c>
      <c r="G14" s="20">
        <f t="shared" si="0"/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V14" s="16"/>
    </row>
    <row r="15" spans="2:22" ht="15.75">
      <c r="B15" s="17" t="s">
        <v>9</v>
      </c>
      <c r="C15" s="17" t="s">
        <v>10</v>
      </c>
      <c r="D15" s="16" t="s">
        <v>11</v>
      </c>
      <c r="E15" s="18" t="s">
        <v>19</v>
      </c>
      <c r="F15" s="23" t="s">
        <v>17</v>
      </c>
      <c r="G15" s="20">
        <f t="shared" si="0"/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V15" s="16"/>
    </row>
    <row r="16" spans="2:22" ht="15.75">
      <c r="B16" s="17" t="s">
        <v>9</v>
      </c>
      <c r="C16" s="17" t="s">
        <v>10</v>
      </c>
      <c r="D16" s="16" t="s">
        <v>11</v>
      </c>
      <c r="E16" s="18" t="s">
        <v>19</v>
      </c>
      <c r="F16" s="23" t="s">
        <v>18</v>
      </c>
      <c r="G16" s="20">
        <f t="shared" si="0"/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V16" s="16"/>
    </row>
    <row r="17" spans="2:22" ht="15.75">
      <c r="B17" s="17" t="s">
        <v>9</v>
      </c>
      <c r="C17" s="17" t="s">
        <v>10</v>
      </c>
      <c r="D17" s="16" t="s">
        <v>20</v>
      </c>
      <c r="E17" s="18" t="s">
        <v>12</v>
      </c>
      <c r="F17" s="19" t="s">
        <v>13</v>
      </c>
      <c r="G17" s="20">
        <f t="shared" si="0"/>
        <v>602.85000000000014</v>
      </c>
      <c r="H17" s="21">
        <v>604.16666666666674</v>
      </c>
      <c r="I17" s="21">
        <v>604.56666666666672</v>
      </c>
      <c r="J17" s="21">
        <v>606.13333333333344</v>
      </c>
      <c r="K17" s="21">
        <v>598.66666666666674</v>
      </c>
      <c r="L17" s="21">
        <v>598.40000000000009</v>
      </c>
      <c r="M17" s="21">
        <v>604.80000000000007</v>
      </c>
      <c r="N17" s="21">
        <v>604.43333333333328</v>
      </c>
      <c r="O17" s="21">
        <v>599.16666666666674</v>
      </c>
      <c r="P17" s="21">
        <v>601.30000000000007</v>
      </c>
      <c r="Q17" s="21">
        <v>601.40000000000009</v>
      </c>
      <c r="R17" s="21">
        <v>603.23333333333335</v>
      </c>
      <c r="S17" s="21">
        <v>607.93333333333339</v>
      </c>
      <c r="V17" s="16"/>
    </row>
    <row r="18" spans="2:22" ht="15.75">
      <c r="B18" s="17" t="s">
        <v>9</v>
      </c>
      <c r="C18" s="17" t="s">
        <v>10</v>
      </c>
      <c r="D18" s="16" t="s">
        <v>20</v>
      </c>
      <c r="E18" s="18" t="s">
        <v>12</v>
      </c>
      <c r="F18" s="22" t="s">
        <v>14</v>
      </c>
      <c r="G18" s="20">
        <f t="shared" si="0"/>
        <v>1439.5722222222223</v>
      </c>
      <c r="H18" s="21">
        <v>1445.8999999999999</v>
      </c>
      <c r="I18" s="21">
        <v>1435.3666666666666</v>
      </c>
      <c r="J18" s="21">
        <v>1424.9999999999998</v>
      </c>
      <c r="K18" s="21">
        <v>1420.7333333333331</v>
      </c>
      <c r="L18" s="21">
        <v>1422.7666666666669</v>
      </c>
      <c r="M18" s="21">
        <v>1435.6000000000001</v>
      </c>
      <c r="N18" s="21">
        <v>1441.3666666666668</v>
      </c>
      <c r="O18" s="21">
        <v>1438.8333333333335</v>
      </c>
      <c r="P18" s="21">
        <v>1444.1</v>
      </c>
      <c r="Q18" s="21">
        <v>1447.4666666666667</v>
      </c>
      <c r="R18" s="21">
        <v>1453.1333333333332</v>
      </c>
      <c r="S18" s="21">
        <v>1464.6</v>
      </c>
      <c r="V18" s="16"/>
    </row>
    <row r="19" spans="2:22" ht="15.75">
      <c r="B19" s="17" t="s">
        <v>9</v>
      </c>
      <c r="C19" s="17" t="s">
        <v>10</v>
      </c>
      <c r="D19" s="16" t="s">
        <v>20</v>
      </c>
      <c r="E19" s="18" t="s">
        <v>12</v>
      </c>
      <c r="F19" s="23" t="s">
        <v>15</v>
      </c>
      <c r="G19" s="20">
        <f t="shared" si="0"/>
        <v>3709.1944444444439</v>
      </c>
      <c r="H19" s="21">
        <v>3670.166666666667</v>
      </c>
      <c r="I19" s="21">
        <v>3686.7999999999993</v>
      </c>
      <c r="J19" s="21">
        <v>3692.8</v>
      </c>
      <c r="K19" s="21">
        <v>3709.4333333333329</v>
      </c>
      <c r="L19" s="21">
        <v>3715.8666666666663</v>
      </c>
      <c r="M19" s="21">
        <v>3716.7333333333336</v>
      </c>
      <c r="N19" s="21">
        <v>3718.7666666666669</v>
      </c>
      <c r="O19" s="21">
        <v>3719.4</v>
      </c>
      <c r="P19" s="21">
        <v>3725.4</v>
      </c>
      <c r="Q19" s="21">
        <v>3720.7333333333331</v>
      </c>
      <c r="R19" s="21">
        <v>3720.4666666666662</v>
      </c>
      <c r="S19" s="21">
        <v>3713.7666666666664</v>
      </c>
      <c r="V19" s="16"/>
    </row>
    <row r="20" spans="2:22" ht="15.75">
      <c r="B20" s="17" t="s">
        <v>9</v>
      </c>
      <c r="C20" s="17" t="s">
        <v>10</v>
      </c>
      <c r="D20" s="16" t="s">
        <v>20</v>
      </c>
      <c r="E20" s="18" t="s">
        <v>12</v>
      </c>
      <c r="F20" s="23" t="s">
        <v>16</v>
      </c>
      <c r="G20" s="20">
        <f t="shared" si="0"/>
        <v>90.677777777777763</v>
      </c>
      <c r="H20" s="21">
        <v>130.03333333333333</v>
      </c>
      <c r="I20" s="21">
        <v>113.06666666666666</v>
      </c>
      <c r="J20" s="21">
        <v>111.06666666666666</v>
      </c>
      <c r="K20" s="21">
        <v>102.8</v>
      </c>
      <c r="L20" s="21">
        <v>92.366666666666674</v>
      </c>
      <c r="M20" s="21">
        <v>87</v>
      </c>
      <c r="N20" s="21">
        <v>83</v>
      </c>
      <c r="O20" s="21">
        <v>77.366666666666674</v>
      </c>
      <c r="P20" s="21">
        <v>75.766666666666666</v>
      </c>
      <c r="Q20" s="21">
        <v>74.366666666666674</v>
      </c>
      <c r="R20" s="21">
        <v>71.3</v>
      </c>
      <c r="S20" s="21">
        <v>70</v>
      </c>
      <c r="V20" s="16"/>
    </row>
    <row r="21" spans="2:22" ht="15.75">
      <c r="B21" s="17" t="s">
        <v>9</v>
      </c>
      <c r="C21" s="17" t="s">
        <v>10</v>
      </c>
      <c r="D21" s="16" t="s">
        <v>20</v>
      </c>
      <c r="E21" s="18" t="s">
        <v>12</v>
      </c>
      <c r="F21" s="23" t="s">
        <v>17</v>
      </c>
      <c r="G21" s="20">
        <f t="shared" si="0"/>
        <v>3.4166666666666665</v>
      </c>
      <c r="H21" s="21">
        <v>5</v>
      </c>
      <c r="I21" s="21">
        <v>5</v>
      </c>
      <c r="J21" s="21">
        <v>4</v>
      </c>
      <c r="K21" s="21">
        <v>4</v>
      </c>
      <c r="L21" s="21">
        <v>4</v>
      </c>
      <c r="M21" s="21">
        <v>4</v>
      </c>
      <c r="N21" s="21">
        <v>2</v>
      </c>
      <c r="O21" s="21">
        <v>3</v>
      </c>
      <c r="P21" s="21">
        <v>3</v>
      </c>
      <c r="Q21" s="21">
        <v>3</v>
      </c>
      <c r="R21" s="21">
        <v>2</v>
      </c>
      <c r="S21" s="21">
        <v>2</v>
      </c>
      <c r="V21" s="16"/>
    </row>
    <row r="22" spans="2:22" ht="15.75">
      <c r="B22" s="17" t="s">
        <v>9</v>
      </c>
      <c r="C22" s="17" t="s">
        <v>10</v>
      </c>
      <c r="D22" s="16" t="s">
        <v>20</v>
      </c>
      <c r="E22" s="18" t="s">
        <v>12</v>
      </c>
      <c r="F22" s="23" t="s">
        <v>18</v>
      </c>
      <c r="G22" s="20">
        <f t="shared" si="0"/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V22" s="24"/>
    </row>
    <row r="23" spans="2:22" ht="15.75">
      <c r="B23" s="17" t="s">
        <v>9</v>
      </c>
      <c r="C23" s="17" t="s">
        <v>10</v>
      </c>
      <c r="D23" s="16" t="s">
        <v>20</v>
      </c>
      <c r="E23" s="18" t="s">
        <v>19</v>
      </c>
      <c r="F23" s="19" t="s">
        <v>13</v>
      </c>
      <c r="G23" s="20">
        <f t="shared" si="0"/>
        <v>23.131506849315066</v>
      </c>
      <c r="H23" s="21">
        <v>0</v>
      </c>
      <c r="I23" s="21">
        <v>0</v>
      </c>
      <c r="J23" s="21">
        <v>0</v>
      </c>
      <c r="K23" s="21">
        <v>0</v>
      </c>
      <c r="L23" s="21">
        <v>22.501369863013696</v>
      </c>
      <c r="M23" s="21">
        <v>0</v>
      </c>
      <c r="N23" s="21">
        <v>0</v>
      </c>
      <c r="O23" s="21">
        <v>0.19178082191780821</v>
      </c>
      <c r="P23" s="21">
        <v>0</v>
      </c>
      <c r="Q23" s="21">
        <v>0</v>
      </c>
      <c r="R23" s="21">
        <v>0.43835616438356162</v>
      </c>
      <c r="S23" s="21">
        <v>0</v>
      </c>
      <c r="V23" s="16"/>
    </row>
    <row r="24" spans="2:22" ht="15.75">
      <c r="B24" s="17" t="s">
        <v>9</v>
      </c>
      <c r="C24" s="17" t="s">
        <v>10</v>
      </c>
      <c r="D24" s="16" t="s">
        <v>20</v>
      </c>
      <c r="E24" s="18" t="s">
        <v>19</v>
      </c>
      <c r="F24" s="22" t="s">
        <v>14</v>
      </c>
      <c r="G24" s="20">
        <f t="shared" si="0"/>
        <v>2</v>
      </c>
      <c r="H24" s="21">
        <v>0</v>
      </c>
      <c r="I24" s="21">
        <v>0</v>
      </c>
      <c r="J24" s="21">
        <v>0</v>
      </c>
      <c r="K24" s="21">
        <v>0</v>
      </c>
      <c r="L24" s="21">
        <v>2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V24" s="16"/>
    </row>
    <row r="25" spans="2:22" ht="15.75">
      <c r="B25" s="17" t="s">
        <v>9</v>
      </c>
      <c r="C25" s="17" t="s">
        <v>10</v>
      </c>
      <c r="D25" s="16" t="s">
        <v>20</v>
      </c>
      <c r="E25" s="18" t="s">
        <v>19</v>
      </c>
      <c r="F25" s="23" t="s">
        <v>15</v>
      </c>
      <c r="G25" s="20">
        <f t="shared" si="0"/>
        <v>39.339726027397248</v>
      </c>
      <c r="H25" s="21">
        <v>0</v>
      </c>
      <c r="I25" s="21">
        <v>0</v>
      </c>
      <c r="J25" s="21">
        <v>0</v>
      </c>
      <c r="K25" s="21">
        <v>0</v>
      </c>
      <c r="L25" s="21">
        <v>38.649315068493138</v>
      </c>
      <c r="M25" s="21">
        <v>0</v>
      </c>
      <c r="N25" s="21">
        <v>0</v>
      </c>
      <c r="O25" s="21">
        <v>0</v>
      </c>
      <c r="P25" s="21">
        <v>0.30410958904109592</v>
      </c>
      <c r="Q25" s="21">
        <v>0</v>
      </c>
      <c r="R25" s="21">
        <v>0.38630136986301372</v>
      </c>
      <c r="S25" s="21">
        <v>0</v>
      </c>
      <c r="V25" s="16"/>
    </row>
    <row r="26" spans="2:22" ht="15.75">
      <c r="B26" s="17" t="s">
        <v>9</v>
      </c>
      <c r="C26" s="17" t="s">
        <v>10</v>
      </c>
      <c r="D26" s="16" t="s">
        <v>20</v>
      </c>
      <c r="E26" s="18" t="s">
        <v>19</v>
      </c>
      <c r="F26" s="23" t="s">
        <v>16</v>
      </c>
      <c r="G26" s="20">
        <f t="shared" si="0"/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V26" s="16"/>
    </row>
    <row r="27" spans="2:22" ht="15.75">
      <c r="B27" s="17" t="s">
        <v>9</v>
      </c>
      <c r="C27" s="17" t="s">
        <v>10</v>
      </c>
      <c r="D27" s="16" t="s">
        <v>20</v>
      </c>
      <c r="E27" s="18" t="s">
        <v>19</v>
      </c>
      <c r="F27" s="23" t="s">
        <v>17</v>
      </c>
      <c r="G27" s="20">
        <f t="shared" si="0"/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V27" s="16"/>
    </row>
    <row r="28" spans="2:22" ht="15.75">
      <c r="B28" s="17" t="s">
        <v>9</v>
      </c>
      <c r="C28" s="17" t="s">
        <v>10</v>
      </c>
      <c r="D28" s="16" t="s">
        <v>20</v>
      </c>
      <c r="E28" s="18" t="s">
        <v>19</v>
      </c>
      <c r="F28" s="23" t="s">
        <v>18</v>
      </c>
      <c r="G28" s="25">
        <f t="shared" si="0"/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V28" s="26">
        <v>0</v>
      </c>
    </row>
    <row r="29" spans="2:22" ht="15.75">
      <c r="B29" s="8"/>
      <c r="C29" s="8"/>
      <c r="D29" s="8"/>
      <c r="E29" s="9"/>
      <c r="F29" s="10"/>
      <c r="G29" s="2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V29" s="8"/>
    </row>
    <row r="30" spans="2:22" ht="15.75">
      <c r="B30" s="17" t="s">
        <v>21</v>
      </c>
      <c r="C30" s="17" t="s">
        <v>22</v>
      </c>
      <c r="D30" s="16" t="s">
        <v>11</v>
      </c>
      <c r="E30" s="18" t="s">
        <v>10</v>
      </c>
      <c r="F30" s="19" t="s">
        <v>13</v>
      </c>
      <c r="G30" s="20">
        <f t="shared" si="0"/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V30" s="16"/>
    </row>
    <row r="31" spans="2:22" ht="15.75">
      <c r="B31" s="17" t="s">
        <v>21</v>
      </c>
      <c r="C31" s="17" t="s">
        <v>22</v>
      </c>
      <c r="D31" s="16" t="s">
        <v>11</v>
      </c>
      <c r="E31" s="18" t="s">
        <v>10</v>
      </c>
      <c r="F31" s="22" t="s">
        <v>14</v>
      </c>
      <c r="G31" s="20">
        <f t="shared" si="0"/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V31" s="16"/>
    </row>
    <row r="32" spans="2:22" ht="15.75">
      <c r="B32" s="17" t="s">
        <v>21</v>
      </c>
      <c r="C32" s="17" t="s">
        <v>22</v>
      </c>
      <c r="D32" s="16" t="s">
        <v>11</v>
      </c>
      <c r="E32" s="18" t="s">
        <v>10</v>
      </c>
      <c r="F32" s="23" t="s">
        <v>15</v>
      </c>
      <c r="G32" s="20">
        <f t="shared" si="0"/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V32" s="16"/>
    </row>
    <row r="33" spans="2:22" ht="15.75">
      <c r="B33" s="17" t="s">
        <v>21</v>
      </c>
      <c r="C33" s="17" t="s">
        <v>22</v>
      </c>
      <c r="D33" s="16" t="s">
        <v>11</v>
      </c>
      <c r="E33" s="18" t="s">
        <v>10</v>
      </c>
      <c r="F33" s="23" t="s">
        <v>16</v>
      </c>
      <c r="G33" s="20">
        <f t="shared" si="0"/>
        <v>10.441666666666666</v>
      </c>
      <c r="H33" s="21">
        <v>9</v>
      </c>
      <c r="I33" s="21">
        <v>10</v>
      </c>
      <c r="J33" s="21">
        <v>11</v>
      </c>
      <c r="K33" s="21">
        <v>11</v>
      </c>
      <c r="L33" s="21">
        <v>11</v>
      </c>
      <c r="M33" s="21">
        <v>11</v>
      </c>
      <c r="N33" s="21">
        <v>11</v>
      </c>
      <c r="O33" s="21">
        <v>11.3</v>
      </c>
      <c r="P33" s="21">
        <v>10</v>
      </c>
      <c r="Q33" s="21">
        <v>10</v>
      </c>
      <c r="R33" s="21">
        <v>10</v>
      </c>
      <c r="S33" s="21">
        <v>10</v>
      </c>
      <c r="V33" s="16"/>
    </row>
    <row r="34" spans="2:22" ht="15.75">
      <c r="B34" s="17" t="s">
        <v>21</v>
      </c>
      <c r="C34" s="17" t="s">
        <v>22</v>
      </c>
      <c r="D34" s="16" t="s">
        <v>11</v>
      </c>
      <c r="E34" s="18" t="s">
        <v>10</v>
      </c>
      <c r="F34" s="23" t="s">
        <v>17</v>
      </c>
      <c r="G34" s="20">
        <f t="shared" si="0"/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V34" s="16"/>
    </row>
    <row r="35" spans="2:22" ht="15.75">
      <c r="B35" s="17" t="s">
        <v>21</v>
      </c>
      <c r="C35" s="17" t="s">
        <v>22</v>
      </c>
      <c r="D35" s="16" t="s">
        <v>11</v>
      </c>
      <c r="E35" s="18" t="s">
        <v>10</v>
      </c>
      <c r="F35" s="23" t="s">
        <v>18</v>
      </c>
      <c r="G35" s="20">
        <f t="shared" si="0"/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V35" s="16"/>
    </row>
    <row r="36" spans="2:22" ht="15.75">
      <c r="B36" s="17" t="s">
        <v>21</v>
      </c>
      <c r="C36" s="17" t="s">
        <v>22</v>
      </c>
      <c r="D36" s="16" t="s">
        <v>20</v>
      </c>
      <c r="E36" s="18" t="s">
        <v>10</v>
      </c>
      <c r="F36" s="19" t="s">
        <v>13</v>
      </c>
      <c r="G36" s="20">
        <f t="shared" si="0"/>
        <v>6.5222222222222221</v>
      </c>
      <c r="H36" s="21">
        <v>5</v>
      </c>
      <c r="I36" s="21">
        <v>6</v>
      </c>
      <c r="J36" s="21">
        <v>6</v>
      </c>
      <c r="K36" s="21">
        <v>6</v>
      </c>
      <c r="L36" s="21">
        <v>6</v>
      </c>
      <c r="M36" s="21">
        <v>6</v>
      </c>
      <c r="N36" s="21">
        <v>6</v>
      </c>
      <c r="O36" s="21">
        <v>6</v>
      </c>
      <c r="P36" s="21">
        <v>6.8666666666666671</v>
      </c>
      <c r="Q36" s="21">
        <v>7.7333333333333334</v>
      </c>
      <c r="R36" s="21">
        <v>8</v>
      </c>
      <c r="S36" s="21">
        <v>8.6666666666666679</v>
      </c>
      <c r="V36" s="16"/>
    </row>
    <row r="37" spans="2:22" ht="15.75">
      <c r="B37" s="17" t="s">
        <v>21</v>
      </c>
      <c r="C37" s="17" t="s">
        <v>22</v>
      </c>
      <c r="D37" s="16" t="s">
        <v>20</v>
      </c>
      <c r="E37" s="18" t="s">
        <v>10</v>
      </c>
      <c r="F37" s="22" t="s">
        <v>14</v>
      </c>
      <c r="G37" s="20">
        <f t="shared" si="0"/>
        <v>2.4138888888888888</v>
      </c>
      <c r="H37" s="21">
        <v>1</v>
      </c>
      <c r="I37" s="21">
        <v>1</v>
      </c>
      <c r="J37" s="21">
        <v>1</v>
      </c>
      <c r="K37" s="21">
        <v>1</v>
      </c>
      <c r="L37" s="21">
        <v>3.7</v>
      </c>
      <c r="M37" s="21">
        <v>3</v>
      </c>
      <c r="N37" s="21">
        <v>3</v>
      </c>
      <c r="O37" s="21">
        <v>3</v>
      </c>
      <c r="P37" s="21">
        <v>3</v>
      </c>
      <c r="Q37" s="21">
        <v>3</v>
      </c>
      <c r="R37" s="21">
        <v>3</v>
      </c>
      <c r="S37" s="21">
        <v>3.2666666666666666</v>
      </c>
      <c r="V37" s="16"/>
    </row>
    <row r="38" spans="2:22" ht="15.75">
      <c r="B38" s="17" t="s">
        <v>21</v>
      </c>
      <c r="C38" s="17" t="s">
        <v>22</v>
      </c>
      <c r="D38" s="16" t="s">
        <v>20</v>
      </c>
      <c r="E38" s="18" t="s">
        <v>10</v>
      </c>
      <c r="F38" s="23" t="s">
        <v>15</v>
      </c>
      <c r="G38" s="20">
        <f t="shared" si="0"/>
        <v>32.136111111111113</v>
      </c>
      <c r="H38" s="21">
        <v>41.8</v>
      </c>
      <c r="I38" s="21">
        <v>41.599999999999994</v>
      </c>
      <c r="J38" s="21">
        <v>38.400000000000006</v>
      </c>
      <c r="K38" s="21">
        <v>32.933333333333337</v>
      </c>
      <c r="L38" s="21">
        <v>32.766666666666666</v>
      </c>
      <c r="M38" s="21">
        <v>30.366666666666667</v>
      </c>
      <c r="N38" s="21">
        <v>29.766666666666666</v>
      </c>
      <c r="O38" s="21">
        <v>29</v>
      </c>
      <c r="P38" s="21">
        <v>26.633333333333333</v>
      </c>
      <c r="Q38" s="21">
        <v>27.766666666666666</v>
      </c>
      <c r="R38" s="21">
        <v>27</v>
      </c>
      <c r="S38" s="21">
        <v>27.6</v>
      </c>
      <c r="V38" s="16"/>
    </row>
    <row r="39" spans="2:22" ht="15.75">
      <c r="B39" s="17" t="s">
        <v>21</v>
      </c>
      <c r="C39" s="17" t="s">
        <v>22</v>
      </c>
      <c r="D39" s="16" t="s">
        <v>20</v>
      </c>
      <c r="E39" s="18" t="s">
        <v>10</v>
      </c>
      <c r="F39" s="23" t="s">
        <v>16</v>
      </c>
      <c r="G39" s="20">
        <f t="shared" si="0"/>
        <v>679.99999999999989</v>
      </c>
      <c r="H39" s="21">
        <v>638.5333333333333</v>
      </c>
      <c r="I39" s="21">
        <v>654.9</v>
      </c>
      <c r="J39" s="21">
        <v>661.9</v>
      </c>
      <c r="K39" s="21">
        <v>670</v>
      </c>
      <c r="L39" s="21">
        <v>678.43333333333339</v>
      </c>
      <c r="M39" s="21">
        <v>683.0333333333333</v>
      </c>
      <c r="N39" s="21">
        <v>693.86666666666667</v>
      </c>
      <c r="O39" s="21">
        <v>696.96666666666658</v>
      </c>
      <c r="P39" s="21">
        <v>696.4</v>
      </c>
      <c r="Q39" s="21">
        <v>695.4</v>
      </c>
      <c r="R39" s="21">
        <v>697</v>
      </c>
      <c r="S39" s="21">
        <v>693.56666666666672</v>
      </c>
      <c r="V39" s="16"/>
    </row>
    <row r="40" spans="2:22" ht="15.75">
      <c r="B40" s="17" t="s">
        <v>21</v>
      </c>
      <c r="C40" s="17" t="s">
        <v>22</v>
      </c>
      <c r="D40" s="16" t="s">
        <v>20</v>
      </c>
      <c r="E40" s="18" t="s">
        <v>10</v>
      </c>
      <c r="F40" s="23" t="s">
        <v>17</v>
      </c>
      <c r="G40" s="20">
        <f t="shared" si="0"/>
        <v>324.61666666666662</v>
      </c>
      <c r="H40" s="21">
        <v>323.26666666666665</v>
      </c>
      <c r="I40" s="21">
        <v>324.9666666666667</v>
      </c>
      <c r="J40" s="21">
        <v>325.3</v>
      </c>
      <c r="K40" s="21">
        <v>325</v>
      </c>
      <c r="L40" s="21">
        <v>325.83333333333331</v>
      </c>
      <c r="M40" s="21">
        <v>324</v>
      </c>
      <c r="N40" s="21">
        <v>326.93333333333334</v>
      </c>
      <c r="O40" s="21">
        <v>325</v>
      </c>
      <c r="P40" s="21">
        <v>324.10000000000002</v>
      </c>
      <c r="Q40" s="21">
        <v>323</v>
      </c>
      <c r="R40" s="21">
        <v>324</v>
      </c>
      <c r="S40" s="21">
        <v>324</v>
      </c>
      <c r="V40" s="16"/>
    </row>
    <row r="41" spans="2:22" ht="15.75">
      <c r="B41" s="17" t="s">
        <v>21</v>
      </c>
      <c r="C41" s="17" t="s">
        <v>22</v>
      </c>
      <c r="D41" s="16" t="s">
        <v>20</v>
      </c>
      <c r="E41" s="18" t="s">
        <v>10</v>
      </c>
      <c r="F41" s="23" t="s">
        <v>18</v>
      </c>
      <c r="G41" s="20">
        <f t="shared" si="0"/>
        <v>4.6055555555555552</v>
      </c>
      <c r="H41" s="21">
        <v>5</v>
      </c>
      <c r="I41" s="21">
        <v>5</v>
      </c>
      <c r="J41" s="21">
        <v>5</v>
      </c>
      <c r="K41" s="21">
        <v>5</v>
      </c>
      <c r="L41" s="21">
        <v>5</v>
      </c>
      <c r="M41" s="21">
        <v>5</v>
      </c>
      <c r="N41" s="21">
        <v>5</v>
      </c>
      <c r="O41" s="21">
        <v>4.2666666666666666</v>
      </c>
      <c r="P41" s="21">
        <v>4</v>
      </c>
      <c r="Q41" s="21">
        <v>4</v>
      </c>
      <c r="R41" s="21">
        <v>4</v>
      </c>
      <c r="S41" s="21">
        <v>4</v>
      </c>
      <c r="V41" s="16"/>
    </row>
    <row r="42" spans="2:22" ht="15.75">
      <c r="B42" s="17" t="s">
        <v>21</v>
      </c>
      <c r="C42" s="17" t="s">
        <v>23</v>
      </c>
      <c r="D42" s="16" t="s">
        <v>11</v>
      </c>
      <c r="E42" s="18" t="s">
        <v>10</v>
      </c>
      <c r="F42" s="19" t="s">
        <v>13</v>
      </c>
      <c r="G42" s="20">
        <f t="shared" si="0"/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V42" s="16"/>
    </row>
    <row r="43" spans="2:22" ht="15.75">
      <c r="B43" s="17" t="s">
        <v>21</v>
      </c>
      <c r="C43" s="17" t="s">
        <v>23</v>
      </c>
      <c r="D43" s="16" t="s">
        <v>11</v>
      </c>
      <c r="E43" s="18" t="s">
        <v>10</v>
      </c>
      <c r="F43" s="22" t="s">
        <v>14</v>
      </c>
      <c r="G43" s="20">
        <f t="shared" si="0"/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V43" s="16"/>
    </row>
    <row r="44" spans="2:22" ht="15.75">
      <c r="B44" s="17" t="s">
        <v>21</v>
      </c>
      <c r="C44" s="17" t="s">
        <v>23</v>
      </c>
      <c r="D44" s="16" t="s">
        <v>11</v>
      </c>
      <c r="E44" s="18" t="s">
        <v>10</v>
      </c>
      <c r="F44" s="23" t="s">
        <v>15</v>
      </c>
      <c r="G44" s="20">
        <f t="shared" si="0"/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V44" s="16"/>
    </row>
    <row r="45" spans="2:22" ht="15.75">
      <c r="B45" s="17" t="s">
        <v>21</v>
      </c>
      <c r="C45" s="17" t="s">
        <v>23</v>
      </c>
      <c r="D45" s="16" t="s">
        <v>11</v>
      </c>
      <c r="E45" s="18" t="s">
        <v>10</v>
      </c>
      <c r="F45" s="23" t="s">
        <v>16</v>
      </c>
      <c r="G45" s="20">
        <f t="shared" si="0"/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V45" s="16"/>
    </row>
    <row r="46" spans="2:22" ht="15.75">
      <c r="B46" s="17" t="s">
        <v>21</v>
      </c>
      <c r="C46" s="17" t="s">
        <v>23</v>
      </c>
      <c r="D46" s="16" t="s">
        <v>11</v>
      </c>
      <c r="E46" s="18" t="s">
        <v>10</v>
      </c>
      <c r="F46" s="23" t="s">
        <v>17</v>
      </c>
      <c r="G46" s="20">
        <f t="shared" si="0"/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V46" s="16"/>
    </row>
    <row r="47" spans="2:22" ht="15.75">
      <c r="B47" s="17" t="s">
        <v>21</v>
      </c>
      <c r="C47" s="17" t="s">
        <v>23</v>
      </c>
      <c r="D47" s="16" t="s">
        <v>11</v>
      </c>
      <c r="E47" s="18" t="s">
        <v>10</v>
      </c>
      <c r="F47" s="23" t="s">
        <v>18</v>
      </c>
      <c r="G47" s="20">
        <f t="shared" si="0"/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V47" s="16"/>
    </row>
    <row r="48" spans="2:22" ht="15.75">
      <c r="B48" s="17" t="s">
        <v>21</v>
      </c>
      <c r="C48" s="17" t="s">
        <v>23</v>
      </c>
      <c r="D48" s="16" t="s">
        <v>20</v>
      </c>
      <c r="E48" s="18" t="s">
        <v>10</v>
      </c>
      <c r="F48" s="19" t="s">
        <v>13</v>
      </c>
      <c r="G48" s="20">
        <f t="shared" si="0"/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V48" s="16"/>
    </row>
    <row r="49" spans="2:22" ht="15.75">
      <c r="B49" s="17" t="s">
        <v>21</v>
      </c>
      <c r="C49" s="17" t="s">
        <v>23</v>
      </c>
      <c r="D49" s="16" t="s">
        <v>20</v>
      </c>
      <c r="E49" s="18" t="s">
        <v>10</v>
      </c>
      <c r="F49" s="22" t="s">
        <v>14</v>
      </c>
      <c r="G49" s="20">
        <f t="shared" si="0"/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V49" s="16"/>
    </row>
    <row r="50" spans="2:22" ht="15.75">
      <c r="B50" s="17" t="s">
        <v>21</v>
      </c>
      <c r="C50" s="17" t="s">
        <v>23</v>
      </c>
      <c r="D50" s="16" t="s">
        <v>20</v>
      </c>
      <c r="E50" s="18" t="s">
        <v>10</v>
      </c>
      <c r="F50" s="23" t="s">
        <v>15</v>
      </c>
      <c r="G50" s="20">
        <f t="shared" si="0"/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V50" s="16"/>
    </row>
    <row r="51" spans="2:22" ht="15.75">
      <c r="B51" s="17" t="s">
        <v>21</v>
      </c>
      <c r="C51" s="17" t="s">
        <v>23</v>
      </c>
      <c r="D51" s="16" t="s">
        <v>20</v>
      </c>
      <c r="E51" s="18" t="s">
        <v>10</v>
      </c>
      <c r="F51" s="23" t="s">
        <v>16</v>
      </c>
      <c r="G51" s="20">
        <f t="shared" si="0"/>
        <v>4.833333333333333</v>
      </c>
      <c r="H51" s="21">
        <v>4</v>
      </c>
      <c r="I51" s="21">
        <v>4</v>
      </c>
      <c r="J51" s="21">
        <v>5</v>
      </c>
      <c r="K51" s="21">
        <v>5</v>
      </c>
      <c r="L51" s="21">
        <v>5</v>
      </c>
      <c r="M51" s="21">
        <v>5</v>
      </c>
      <c r="N51" s="21">
        <v>5</v>
      </c>
      <c r="O51" s="21">
        <v>5</v>
      </c>
      <c r="P51" s="21">
        <v>5</v>
      </c>
      <c r="Q51" s="21">
        <v>5</v>
      </c>
      <c r="R51" s="21">
        <v>5</v>
      </c>
      <c r="S51" s="21">
        <v>5</v>
      </c>
      <c r="V51" s="16"/>
    </row>
    <row r="52" spans="2:22" ht="15.75">
      <c r="B52" s="17" t="s">
        <v>21</v>
      </c>
      <c r="C52" s="17" t="s">
        <v>23</v>
      </c>
      <c r="D52" s="16" t="s">
        <v>20</v>
      </c>
      <c r="E52" s="18" t="s">
        <v>10</v>
      </c>
      <c r="F52" s="23" t="s">
        <v>17</v>
      </c>
      <c r="G52" s="20">
        <f t="shared" si="0"/>
        <v>5</v>
      </c>
      <c r="H52" s="21">
        <v>5</v>
      </c>
      <c r="I52" s="21">
        <v>5</v>
      </c>
      <c r="J52" s="21">
        <v>5</v>
      </c>
      <c r="K52" s="21">
        <v>5</v>
      </c>
      <c r="L52" s="21">
        <v>5</v>
      </c>
      <c r="M52" s="21">
        <v>5</v>
      </c>
      <c r="N52" s="21">
        <v>5</v>
      </c>
      <c r="O52" s="21">
        <v>5</v>
      </c>
      <c r="P52" s="21">
        <v>5</v>
      </c>
      <c r="Q52" s="21">
        <v>5</v>
      </c>
      <c r="R52" s="21">
        <v>5</v>
      </c>
      <c r="S52" s="21">
        <v>5</v>
      </c>
      <c r="V52" s="16"/>
    </row>
    <row r="53" spans="2:22" ht="15.75">
      <c r="B53" s="17" t="s">
        <v>21</v>
      </c>
      <c r="C53" s="17" t="s">
        <v>23</v>
      </c>
      <c r="D53" s="16" t="s">
        <v>20</v>
      </c>
      <c r="E53" s="18" t="s">
        <v>10</v>
      </c>
      <c r="F53" s="23" t="s">
        <v>18</v>
      </c>
      <c r="G53" s="25">
        <f t="shared" si="0"/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V53" s="28">
        <v>0</v>
      </c>
    </row>
    <row r="54" spans="2:22" ht="15.75">
      <c r="B54" s="14"/>
      <c r="C54" s="14"/>
      <c r="D54" s="8"/>
      <c r="E54" s="9"/>
      <c r="F54" s="10"/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V54" s="16"/>
    </row>
    <row r="55" spans="2:22" ht="15.75">
      <c r="B55" s="17" t="s">
        <v>24</v>
      </c>
      <c r="C55" s="17" t="s">
        <v>10</v>
      </c>
      <c r="D55" s="16" t="s">
        <v>11</v>
      </c>
      <c r="E55" s="18" t="s">
        <v>10</v>
      </c>
      <c r="F55" s="19" t="s">
        <v>13</v>
      </c>
      <c r="G55" s="20">
        <f t="shared" si="0"/>
        <v>667.17906004130259</v>
      </c>
      <c r="H55" s="21">
        <v>1.2111490221156687</v>
      </c>
      <c r="I55" s="21">
        <v>0.66584472427294938</v>
      </c>
      <c r="J55" s="21">
        <v>1.6110978366072406</v>
      </c>
      <c r="K55" s="21">
        <v>2.5288286369857524</v>
      </c>
      <c r="L55" s="21">
        <v>652.78941331098713</v>
      </c>
      <c r="M55" s="21">
        <v>1.643835616438356E-2</v>
      </c>
      <c r="N55" s="21">
        <v>8.4969389909225257E-2</v>
      </c>
      <c r="O55" s="21">
        <v>0.11779607346421787</v>
      </c>
      <c r="P55" s="21">
        <v>1.3725986911547394</v>
      </c>
      <c r="Q55" s="21">
        <v>0.38632045598480053</v>
      </c>
      <c r="R55" s="21">
        <v>1.7451973823094786</v>
      </c>
      <c r="S55" s="21">
        <v>4.6494061613471329</v>
      </c>
      <c r="V55" s="16"/>
    </row>
    <row r="56" spans="2:22" ht="15.75">
      <c r="B56" s="17" t="s">
        <v>24</v>
      </c>
      <c r="C56" s="17" t="s">
        <v>10</v>
      </c>
      <c r="D56" s="16" t="s">
        <v>11</v>
      </c>
      <c r="E56" s="18" t="s">
        <v>10</v>
      </c>
      <c r="F56" s="22" t="s">
        <v>14</v>
      </c>
      <c r="G56" s="20">
        <f t="shared" si="0"/>
        <v>301.48740094974949</v>
      </c>
      <c r="H56" s="21">
        <v>0.17532193371332067</v>
      </c>
      <c r="I56" s="21">
        <v>0</v>
      </c>
      <c r="J56" s="21">
        <v>0.79726027397260268</v>
      </c>
      <c r="K56" s="21">
        <v>4.1645112159786128</v>
      </c>
      <c r="L56" s="21">
        <v>292.69541728574438</v>
      </c>
      <c r="M56" s="21">
        <v>0.10686406343532842</v>
      </c>
      <c r="N56" s="21">
        <v>0</v>
      </c>
      <c r="O56" s="21">
        <v>0.15072830905636478</v>
      </c>
      <c r="P56" s="21">
        <v>0.41925269157694744</v>
      </c>
      <c r="Q56" s="21">
        <v>0.67943846316233913</v>
      </c>
      <c r="R56" s="21">
        <v>0.88769263246780672</v>
      </c>
      <c r="S56" s="21">
        <v>1.4109140806417564</v>
      </c>
      <c r="V56" s="16"/>
    </row>
    <row r="57" spans="2:22" ht="15.75">
      <c r="B57" s="17" t="s">
        <v>24</v>
      </c>
      <c r="C57" s="17" t="s">
        <v>10</v>
      </c>
      <c r="D57" s="16" t="s">
        <v>11</v>
      </c>
      <c r="E57" s="18" t="s">
        <v>10</v>
      </c>
      <c r="F57" s="23" t="s">
        <v>15</v>
      </c>
      <c r="G57" s="20">
        <f t="shared" si="0"/>
        <v>35.115068493150687</v>
      </c>
      <c r="H57" s="21">
        <v>0</v>
      </c>
      <c r="I57" s="21">
        <v>0</v>
      </c>
      <c r="J57" s="21">
        <v>0</v>
      </c>
      <c r="K57" s="21">
        <v>0</v>
      </c>
      <c r="L57" s="21">
        <v>35.115068493150687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V57" s="16"/>
    </row>
    <row r="58" spans="2:22" ht="15.75">
      <c r="B58" s="17" t="s">
        <v>24</v>
      </c>
      <c r="C58" s="17" t="s">
        <v>10</v>
      </c>
      <c r="D58" s="16" t="s">
        <v>11</v>
      </c>
      <c r="E58" s="18" t="s">
        <v>10</v>
      </c>
      <c r="F58" s="23" t="s">
        <v>16</v>
      </c>
      <c r="G58" s="20">
        <f t="shared" si="0"/>
        <v>1</v>
      </c>
      <c r="H58" s="21">
        <v>0</v>
      </c>
      <c r="I58" s="21">
        <v>0</v>
      </c>
      <c r="J58" s="21">
        <v>0</v>
      </c>
      <c r="K58" s="21">
        <v>0</v>
      </c>
      <c r="L58" s="21">
        <v>1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V58" s="16"/>
    </row>
    <row r="59" spans="2:22" ht="15.75">
      <c r="B59" s="17" t="s">
        <v>24</v>
      </c>
      <c r="C59" s="17" t="s">
        <v>10</v>
      </c>
      <c r="D59" s="16" t="s">
        <v>11</v>
      </c>
      <c r="E59" s="18" t="s">
        <v>10</v>
      </c>
      <c r="F59" s="23" t="s">
        <v>17</v>
      </c>
      <c r="G59" s="20">
        <f t="shared" si="0"/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V59" s="16"/>
    </row>
    <row r="60" spans="2:22" ht="15.75">
      <c r="B60" s="17" t="s">
        <v>24</v>
      </c>
      <c r="C60" s="17" t="s">
        <v>10</v>
      </c>
      <c r="D60" s="16" t="s">
        <v>11</v>
      </c>
      <c r="E60" s="18" t="s">
        <v>10</v>
      </c>
      <c r="F60" s="23" t="s">
        <v>18</v>
      </c>
      <c r="G60" s="20">
        <f t="shared" si="0"/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V60" s="16"/>
    </row>
    <row r="61" spans="2:22" ht="15.75">
      <c r="B61" s="17" t="s">
        <v>24</v>
      </c>
      <c r="C61" s="17" t="s">
        <v>10</v>
      </c>
      <c r="D61" s="16" t="s">
        <v>20</v>
      </c>
      <c r="E61" s="18" t="s">
        <v>10</v>
      </c>
      <c r="F61" s="19" t="s">
        <v>13</v>
      </c>
      <c r="G61" s="20">
        <f t="shared" si="0"/>
        <v>804.1870461182574</v>
      </c>
      <c r="H61" s="21">
        <v>2.9945345975148667</v>
      </c>
      <c r="I61" s="21">
        <v>6.3479014666403977</v>
      </c>
      <c r="J61" s="21">
        <v>6.2027829470941285</v>
      </c>
      <c r="K61" s="21">
        <v>6.3287102265919293</v>
      </c>
      <c r="L61" s="21">
        <v>773.30215016834757</v>
      </c>
      <c r="M61" s="21">
        <v>9.8626377598676679E-2</v>
      </c>
      <c r="N61" s="21">
        <v>0.93424108085286051</v>
      </c>
      <c r="O61" s="21">
        <v>0.44384631623390336</v>
      </c>
      <c r="P61" s="21">
        <v>1.071247625079164</v>
      </c>
      <c r="Q61" s="21">
        <v>2.7369498642282704</v>
      </c>
      <c r="R61" s="21">
        <v>1.6712581802828796</v>
      </c>
      <c r="S61" s="21">
        <v>2.0547972677927477</v>
      </c>
      <c r="V61" s="16"/>
    </row>
    <row r="62" spans="2:22" ht="15.75">
      <c r="B62" s="17" t="s">
        <v>24</v>
      </c>
      <c r="C62" s="17" t="s">
        <v>10</v>
      </c>
      <c r="D62" s="16" t="s">
        <v>20</v>
      </c>
      <c r="E62" s="18" t="s">
        <v>10</v>
      </c>
      <c r="F62" s="22" t="s">
        <v>14</v>
      </c>
      <c r="G62" s="20">
        <f t="shared" si="0"/>
        <v>859.27562595751363</v>
      </c>
      <c r="H62" s="21">
        <v>1.1397076040197085</v>
      </c>
      <c r="I62" s="21">
        <v>2.0574934958407827</v>
      </c>
      <c r="J62" s="21">
        <v>0.77260079981729157</v>
      </c>
      <c r="K62" s="21">
        <v>5.0657352544107077</v>
      </c>
      <c r="L62" s="21">
        <v>840.40733687384716</v>
      </c>
      <c r="M62" s="21">
        <v>0.18629934557736966</v>
      </c>
      <c r="N62" s="21">
        <v>0.6740025332488917</v>
      </c>
      <c r="O62" s="21">
        <v>1.4793645767363313</v>
      </c>
      <c r="P62" s="21">
        <v>1.6629723453662655</v>
      </c>
      <c r="Q62" s="21">
        <v>1.7533776651889381</v>
      </c>
      <c r="R62" s="21">
        <v>2.0109774118640491</v>
      </c>
      <c r="S62" s="21">
        <v>2.0657580515961493</v>
      </c>
      <c r="V62" s="16"/>
    </row>
    <row r="63" spans="2:22" ht="15.75">
      <c r="B63" s="17" t="s">
        <v>24</v>
      </c>
      <c r="C63" s="17" t="s">
        <v>10</v>
      </c>
      <c r="D63" s="16" t="s">
        <v>20</v>
      </c>
      <c r="E63" s="18" t="s">
        <v>10</v>
      </c>
      <c r="F63" s="23" t="s">
        <v>15</v>
      </c>
      <c r="G63" s="20">
        <f t="shared" si="0"/>
        <v>2322.0521429840292</v>
      </c>
      <c r="H63" s="21">
        <v>1.3232876712328767</v>
      </c>
      <c r="I63" s="21">
        <v>8.4328767123287705</v>
      </c>
      <c r="J63" s="21">
        <v>6.9178082191780828</v>
      </c>
      <c r="K63" s="21">
        <v>15.400000000000007</v>
      </c>
      <c r="L63" s="21">
        <v>2271.5590658963406</v>
      </c>
      <c r="M63" s="21">
        <v>7.6731704072573556E-2</v>
      </c>
      <c r="N63" s="21">
        <v>1.440996411230737</v>
      </c>
      <c r="O63" s="21">
        <v>2.6383259446907332</v>
      </c>
      <c r="P63" s="21">
        <v>1.3616212792906905</v>
      </c>
      <c r="Q63" s="21">
        <v>4.1451868271057641</v>
      </c>
      <c r="R63" s="21">
        <v>4.5424724046489171</v>
      </c>
      <c r="S63" s="21">
        <v>4.2137699139100233</v>
      </c>
      <c r="V63" s="16"/>
    </row>
    <row r="64" spans="2:22" ht="15.75">
      <c r="B64" s="17" t="s">
        <v>24</v>
      </c>
      <c r="C64" s="17" t="s">
        <v>10</v>
      </c>
      <c r="D64" s="16" t="s">
        <v>20</v>
      </c>
      <c r="E64" s="18" t="s">
        <v>10</v>
      </c>
      <c r="F64" s="23" t="s">
        <v>16</v>
      </c>
      <c r="G64" s="20">
        <f t="shared" si="0"/>
        <v>137.56713016786426</v>
      </c>
      <c r="H64" s="21">
        <v>0</v>
      </c>
      <c r="I64" s="21">
        <v>0</v>
      </c>
      <c r="J64" s="21">
        <v>0</v>
      </c>
      <c r="K64" s="21">
        <v>0</v>
      </c>
      <c r="L64" s="21">
        <v>136.05483205420927</v>
      </c>
      <c r="M64" s="21">
        <v>0</v>
      </c>
      <c r="N64" s="21">
        <v>0</v>
      </c>
      <c r="O64" s="21">
        <v>0.19453240447540637</v>
      </c>
      <c r="P64" s="21">
        <v>0</v>
      </c>
      <c r="Q64" s="21">
        <v>0.91228625712476252</v>
      </c>
      <c r="R64" s="21">
        <v>0.40547945205479452</v>
      </c>
      <c r="S64" s="21">
        <v>0</v>
      </c>
      <c r="V64" s="16"/>
    </row>
    <row r="65" spans="2:22" ht="15.75">
      <c r="B65" s="17" t="s">
        <v>24</v>
      </c>
      <c r="C65" s="17" t="s">
        <v>10</v>
      </c>
      <c r="D65" s="16" t="s">
        <v>20</v>
      </c>
      <c r="E65" s="18" t="s">
        <v>10</v>
      </c>
      <c r="F65" s="23" t="s">
        <v>17</v>
      </c>
      <c r="G65" s="20">
        <f t="shared" si="0"/>
        <v>13</v>
      </c>
      <c r="H65" s="21">
        <v>0</v>
      </c>
      <c r="I65" s="21">
        <v>0</v>
      </c>
      <c r="J65" s="21">
        <v>0</v>
      </c>
      <c r="K65" s="21">
        <v>0</v>
      </c>
      <c r="L65" s="21">
        <v>13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V65" s="16"/>
    </row>
    <row r="66" spans="2:22" ht="15.75">
      <c r="B66" s="29" t="s">
        <v>24</v>
      </c>
      <c r="C66" s="29" t="s">
        <v>10</v>
      </c>
      <c r="D66" s="28" t="s">
        <v>20</v>
      </c>
      <c r="E66" s="30" t="s">
        <v>10</v>
      </c>
      <c r="F66" s="31" t="s">
        <v>18</v>
      </c>
      <c r="G66" s="25">
        <f t="shared" si="0"/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V66" s="28">
        <v>0</v>
      </c>
    </row>
    <row r="68" spans="2:22">
      <c r="G68" s="34"/>
    </row>
    <row r="69" spans="2:22">
      <c r="F69" s="33"/>
    </row>
  </sheetData>
  <printOptions horizontalCentered="1"/>
  <pageMargins left="0.22" right="0.5" top="0.5" bottom="0.55000000000000004" header="0.5" footer="0.38"/>
  <pageSetup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4E4E-0A31-4666-A3E3-07D774115064}">
  <dimension ref="A1:B49"/>
  <sheetViews>
    <sheetView workbookViewId="0"/>
  </sheetViews>
  <sheetFormatPr defaultRowHeight="15"/>
  <cols>
    <col min="1" max="1" width="25.5703125" bestFit="1" customWidth="1"/>
  </cols>
  <sheetData>
    <row r="1" spans="1:2">
      <c r="A1" t="s">
        <v>25</v>
      </c>
    </row>
    <row r="2" spans="1:2">
      <c r="A2" t="s">
        <v>26</v>
      </c>
    </row>
    <row r="3" spans="1:2">
      <c r="A3" s="35" t="s">
        <v>27</v>
      </c>
    </row>
    <row r="4" spans="1:2">
      <c r="A4" t="s">
        <v>28</v>
      </c>
      <c r="B4">
        <f>'Sch.24,29,36,40 Customers'!G5+'Sch.24,29,36,40 Customers'!G11</f>
        <v>9170.027359208525</v>
      </c>
    </row>
    <row r="5" spans="1:2">
      <c r="A5" t="s">
        <v>29</v>
      </c>
      <c r="B5">
        <f>'Sch.24,29,36,40 Customers'!G17+'Sch.24,29,36,40 Customers'!G23</f>
        <v>625.98150684931522</v>
      </c>
    </row>
    <row r="6" spans="1:2">
      <c r="A6" t="s">
        <v>30</v>
      </c>
      <c r="B6">
        <f>'Sch.24,29,36,40 Customers'!G6+'Sch.24,29,36,40 Customers'!G12</f>
        <v>2933.172222222222</v>
      </c>
    </row>
    <row r="7" spans="1:2">
      <c r="A7" t="s">
        <v>31</v>
      </c>
      <c r="B7">
        <f>'Sch.24,29,36,40 Customers'!G18+'Sch.24,29,36,40 Customers'!G24</f>
        <v>1441.5722222222223</v>
      </c>
    </row>
    <row r="8" spans="1:2">
      <c r="A8" s="35" t="s">
        <v>32</v>
      </c>
    </row>
    <row r="9" spans="1:2">
      <c r="A9" t="s">
        <v>33</v>
      </c>
      <c r="B9">
        <f>'Sch.24,29,36,40 Customers'!G7+'Sch.24,29,36,40 Customers'!G13</f>
        <v>2799.2333333333331</v>
      </c>
    </row>
    <row r="10" spans="1:2">
      <c r="A10" t="s">
        <v>34</v>
      </c>
      <c r="B10">
        <f>'Sch.24,29,36,40 Customers'!G19+'Sch.24,29,36,40 Customers'!G25</f>
        <v>3748.5341704718412</v>
      </c>
    </row>
    <row r="11" spans="1:2">
      <c r="A11" s="35" t="s">
        <v>35</v>
      </c>
    </row>
    <row r="12" spans="1:2">
      <c r="A12" t="s">
        <v>33</v>
      </c>
      <c r="B12">
        <f>SUM('Sch.24,29,36,40 Customers'!G8:G10,'Sch.24,29,36,40 Customers'!G14:G16)</f>
        <v>1.25</v>
      </c>
    </row>
    <row r="13" spans="1:2">
      <c r="A13" t="s">
        <v>34</v>
      </c>
      <c r="B13">
        <f>SUM('Sch.24,29,36,40 Customers'!G20:G22,'Sch.24,29,36,40 Customers'!G26:G28)</f>
        <v>94.094444444444434</v>
      </c>
    </row>
    <row r="15" spans="1:2">
      <c r="A15" t="s">
        <v>36</v>
      </c>
    </row>
    <row r="16" spans="1:2">
      <c r="A16" s="35" t="s">
        <v>37</v>
      </c>
    </row>
    <row r="17" spans="1:2">
      <c r="A17" s="35" t="s">
        <v>38</v>
      </c>
    </row>
    <row r="18" spans="1:2">
      <c r="A18" t="s">
        <v>39</v>
      </c>
      <c r="B18">
        <f>SUM('Sch.24,29,36,40 Customers'!G30:G32)</f>
        <v>0</v>
      </c>
    </row>
    <row r="19" spans="1:2">
      <c r="A19" t="s">
        <v>40</v>
      </c>
      <c r="B19">
        <f>SUM('Sch.24,29,36,40 Customers'!G36:G38)</f>
        <v>41.072222222222223</v>
      </c>
    </row>
    <row r="20" spans="1:2">
      <c r="A20" s="35" t="s">
        <v>41</v>
      </c>
    </row>
    <row r="21" spans="1:2">
      <c r="A21" t="s">
        <v>39</v>
      </c>
      <c r="B21">
        <f>'Sch.24,29,36,40 Customers'!G33</f>
        <v>10.441666666666666</v>
      </c>
    </row>
    <row r="22" spans="1:2">
      <c r="A22" t="s">
        <v>40</v>
      </c>
      <c r="B22">
        <f>'Sch.24,29,36,40 Customers'!G39</f>
        <v>679.99999999999989</v>
      </c>
    </row>
    <row r="23" spans="1:2">
      <c r="A23" s="35" t="s">
        <v>42</v>
      </c>
    </row>
    <row r="24" spans="1:2">
      <c r="A24" t="s">
        <v>39</v>
      </c>
      <c r="B24">
        <f>'Sch.24,29,36,40 Customers'!G34</f>
        <v>0</v>
      </c>
    </row>
    <row r="25" spans="1:2">
      <c r="A25" t="s">
        <v>40</v>
      </c>
      <c r="B25">
        <f>'Sch.24,29,36,40 Customers'!G40</f>
        <v>324.61666666666662</v>
      </c>
    </row>
    <row r="26" spans="1:2">
      <c r="A26" s="35" t="s">
        <v>43</v>
      </c>
    </row>
    <row r="27" spans="1:2">
      <c r="A27" t="s">
        <v>40</v>
      </c>
      <c r="B27">
        <f>'Sch.24,29,36,40 Customers'!G41</f>
        <v>4.6055555555555552</v>
      </c>
    </row>
    <row r="28" spans="1:2">
      <c r="A28" s="35" t="s">
        <v>46</v>
      </c>
    </row>
    <row r="29" spans="1:2">
      <c r="A29" s="35" t="s">
        <v>41</v>
      </c>
    </row>
    <row r="30" spans="1:2">
      <c r="A30" t="s">
        <v>39</v>
      </c>
      <c r="B30">
        <f>'Sch.24,29,36,40 Customers'!G45</f>
        <v>0</v>
      </c>
    </row>
    <row r="31" spans="1:2">
      <c r="A31" t="s">
        <v>40</v>
      </c>
      <c r="B31">
        <f>'Sch.24,29,36,40 Customers'!G51</f>
        <v>4.833333333333333</v>
      </c>
    </row>
    <row r="32" spans="1:2">
      <c r="A32" s="35" t="s">
        <v>45</v>
      </c>
    </row>
    <row r="33" spans="1:2">
      <c r="A33" t="s">
        <v>39</v>
      </c>
      <c r="B33">
        <f>'Sch.24,29,36,40 Customers'!G46</f>
        <v>0</v>
      </c>
    </row>
    <row r="34" spans="1:2">
      <c r="A34" t="s">
        <v>40</v>
      </c>
      <c r="B34">
        <f>'Sch.24,29,36,40 Customers'!G52</f>
        <v>5</v>
      </c>
    </row>
    <row r="35" spans="1:2">
      <c r="A35" s="35" t="s">
        <v>43</v>
      </c>
    </row>
    <row r="36" spans="1:2">
      <c r="A36" t="s">
        <v>40</v>
      </c>
      <c r="B36">
        <f>'Sch.24,29,36,40 Customers'!G53</f>
        <v>0</v>
      </c>
    </row>
    <row r="38" spans="1:2">
      <c r="A38" t="s">
        <v>47</v>
      </c>
    </row>
    <row r="39" spans="1:2">
      <c r="A39" s="35" t="s">
        <v>44</v>
      </c>
    </row>
    <row r="40" spans="1:2">
      <c r="A40" t="s">
        <v>28</v>
      </c>
      <c r="B40" s="36">
        <f>'Sch.24,29,36,40 Customers'!G55</f>
        <v>667.17906004130259</v>
      </c>
    </row>
    <row r="41" spans="1:2">
      <c r="A41" t="s">
        <v>29</v>
      </c>
      <c r="B41">
        <f>'Sch.24,29,36,40 Customers'!G61</f>
        <v>804.1870461182574</v>
      </c>
    </row>
    <row r="42" spans="1:2">
      <c r="A42" t="s">
        <v>30</v>
      </c>
      <c r="B42">
        <f>'Sch.24,29,36,40 Customers'!G56+'Sch.24,29,36,40 Customers'!G57</f>
        <v>336.6024694429002</v>
      </c>
    </row>
    <row r="43" spans="1:2">
      <c r="A43" t="s">
        <v>31</v>
      </c>
      <c r="B43">
        <f>'Sch.24,29,36,40 Customers'!G62+'Sch.24,29,36,40 Customers'!G63</f>
        <v>3181.3277689415427</v>
      </c>
    </row>
    <row r="44" spans="1:2">
      <c r="A44" s="35" t="s">
        <v>49</v>
      </c>
    </row>
    <row r="45" spans="1:2">
      <c r="A45" t="s">
        <v>33</v>
      </c>
      <c r="B45">
        <f>'Sch.24,29,36,40 Customers'!G58</f>
        <v>1</v>
      </c>
    </row>
    <row r="46" spans="1:2">
      <c r="A46" t="s">
        <v>34</v>
      </c>
      <c r="B46">
        <f>'Sch.24,29,36,40 Customers'!G64</f>
        <v>137.56713016786426</v>
      </c>
    </row>
    <row r="47" spans="1:2">
      <c r="A47" s="35" t="s">
        <v>48</v>
      </c>
    </row>
    <row r="48" spans="1:2">
      <c r="A48" t="s">
        <v>33</v>
      </c>
      <c r="B48">
        <f>'Sch.24,29,36,40 Customers'!G59</f>
        <v>0</v>
      </c>
    </row>
    <row r="49" spans="1:2">
      <c r="A49" t="s">
        <v>34</v>
      </c>
      <c r="B49">
        <f>'Sch.24,29,36,40 Customers'!G65</f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D4B8-C6F0-455B-9A76-01691D7F3716}">
  <sheetPr>
    <pageSetUpPr fitToPage="1"/>
  </sheetPr>
  <dimension ref="A1:Q115"/>
  <sheetViews>
    <sheetView showGridLines="0" view="pageBreakPreview" zoomScale="55" zoomScaleNormal="70" zoomScaleSheetLayoutView="55" workbookViewId="0">
      <pane ySplit="9" topLeftCell="A10" activePane="bottomLeft" state="frozen"/>
      <selection pane="bottomLeft" activeCell="B1" sqref="B1"/>
    </sheetView>
  </sheetViews>
  <sheetFormatPr defaultColWidth="8.7109375" defaultRowHeight="15.75"/>
  <cols>
    <col min="1" max="1" width="0.85546875" style="39" customWidth="1"/>
    <col min="2" max="2" width="13.7109375" style="39" bestFit="1" customWidth="1"/>
    <col min="3" max="3" width="30.5703125" style="39" bestFit="1" customWidth="1"/>
    <col min="4" max="16" width="16.42578125" style="39" customWidth="1"/>
    <col min="17" max="17" width="0.85546875" style="39" customWidth="1"/>
    <col min="18" max="28" width="16.42578125" style="39" customWidth="1"/>
    <col min="29" max="16384" width="8.7109375" style="39"/>
  </cols>
  <sheetData>
    <row r="1" spans="1:17" ht="15.75" customHeight="1">
      <c r="A1" s="37" t="s">
        <v>50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5.75" customHeight="1">
      <c r="A2" s="37" t="s">
        <v>51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0"/>
    </row>
    <row r="3" spans="1:17" ht="15.75" customHeight="1">
      <c r="A3" s="37" t="s">
        <v>52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40"/>
    </row>
    <row r="4" spans="1:17">
      <c r="A4" s="37" t="s">
        <v>53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0"/>
    </row>
    <row r="5" spans="1:17">
      <c r="A5" s="37"/>
      <c r="B5" s="37"/>
      <c r="C5" s="37"/>
      <c r="D5" s="37"/>
      <c r="E5" s="37"/>
      <c r="F5" s="41"/>
      <c r="G5" s="37"/>
      <c r="H5" s="37"/>
      <c r="I5" s="37"/>
      <c r="J5" s="37"/>
      <c r="K5" s="37"/>
      <c r="L5" s="37"/>
      <c r="M5" s="37"/>
      <c r="N5" s="37"/>
      <c r="O5" s="37"/>
      <c r="P5" s="37"/>
      <c r="Q5" s="42"/>
    </row>
    <row r="6" spans="1:17">
      <c r="B6" s="43"/>
      <c r="C6" s="43"/>
      <c r="D6" s="44"/>
      <c r="E6" s="45"/>
      <c r="F6" s="44"/>
      <c r="G6" s="46"/>
      <c r="H6" s="46"/>
      <c r="I6" s="45"/>
      <c r="J6" s="47" t="s">
        <v>54</v>
      </c>
      <c r="K6" s="48"/>
      <c r="L6" s="48"/>
      <c r="M6" s="48"/>
      <c r="N6" s="48"/>
      <c r="O6" s="48"/>
      <c r="P6" s="49"/>
      <c r="Q6" s="50"/>
    </row>
    <row r="7" spans="1:17">
      <c r="B7" s="51"/>
      <c r="C7" s="52"/>
      <c r="D7" s="53"/>
      <c r="E7" s="54"/>
      <c r="F7" s="55" t="s">
        <v>55</v>
      </c>
      <c r="G7" s="56"/>
      <c r="H7" s="56"/>
      <c r="I7" s="57"/>
      <c r="J7" s="58"/>
      <c r="K7" s="59" t="s">
        <v>56</v>
      </c>
      <c r="L7" s="56"/>
      <c r="M7" s="56"/>
      <c r="N7" s="60"/>
      <c r="O7" s="60"/>
      <c r="P7" s="61"/>
      <c r="Q7" s="37"/>
    </row>
    <row r="8" spans="1:17" ht="18.75">
      <c r="B8" s="51"/>
      <c r="C8" s="52"/>
      <c r="D8" s="62" t="s">
        <v>0</v>
      </c>
      <c r="E8" s="57"/>
      <c r="F8" s="63"/>
      <c r="G8" s="64" t="s">
        <v>56</v>
      </c>
      <c r="H8" s="49"/>
      <c r="I8" s="63"/>
      <c r="J8" s="63"/>
      <c r="K8" s="65"/>
      <c r="L8" s="66" t="s">
        <v>57</v>
      </c>
      <c r="M8" s="67"/>
      <c r="N8" s="68"/>
      <c r="O8" s="69"/>
      <c r="P8" s="61"/>
      <c r="Q8" s="70"/>
    </row>
    <row r="9" spans="1:17" ht="18.75">
      <c r="B9" s="71" t="s">
        <v>58</v>
      </c>
      <c r="C9" s="71" t="s">
        <v>59</v>
      </c>
      <c r="D9" s="72" t="s">
        <v>60</v>
      </c>
      <c r="E9" s="73" t="s">
        <v>61</v>
      </c>
      <c r="F9" s="73" t="s">
        <v>60</v>
      </c>
      <c r="G9" s="73" t="s">
        <v>62</v>
      </c>
      <c r="H9" s="73" t="s">
        <v>63</v>
      </c>
      <c r="I9" s="73" t="s">
        <v>61</v>
      </c>
      <c r="J9" s="74" t="s">
        <v>64</v>
      </c>
      <c r="K9" s="74" t="s">
        <v>65</v>
      </c>
      <c r="L9" s="74" t="s">
        <v>66</v>
      </c>
      <c r="M9" s="75" t="s">
        <v>63</v>
      </c>
      <c r="N9" s="76" t="s">
        <v>62</v>
      </c>
      <c r="O9" s="77" t="s">
        <v>67</v>
      </c>
      <c r="P9" s="76" t="s">
        <v>61</v>
      </c>
      <c r="Q9" s="70"/>
    </row>
    <row r="10" spans="1:17" ht="15.75" customHeight="1">
      <c r="B10" s="43"/>
      <c r="C10" s="78"/>
      <c r="D10" s="79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</row>
    <row r="11" spans="1:17" ht="15.75" customHeight="1">
      <c r="B11" s="51" t="s">
        <v>68</v>
      </c>
      <c r="C11" s="83" t="s">
        <v>69</v>
      </c>
      <c r="D11" s="84">
        <v>0</v>
      </c>
      <c r="E11" s="83">
        <v>0</v>
      </c>
      <c r="F11" s="85">
        <v>0</v>
      </c>
      <c r="G11" s="85">
        <v>0</v>
      </c>
      <c r="H11" s="85">
        <f>I11-G11-F11</f>
        <v>0</v>
      </c>
      <c r="I11" s="85">
        <v>0</v>
      </c>
      <c r="J11" s="85">
        <v>4868922.92</v>
      </c>
      <c r="K11" s="85">
        <v>-4868922.92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</row>
    <row r="12" spans="1:17" ht="15.75" customHeight="1">
      <c r="B12" s="51" t="s">
        <v>68</v>
      </c>
      <c r="C12" s="83" t="s">
        <v>70</v>
      </c>
      <c r="D12" s="84">
        <v>0</v>
      </c>
      <c r="E12" s="83">
        <v>0</v>
      </c>
      <c r="F12" s="85">
        <v>0</v>
      </c>
      <c r="G12" s="85">
        <v>0</v>
      </c>
      <c r="H12" s="85">
        <f t="shared" ref="H12:H26" si="0">I12-G12-F12</f>
        <v>0</v>
      </c>
      <c r="I12" s="85">
        <v>0</v>
      </c>
      <c r="J12" s="85">
        <v>357145.71</v>
      </c>
      <c r="K12" s="85">
        <v>-357145.71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</row>
    <row r="13" spans="1:17" ht="15.75" customHeight="1">
      <c r="B13" s="51" t="s">
        <v>68</v>
      </c>
      <c r="C13" s="83" t="s">
        <v>71</v>
      </c>
      <c r="D13" s="84">
        <v>0</v>
      </c>
      <c r="E13" s="83">
        <v>0</v>
      </c>
      <c r="F13" s="85">
        <v>0</v>
      </c>
      <c r="G13" s="85">
        <v>0</v>
      </c>
      <c r="H13" s="85">
        <f t="shared" si="0"/>
        <v>0</v>
      </c>
      <c r="I13" s="85">
        <v>0</v>
      </c>
      <c r="J13" s="85">
        <v>-239412.93</v>
      </c>
      <c r="K13" s="85">
        <v>239412.93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</row>
    <row r="14" spans="1:17" ht="15.75" customHeight="1">
      <c r="B14" s="51" t="s">
        <v>68</v>
      </c>
      <c r="C14" s="83" t="s">
        <v>72</v>
      </c>
      <c r="D14" s="84">
        <v>0</v>
      </c>
      <c r="E14" s="83">
        <v>0</v>
      </c>
      <c r="F14" s="85">
        <v>0</v>
      </c>
      <c r="G14" s="85">
        <v>0</v>
      </c>
      <c r="H14" s="85">
        <f t="shared" si="0"/>
        <v>0</v>
      </c>
      <c r="I14" s="85">
        <v>0</v>
      </c>
      <c r="J14" s="85">
        <v>5647775.6699999999</v>
      </c>
      <c r="K14" s="85">
        <v>-5647775.6699999999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</row>
    <row r="15" spans="1:17" ht="15.75" customHeight="1">
      <c r="B15" s="51" t="s">
        <v>68</v>
      </c>
      <c r="C15" s="83" t="s">
        <v>73</v>
      </c>
      <c r="D15" s="84">
        <v>0</v>
      </c>
      <c r="E15" s="83">
        <v>0</v>
      </c>
      <c r="F15" s="85">
        <v>0</v>
      </c>
      <c r="G15" s="85">
        <v>0</v>
      </c>
      <c r="H15" s="85">
        <f t="shared" si="0"/>
        <v>0</v>
      </c>
      <c r="I15" s="85">
        <v>0</v>
      </c>
      <c r="J15" s="85">
        <v>854934.48</v>
      </c>
      <c r="K15" s="85">
        <v>-854934.48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</row>
    <row r="16" spans="1:17" ht="15.75" customHeight="1">
      <c r="B16" s="51" t="s">
        <v>68</v>
      </c>
      <c r="C16" s="83" t="s">
        <v>74</v>
      </c>
      <c r="D16" s="84">
        <v>0</v>
      </c>
      <c r="E16" s="83">
        <v>0</v>
      </c>
      <c r="F16" s="85">
        <v>0</v>
      </c>
      <c r="G16" s="85">
        <v>0</v>
      </c>
      <c r="H16" s="85">
        <f t="shared" si="0"/>
        <v>0</v>
      </c>
      <c r="I16" s="85">
        <v>0</v>
      </c>
      <c r="J16" s="85">
        <v>50185.9</v>
      </c>
      <c r="K16" s="85">
        <v>-50185.9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</row>
    <row r="17" spans="2:17" ht="15.75" customHeight="1">
      <c r="B17" s="51" t="s">
        <v>68</v>
      </c>
      <c r="C17" s="83" t="s">
        <v>75</v>
      </c>
      <c r="D17" s="84">
        <v>0</v>
      </c>
      <c r="E17" s="83">
        <v>0</v>
      </c>
      <c r="F17" s="85">
        <v>0</v>
      </c>
      <c r="G17" s="85">
        <v>0</v>
      </c>
      <c r="H17" s="85">
        <f t="shared" si="0"/>
        <v>0</v>
      </c>
      <c r="I17" s="85">
        <v>0</v>
      </c>
      <c r="J17" s="85">
        <v>-2298133.9500000002</v>
      </c>
      <c r="K17" s="85">
        <v>2298133.9500000002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</row>
    <row r="18" spans="2:17" ht="15.75" customHeight="1">
      <c r="B18" s="51" t="s">
        <v>68</v>
      </c>
      <c r="C18" s="83" t="s">
        <v>76</v>
      </c>
      <c r="D18" s="84">
        <v>0</v>
      </c>
      <c r="E18" s="83">
        <v>0</v>
      </c>
      <c r="F18" s="85">
        <v>0</v>
      </c>
      <c r="G18" s="85">
        <v>0</v>
      </c>
      <c r="H18" s="85">
        <f t="shared" si="0"/>
        <v>0</v>
      </c>
      <c r="I18" s="85">
        <v>0</v>
      </c>
      <c r="J18" s="85">
        <v>481076.4</v>
      </c>
      <c r="K18" s="85">
        <v>0</v>
      </c>
      <c r="L18" s="85">
        <v>-481076.4</v>
      </c>
      <c r="M18" s="85">
        <v>0</v>
      </c>
      <c r="N18" s="85">
        <v>0</v>
      </c>
      <c r="O18" s="85">
        <v>0</v>
      </c>
      <c r="P18" s="85">
        <v>0</v>
      </c>
    </row>
    <row r="19" spans="2:17" ht="15.75" customHeight="1">
      <c r="B19" s="51" t="s">
        <v>68</v>
      </c>
      <c r="C19" s="84" t="s">
        <v>77</v>
      </c>
      <c r="D19" s="84">
        <v>0</v>
      </c>
      <c r="E19" s="83">
        <v>0</v>
      </c>
      <c r="F19" s="85">
        <v>14061000</v>
      </c>
      <c r="G19" s="85">
        <v>0</v>
      </c>
      <c r="H19" s="85">
        <f t="shared" si="0"/>
        <v>-14061000</v>
      </c>
      <c r="I19" s="85">
        <v>0</v>
      </c>
      <c r="J19" s="85">
        <v>5764000</v>
      </c>
      <c r="K19" s="85">
        <v>0</v>
      </c>
      <c r="L19" s="85">
        <v>0</v>
      </c>
      <c r="M19" s="85">
        <v>0</v>
      </c>
      <c r="N19" s="85">
        <v>0</v>
      </c>
      <c r="O19" s="85">
        <v>-5764000</v>
      </c>
      <c r="P19" s="85">
        <v>0</v>
      </c>
    </row>
    <row r="20" spans="2:17" ht="15.75" customHeight="1">
      <c r="B20" s="51" t="s">
        <v>68</v>
      </c>
      <c r="C20" s="86" t="s">
        <v>78</v>
      </c>
      <c r="D20" s="84">
        <v>967.33333333333337</v>
      </c>
      <c r="E20" s="83">
        <v>967.33333333333337</v>
      </c>
      <c r="F20" s="85">
        <v>875642</v>
      </c>
      <c r="G20" s="85">
        <v>0</v>
      </c>
      <c r="H20" s="85">
        <f t="shared" si="0"/>
        <v>9176.8293999613961</v>
      </c>
      <c r="I20" s="85">
        <v>884818.8293999614</v>
      </c>
      <c r="J20" s="85">
        <v>92877.930000000008</v>
      </c>
      <c r="K20" s="85">
        <v>0</v>
      </c>
      <c r="L20" s="85">
        <v>2223.31</v>
      </c>
      <c r="M20" s="85">
        <v>549.87670050297982</v>
      </c>
      <c r="N20" s="85">
        <v>0</v>
      </c>
      <c r="O20" s="85">
        <v>12379.289614541774</v>
      </c>
      <c r="P20" s="85">
        <v>108030.40631504476</v>
      </c>
    </row>
    <row r="21" spans="2:17" ht="15.75" customHeight="1">
      <c r="B21" s="51" t="s">
        <v>68</v>
      </c>
      <c r="C21" s="86" t="s">
        <v>79</v>
      </c>
      <c r="D21" s="84">
        <v>110959.08333333333</v>
      </c>
      <c r="E21" s="83">
        <v>110741.69655913977</v>
      </c>
      <c r="F21" s="85">
        <v>1637047248</v>
      </c>
      <c r="G21" s="85">
        <v>-19485564.170899998</v>
      </c>
      <c r="H21" s="85">
        <f t="shared" si="0"/>
        <v>13905276.009183884</v>
      </c>
      <c r="I21" s="85">
        <v>1631466959.8382838</v>
      </c>
      <c r="J21" s="85">
        <v>142069618.81</v>
      </c>
      <c r="K21" s="85">
        <v>0</v>
      </c>
      <c r="L21" s="85">
        <v>15502951.789999999</v>
      </c>
      <c r="M21" s="85">
        <v>-799560.70216000266</v>
      </c>
      <c r="N21" s="85">
        <v>-2080953.9801362143</v>
      </c>
      <c r="O21" s="85">
        <v>21379698.941882573</v>
      </c>
      <c r="P21" s="85">
        <v>176071754.85958636</v>
      </c>
    </row>
    <row r="22" spans="2:17" ht="15.75" customHeight="1">
      <c r="B22" s="51" t="s">
        <v>68</v>
      </c>
      <c r="C22" s="86" t="s">
        <v>9</v>
      </c>
      <c r="D22" s="84">
        <v>3501.75</v>
      </c>
      <c r="E22" s="83">
        <v>3498.2472222222223</v>
      </c>
      <c r="F22" s="85">
        <v>21583435</v>
      </c>
      <c r="G22" s="85">
        <v>0</v>
      </c>
      <c r="H22" s="85">
        <f t="shared" si="0"/>
        <v>205905.39749793708</v>
      </c>
      <c r="I22" s="85">
        <v>21789340.397497937</v>
      </c>
      <c r="J22" s="85">
        <v>2409810.13</v>
      </c>
      <c r="K22" s="85">
        <v>0</v>
      </c>
      <c r="L22" s="85">
        <v>199250.93</v>
      </c>
      <c r="M22" s="85">
        <v>-30632.634600000005</v>
      </c>
      <c r="N22" s="85">
        <v>0</v>
      </c>
      <c r="O22" s="85">
        <v>306333.88099420228</v>
      </c>
      <c r="P22" s="85">
        <v>2884762.3063942022</v>
      </c>
    </row>
    <row r="23" spans="2:17" ht="15.75" customHeight="1">
      <c r="B23" s="51" t="s">
        <v>68</v>
      </c>
      <c r="C23" s="86" t="s">
        <v>21</v>
      </c>
      <c r="D23" s="84">
        <v>4.416666666666667</v>
      </c>
      <c r="E23" s="83">
        <v>3.8333333333333335</v>
      </c>
      <c r="F23" s="85">
        <v>2291100</v>
      </c>
      <c r="G23" s="85">
        <v>0</v>
      </c>
      <c r="H23" s="85">
        <f t="shared" si="0"/>
        <v>19614.354827860836</v>
      </c>
      <c r="I23" s="85">
        <v>2310714.3548278608</v>
      </c>
      <c r="J23" s="85">
        <v>165869.12</v>
      </c>
      <c r="K23" s="85">
        <v>0</v>
      </c>
      <c r="L23" s="85">
        <v>18017.96</v>
      </c>
      <c r="M23" s="85">
        <v>839.37288000000081</v>
      </c>
      <c r="N23" s="85">
        <v>0</v>
      </c>
      <c r="O23" s="85">
        <v>27747.898404491221</v>
      </c>
      <c r="P23" s="85">
        <v>212474.35128449122</v>
      </c>
    </row>
    <row r="24" spans="2:17" ht="15.75" customHeight="1">
      <c r="B24" s="51" t="s">
        <v>68</v>
      </c>
      <c r="C24" s="87" t="s">
        <v>80</v>
      </c>
      <c r="D24" s="84">
        <v>0</v>
      </c>
      <c r="E24" s="83">
        <v>0</v>
      </c>
      <c r="F24" s="85">
        <v>0</v>
      </c>
      <c r="G24" s="85">
        <v>0</v>
      </c>
      <c r="H24" s="85">
        <f t="shared" si="0"/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-256071</v>
      </c>
      <c r="P24" s="85">
        <v>-256071</v>
      </c>
    </row>
    <row r="25" spans="2:17" ht="15.75" customHeight="1">
      <c r="B25" s="51" t="s">
        <v>68</v>
      </c>
      <c r="C25" s="87" t="s">
        <v>81</v>
      </c>
      <c r="D25" s="84">
        <v>0</v>
      </c>
      <c r="E25" s="83">
        <v>0</v>
      </c>
      <c r="F25" s="85">
        <v>0</v>
      </c>
      <c r="G25" s="85">
        <v>0</v>
      </c>
      <c r="H25" s="85">
        <f t="shared" si="0"/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-231776.5</v>
      </c>
      <c r="P25" s="85">
        <v>-231776.5</v>
      </c>
    </row>
    <row r="26" spans="2:17" ht="15.75" customHeight="1">
      <c r="B26" s="51" t="s">
        <v>68</v>
      </c>
      <c r="C26" s="88" t="s">
        <v>82</v>
      </c>
      <c r="D26" s="84">
        <v>0</v>
      </c>
      <c r="E26" s="83">
        <v>0</v>
      </c>
      <c r="F26" s="85">
        <v>0</v>
      </c>
      <c r="G26" s="85">
        <v>0</v>
      </c>
      <c r="H26" s="85">
        <f t="shared" si="0"/>
        <v>0</v>
      </c>
      <c r="I26" s="85">
        <v>0</v>
      </c>
      <c r="J26" s="85">
        <v>1155.94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1155.94</v>
      </c>
    </row>
    <row r="27" spans="2:17" ht="15.75" customHeight="1">
      <c r="B27" s="89" t="s">
        <v>68</v>
      </c>
      <c r="C27" s="90" t="s">
        <v>83</v>
      </c>
      <c r="D27" s="91">
        <f t="shared" ref="D27:P27" si="1">SUM(D11:D26)</f>
        <v>115432.58333333333</v>
      </c>
      <c r="E27" s="91">
        <f t="shared" si="1"/>
        <v>115211.11044802866</v>
      </c>
      <c r="F27" s="91">
        <f t="shared" si="1"/>
        <v>1675858425</v>
      </c>
      <c r="G27" s="91">
        <f t="shared" si="1"/>
        <v>-19485564.170899998</v>
      </c>
      <c r="H27" s="91">
        <f t="shared" si="1"/>
        <v>78972.590909643564</v>
      </c>
      <c r="I27" s="91">
        <f t="shared" si="1"/>
        <v>1656451833.4200096</v>
      </c>
      <c r="J27" s="91">
        <f t="shared" si="1"/>
        <v>160225826.13</v>
      </c>
      <c r="K27" s="91">
        <f t="shared" si="1"/>
        <v>-9241417.8000000007</v>
      </c>
      <c r="L27" s="91">
        <f t="shared" si="1"/>
        <v>15241367.59</v>
      </c>
      <c r="M27" s="91">
        <f t="shared" si="1"/>
        <v>-828804.08717949968</v>
      </c>
      <c r="N27" s="91">
        <f t="shared" si="1"/>
        <v>-2080953.9801362143</v>
      </c>
      <c r="O27" s="91">
        <f t="shared" si="1"/>
        <v>15474312.510895809</v>
      </c>
      <c r="P27" s="91">
        <f t="shared" si="1"/>
        <v>178790330.36358011</v>
      </c>
    </row>
    <row r="28" spans="2:17" ht="15.75" customHeight="1">
      <c r="B28" s="51"/>
      <c r="C28" s="92"/>
      <c r="D28" s="93"/>
      <c r="E28" s="9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95"/>
    </row>
    <row r="29" spans="2:17" ht="15.75" customHeight="1">
      <c r="B29" s="51" t="s">
        <v>84</v>
      </c>
      <c r="C29" s="83" t="s">
        <v>69</v>
      </c>
      <c r="D29" s="84">
        <v>0</v>
      </c>
      <c r="E29" s="83">
        <v>0</v>
      </c>
      <c r="F29" s="85">
        <v>0</v>
      </c>
      <c r="G29" s="85">
        <v>0</v>
      </c>
      <c r="H29" s="85">
        <f>I29-G29-F29</f>
        <v>0</v>
      </c>
      <c r="I29" s="85">
        <v>0</v>
      </c>
      <c r="J29" s="85">
        <v>-1085030.27</v>
      </c>
      <c r="K29" s="85">
        <v>1085030.27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</row>
    <row r="30" spans="2:17" ht="15.75" customHeight="1">
      <c r="B30" s="51" t="s">
        <v>84</v>
      </c>
      <c r="C30" s="83" t="s">
        <v>70</v>
      </c>
      <c r="D30" s="84">
        <v>0</v>
      </c>
      <c r="E30" s="83">
        <v>0</v>
      </c>
      <c r="F30" s="85">
        <v>0</v>
      </c>
      <c r="G30" s="85">
        <v>0</v>
      </c>
      <c r="H30" s="85">
        <f t="shared" ref="H30:H44" si="2">I30-G30-F30</f>
        <v>0</v>
      </c>
      <c r="I30" s="85">
        <v>0</v>
      </c>
      <c r="J30" s="85">
        <v>30424.7</v>
      </c>
      <c r="K30" s="85">
        <v>-30424.7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</row>
    <row r="31" spans="2:17" ht="15.75" customHeight="1">
      <c r="B31" s="51" t="s">
        <v>84</v>
      </c>
      <c r="C31" s="83" t="s">
        <v>72</v>
      </c>
      <c r="D31" s="84">
        <v>0</v>
      </c>
      <c r="E31" s="83">
        <v>0</v>
      </c>
      <c r="F31" s="85">
        <v>0</v>
      </c>
      <c r="G31" s="85">
        <v>0</v>
      </c>
      <c r="H31" s="85">
        <f t="shared" si="2"/>
        <v>0</v>
      </c>
      <c r="I31" s="85">
        <v>0</v>
      </c>
      <c r="J31" s="85">
        <v>4534087.8899999997</v>
      </c>
      <c r="K31" s="85">
        <v>-4534087.8899999997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</row>
    <row r="32" spans="2:17" ht="15.75" customHeight="1">
      <c r="B32" s="51" t="s">
        <v>84</v>
      </c>
      <c r="C32" s="83" t="s">
        <v>73</v>
      </c>
      <c r="D32" s="84">
        <v>0</v>
      </c>
      <c r="E32" s="83">
        <v>0</v>
      </c>
      <c r="F32" s="85">
        <v>0</v>
      </c>
      <c r="G32" s="85">
        <v>0</v>
      </c>
      <c r="H32" s="85">
        <f t="shared" si="2"/>
        <v>0</v>
      </c>
      <c r="I32" s="85">
        <v>0</v>
      </c>
      <c r="J32" s="85">
        <v>789363.18</v>
      </c>
      <c r="K32" s="85">
        <v>-789363.18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</row>
    <row r="33" spans="2:16" ht="15.75" customHeight="1">
      <c r="B33" s="51" t="s">
        <v>84</v>
      </c>
      <c r="C33" s="83" t="s">
        <v>74</v>
      </c>
      <c r="D33" s="84">
        <v>0</v>
      </c>
      <c r="E33" s="83">
        <v>0</v>
      </c>
      <c r="F33" s="85">
        <v>0</v>
      </c>
      <c r="G33" s="85">
        <v>0</v>
      </c>
      <c r="H33" s="85">
        <f t="shared" si="2"/>
        <v>0</v>
      </c>
      <c r="I33" s="85">
        <v>0</v>
      </c>
      <c r="J33" s="85">
        <v>44874.79</v>
      </c>
      <c r="K33" s="85">
        <v>-44874.79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</row>
    <row r="34" spans="2:16" ht="15.75" customHeight="1">
      <c r="B34" s="51" t="s">
        <v>84</v>
      </c>
      <c r="C34" s="83" t="s">
        <v>75</v>
      </c>
      <c r="D34" s="84">
        <v>0</v>
      </c>
      <c r="E34" s="83">
        <v>0</v>
      </c>
      <c r="F34" s="85">
        <v>0</v>
      </c>
      <c r="G34" s="85">
        <v>0</v>
      </c>
      <c r="H34" s="85">
        <f t="shared" si="2"/>
        <v>0</v>
      </c>
      <c r="I34" s="85">
        <v>0</v>
      </c>
      <c r="J34" s="85">
        <v>-271170.24</v>
      </c>
      <c r="K34" s="85">
        <v>271170.24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5.75" customHeight="1">
      <c r="B35" s="51" t="s">
        <v>84</v>
      </c>
      <c r="C35" s="83" t="s">
        <v>76</v>
      </c>
      <c r="D35" s="84">
        <v>0</v>
      </c>
      <c r="E35" s="83">
        <v>0</v>
      </c>
      <c r="F35" s="85">
        <v>0</v>
      </c>
      <c r="G35" s="85">
        <v>0</v>
      </c>
      <c r="H35" s="85">
        <f t="shared" si="2"/>
        <v>0</v>
      </c>
      <c r="I35" s="85">
        <v>0</v>
      </c>
      <c r="J35" s="85">
        <v>9184.99</v>
      </c>
      <c r="K35" s="85">
        <v>0</v>
      </c>
      <c r="L35" s="85">
        <v>-9184.99</v>
      </c>
      <c r="M35" s="85">
        <v>0</v>
      </c>
      <c r="N35" s="85">
        <v>0</v>
      </c>
      <c r="O35" s="85">
        <v>0</v>
      </c>
      <c r="P35" s="85">
        <v>0</v>
      </c>
    </row>
    <row r="36" spans="2:16" ht="15.75" customHeight="1">
      <c r="B36" s="51" t="s">
        <v>84</v>
      </c>
      <c r="C36" s="84" t="s">
        <v>77</v>
      </c>
      <c r="D36" s="84">
        <v>0</v>
      </c>
      <c r="E36" s="83">
        <v>0</v>
      </c>
      <c r="F36" s="85">
        <v>10073000</v>
      </c>
      <c r="G36" s="85">
        <v>0</v>
      </c>
      <c r="H36" s="85">
        <f t="shared" si="2"/>
        <v>-10073000</v>
      </c>
      <c r="I36" s="85">
        <v>0</v>
      </c>
      <c r="J36" s="85">
        <v>2041000</v>
      </c>
      <c r="K36" s="85">
        <v>0</v>
      </c>
      <c r="L36" s="85">
        <v>0</v>
      </c>
      <c r="M36" s="85">
        <v>0</v>
      </c>
      <c r="N36" s="85">
        <v>0</v>
      </c>
      <c r="O36" s="85">
        <v>-2041000</v>
      </c>
      <c r="P36" s="85">
        <v>0</v>
      </c>
    </row>
    <row r="37" spans="2:16" ht="15.75" customHeight="1">
      <c r="B37" s="51" t="s">
        <v>84</v>
      </c>
      <c r="C37" s="86" t="s">
        <v>78</v>
      </c>
      <c r="D37" s="84">
        <v>1190.9166666666667</v>
      </c>
      <c r="E37" s="83">
        <v>1190.9166666666667</v>
      </c>
      <c r="F37" s="85">
        <v>1841785</v>
      </c>
      <c r="G37" s="85">
        <v>0</v>
      </c>
      <c r="H37" s="85">
        <f t="shared" si="2"/>
        <v>7355.4231953695416</v>
      </c>
      <c r="I37" s="85">
        <v>1849140.4231953695</v>
      </c>
      <c r="J37" s="85">
        <v>156208.76</v>
      </c>
      <c r="K37" s="85">
        <v>0</v>
      </c>
      <c r="L37" s="85">
        <v>1217.43</v>
      </c>
      <c r="M37" s="85">
        <v>739.09446605734399</v>
      </c>
      <c r="N37" s="85">
        <v>0</v>
      </c>
      <c r="O37" s="85">
        <v>19282.887553949717</v>
      </c>
      <c r="P37" s="85">
        <v>177448.17202000707</v>
      </c>
    </row>
    <row r="38" spans="2:16" ht="15.75" customHeight="1">
      <c r="B38" s="51" t="s">
        <v>84</v>
      </c>
      <c r="C38" s="86" t="s">
        <v>9</v>
      </c>
      <c r="D38" s="84">
        <v>16738.333333333332</v>
      </c>
      <c r="E38" s="83">
        <v>16907.901369863011</v>
      </c>
      <c r="F38" s="85">
        <v>509089942</v>
      </c>
      <c r="G38" s="85">
        <v>-858022.95925769093</v>
      </c>
      <c r="H38" s="85">
        <f t="shared" si="2"/>
        <v>2531192.2603287101</v>
      </c>
      <c r="I38" s="85">
        <v>510763111.30107105</v>
      </c>
      <c r="J38" s="85">
        <v>48599864.07</v>
      </c>
      <c r="K38" s="85">
        <v>0</v>
      </c>
      <c r="L38" s="85">
        <v>258298.80999999997</v>
      </c>
      <c r="M38" s="85">
        <v>-715075.40416127024</v>
      </c>
      <c r="N38" s="85">
        <v>-69725.541098391186</v>
      </c>
      <c r="O38" s="85">
        <v>5413990.8830746524</v>
      </c>
      <c r="P38" s="85">
        <v>53487352.817814991</v>
      </c>
    </row>
    <row r="39" spans="2:16" ht="15.75" customHeight="1">
      <c r="B39" s="51" t="s">
        <v>84</v>
      </c>
      <c r="C39" s="86" t="s">
        <v>21</v>
      </c>
      <c r="D39" s="84">
        <v>973.75</v>
      </c>
      <c r="E39" s="83">
        <v>971.03888888888889</v>
      </c>
      <c r="F39" s="85">
        <v>836855092</v>
      </c>
      <c r="G39" s="85">
        <v>-127447.37919797213</v>
      </c>
      <c r="H39" s="85">
        <f t="shared" si="2"/>
        <v>5492733.4147775173</v>
      </c>
      <c r="I39" s="85">
        <v>842220378.03557956</v>
      </c>
      <c r="J39" s="85">
        <v>66763710.619999997</v>
      </c>
      <c r="K39" s="85">
        <v>0</v>
      </c>
      <c r="L39" s="85">
        <v>386437.13</v>
      </c>
      <c r="M39" s="85">
        <v>263226.35618000012</v>
      </c>
      <c r="N39" s="85">
        <v>-7224.5542701902741</v>
      </c>
      <c r="O39" s="85">
        <v>8747515.175741611</v>
      </c>
      <c r="P39" s="85">
        <v>76153664.727651417</v>
      </c>
    </row>
    <row r="40" spans="2:16" ht="15.75" customHeight="1">
      <c r="B40" s="51" t="s">
        <v>84</v>
      </c>
      <c r="C40" s="86" t="s">
        <v>85</v>
      </c>
      <c r="D40" s="84">
        <v>37.5</v>
      </c>
      <c r="E40" s="83">
        <v>37.444444444444443</v>
      </c>
      <c r="F40" s="85">
        <v>174870280</v>
      </c>
      <c r="G40" s="85">
        <v>-223992.30364433755</v>
      </c>
      <c r="H40" s="85">
        <f t="shared" si="2"/>
        <v>1374885.2425872386</v>
      </c>
      <c r="I40" s="85">
        <v>176021172.93894291</v>
      </c>
      <c r="J40" s="85">
        <v>13160322.98</v>
      </c>
      <c r="K40" s="85">
        <v>0</v>
      </c>
      <c r="L40" s="85">
        <v>0</v>
      </c>
      <c r="M40" s="85">
        <v>43415.567280000134</v>
      </c>
      <c r="N40" s="85">
        <v>-12376.945380394933</v>
      </c>
      <c r="O40" s="85">
        <v>1844398.3204851167</v>
      </c>
      <c r="P40" s="85">
        <v>15035759.922384722</v>
      </c>
    </row>
    <row r="41" spans="2:16" ht="15.75" customHeight="1">
      <c r="B41" s="51" t="s">
        <v>84</v>
      </c>
      <c r="C41" s="86" t="s">
        <v>86</v>
      </c>
      <c r="D41" s="84">
        <v>25.5</v>
      </c>
      <c r="E41" s="83">
        <v>25.575035561877666</v>
      </c>
      <c r="F41" s="85">
        <v>312417</v>
      </c>
      <c r="G41" s="85">
        <v>0</v>
      </c>
      <c r="H41" s="85">
        <f t="shared" si="2"/>
        <v>2066.408096320054</v>
      </c>
      <c r="I41" s="85">
        <v>314483.40809632005</v>
      </c>
      <c r="J41" s="85">
        <v>17642.8</v>
      </c>
      <c r="K41" s="85">
        <v>0</v>
      </c>
      <c r="L41" s="85">
        <v>0</v>
      </c>
      <c r="M41" s="85">
        <v>341.5608699999998</v>
      </c>
      <c r="N41" s="85">
        <v>0</v>
      </c>
      <c r="O41" s="85">
        <v>3287.091933859037</v>
      </c>
      <c r="P41" s="85">
        <v>21271.452803859036</v>
      </c>
    </row>
    <row r="42" spans="2:16" ht="15.75" customHeight="1">
      <c r="B42" s="51" t="s">
        <v>84</v>
      </c>
      <c r="C42" s="87" t="s">
        <v>80</v>
      </c>
      <c r="D42" s="84">
        <v>0</v>
      </c>
      <c r="E42" s="83">
        <v>0</v>
      </c>
      <c r="F42" s="85">
        <v>0</v>
      </c>
      <c r="G42" s="85">
        <v>0</v>
      </c>
      <c r="H42" s="85">
        <f t="shared" si="2"/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-31087</v>
      </c>
      <c r="P42" s="85">
        <v>-31087</v>
      </c>
    </row>
    <row r="43" spans="2:16" ht="15.75" customHeight="1">
      <c r="B43" s="51" t="s">
        <v>84</v>
      </c>
      <c r="C43" s="87" t="s">
        <v>81</v>
      </c>
      <c r="D43" s="84">
        <v>0</v>
      </c>
      <c r="E43" s="83">
        <v>0</v>
      </c>
      <c r="F43" s="85">
        <v>0</v>
      </c>
      <c r="G43" s="85">
        <v>0</v>
      </c>
      <c r="H43" s="85">
        <f t="shared" si="2"/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-28762</v>
      </c>
      <c r="P43" s="85">
        <v>-28762</v>
      </c>
    </row>
    <row r="44" spans="2:16" ht="15.75" customHeight="1">
      <c r="B44" s="51" t="s">
        <v>84</v>
      </c>
      <c r="C44" s="88" t="s">
        <v>82</v>
      </c>
      <c r="D44" s="84">
        <v>0</v>
      </c>
      <c r="E44" s="83">
        <v>0</v>
      </c>
      <c r="F44" s="85">
        <v>0</v>
      </c>
      <c r="G44" s="85">
        <v>0</v>
      </c>
      <c r="H44" s="85">
        <f t="shared" si="2"/>
        <v>0</v>
      </c>
      <c r="I44" s="85">
        <v>0</v>
      </c>
      <c r="J44" s="85">
        <v>473089.67000000004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473089.67000000004</v>
      </c>
    </row>
    <row r="45" spans="2:16" ht="15.75" customHeight="1">
      <c r="B45" s="89" t="s">
        <v>84</v>
      </c>
      <c r="C45" s="90" t="s">
        <v>83</v>
      </c>
      <c r="D45" s="91">
        <f t="shared" ref="D45:P45" si="3">SUM(D29:D44)</f>
        <v>18966</v>
      </c>
      <c r="E45" s="91">
        <f t="shared" si="3"/>
        <v>19132.87640542489</v>
      </c>
      <c r="F45" s="91">
        <f t="shared" si="3"/>
        <v>1533042516</v>
      </c>
      <c r="G45" s="91">
        <f t="shared" si="3"/>
        <v>-1209462.6421000005</v>
      </c>
      <c r="H45" s="91">
        <f t="shared" si="3"/>
        <v>-664767.25101484451</v>
      </c>
      <c r="I45" s="91">
        <f t="shared" si="3"/>
        <v>1531168286.1068852</v>
      </c>
      <c r="J45" s="91">
        <f t="shared" si="3"/>
        <v>135263573.94</v>
      </c>
      <c r="K45" s="91">
        <f t="shared" si="3"/>
        <v>-4042550.0499999989</v>
      </c>
      <c r="L45" s="91">
        <f t="shared" si="3"/>
        <v>636768.38</v>
      </c>
      <c r="M45" s="91">
        <f t="shared" si="3"/>
        <v>-407352.82536521263</v>
      </c>
      <c r="N45" s="91">
        <f t="shared" si="3"/>
        <v>-89327.040748976389</v>
      </c>
      <c r="O45" s="91">
        <f t="shared" si="3"/>
        <v>13927625.358789191</v>
      </c>
      <c r="P45" s="91">
        <f t="shared" si="3"/>
        <v>145288737.76267496</v>
      </c>
    </row>
    <row r="46" spans="2:16" ht="15.75" customHeight="1">
      <c r="B46" s="43"/>
      <c r="C46" s="92"/>
      <c r="D46" s="93"/>
      <c r="E46" s="9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15.75" customHeight="1">
      <c r="B47" s="51" t="s">
        <v>87</v>
      </c>
      <c r="C47" s="83" t="s">
        <v>69</v>
      </c>
      <c r="D47" s="84">
        <v>0</v>
      </c>
      <c r="E47" s="83">
        <v>0</v>
      </c>
      <c r="F47" s="85">
        <v>0</v>
      </c>
      <c r="G47" s="85">
        <v>0</v>
      </c>
      <c r="H47" s="85">
        <f>I47-G47-F47</f>
        <v>0</v>
      </c>
      <c r="I47" s="85">
        <v>0</v>
      </c>
      <c r="J47" s="85">
        <v>17513.25</v>
      </c>
      <c r="K47" s="85">
        <v>-17513.25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</row>
    <row r="48" spans="2:16" ht="15.75" customHeight="1">
      <c r="B48" s="51" t="s">
        <v>87</v>
      </c>
      <c r="C48" s="83" t="s">
        <v>70</v>
      </c>
      <c r="D48" s="84">
        <v>0</v>
      </c>
      <c r="E48" s="83">
        <v>0</v>
      </c>
      <c r="F48" s="85">
        <v>0</v>
      </c>
      <c r="G48" s="85">
        <v>0</v>
      </c>
      <c r="H48" s="85">
        <f t="shared" ref="H48:H63" si="4">I48-G48-F48</f>
        <v>0</v>
      </c>
      <c r="I48" s="85">
        <v>0</v>
      </c>
      <c r="J48" s="85">
        <v>26.44</v>
      </c>
      <c r="K48" s="85">
        <v>-26.44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</row>
    <row r="49" spans="2:16" ht="15.75" customHeight="1">
      <c r="B49" s="51" t="s">
        <v>87</v>
      </c>
      <c r="C49" s="83" t="s">
        <v>72</v>
      </c>
      <c r="D49" s="84">
        <v>0</v>
      </c>
      <c r="E49" s="83">
        <v>0</v>
      </c>
      <c r="F49" s="85">
        <v>0</v>
      </c>
      <c r="G49" s="85">
        <v>0</v>
      </c>
      <c r="H49" s="85">
        <f t="shared" si="4"/>
        <v>0</v>
      </c>
      <c r="I49" s="85">
        <v>0</v>
      </c>
      <c r="J49" s="85">
        <v>2206257.17</v>
      </c>
      <c r="K49" s="85">
        <v>-2206257.17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</row>
    <row r="50" spans="2:16" ht="15.75" customHeight="1">
      <c r="B50" s="51" t="s">
        <v>87</v>
      </c>
      <c r="C50" s="83" t="s">
        <v>73</v>
      </c>
      <c r="D50" s="84">
        <v>0</v>
      </c>
      <c r="E50" s="83">
        <v>0</v>
      </c>
      <c r="F50" s="85">
        <v>0</v>
      </c>
      <c r="G50" s="85">
        <v>0</v>
      </c>
      <c r="H50" s="85">
        <f t="shared" si="4"/>
        <v>0</v>
      </c>
      <c r="I50" s="85">
        <v>0</v>
      </c>
      <c r="J50" s="85">
        <v>324830.88</v>
      </c>
      <c r="K50" s="85">
        <v>-324830.88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</row>
    <row r="51" spans="2:16" ht="15.75" customHeight="1">
      <c r="B51" s="51" t="s">
        <v>87</v>
      </c>
      <c r="C51" s="83" t="s">
        <v>74</v>
      </c>
      <c r="D51" s="84">
        <v>0</v>
      </c>
      <c r="E51" s="83">
        <v>0</v>
      </c>
      <c r="F51" s="85">
        <v>0</v>
      </c>
      <c r="G51" s="85">
        <v>0</v>
      </c>
      <c r="H51" s="85">
        <f t="shared" si="4"/>
        <v>0</v>
      </c>
      <c r="I51" s="85">
        <v>0</v>
      </c>
      <c r="J51" s="85">
        <v>20010.68</v>
      </c>
      <c r="K51" s="85">
        <v>-20010.68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</row>
    <row r="52" spans="2:16" ht="15.75" customHeight="1">
      <c r="B52" s="51" t="s">
        <v>87</v>
      </c>
      <c r="C52" s="83" t="s">
        <v>75</v>
      </c>
      <c r="D52" s="84">
        <v>0</v>
      </c>
      <c r="E52" s="83">
        <v>0</v>
      </c>
      <c r="F52" s="85">
        <v>0</v>
      </c>
      <c r="G52" s="85">
        <v>0</v>
      </c>
      <c r="H52" s="85">
        <f t="shared" si="4"/>
        <v>0</v>
      </c>
      <c r="I52" s="85">
        <v>0</v>
      </c>
      <c r="J52" s="85">
        <v>629694.75</v>
      </c>
      <c r="K52" s="85">
        <v>-629694.75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</row>
    <row r="53" spans="2:16" ht="15.75" customHeight="1">
      <c r="B53" s="51" t="s">
        <v>87</v>
      </c>
      <c r="C53" s="83" t="s">
        <v>76</v>
      </c>
      <c r="D53" s="84">
        <v>0</v>
      </c>
      <c r="E53" s="83">
        <v>0</v>
      </c>
      <c r="F53" s="85">
        <v>0</v>
      </c>
      <c r="G53" s="85">
        <v>0</v>
      </c>
      <c r="H53" s="85">
        <f t="shared" si="4"/>
        <v>0</v>
      </c>
      <c r="I53" s="85">
        <v>0</v>
      </c>
      <c r="J53" s="85">
        <v>-477.25</v>
      </c>
      <c r="K53" s="85">
        <v>0</v>
      </c>
      <c r="L53" s="85">
        <v>477.25</v>
      </c>
      <c r="M53" s="85">
        <v>0</v>
      </c>
      <c r="N53" s="85">
        <v>0</v>
      </c>
      <c r="O53" s="85">
        <v>0</v>
      </c>
      <c r="P53" s="85">
        <v>0</v>
      </c>
    </row>
    <row r="54" spans="2:16" ht="15.75" customHeight="1">
      <c r="B54" s="51" t="s">
        <v>87</v>
      </c>
      <c r="C54" s="84" t="s">
        <v>77</v>
      </c>
      <c r="D54" s="84">
        <v>0</v>
      </c>
      <c r="E54" s="83">
        <v>0</v>
      </c>
      <c r="F54" s="85">
        <v>6151000</v>
      </c>
      <c r="G54" s="85">
        <v>0</v>
      </c>
      <c r="H54" s="85">
        <f t="shared" si="4"/>
        <v>-6151000</v>
      </c>
      <c r="I54" s="85">
        <v>0</v>
      </c>
      <c r="J54" s="85">
        <v>1243000</v>
      </c>
      <c r="K54" s="85">
        <v>0</v>
      </c>
      <c r="L54" s="85">
        <v>0</v>
      </c>
      <c r="M54" s="85">
        <v>0</v>
      </c>
      <c r="N54" s="85">
        <v>0</v>
      </c>
      <c r="O54" s="85">
        <v>-1243000</v>
      </c>
      <c r="P54" s="85">
        <v>0</v>
      </c>
    </row>
    <row r="55" spans="2:16" ht="15.75" customHeight="1">
      <c r="B55" s="51" t="s">
        <v>87</v>
      </c>
      <c r="C55" s="86" t="s">
        <v>78</v>
      </c>
      <c r="D55" s="84">
        <v>50.166666666666664</v>
      </c>
      <c r="E55" s="83">
        <v>50.166666666666664</v>
      </c>
      <c r="F55" s="85">
        <v>122247</v>
      </c>
      <c r="G55" s="85">
        <v>0</v>
      </c>
      <c r="H55" s="85">
        <f t="shared" si="4"/>
        <v>540.4500167688966</v>
      </c>
      <c r="I55" s="85">
        <v>122787.4500167689</v>
      </c>
      <c r="J55" s="85">
        <v>8633.64</v>
      </c>
      <c r="K55" s="85">
        <v>0</v>
      </c>
      <c r="L55" s="85">
        <v>62.64</v>
      </c>
      <c r="M55" s="85">
        <v>44.754958124539293</v>
      </c>
      <c r="N55" s="85">
        <v>0</v>
      </c>
      <c r="O55" s="85">
        <v>1179.7882435816975</v>
      </c>
      <c r="P55" s="85">
        <v>9920.8232017062364</v>
      </c>
    </row>
    <row r="56" spans="2:16" ht="15.75" customHeight="1">
      <c r="B56" s="51" t="s">
        <v>87</v>
      </c>
      <c r="C56" s="86" t="s">
        <v>9</v>
      </c>
      <c r="D56" s="84">
        <v>370.58333333333331</v>
      </c>
      <c r="E56" s="83">
        <v>407.7166666666667</v>
      </c>
      <c r="F56" s="85">
        <v>15038716</v>
      </c>
      <c r="G56" s="85">
        <v>0</v>
      </c>
      <c r="H56" s="85">
        <f t="shared" si="4"/>
        <v>173641.59661523998</v>
      </c>
      <c r="I56" s="85">
        <v>15212357.59661524</v>
      </c>
      <c r="J56" s="85">
        <v>1468678.6199999999</v>
      </c>
      <c r="K56" s="85">
        <v>0</v>
      </c>
      <c r="L56" s="85">
        <v>8414.2799999999988</v>
      </c>
      <c r="M56" s="85">
        <v>-21125.865000000005</v>
      </c>
      <c r="N56" s="85">
        <v>0</v>
      </c>
      <c r="O56" s="85">
        <v>176128.07926602877</v>
      </c>
      <c r="P56" s="85">
        <v>1632095.1142660286</v>
      </c>
    </row>
    <row r="57" spans="2:16" ht="15.75" customHeight="1">
      <c r="B57" s="51" t="s">
        <v>87</v>
      </c>
      <c r="C57" s="86" t="s">
        <v>21</v>
      </c>
      <c r="D57" s="84">
        <v>96.083333333333329</v>
      </c>
      <c r="E57" s="83">
        <v>95.697222222222237</v>
      </c>
      <c r="F57" s="85">
        <v>87611331</v>
      </c>
      <c r="G57" s="85">
        <v>0</v>
      </c>
      <c r="H57" s="85">
        <f t="shared" si="4"/>
        <v>454418.44772994518</v>
      </c>
      <c r="I57" s="85">
        <v>88065749.447729945</v>
      </c>
      <c r="J57" s="85">
        <v>7426183.9900000002</v>
      </c>
      <c r="K57" s="85">
        <v>0</v>
      </c>
      <c r="L57" s="85">
        <v>8097.89</v>
      </c>
      <c r="M57" s="85">
        <v>28906.72317000007</v>
      </c>
      <c r="N57" s="85">
        <v>0</v>
      </c>
      <c r="O57" s="85">
        <v>927921.27039618953</v>
      </c>
      <c r="P57" s="85">
        <v>8391109.8735661898</v>
      </c>
    </row>
    <row r="58" spans="2:16" ht="15.75" customHeight="1">
      <c r="B58" s="51" t="s">
        <v>87</v>
      </c>
      <c r="C58" s="86" t="s">
        <v>88</v>
      </c>
      <c r="D58" s="84">
        <v>1</v>
      </c>
      <c r="E58" s="83">
        <v>1</v>
      </c>
      <c r="F58" s="85">
        <v>1710000</v>
      </c>
      <c r="G58" s="85">
        <v>0</v>
      </c>
      <c r="H58" s="85">
        <f t="shared" si="4"/>
        <v>-20775.0250976854</v>
      </c>
      <c r="I58" s="85">
        <v>1689224.9749023146</v>
      </c>
      <c r="J58" s="85">
        <v>312626.78000000003</v>
      </c>
      <c r="K58" s="85">
        <v>0</v>
      </c>
      <c r="L58" s="85">
        <v>0</v>
      </c>
      <c r="M58" s="85">
        <v>408.599999999999</v>
      </c>
      <c r="N58" s="85">
        <v>0</v>
      </c>
      <c r="O58" s="85">
        <v>18804.708106908402</v>
      </c>
      <c r="P58" s="85">
        <v>331840.08810690843</v>
      </c>
    </row>
    <row r="59" spans="2:16" ht="15.75" customHeight="1">
      <c r="B59" s="51" t="s">
        <v>87</v>
      </c>
      <c r="C59" s="86" t="s">
        <v>85</v>
      </c>
      <c r="D59" s="84">
        <v>29</v>
      </c>
      <c r="E59" s="83">
        <v>29</v>
      </c>
      <c r="F59" s="85">
        <v>196837800</v>
      </c>
      <c r="G59" s="85">
        <v>0</v>
      </c>
      <c r="H59" s="85">
        <f t="shared" si="4"/>
        <v>3837597.2055466175</v>
      </c>
      <c r="I59" s="85">
        <v>200675397.20554662</v>
      </c>
      <c r="J59" s="85">
        <v>14420276</v>
      </c>
      <c r="K59" s="85">
        <v>0</v>
      </c>
      <c r="L59" s="85">
        <v>0</v>
      </c>
      <c r="M59" s="85">
        <v>1181558.06504</v>
      </c>
      <c r="N59" s="85">
        <v>0</v>
      </c>
      <c r="O59" s="85">
        <v>1123004.4062471965</v>
      </c>
      <c r="P59" s="85">
        <v>16724838.471287197</v>
      </c>
    </row>
    <row r="60" spans="2:16" ht="15.75" customHeight="1">
      <c r="B60" s="51" t="s">
        <v>87</v>
      </c>
      <c r="C60" s="86" t="s">
        <v>89</v>
      </c>
      <c r="D60" s="84">
        <v>1</v>
      </c>
      <c r="E60" s="83">
        <v>1</v>
      </c>
      <c r="F60" s="85">
        <v>540230400</v>
      </c>
      <c r="G60" s="85">
        <v>0</v>
      </c>
      <c r="H60" s="85">
        <f t="shared" si="4"/>
        <v>3938165.2885745764</v>
      </c>
      <c r="I60" s="85">
        <v>544168565.28857458</v>
      </c>
      <c r="J60" s="85">
        <v>32758440.510000002</v>
      </c>
      <c r="K60" s="85">
        <v>0</v>
      </c>
      <c r="L60" s="85">
        <v>0</v>
      </c>
      <c r="M60" s="85">
        <v>-1005576.192</v>
      </c>
      <c r="N60" s="85">
        <v>0</v>
      </c>
      <c r="O60" s="85">
        <v>6918441.0069165621</v>
      </c>
      <c r="P60" s="85">
        <v>38671305.324916564</v>
      </c>
    </row>
    <row r="61" spans="2:16" ht="15.75" customHeight="1">
      <c r="B61" s="51" t="s">
        <v>87</v>
      </c>
      <c r="C61" s="87" t="s">
        <v>80</v>
      </c>
      <c r="D61" s="84">
        <v>0</v>
      </c>
      <c r="E61" s="83">
        <v>0</v>
      </c>
      <c r="F61" s="85">
        <v>0</v>
      </c>
      <c r="G61" s="85">
        <v>0</v>
      </c>
      <c r="H61" s="85">
        <f t="shared" si="4"/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-426</v>
      </c>
      <c r="P61" s="85">
        <v>-426</v>
      </c>
    </row>
    <row r="62" spans="2:16" ht="15.75" customHeight="1">
      <c r="B62" s="51" t="s">
        <v>87</v>
      </c>
      <c r="C62" s="87" t="s">
        <v>81</v>
      </c>
      <c r="D62" s="84">
        <v>0</v>
      </c>
      <c r="E62" s="83">
        <v>0</v>
      </c>
      <c r="F62" s="85">
        <v>0</v>
      </c>
      <c r="G62" s="85">
        <v>0</v>
      </c>
      <c r="H62" s="85">
        <f t="shared" si="4"/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-748</v>
      </c>
      <c r="P62" s="85">
        <v>-748</v>
      </c>
    </row>
    <row r="63" spans="2:16" ht="15.75" customHeight="1">
      <c r="B63" s="51" t="s">
        <v>87</v>
      </c>
      <c r="C63" s="88" t="s">
        <v>82</v>
      </c>
      <c r="D63" s="84">
        <v>0</v>
      </c>
      <c r="E63" s="83">
        <v>0</v>
      </c>
      <c r="F63" s="85">
        <v>0</v>
      </c>
      <c r="G63" s="85">
        <v>0</v>
      </c>
      <c r="H63" s="85">
        <f t="shared" si="4"/>
        <v>0</v>
      </c>
      <c r="I63" s="85">
        <v>0</v>
      </c>
      <c r="J63" s="85">
        <v>11579.08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11579.08</v>
      </c>
    </row>
    <row r="64" spans="2:16" ht="15.75" customHeight="1">
      <c r="B64" s="89" t="s">
        <v>87</v>
      </c>
      <c r="C64" s="90" t="s">
        <v>83</v>
      </c>
      <c r="D64" s="91">
        <f t="shared" ref="D64:P64" si="5">SUM(D47:D63)</f>
        <v>547.83333333333337</v>
      </c>
      <c r="E64" s="91">
        <f t="shared" si="5"/>
        <v>584.58055555555563</v>
      </c>
      <c r="F64" s="91">
        <f t="shared" si="5"/>
        <v>847701494</v>
      </c>
      <c r="G64" s="91">
        <f t="shared" si="5"/>
        <v>0</v>
      </c>
      <c r="H64" s="91">
        <f t="shared" si="5"/>
        <v>2232587.9633854628</v>
      </c>
      <c r="I64" s="91">
        <f t="shared" si="5"/>
        <v>849934081.96338546</v>
      </c>
      <c r="J64" s="91">
        <f t="shared" si="5"/>
        <v>60847274.539999999</v>
      </c>
      <c r="K64" s="91">
        <f t="shared" si="5"/>
        <v>-3198333.17</v>
      </c>
      <c r="L64" s="91">
        <f t="shared" si="5"/>
        <v>17052.059999999998</v>
      </c>
      <c r="M64" s="91">
        <f t="shared" si="5"/>
        <v>184216.08616812457</v>
      </c>
      <c r="N64" s="91">
        <f t="shared" si="5"/>
        <v>0</v>
      </c>
      <c r="O64" s="91">
        <f t="shared" si="5"/>
        <v>7921305.2591764666</v>
      </c>
      <c r="P64" s="91">
        <f t="shared" si="5"/>
        <v>65771514.775344595</v>
      </c>
    </row>
    <row r="65" spans="2:16" ht="15.75" customHeight="1">
      <c r="B65" s="43"/>
      <c r="C65" s="96"/>
      <c r="D65" s="97"/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</row>
    <row r="66" spans="2:16" ht="15.75" customHeight="1">
      <c r="B66" s="51" t="s">
        <v>90</v>
      </c>
      <c r="C66" s="83" t="s">
        <v>69</v>
      </c>
      <c r="D66" s="84">
        <v>0</v>
      </c>
      <c r="E66" s="83">
        <v>0</v>
      </c>
      <c r="F66" s="85">
        <v>0</v>
      </c>
      <c r="G66" s="85">
        <v>0</v>
      </c>
      <c r="H66" s="85">
        <f>I66-G66-F66</f>
        <v>0</v>
      </c>
      <c r="I66" s="85">
        <v>0</v>
      </c>
      <c r="J66" s="85">
        <v>26769.200000000001</v>
      </c>
      <c r="K66" s="85">
        <v>-26769.200000000001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</row>
    <row r="67" spans="2:16" ht="15.75" customHeight="1">
      <c r="B67" s="51" t="s">
        <v>90</v>
      </c>
      <c r="C67" s="83" t="s">
        <v>70</v>
      </c>
      <c r="D67" s="84">
        <v>0</v>
      </c>
      <c r="E67" s="83">
        <v>0</v>
      </c>
      <c r="F67" s="85">
        <v>0</v>
      </c>
      <c r="G67" s="85">
        <v>0</v>
      </c>
      <c r="H67" s="85">
        <f t="shared" ref="H67:H79" si="6">I67-G67-F67</f>
        <v>0</v>
      </c>
      <c r="I67" s="85">
        <v>0</v>
      </c>
      <c r="J67" s="85">
        <v>2235.14</v>
      </c>
      <c r="K67" s="85">
        <v>-2235.14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</row>
    <row r="68" spans="2:16" ht="15.75" customHeight="1">
      <c r="B68" s="51" t="s">
        <v>90</v>
      </c>
      <c r="C68" s="83" t="s">
        <v>72</v>
      </c>
      <c r="D68" s="84">
        <v>0</v>
      </c>
      <c r="E68" s="83">
        <v>0</v>
      </c>
      <c r="F68" s="85">
        <v>0</v>
      </c>
      <c r="G68" s="85">
        <v>0</v>
      </c>
      <c r="H68" s="85">
        <f t="shared" si="6"/>
        <v>0</v>
      </c>
      <c r="I68" s="85">
        <v>0</v>
      </c>
      <c r="J68" s="85">
        <v>536487.11</v>
      </c>
      <c r="K68" s="85">
        <v>-536487.11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</row>
    <row r="69" spans="2:16" ht="15.75" customHeight="1">
      <c r="B69" s="51" t="s">
        <v>90</v>
      </c>
      <c r="C69" s="83" t="s">
        <v>73</v>
      </c>
      <c r="D69" s="84">
        <v>0</v>
      </c>
      <c r="E69" s="83">
        <v>0</v>
      </c>
      <c r="F69" s="85">
        <v>0</v>
      </c>
      <c r="G69" s="85">
        <v>0</v>
      </c>
      <c r="H69" s="85">
        <f t="shared" si="6"/>
        <v>0</v>
      </c>
      <c r="I69" s="85">
        <v>0</v>
      </c>
      <c r="J69" s="85">
        <v>61977.3</v>
      </c>
      <c r="K69" s="85">
        <v>-61977.3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</row>
    <row r="70" spans="2:16" ht="15.75" customHeight="1">
      <c r="B70" s="51" t="s">
        <v>90</v>
      </c>
      <c r="C70" s="83" t="s">
        <v>91</v>
      </c>
      <c r="D70" s="84">
        <v>0</v>
      </c>
      <c r="E70" s="83">
        <v>0</v>
      </c>
      <c r="F70" s="85">
        <v>0</v>
      </c>
      <c r="G70" s="85">
        <v>0</v>
      </c>
      <c r="H70" s="85">
        <f t="shared" si="6"/>
        <v>0</v>
      </c>
      <c r="I70" s="85">
        <v>0</v>
      </c>
      <c r="J70" s="85">
        <v>275000</v>
      </c>
      <c r="K70" s="85">
        <v>-275000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</row>
    <row r="71" spans="2:16" ht="15.75" customHeight="1">
      <c r="B71" s="51" t="s">
        <v>90</v>
      </c>
      <c r="C71" s="83" t="s">
        <v>74</v>
      </c>
      <c r="D71" s="84">
        <v>0</v>
      </c>
      <c r="E71" s="83">
        <v>0</v>
      </c>
      <c r="F71" s="85">
        <v>0</v>
      </c>
      <c r="G71" s="85">
        <v>0</v>
      </c>
      <c r="H71" s="85">
        <f t="shared" si="6"/>
        <v>0</v>
      </c>
      <c r="I71" s="85">
        <v>0</v>
      </c>
      <c r="J71" s="85">
        <v>5509.44</v>
      </c>
      <c r="K71" s="85">
        <v>-5509.44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</row>
    <row r="72" spans="2:16" ht="15.75" customHeight="1">
      <c r="B72" s="51" t="s">
        <v>90</v>
      </c>
      <c r="C72" s="83" t="s">
        <v>75</v>
      </c>
      <c r="D72" s="84">
        <v>0</v>
      </c>
      <c r="E72" s="83">
        <v>0</v>
      </c>
      <c r="F72" s="85">
        <v>0</v>
      </c>
      <c r="G72" s="85">
        <v>0</v>
      </c>
      <c r="H72" s="85">
        <f t="shared" si="6"/>
        <v>0</v>
      </c>
      <c r="I72" s="85">
        <v>0</v>
      </c>
      <c r="J72" s="85">
        <v>549518.66</v>
      </c>
      <c r="K72" s="85">
        <v>-549518.66</v>
      </c>
      <c r="L72" s="85">
        <v>0</v>
      </c>
      <c r="M72" s="85">
        <v>0</v>
      </c>
      <c r="N72" s="85">
        <v>0</v>
      </c>
      <c r="O72" s="85">
        <v>0</v>
      </c>
      <c r="P72" s="85">
        <v>0</v>
      </c>
    </row>
    <row r="73" spans="2:16" ht="15.75" customHeight="1">
      <c r="B73" s="51" t="s">
        <v>90</v>
      </c>
      <c r="C73" s="83" t="s">
        <v>76</v>
      </c>
      <c r="D73" s="84">
        <v>0</v>
      </c>
      <c r="E73" s="83">
        <v>0</v>
      </c>
      <c r="F73" s="85">
        <v>0</v>
      </c>
      <c r="G73" s="85">
        <v>0</v>
      </c>
      <c r="H73" s="85">
        <f t="shared" si="6"/>
        <v>0</v>
      </c>
      <c r="I73" s="85">
        <v>0</v>
      </c>
      <c r="J73" s="85">
        <v>16810.400000000001</v>
      </c>
      <c r="K73" s="85">
        <v>0</v>
      </c>
      <c r="L73" s="85">
        <v>-16810.400000000001</v>
      </c>
      <c r="M73" s="85">
        <v>0</v>
      </c>
      <c r="N73" s="85">
        <v>0</v>
      </c>
      <c r="O73" s="85">
        <v>0</v>
      </c>
      <c r="P73" s="85">
        <v>0</v>
      </c>
    </row>
    <row r="74" spans="2:16" ht="15.75" customHeight="1">
      <c r="B74" s="51" t="s">
        <v>90</v>
      </c>
      <c r="C74" s="83" t="s">
        <v>92</v>
      </c>
      <c r="D74" s="84">
        <v>0</v>
      </c>
      <c r="E74" s="83">
        <v>0</v>
      </c>
      <c r="F74" s="85">
        <v>0</v>
      </c>
      <c r="G74" s="85">
        <v>0</v>
      </c>
      <c r="H74" s="85">
        <f t="shared" si="6"/>
        <v>0</v>
      </c>
      <c r="I74" s="85">
        <v>0</v>
      </c>
      <c r="J74" s="85">
        <v>83580.22</v>
      </c>
      <c r="K74" s="85">
        <v>0</v>
      </c>
      <c r="L74" s="85">
        <v>-83580.22</v>
      </c>
      <c r="M74" s="85">
        <v>0</v>
      </c>
      <c r="N74" s="85">
        <v>0</v>
      </c>
      <c r="O74" s="85">
        <v>0</v>
      </c>
      <c r="P74" s="85">
        <v>0</v>
      </c>
    </row>
    <row r="75" spans="2:16" ht="15.75" customHeight="1">
      <c r="B75" s="51" t="s">
        <v>90</v>
      </c>
      <c r="C75" s="84" t="s">
        <v>77</v>
      </c>
      <c r="D75" s="84">
        <v>0</v>
      </c>
      <c r="E75" s="83">
        <v>0</v>
      </c>
      <c r="F75" s="85">
        <v>-10577000</v>
      </c>
      <c r="G75" s="85">
        <v>0</v>
      </c>
      <c r="H75" s="85">
        <f t="shared" si="6"/>
        <v>10577000</v>
      </c>
      <c r="I75" s="85">
        <v>0</v>
      </c>
      <c r="J75" s="85">
        <v>-1729000</v>
      </c>
      <c r="K75" s="85">
        <v>0</v>
      </c>
      <c r="L75" s="85">
        <v>0</v>
      </c>
      <c r="M75" s="85">
        <v>0</v>
      </c>
      <c r="N75" s="85">
        <v>0</v>
      </c>
      <c r="O75" s="85">
        <v>1729000</v>
      </c>
      <c r="P75" s="85">
        <v>0</v>
      </c>
    </row>
    <row r="76" spans="2:16" ht="15.75" customHeight="1">
      <c r="B76" s="51" t="s">
        <v>90</v>
      </c>
      <c r="C76" s="86" t="s">
        <v>24</v>
      </c>
      <c r="D76" s="84">
        <v>5129.416666666667</v>
      </c>
      <c r="E76" s="83">
        <v>5140.8634747118504</v>
      </c>
      <c r="F76" s="85">
        <v>166117899</v>
      </c>
      <c r="G76" s="85">
        <v>-889650.20250000036</v>
      </c>
      <c r="H76" s="85">
        <f t="shared" si="6"/>
        <v>-12386761.63176176</v>
      </c>
      <c r="I76" s="85">
        <v>152841487.16573825</v>
      </c>
      <c r="J76" s="85">
        <v>13636607.049999999</v>
      </c>
      <c r="K76" s="85">
        <v>0</v>
      </c>
      <c r="L76" s="85">
        <v>746154.2</v>
      </c>
      <c r="M76" s="85">
        <v>502807.73305000004</v>
      </c>
      <c r="N76" s="85">
        <v>-70255.676491425198</v>
      </c>
      <c r="O76" s="85">
        <v>-340296.90626171237</v>
      </c>
      <c r="P76" s="85">
        <v>14475016.400296861</v>
      </c>
    </row>
    <row r="77" spans="2:16" ht="15.75" customHeight="1">
      <c r="B77" s="51" t="s">
        <v>90</v>
      </c>
      <c r="C77" s="87" t="s">
        <v>80</v>
      </c>
      <c r="D77" s="84">
        <v>0</v>
      </c>
      <c r="E77" s="83">
        <v>0</v>
      </c>
      <c r="F77" s="85">
        <v>0</v>
      </c>
      <c r="G77" s="85">
        <v>0</v>
      </c>
      <c r="H77" s="85">
        <f t="shared" si="6"/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-7254</v>
      </c>
      <c r="P77" s="85">
        <v>-7254</v>
      </c>
    </row>
    <row r="78" spans="2:16" ht="15.75" customHeight="1">
      <c r="B78" s="51" t="s">
        <v>90</v>
      </c>
      <c r="C78" s="87" t="s">
        <v>81</v>
      </c>
      <c r="D78" s="84">
        <v>0</v>
      </c>
      <c r="E78" s="83">
        <v>0</v>
      </c>
      <c r="F78" s="85">
        <v>0</v>
      </c>
      <c r="G78" s="85">
        <v>0</v>
      </c>
      <c r="H78" s="85">
        <f t="shared" si="6"/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-6384.5</v>
      </c>
      <c r="P78" s="85">
        <v>-6384.5</v>
      </c>
    </row>
    <row r="79" spans="2:16" ht="15.75" customHeight="1">
      <c r="B79" s="51" t="s">
        <v>90</v>
      </c>
      <c r="C79" s="88" t="s">
        <v>82</v>
      </c>
      <c r="D79" s="84">
        <v>0</v>
      </c>
      <c r="E79" s="83">
        <v>0</v>
      </c>
      <c r="F79" s="85">
        <v>0</v>
      </c>
      <c r="G79" s="85">
        <v>0</v>
      </c>
      <c r="H79" s="85">
        <f t="shared" si="6"/>
        <v>0</v>
      </c>
      <c r="I79" s="85">
        <v>0</v>
      </c>
      <c r="J79" s="85">
        <v>140318.37</v>
      </c>
      <c r="K79" s="85">
        <v>0</v>
      </c>
      <c r="L79" s="85">
        <v>0</v>
      </c>
      <c r="M79" s="85">
        <v>0</v>
      </c>
      <c r="N79" s="85">
        <v>0</v>
      </c>
      <c r="O79" s="85">
        <v>0</v>
      </c>
      <c r="P79" s="85">
        <v>140318.37</v>
      </c>
    </row>
    <row r="80" spans="2:16" ht="15.75" customHeight="1">
      <c r="B80" s="89" t="s">
        <v>90</v>
      </c>
      <c r="C80" s="90" t="s">
        <v>83</v>
      </c>
      <c r="D80" s="91">
        <f t="shared" ref="D80:P80" si="7">SUM(D66:D79)</f>
        <v>5129.416666666667</v>
      </c>
      <c r="E80" s="91">
        <f t="shared" si="7"/>
        <v>5140.8634747118504</v>
      </c>
      <c r="F80" s="91">
        <f t="shared" si="7"/>
        <v>155540899</v>
      </c>
      <c r="G80" s="91">
        <f t="shared" si="7"/>
        <v>-889650.20250000036</v>
      </c>
      <c r="H80" s="91">
        <f t="shared" si="7"/>
        <v>-1809761.6317617595</v>
      </c>
      <c r="I80" s="91">
        <f t="shared" si="7"/>
        <v>152841487.16573825</v>
      </c>
      <c r="J80" s="91">
        <f t="shared" si="7"/>
        <v>13605812.889999999</v>
      </c>
      <c r="K80" s="91">
        <f t="shared" si="7"/>
        <v>-1457496.85</v>
      </c>
      <c r="L80" s="91">
        <f t="shared" si="7"/>
        <v>645763.57999999996</v>
      </c>
      <c r="M80" s="91">
        <f t="shared" si="7"/>
        <v>502807.73305000004</v>
      </c>
      <c r="N80" s="91">
        <f t="shared" si="7"/>
        <v>-70255.676491425198</v>
      </c>
      <c r="O80" s="91">
        <f t="shared" si="7"/>
        <v>1375064.5937382877</v>
      </c>
      <c r="P80" s="91">
        <f t="shared" si="7"/>
        <v>14601696.27029686</v>
      </c>
    </row>
    <row r="81" spans="1:16" ht="15.75" customHeight="1">
      <c r="B81" s="51"/>
      <c r="C81" s="92"/>
      <c r="D81" s="93"/>
      <c r="E81" s="94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</row>
    <row r="82" spans="1:16" ht="15.75" customHeight="1">
      <c r="B82" s="51" t="s">
        <v>93</v>
      </c>
      <c r="C82" s="83" t="s">
        <v>72</v>
      </c>
      <c r="D82" s="84">
        <v>0</v>
      </c>
      <c r="E82" s="83">
        <v>0</v>
      </c>
      <c r="F82" s="85">
        <v>0</v>
      </c>
      <c r="G82" s="85">
        <v>0</v>
      </c>
      <c r="H82" s="85">
        <f>I82-G82-F82</f>
        <v>0</v>
      </c>
      <c r="I82" s="85">
        <v>0</v>
      </c>
      <c r="J82" s="85">
        <v>11595.93</v>
      </c>
      <c r="K82" s="85">
        <v>-11595.93</v>
      </c>
      <c r="L82" s="85">
        <v>0</v>
      </c>
      <c r="M82" s="85">
        <v>0</v>
      </c>
      <c r="N82" s="85">
        <v>0</v>
      </c>
      <c r="O82" s="85">
        <v>0</v>
      </c>
      <c r="P82" s="85">
        <v>0</v>
      </c>
    </row>
    <row r="83" spans="1:16" ht="15.75" customHeight="1">
      <c r="B83" s="51" t="s">
        <v>93</v>
      </c>
      <c r="C83" s="83" t="s">
        <v>73</v>
      </c>
      <c r="D83" s="84">
        <v>0</v>
      </c>
      <c r="E83" s="83">
        <v>0</v>
      </c>
      <c r="F83" s="85">
        <v>0</v>
      </c>
      <c r="G83" s="85">
        <v>0</v>
      </c>
      <c r="H83" s="85">
        <f t="shared" ref="H83:H88" si="8">I83-G83-F83</f>
        <v>0</v>
      </c>
      <c r="I83" s="85">
        <v>0</v>
      </c>
      <c r="J83" s="85">
        <v>3821.16</v>
      </c>
      <c r="K83" s="85">
        <v>-3821.16</v>
      </c>
      <c r="L83" s="85">
        <v>0</v>
      </c>
      <c r="M83" s="85">
        <v>0</v>
      </c>
      <c r="N83" s="85">
        <v>0</v>
      </c>
      <c r="O83" s="85">
        <v>0</v>
      </c>
      <c r="P83" s="85">
        <v>0</v>
      </c>
    </row>
    <row r="84" spans="1:16" ht="15.75" customHeight="1">
      <c r="B84" s="51" t="s">
        <v>93</v>
      </c>
      <c r="C84" s="83" t="s">
        <v>75</v>
      </c>
      <c r="D84" s="84">
        <v>0</v>
      </c>
      <c r="E84" s="83">
        <v>0</v>
      </c>
      <c r="F84" s="85">
        <v>0</v>
      </c>
      <c r="G84" s="85">
        <v>0</v>
      </c>
      <c r="H84" s="85">
        <f t="shared" si="8"/>
        <v>0</v>
      </c>
      <c r="I84" s="85">
        <v>0</v>
      </c>
      <c r="J84" s="85">
        <v>2413.6799999999998</v>
      </c>
      <c r="K84" s="85">
        <v>-2413.6799999999998</v>
      </c>
      <c r="L84" s="85">
        <v>0</v>
      </c>
      <c r="M84" s="85">
        <v>0</v>
      </c>
      <c r="N84" s="85">
        <v>0</v>
      </c>
      <c r="O84" s="85">
        <v>0</v>
      </c>
      <c r="P84" s="85">
        <v>0</v>
      </c>
    </row>
    <row r="85" spans="1:16" ht="15.75" customHeight="1">
      <c r="B85" s="51" t="s">
        <v>93</v>
      </c>
      <c r="C85" s="84" t="s">
        <v>77</v>
      </c>
      <c r="D85" s="84">
        <v>0</v>
      </c>
      <c r="E85" s="83">
        <v>0</v>
      </c>
      <c r="F85" s="85">
        <v>-290000</v>
      </c>
      <c r="G85" s="85">
        <v>0</v>
      </c>
      <c r="H85" s="85">
        <f t="shared" si="8"/>
        <v>290000</v>
      </c>
      <c r="I85" s="85">
        <v>0</v>
      </c>
      <c r="J85" s="85">
        <v>-41000</v>
      </c>
      <c r="K85" s="85">
        <v>0</v>
      </c>
      <c r="L85" s="85">
        <v>0</v>
      </c>
      <c r="M85" s="85">
        <v>0</v>
      </c>
      <c r="N85" s="85">
        <v>0</v>
      </c>
      <c r="O85" s="85">
        <v>41000</v>
      </c>
      <c r="P85" s="85">
        <v>0</v>
      </c>
    </row>
    <row r="86" spans="1:16" ht="15.75" customHeight="1">
      <c r="B86" s="51" t="s">
        <v>93</v>
      </c>
      <c r="C86" s="86" t="s">
        <v>94</v>
      </c>
      <c r="D86" s="84">
        <v>225.91666666666666</v>
      </c>
      <c r="E86" s="83">
        <v>225.91666666666666</v>
      </c>
      <c r="F86" s="85">
        <v>1962495</v>
      </c>
      <c r="G86" s="85">
        <v>0</v>
      </c>
      <c r="H86" s="85">
        <f t="shared" si="8"/>
        <v>-142277.62306893896</v>
      </c>
      <c r="I86" s="85">
        <v>1820217.376931061</v>
      </c>
      <c r="J86" s="85">
        <v>444222.36</v>
      </c>
      <c r="K86" s="85">
        <v>0</v>
      </c>
      <c r="L86" s="85">
        <v>0</v>
      </c>
      <c r="M86" s="85">
        <v>2801.9686094780027</v>
      </c>
      <c r="N86" s="85">
        <v>0</v>
      </c>
      <c r="O86" s="85">
        <v>17246.632721342641</v>
      </c>
      <c r="P86" s="85">
        <v>464270.96133082063</v>
      </c>
    </row>
    <row r="87" spans="1:16" ht="15.75" customHeight="1">
      <c r="B87" s="51" t="s">
        <v>93</v>
      </c>
      <c r="C87" s="86" t="s">
        <v>95</v>
      </c>
      <c r="D87" s="84">
        <v>232.58333333333334</v>
      </c>
      <c r="E87" s="83">
        <v>232.58333333333334</v>
      </c>
      <c r="F87" s="85">
        <v>2111852</v>
      </c>
      <c r="G87" s="85">
        <v>0</v>
      </c>
      <c r="H87" s="85">
        <f t="shared" si="8"/>
        <v>-150379.09512371384</v>
      </c>
      <c r="I87" s="85">
        <v>1961472.9048762862</v>
      </c>
      <c r="J87" s="85">
        <v>93649.87</v>
      </c>
      <c r="K87" s="85">
        <v>0</v>
      </c>
      <c r="L87" s="85">
        <v>0</v>
      </c>
      <c r="M87" s="85">
        <v>2726.2280064087818</v>
      </c>
      <c r="N87" s="85">
        <v>0</v>
      </c>
      <c r="O87" s="85">
        <v>11298.829502811379</v>
      </c>
      <c r="P87" s="85">
        <v>107674.92750922016</v>
      </c>
    </row>
    <row r="88" spans="1:16" ht="15.75" customHeight="1">
      <c r="B88" s="51" t="s">
        <v>93</v>
      </c>
      <c r="C88" s="88" t="s">
        <v>82</v>
      </c>
      <c r="D88" s="84">
        <v>0</v>
      </c>
      <c r="E88" s="83">
        <v>0</v>
      </c>
      <c r="F88" s="85">
        <v>0</v>
      </c>
      <c r="G88" s="85">
        <v>0</v>
      </c>
      <c r="H88" s="85">
        <f t="shared" si="8"/>
        <v>0</v>
      </c>
      <c r="I88" s="85">
        <v>0</v>
      </c>
      <c r="J88" s="85">
        <v>90.84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85">
        <v>90.84</v>
      </c>
    </row>
    <row r="89" spans="1:16" ht="15.75" customHeight="1">
      <c r="B89" s="89" t="s">
        <v>93</v>
      </c>
      <c r="C89" s="90" t="s">
        <v>83</v>
      </c>
      <c r="D89" s="91">
        <f>SUM(D82:D88)</f>
        <v>458.5</v>
      </c>
      <c r="E89" s="91">
        <f t="shared" ref="E89:P89" si="9">SUM(E82:E88)</f>
        <v>458.5</v>
      </c>
      <c r="F89" s="91">
        <f t="shared" si="9"/>
        <v>3784347</v>
      </c>
      <c r="G89" s="91">
        <f t="shared" si="9"/>
        <v>0</v>
      </c>
      <c r="H89" s="91">
        <f t="shared" si="9"/>
        <v>-2656.7181926527992</v>
      </c>
      <c r="I89" s="91">
        <f t="shared" si="9"/>
        <v>3781690.2818073472</v>
      </c>
      <c r="J89" s="91">
        <f t="shared" si="9"/>
        <v>514793.84</v>
      </c>
      <c r="K89" s="91">
        <f t="shared" si="9"/>
        <v>-17830.77</v>
      </c>
      <c r="L89" s="91">
        <f t="shared" si="9"/>
        <v>0</v>
      </c>
      <c r="M89" s="91">
        <f t="shared" si="9"/>
        <v>5528.1966158867845</v>
      </c>
      <c r="N89" s="91">
        <f t="shared" si="9"/>
        <v>0</v>
      </c>
      <c r="O89" s="91">
        <f t="shared" si="9"/>
        <v>69545.46222415402</v>
      </c>
      <c r="P89" s="91">
        <f t="shared" si="9"/>
        <v>572036.72884004074</v>
      </c>
    </row>
    <row r="90" spans="1:16" ht="15.75" customHeight="1">
      <c r="B90" s="100"/>
      <c r="C90" s="101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</row>
    <row r="91" spans="1:16" ht="15.75" customHeight="1">
      <c r="B91" s="89" t="s">
        <v>96</v>
      </c>
      <c r="C91" s="90" t="s">
        <v>83</v>
      </c>
      <c r="D91" s="99">
        <f t="shared" ref="D91:P91" si="10">D27+D45+D64+D80+D89</f>
        <v>140534.33333333331</v>
      </c>
      <c r="E91" s="99">
        <f t="shared" si="10"/>
        <v>140527.93088372098</v>
      </c>
      <c r="F91" s="99">
        <f t="shared" si="10"/>
        <v>4215927681</v>
      </c>
      <c r="G91" s="99">
        <f t="shared" si="10"/>
        <v>-21584677.015499998</v>
      </c>
      <c r="H91" s="99">
        <f t="shared" si="10"/>
        <v>-165625.04667415051</v>
      </c>
      <c r="I91" s="99">
        <f t="shared" si="10"/>
        <v>4194177378.9378257</v>
      </c>
      <c r="J91" s="99">
        <f t="shared" si="10"/>
        <v>370457281.33999997</v>
      </c>
      <c r="K91" s="99">
        <f t="shared" si="10"/>
        <v>-17957628.640000001</v>
      </c>
      <c r="L91" s="99">
        <f t="shared" si="10"/>
        <v>16540951.610000001</v>
      </c>
      <c r="M91" s="99">
        <f t="shared" si="10"/>
        <v>-543604.89671070105</v>
      </c>
      <c r="N91" s="99">
        <f t="shared" si="10"/>
        <v>-2240536.6973766158</v>
      </c>
      <c r="O91" s="99">
        <f t="shared" si="10"/>
        <v>38767853.184823915</v>
      </c>
      <c r="P91" s="99">
        <f t="shared" si="10"/>
        <v>405024315.90073657</v>
      </c>
    </row>
    <row r="92" spans="1:16"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</row>
    <row r="93" spans="1:16" ht="18.75">
      <c r="A93" s="103" t="s">
        <v>97</v>
      </c>
    </row>
    <row r="95" spans="1:16" s="104" customFormat="1" ht="18.75">
      <c r="A95" s="103" t="s">
        <v>98</v>
      </c>
    </row>
    <row r="96" spans="1:16" s="104" customFormat="1">
      <c r="A96" s="83" t="s">
        <v>99</v>
      </c>
    </row>
    <row r="97" spans="1:1" s="104" customFormat="1">
      <c r="A97" s="83" t="s">
        <v>100</v>
      </c>
    </row>
    <row r="98" spans="1:1" s="104" customFormat="1">
      <c r="A98" s="83" t="s">
        <v>101</v>
      </c>
    </row>
    <row r="99" spans="1:1" s="104" customFormat="1">
      <c r="A99" s="83" t="s">
        <v>102</v>
      </c>
    </row>
    <row r="100" spans="1:1" s="104" customFormat="1">
      <c r="A100" s="83" t="s">
        <v>103</v>
      </c>
    </row>
    <row r="101" spans="1:1">
      <c r="A101" s="83" t="s">
        <v>104</v>
      </c>
    </row>
    <row r="102" spans="1:1" s="104" customFormat="1">
      <c r="A102" s="83" t="s">
        <v>105</v>
      </c>
    </row>
    <row r="103" spans="1:1">
      <c r="A103" s="83" t="s">
        <v>106</v>
      </c>
    </row>
    <row r="104" spans="1:1" s="104" customFormat="1"/>
    <row r="105" spans="1:1" s="104" customFormat="1" ht="18.75">
      <c r="A105" s="103" t="s">
        <v>107</v>
      </c>
    </row>
    <row r="106" spans="1:1" s="104" customFormat="1">
      <c r="A106" s="83" t="s">
        <v>108</v>
      </c>
    </row>
    <row r="107" spans="1:1" s="104" customFormat="1">
      <c r="A107" s="83" t="s">
        <v>109</v>
      </c>
    </row>
    <row r="108" spans="1:1" s="104" customFormat="1">
      <c r="A108" s="83" t="s">
        <v>110</v>
      </c>
    </row>
    <row r="109" spans="1:1" s="104" customFormat="1">
      <c r="A109" s="83" t="s">
        <v>111</v>
      </c>
    </row>
    <row r="110" spans="1:1">
      <c r="A110" s="83" t="s">
        <v>112</v>
      </c>
    </row>
    <row r="111" spans="1:1" s="105" customFormat="1" ht="15.75" customHeight="1">
      <c r="A111" s="104"/>
    </row>
    <row r="112" spans="1:1" ht="18.75">
      <c r="A112" s="106" t="s">
        <v>113</v>
      </c>
    </row>
    <row r="113" spans="1:1">
      <c r="A113" s="105" t="s">
        <v>114</v>
      </c>
    </row>
    <row r="114" spans="1:1">
      <c r="A114" s="105" t="s">
        <v>115</v>
      </c>
    </row>
    <row r="115" spans="1:1">
      <c r="A115" s="105" t="s">
        <v>116</v>
      </c>
    </row>
  </sheetData>
  <printOptions horizontalCentered="1"/>
  <pageMargins left="0.22" right="0.5" top="0.5" bottom="0.55000000000000004" header="0.5" footer="0.38"/>
  <pageSetup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6E77-0214-48EB-8724-FD9B3E158D77}">
  <sheetPr>
    <pageSetUpPr autoPageBreaks="0" fitToPage="1"/>
  </sheetPr>
  <dimension ref="A1:U275"/>
  <sheetViews>
    <sheetView showGridLines="0" view="pageBreakPreview" zoomScale="70" zoomScaleNormal="70" zoomScaleSheetLayoutView="70" workbookViewId="0">
      <pane ySplit="3" topLeftCell="A4" activePane="bottomLeft" state="frozen"/>
      <selection pane="bottomLeft" activeCell="B1" sqref="B1"/>
    </sheetView>
  </sheetViews>
  <sheetFormatPr defaultColWidth="9.85546875" defaultRowHeight="15"/>
  <cols>
    <col min="1" max="1" width="0.85546875" style="108" customWidth="1"/>
    <col min="2" max="2" width="39.28515625" style="108" bestFit="1" customWidth="1"/>
    <col min="3" max="3" width="22.42578125" style="108" bestFit="1" customWidth="1"/>
    <col min="4" max="4" width="13.7109375" style="108" bestFit="1" customWidth="1"/>
    <col min="5" max="5" width="12" style="108" bestFit="1" customWidth="1"/>
    <col min="6" max="6" width="8.28515625" style="108" customWidth="1"/>
    <col min="7" max="7" width="11.42578125" style="108" customWidth="1"/>
    <col min="8" max="8" width="46.140625" style="108" customWidth="1"/>
    <col min="9" max="21" width="16.42578125" style="108" customWidth="1"/>
    <col min="22" max="22" width="0.85546875" style="108" customWidth="1"/>
    <col min="23" max="16384" width="9.85546875" style="108"/>
  </cols>
  <sheetData>
    <row r="1" spans="1:21">
      <c r="A1" s="108" t="s">
        <v>131</v>
      </c>
    </row>
    <row r="3" spans="1:21" ht="15.75">
      <c r="B3" s="109"/>
      <c r="C3" s="109" t="s">
        <v>2</v>
      </c>
      <c r="D3" s="109" t="s">
        <v>58</v>
      </c>
      <c r="E3" s="109" t="s">
        <v>3</v>
      </c>
      <c r="F3" s="109" t="s">
        <v>4</v>
      </c>
      <c r="G3" s="109" t="s">
        <v>132</v>
      </c>
      <c r="H3" s="109" t="s">
        <v>5</v>
      </c>
      <c r="I3" s="110" t="s">
        <v>7</v>
      </c>
      <c r="J3" s="12">
        <v>44378</v>
      </c>
      <c r="K3" s="12">
        <v>44409</v>
      </c>
      <c r="L3" s="12">
        <v>44440</v>
      </c>
      <c r="M3" s="12">
        <v>44470</v>
      </c>
      <c r="N3" s="12">
        <v>44501</v>
      </c>
      <c r="O3" s="12">
        <v>44531</v>
      </c>
      <c r="P3" s="12">
        <v>44562</v>
      </c>
      <c r="Q3" s="12">
        <v>44593</v>
      </c>
      <c r="R3" s="12">
        <v>44621</v>
      </c>
      <c r="S3" s="12">
        <v>44652</v>
      </c>
      <c r="T3" s="12">
        <v>44682</v>
      </c>
      <c r="U3" s="12">
        <v>44713</v>
      </c>
    </row>
    <row r="4" spans="1:21" ht="15.75">
      <c r="B4" s="109"/>
      <c r="C4" s="111"/>
      <c r="D4" s="111"/>
      <c r="E4" s="111"/>
      <c r="F4" s="111"/>
      <c r="G4" s="111"/>
      <c r="H4" s="111"/>
      <c r="I4" s="109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.75">
      <c r="B5" s="113" t="s">
        <v>131</v>
      </c>
      <c r="C5" s="114" t="s">
        <v>79</v>
      </c>
      <c r="D5" s="114" t="s">
        <v>68</v>
      </c>
      <c r="E5" s="114" t="s">
        <v>10</v>
      </c>
      <c r="F5" s="114" t="s">
        <v>10</v>
      </c>
      <c r="G5" s="114" t="s">
        <v>10</v>
      </c>
      <c r="H5" s="114" t="s">
        <v>133</v>
      </c>
      <c r="I5" s="115">
        <f>SUM(J5:U5)</f>
        <v>247734</v>
      </c>
      <c r="J5" s="116">
        <v>19278</v>
      </c>
      <c r="K5" s="116">
        <v>19415</v>
      </c>
      <c r="L5" s="116">
        <v>19685</v>
      </c>
      <c r="M5" s="116">
        <v>20001</v>
      </c>
      <c r="N5" s="116">
        <v>20407</v>
      </c>
      <c r="O5" s="116">
        <v>20595</v>
      </c>
      <c r="P5" s="116">
        <v>20830</v>
      </c>
      <c r="Q5" s="116">
        <v>20994</v>
      </c>
      <c r="R5" s="116">
        <v>21370</v>
      </c>
      <c r="S5" s="116">
        <v>21539</v>
      </c>
      <c r="T5" s="116">
        <v>21723</v>
      </c>
      <c r="U5" s="116">
        <v>21897</v>
      </c>
    </row>
    <row r="6" spans="1:21" ht="15.75">
      <c r="B6" s="113" t="s">
        <v>131</v>
      </c>
      <c r="C6" s="114" t="s">
        <v>79</v>
      </c>
      <c r="D6" s="114" t="s">
        <v>68</v>
      </c>
      <c r="E6" s="114" t="s">
        <v>10</v>
      </c>
      <c r="F6" s="114" t="s">
        <v>10</v>
      </c>
      <c r="G6" s="114" t="s">
        <v>10</v>
      </c>
      <c r="H6" s="114" t="s">
        <v>134</v>
      </c>
      <c r="I6" s="115">
        <f t="shared" ref="I6:I69" si="0">SUM(J6:U6)</f>
        <v>452344</v>
      </c>
      <c r="J6" s="116">
        <v>36089</v>
      </c>
      <c r="K6" s="116">
        <v>36209</v>
      </c>
      <c r="L6" s="116">
        <v>36559</v>
      </c>
      <c r="M6" s="116">
        <v>36886</v>
      </c>
      <c r="N6" s="116">
        <v>37284</v>
      </c>
      <c r="O6" s="116">
        <v>37508</v>
      </c>
      <c r="P6" s="116">
        <v>37754</v>
      </c>
      <c r="Q6" s="116">
        <v>38069</v>
      </c>
      <c r="R6" s="116">
        <v>38582</v>
      </c>
      <c r="S6" s="116">
        <v>38878</v>
      </c>
      <c r="T6" s="116">
        <v>39126</v>
      </c>
      <c r="U6" s="116">
        <v>39400</v>
      </c>
    </row>
    <row r="7" spans="1:21" ht="15.75">
      <c r="B7" s="113" t="s">
        <v>131</v>
      </c>
      <c r="C7" s="114" t="s">
        <v>79</v>
      </c>
      <c r="D7" s="114" t="s">
        <v>68</v>
      </c>
      <c r="E7" s="114" t="s">
        <v>10</v>
      </c>
      <c r="F7" s="114" t="s">
        <v>10</v>
      </c>
      <c r="G7" s="114" t="s">
        <v>10</v>
      </c>
      <c r="H7" s="114" t="s">
        <v>12</v>
      </c>
      <c r="I7" s="115">
        <f t="shared" si="0"/>
        <v>1328900.3587096774</v>
      </c>
      <c r="J7" s="116">
        <v>110253.03096774191</v>
      </c>
      <c r="K7" s="116">
        <v>110356.59096774195</v>
      </c>
      <c r="L7" s="116">
        <v>110384.08129032257</v>
      </c>
      <c r="M7" s="116">
        <v>110369.36774193549</v>
      </c>
      <c r="N7" s="116">
        <v>110565.16000000002</v>
      </c>
      <c r="O7" s="116">
        <v>110965.45548387097</v>
      </c>
      <c r="P7" s="116">
        <v>111015.79096774192</v>
      </c>
      <c r="Q7" s="116">
        <v>110848.08258064515</v>
      </c>
      <c r="R7" s="116">
        <v>110981.7548387097</v>
      </c>
      <c r="S7" s="116">
        <v>111013.96774193548</v>
      </c>
      <c r="T7" s="116">
        <v>111012.60516129034</v>
      </c>
      <c r="U7" s="116">
        <v>111134.47096774196</v>
      </c>
    </row>
    <row r="8" spans="1:21" ht="15.75">
      <c r="B8" s="113" t="s">
        <v>131</v>
      </c>
      <c r="C8" s="114" t="s">
        <v>79</v>
      </c>
      <c r="D8" s="114" t="s">
        <v>68</v>
      </c>
      <c r="E8" s="114" t="s">
        <v>10</v>
      </c>
      <c r="F8" s="114" t="s">
        <v>10</v>
      </c>
      <c r="G8" s="114" t="s">
        <v>10</v>
      </c>
      <c r="H8" s="114" t="s">
        <v>135</v>
      </c>
      <c r="I8" s="115">
        <f t="shared" si="0"/>
        <v>6381.4662921348308</v>
      </c>
      <c r="J8" s="116">
        <v>528</v>
      </c>
      <c r="K8" s="116">
        <v>494</v>
      </c>
      <c r="L8" s="116">
        <v>472</v>
      </c>
      <c r="M8" s="116">
        <v>609</v>
      </c>
      <c r="N8" s="116">
        <v>628</v>
      </c>
      <c r="O8" s="116">
        <v>462</v>
      </c>
      <c r="P8" s="116">
        <v>467</v>
      </c>
      <c r="Q8" s="116">
        <v>426</v>
      </c>
      <c r="R8" s="116">
        <v>577.93258426966293</v>
      </c>
      <c r="S8" s="116">
        <v>416.06741573033702</v>
      </c>
      <c r="T8" s="116">
        <v>448.53370786516854</v>
      </c>
      <c r="U8" s="116">
        <v>852.93258426966293</v>
      </c>
    </row>
    <row r="9" spans="1:21" ht="15.75">
      <c r="B9" s="113" t="s">
        <v>131</v>
      </c>
      <c r="C9" s="114" t="s">
        <v>79</v>
      </c>
      <c r="D9" s="114" t="s">
        <v>68</v>
      </c>
      <c r="E9" s="114" t="s">
        <v>10</v>
      </c>
      <c r="F9" s="114" t="s">
        <v>10</v>
      </c>
      <c r="G9" s="114" t="s">
        <v>10</v>
      </c>
      <c r="H9" s="114" t="s">
        <v>136</v>
      </c>
      <c r="I9" s="115">
        <f t="shared" si="0"/>
        <v>596.1514285714286</v>
      </c>
      <c r="J9" s="116">
        <v>47.382857142857141</v>
      </c>
      <c r="K9" s="116">
        <v>47.282857142857139</v>
      </c>
      <c r="L9" s="116">
        <v>46.965714285714284</v>
      </c>
      <c r="M9" s="116">
        <v>45.965714285714284</v>
      </c>
      <c r="N9" s="116">
        <v>48.948571428571427</v>
      </c>
      <c r="O9" s="116">
        <v>50.965714285714284</v>
      </c>
      <c r="P9" s="116">
        <v>51.44</v>
      </c>
      <c r="Q9" s="116">
        <v>53.42285714285714</v>
      </c>
      <c r="R9" s="116">
        <v>51.408571428571427</v>
      </c>
      <c r="S9" s="116">
        <v>51.471428571428575</v>
      </c>
      <c r="T9" s="116">
        <v>51.44</v>
      </c>
      <c r="U9" s="116">
        <v>49.457142857142856</v>
      </c>
    </row>
    <row r="10" spans="1:21" ht="15.75">
      <c r="B10" s="113" t="s">
        <v>131</v>
      </c>
      <c r="C10" s="114" t="s">
        <v>79</v>
      </c>
      <c r="D10" s="114" t="s">
        <v>68</v>
      </c>
      <c r="E10" s="114" t="s">
        <v>10</v>
      </c>
      <c r="F10" s="114" t="s">
        <v>10</v>
      </c>
      <c r="G10" s="114" t="s">
        <v>10</v>
      </c>
      <c r="H10" s="117" t="s">
        <v>137</v>
      </c>
      <c r="I10" s="115">
        <f t="shared" si="0"/>
        <v>340424.48000000004</v>
      </c>
      <c r="J10" s="116">
        <v>31760.720000000001</v>
      </c>
      <c r="K10" s="116">
        <v>29468.639999999999</v>
      </c>
      <c r="L10" s="116">
        <v>21853.200000000001</v>
      </c>
      <c r="M10" s="116">
        <v>18647.800000000003</v>
      </c>
      <c r="N10" s="116">
        <v>23635.4</v>
      </c>
      <c r="O10" s="116">
        <v>34121.160000000003</v>
      </c>
      <c r="P10" s="116">
        <v>47028.960000000006</v>
      </c>
      <c r="Q10" s="116">
        <v>37454.92</v>
      </c>
      <c r="R10" s="116">
        <v>29232.720000000001</v>
      </c>
      <c r="S10" s="116">
        <v>23543.559999999998</v>
      </c>
      <c r="T10" s="116">
        <v>22732.639999999999</v>
      </c>
      <c r="U10" s="116">
        <v>20944.760000000002</v>
      </c>
    </row>
    <row r="11" spans="1:21" ht="15.75">
      <c r="B11" s="113" t="s">
        <v>131</v>
      </c>
      <c r="C11" s="114" t="s">
        <v>9</v>
      </c>
      <c r="D11" s="114" t="s">
        <v>68</v>
      </c>
      <c r="E11" s="114" t="s">
        <v>10</v>
      </c>
      <c r="F11" s="114" t="s">
        <v>10</v>
      </c>
      <c r="G11" s="114" t="s">
        <v>10</v>
      </c>
      <c r="H11" s="114" t="s">
        <v>133</v>
      </c>
      <c r="I11" s="115">
        <f t="shared" si="0"/>
        <v>8319</v>
      </c>
      <c r="J11" s="116">
        <v>644</v>
      </c>
      <c r="K11" s="116">
        <v>653</v>
      </c>
      <c r="L11" s="116">
        <v>666</v>
      </c>
      <c r="M11" s="116">
        <v>674</v>
      </c>
      <c r="N11" s="116">
        <v>684</v>
      </c>
      <c r="O11" s="116">
        <v>688</v>
      </c>
      <c r="P11" s="116">
        <v>694</v>
      </c>
      <c r="Q11" s="116">
        <v>708</v>
      </c>
      <c r="R11" s="116">
        <v>718</v>
      </c>
      <c r="S11" s="116">
        <v>728</v>
      </c>
      <c r="T11" s="116">
        <v>730</v>
      </c>
      <c r="U11" s="116">
        <v>732</v>
      </c>
    </row>
    <row r="12" spans="1:21" ht="15.75">
      <c r="B12" s="113" t="s">
        <v>131</v>
      </c>
      <c r="C12" s="114" t="s">
        <v>9</v>
      </c>
      <c r="D12" s="114" t="s">
        <v>68</v>
      </c>
      <c r="E12" s="114" t="s">
        <v>10</v>
      </c>
      <c r="F12" s="114" t="s">
        <v>10</v>
      </c>
      <c r="G12" s="114" t="s">
        <v>10</v>
      </c>
      <c r="H12" s="114" t="s">
        <v>134</v>
      </c>
      <c r="I12" s="115">
        <f t="shared" si="0"/>
        <v>11191</v>
      </c>
      <c r="J12" s="116">
        <v>895</v>
      </c>
      <c r="K12" s="116">
        <v>895</v>
      </c>
      <c r="L12" s="116">
        <v>905</v>
      </c>
      <c r="M12" s="116">
        <v>917</v>
      </c>
      <c r="N12" s="116">
        <v>920</v>
      </c>
      <c r="O12" s="116">
        <v>930</v>
      </c>
      <c r="P12" s="116">
        <v>935</v>
      </c>
      <c r="Q12" s="116">
        <v>946</v>
      </c>
      <c r="R12" s="116">
        <v>954</v>
      </c>
      <c r="S12" s="116">
        <v>960</v>
      </c>
      <c r="T12" s="116">
        <v>963</v>
      </c>
      <c r="U12" s="116">
        <v>971</v>
      </c>
    </row>
    <row r="13" spans="1:21" ht="15.75">
      <c r="B13" s="113" t="s">
        <v>131</v>
      </c>
      <c r="C13" s="114" t="s">
        <v>9</v>
      </c>
      <c r="D13" s="114" t="s">
        <v>68</v>
      </c>
      <c r="E13" s="114" t="s">
        <v>10</v>
      </c>
      <c r="F13" s="114" t="s">
        <v>11</v>
      </c>
      <c r="G13" s="114" t="s">
        <v>10</v>
      </c>
      <c r="H13" s="114" t="s">
        <v>12</v>
      </c>
      <c r="I13" s="115">
        <f t="shared" si="0"/>
        <v>39261.300000000003</v>
      </c>
      <c r="J13" s="116">
        <v>3271.8999999999996</v>
      </c>
      <c r="K13" s="116">
        <v>3276.9666666666676</v>
      </c>
      <c r="L13" s="116">
        <v>3272.6333333333332</v>
      </c>
      <c r="M13" s="116">
        <v>3271.5333333333328</v>
      </c>
      <c r="N13" s="116">
        <v>3275.7333333333327</v>
      </c>
      <c r="O13" s="116">
        <v>3279.1666666666674</v>
      </c>
      <c r="P13" s="116">
        <v>3278.4000000000015</v>
      </c>
      <c r="Q13" s="116">
        <v>3266.1333333333328</v>
      </c>
      <c r="R13" s="116">
        <v>3267.2999999999993</v>
      </c>
      <c r="S13" s="116">
        <v>3270.2</v>
      </c>
      <c r="T13" s="116">
        <v>3265.333333333333</v>
      </c>
      <c r="U13" s="116">
        <v>3266</v>
      </c>
    </row>
    <row r="14" spans="1:21" ht="15.75">
      <c r="B14" s="113" t="s">
        <v>131</v>
      </c>
      <c r="C14" s="114" t="s">
        <v>9</v>
      </c>
      <c r="D14" s="114" t="s">
        <v>68</v>
      </c>
      <c r="E14" s="114" t="s">
        <v>10</v>
      </c>
      <c r="F14" s="114" t="s">
        <v>20</v>
      </c>
      <c r="G14" s="114" t="s">
        <v>10</v>
      </c>
      <c r="H14" s="114" t="s">
        <v>12</v>
      </c>
      <c r="I14" s="115">
        <f t="shared" si="0"/>
        <v>2717.666666666667</v>
      </c>
      <c r="J14" s="116">
        <v>227</v>
      </c>
      <c r="K14" s="116">
        <v>227</v>
      </c>
      <c r="L14" s="116">
        <v>227</v>
      </c>
      <c r="M14" s="116">
        <v>226.7</v>
      </c>
      <c r="N14" s="116">
        <v>226.06666666666666</v>
      </c>
      <c r="O14" s="116">
        <v>226.13333333333333</v>
      </c>
      <c r="P14" s="116">
        <v>226.9</v>
      </c>
      <c r="Q14" s="116">
        <v>226.96666666666667</v>
      </c>
      <c r="R14" s="116">
        <v>225.9</v>
      </c>
      <c r="S14" s="116">
        <v>226</v>
      </c>
      <c r="T14" s="116">
        <v>226</v>
      </c>
      <c r="U14" s="116">
        <v>226</v>
      </c>
    </row>
    <row r="15" spans="1:21" ht="15.75">
      <c r="B15" s="113" t="s">
        <v>131</v>
      </c>
      <c r="C15" s="114" t="s">
        <v>9</v>
      </c>
      <c r="D15" s="114" t="s">
        <v>68</v>
      </c>
      <c r="E15" s="114" t="s">
        <v>10</v>
      </c>
      <c r="F15" s="114" t="s">
        <v>10</v>
      </c>
      <c r="G15" s="114" t="s">
        <v>10</v>
      </c>
      <c r="H15" s="114" t="s">
        <v>138</v>
      </c>
      <c r="I15" s="115">
        <f t="shared" si="0"/>
        <v>24552.924358974364</v>
      </c>
      <c r="J15" s="116">
        <v>1998.9916666666668</v>
      </c>
      <c r="K15" s="116">
        <v>1989.5064102564102</v>
      </c>
      <c r="L15" s="116">
        <v>1990.2692307692307</v>
      </c>
      <c r="M15" s="116">
        <v>2048.1903846153846</v>
      </c>
      <c r="N15" s="116">
        <v>2042.2307692307693</v>
      </c>
      <c r="O15" s="116">
        <v>2078.8051282051283</v>
      </c>
      <c r="P15" s="116">
        <v>2121.874358974359</v>
      </c>
      <c r="Q15" s="116">
        <v>2139.125641025641</v>
      </c>
      <c r="R15" s="116">
        <v>2014.9307692307693</v>
      </c>
      <c r="S15" s="116">
        <v>2020.3833333333334</v>
      </c>
      <c r="T15" s="116">
        <v>2049.7435897435894</v>
      </c>
      <c r="U15" s="116">
        <v>2058.873076923077</v>
      </c>
    </row>
    <row r="16" spans="1:21" ht="15.75">
      <c r="B16" s="113" t="s">
        <v>131</v>
      </c>
      <c r="C16" s="114" t="s">
        <v>9</v>
      </c>
      <c r="D16" s="114" t="s">
        <v>68</v>
      </c>
      <c r="E16" s="114" t="s">
        <v>10</v>
      </c>
      <c r="F16" s="114" t="s">
        <v>10</v>
      </c>
      <c r="G16" s="114" t="s">
        <v>10</v>
      </c>
      <c r="H16" s="114" t="s">
        <v>139</v>
      </c>
      <c r="I16" s="115">
        <f t="shared" si="0"/>
        <v>14515.131233595803</v>
      </c>
      <c r="J16" s="116">
        <v>1017</v>
      </c>
      <c r="K16" s="116">
        <v>934.20209973753288</v>
      </c>
      <c r="L16" s="116">
        <v>972.39895013123351</v>
      </c>
      <c r="M16" s="116">
        <v>1047.6010498687665</v>
      </c>
      <c r="N16" s="116">
        <v>1216.6325459317586</v>
      </c>
      <c r="O16" s="116">
        <v>1361.3280839895012</v>
      </c>
      <c r="P16" s="116">
        <v>1765.0341207349084</v>
      </c>
      <c r="Q16" s="116">
        <v>1560.3989501312335</v>
      </c>
      <c r="R16" s="116">
        <v>1376.4330708661419</v>
      </c>
      <c r="S16" s="116">
        <v>1166.7664041994751</v>
      </c>
      <c r="T16" s="116">
        <v>1128.734908136483</v>
      </c>
      <c r="U16" s="116">
        <v>968.60104986876638</v>
      </c>
    </row>
    <row r="17" spans="2:21" ht="15.75">
      <c r="B17" s="113" t="s">
        <v>131</v>
      </c>
      <c r="C17" s="114" t="s">
        <v>9</v>
      </c>
      <c r="D17" s="114" t="s">
        <v>68</v>
      </c>
      <c r="E17" s="114" t="s">
        <v>10</v>
      </c>
      <c r="F17" s="114" t="s">
        <v>10</v>
      </c>
      <c r="G17" s="114" t="s">
        <v>10</v>
      </c>
      <c r="H17" s="114" t="s">
        <v>140</v>
      </c>
      <c r="I17" s="115">
        <f t="shared" si="0"/>
        <v>113</v>
      </c>
      <c r="J17" s="116">
        <v>16</v>
      </c>
      <c r="K17" s="116">
        <v>17</v>
      </c>
      <c r="L17" s="116">
        <v>17</v>
      </c>
      <c r="M17" s="116">
        <v>13</v>
      </c>
      <c r="N17" s="116">
        <v>4</v>
      </c>
      <c r="O17" s="116">
        <v>5</v>
      </c>
      <c r="P17" s="116">
        <v>2</v>
      </c>
      <c r="Q17" s="116">
        <v>6</v>
      </c>
      <c r="R17" s="116">
        <v>5</v>
      </c>
      <c r="S17" s="116">
        <v>6</v>
      </c>
      <c r="T17" s="116">
        <v>9</v>
      </c>
      <c r="U17" s="116">
        <v>13</v>
      </c>
    </row>
    <row r="18" spans="2:21" ht="15.75">
      <c r="B18" s="113" t="s">
        <v>131</v>
      </c>
      <c r="C18" s="114" t="s">
        <v>9</v>
      </c>
      <c r="D18" s="114" t="s">
        <v>84</v>
      </c>
      <c r="E18" s="114" t="s">
        <v>10</v>
      </c>
      <c r="F18" s="114" t="s">
        <v>10</v>
      </c>
      <c r="G18" s="114" t="s">
        <v>10</v>
      </c>
      <c r="H18" s="114" t="s">
        <v>133</v>
      </c>
      <c r="I18" s="115">
        <f t="shared" si="0"/>
        <v>29994</v>
      </c>
      <c r="J18" s="116">
        <v>2338</v>
      </c>
      <c r="K18" s="116">
        <v>2358</v>
      </c>
      <c r="L18" s="116">
        <v>2385</v>
      </c>
      <c r="M18" s="116">
        <v>2414</v>
      </c>
      <c r="N18" s="116">
        <v>2453</v>
      </c>
      <c r="O18" s="116">
        <v>2481</v>
      </c>
      <c r="P18" s="116">
        <v>2513</v>
      </c>
      <c r="Q18" s="116">
        <v>2538</v>
      </c>
      <c r="R18" s="116">
        <v>2572</v>
      </c>
      <c r="S18" s="116">
        <v>2606</v>
      </c>
      <c r="T18" s="116">
        <v>2651</v>
      </c>
      <c r="U18" s="116">
        <v>2685</v>
      </c>
    </row>
    <row r="19" spans="2:21" ht="15.75">
      <c r="B19" s="113" t="s">
        <v>131</v>
      </c>
      <c r="C19" s="114" t="s">
        <v>9</v>
      </c>
      <c r="D19" s="114" t="s">
        <v>84</v>
      </c>
      <c r="E19" s="114" t="s">
        <v>10</v>
      </c>
      <c r="F19" s="114" t="s">
        <v>10</v>
      </c>
      <c r="G19" s="114" t="s">
        <v>10</v>
      </c>
      <c r="H19" s="114" t="s">
        <v>134</v>
      </c>
      <c r="I19" s="115">
        <f t="shared" si="0"/>
        <v>54240</v>
      </c>
      <c r="J19" s="116">
        <v>4313</v>
      </c>
      <c r="K19" s="116">
        <v>4321</v>
      </c>
      <c r="L19" s="116">
        <v>4377</v>
      </c>
      <c r="M19" s="116">
        <v>4435</v>
      </c>
      <c r="N19" s="116">
        <v>4446</v>
      </c>
      <c r="O19" s="116">
        <v>4471</v>
      </c>
      <c r="P19" s="116">
        <v>4518</v>
      </c>
      <c r="Q19" s="116">
        <v>4546</v>
      </c>
      <c r="R19" s="116">
        <v>4616</v>
      </c>
      <c r="S19" s="116">
        <v>4657</v>
      </c>
      <c r="T19" s="116">
        <v>4741</v>
      </c>
      <c r="U19" s="116">
        <v>4799</v>
      </c>
    </row>
    <row r="20" spans="2:21" ht="15.75">
      <c r="B20" s="113" t="s">
        <v>131</v>
      </c>
      <c r="C20" s="114" t="s">
        <v>9</v>
      </c>
      <c r="D20" s="114" t="s">
        <v>84</v>
      </c>
      <c r="E20" s="114" t="s">
        <v>10</v>
      </c>
      <c r="F20" s="114" t="s">
        <v>11</v>
      </c>
      <c r="G20" s="114" t="s">
        <v>10</v>
      </c>
      <c r="H20" s="114" t="s">
        <v>12</v>
      </c>
      <c r="I20" s="115">
        <f t="shared" si="0"/>
        <v>137486.80000000002</v>
      </c>
      <c r="J20" s="116">
        <v>11411.233333333334</v>
      </c>
      <c r="K20" s="116">
        <v>11425.83333333333</v>
      </c>
      <c r="L20" s="116">
        <v>11403.666666666666</v>
      </c>
      <c r="M20" s="116">
        <v>11418.966666666669</v>
      </c>
      <c r="N20" s="116">
        <v>11443.066666666669</v>
      </c>
      <c r="O20" s="116">
        <v>11474.733333333332</v>
      </c>
      <c r="P20" s="116">
        <v>11477.999999999993</v>
      </c>
      <c r="Q20" s="116">
        <v>11460.16666666667</v>
      </c>
      <c r="R20" s="116">
        <v>11489.233333333337</v>
      </c>
      <c r="S20" s="116">
        <v>11473.266666666668</v>
      </c>
      <c r="T20" s="116">
        <v>11486.933333333334</v>
      </c>
      <c r="U20" s="116">
        <v>11521.699999999999</v>
      </c>
    </row>
    <row r="21" spans="2:21" ht="15.75">
      <c r="B21" s="113" t="s">
        <v>131</v>
      </c>
      <c r="C21" s="114" t="s">
        <v>9</v>
      </c>
      <c r="D21" s="114" t="s">
        <v>84</v>
      </c>
      <c r="E21" s="114" t="s">
        <v>10</v>
      </c>
      <c r="F21" s="114" t="s">
        <v>11</v>
      </c>
      <c r="G21" s="114" t="s">
        <v>10</v>
      </c>
      <c r="H21" s="114" t="s">
        <v>19</v>
      </c>
      <c r="I21" s="115">
        <f t="shared" si="0"/>
        <v>2.6301369863013697</v>
      </c>
      <c r="J21" s="116">
        <v>0</v>
      </c>
      <c r="K21" s="116">
        <v>0</v>
      </c>
      <c r="L21" s="116">
        <v>0</v>
      </c>
      <c r="M21" s="116">
        <v>0</v>
      </c>
      <c r="N21" s="116">
        <v>2.6301369863013697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</row>
    <row r="22" spans="2:21" ht="15.75">
      <c r="B22" s="113" t="s">
        <v>131</v>
      </c>
      <c r="C22" s="114" t="s">
        <v>9</v>
      </c>
      <c r="D22" s="114" t="s">
        <v>84</v>
      </c>
      <c r="E22" s="114" t="s">
        <v>10</v>
      </c>
      <c r="F22" s="114" t="s">
        <v>20</v>
      </c>
      <c r="G22" s="114" t="s">
        <v>10</v>
      </c>
      <c r="H22" s="114" t="s">
        <v>12</v>
      </c>
      <c r="I22" s="115">
        <f t="shared" si="0"/>
        <v>64614.799999999988</v>
      </c>
      <c r="J22" s="116">
        <v>5393.2666666666673</v>
      </c>
      <c r="K22" s="116">
        <v>5384.2000000000007</v>
      </c>
      <c r="L22" s="116">
        <v>5378.7333333333336</v>
      </c>
      <c r="M22" s="116">
        <v>5374.9333333333325</v>
      </c>
      <c r="N22" s="116">
        <v>5371.4333333333316</v>
      </c>
      <c r="O22" s="116">
        <v>5386.7</v>
      </c>
      <c r="P22" s="116">
        <v>5387.5666666666684</v>
      </c>
      <c r="Q22" s="116">
        <v>5375.7333333333318</v>
      </c>
      <c r="R22" s="116">
        <v>5388.699999999998</v>
      </c>
      <c r="S22" s="116">
        <v>5385.0999999999985</v>
      </c>
      <c r="T22" s="116">
        <v>5389.1333333333323</v>
      </c>
      <c r="U22" s="116">
        <v>5399.3</v>
      </c>
    </row>
    <row r="23" spans="2:21" ht="15.75">
      <c r="B23" s="113" t="s">
        <v>131</v>
      </c>
      <c r="C23" s="114" t="s">
        <v>9</v>
      </c>
      <c r="D23" s="114" t="s">
        <v>84</v>
      </c>
      <c r="E23" s="114" t="s">
        <v>10</v>
      </c>
      <c r="F23" s="114" t="s">
        <v>20</v>
      </c>
      <c r="G23" s="114" t="s">
        <v>10</v>
      </c>
      <c r="H23" s="114" t="s">
        <v>19</v>
      </c>
      <c r="I23" s="115">
        <f t="shared" si="0"/>
        <v>63.471232876712314</v>
      </c>
      <c r="J23" s="116">
        <v>0</v>
      </c>
      <c r="K23" s="116">
        <v>0</v>
      </c>
      <c r="L23" s="116">
        <v>0</v>
      </c>
      <c r="M23" s="116">
        <v>0</v>
      </c>
      <c r="N23" s="116">
        <v>62.150684931506831</v>
      </c>
      <c r="O23" s="116">
        <v>0</v>
      </c>
      <c r="P23" s="116">
        <v>0</v>
      </c>
      <c r="Q23" s="116">
        <v>0.19178082191780821</v>
      </c>
      <c r="R23" s="116">
        <v>0.30410958904109592</v>
      </c>
      <c r="S23" s="116">
        <v>0</v>
      </c>
      <c r="T23" s="116">
        <v>0.8246575342465754</v>
      </c>
      <c r="U23" s="116">
        <v>0</v>
      </c>
    </row>
    <row r="24" spans="2:21" ht="15.75">
      <c r="B24" s="113" t="s">
        <v>131</v>
      </c>
      <c r="C24" s="114" t="s">
        <v>9</v>
      </c>
      <c r="D24" s="114" t="s">
        <v>84</v>
      </c>
      <c r="E24" s="114" t="s">
        <v>10</v>
      </c>
      <c r="F24" s="114" t="s">
        <v>10</v>
      </c>
      <c r="G24" s="114" t="s">
        <v>10</v>
      </c>
      <c r="H24" s="114" t="s">
        <v>138</v>
      </c>
      <c r="I24" s="115">
        <f t="shared" si="0"/>
        <v>1187878.7378205128</v>
      </c>
      <c r="J24" s="116">
        <v>99876.58205128205</v>
      </c>
      <c r="K24" s="116">
        <v>100083.1641025641</v>
      </c>
      <c r="L24" s="116">
        <v>99727.209615384621</v>
      </c>
      <c r="M24" s="116">
        <v>99636.014743589738</v>
      </c>
      <c r="N24" s="116">
        <v>98616.714743589735</v>
      </c>
      <c r="O24" s="116">
        <v>98715.899358974362</v>
      </c>
      <c r="P24" s="116">
        <v>98716.667307692303</v>
      </c>
      <c r="Q24" s="116">
        <v>98538.346153846156</v>
      </c>
      <c r="R24" s="116">
        <v>98607.953205128215</v>
      </c>
      <c r="S24" s="116">
        <v>98765.269871794866</v>
      </c>
      <c r="T24" s="116">
        <v>98187.490384615376</v>
      </c>
      <c r="U24" s="116">
        <v>98407.426282051281</v>
      </c>
    </row>
    <row r="25" spans="2:21" ht="15.75">
      <c r="B25" s="113" t="s">
        <v>131</v>
      </c>
      <c r="C25" s="114" t="s">
        <v>9</v>
      </c>
      <c r="D25" s="114" t="s">
        <v>84</v>
      </c>
      <c r="E25" s="114" t="s">
        <v>10</v>
      </c>
      <c r="F25" s="114" t="s">
        <v>10</v>
      </c>
      <c r="G25" s="114" t="s">
        <v>10</v>
      </c>
      <c r="H25" s="114" t="s">
        <v>141</v>
      </c>
      <c r="I25" s="115">
        <f t="shared" si="0"/>
        <v>2130.0812961011588</v>
      </c>
      <c r="J25" s="116">
        <v>0</v>
      </c>
      <c r="K25" s="116">
        <v>0</v>
      </c>
      <c r="L25" s="116">
        <v>0</v>
      </c>
      <c r="M25" s="116">
        <v>0</v>
      </c>
      <c r="N25" s="116">
        <v>2108.3416030031608</v>
      </c>
      <c r="O25" s="116">
        <v>0</v>
      </c>
      <c r="P25" s="116">
        <v>0</v>
      </c>
      <c r="Q25" s="116">
        <v>5.1778736389181592</v>
      </c>
      <c r="R25" s="116">
        <v>3.0412715138742521</v>
      </c>
      <c r="S25" s="116">
        <v>0</v>
      </c>
      <c r="T25" s="116">
        <v>13.520547945205477</v>
      </c>
      <c r="U25" s="116">
        <v>0</v>
      </c>
    </row>
    <row r="26" spans="2:21" ht="15.75">
      <c r="B26" s="113" t="s">
        <v>131</v>
      </c>
      <c r="C26" s="114" t="s">
        <v>9</v>
      </c>
      <c r="D26" s="114" t="s">
        <v>84</v>
      </c>
      <c r="E26" s="114" t="s">
        <v>10</v>
      </c>
      <c r="F26" s="114" t="s">
        <v>10</v>
      </c>
      <c r="G26" s="114" t="s">
        <v>10</v>
      </c>
      <c r="H26" s="114" t="s">
        <v>139</v>
      </c>
      <c r="I26" s="115">
        <f t="shared" si="0"/>
        <v>715183.48293963249</v>
      </c>
      <c r="J26" s="116">
        <v>74324.769028871393</v>
      </c>
      <c r="K26" s="116">
        <v>68993.07086614173</v>
      </c>
      <c r="L26" s="116">
        <v>66045.469816272962</v>
      </c>
      <c r="M26" s="116">
        <v>59381.207349081356</v>
      </c>
      <c r="N26" s="116">
        <v>55445.343832020997</v>
      </c>
      <c r="O26" s="116">
        <v>56710.779527559047</v>
      </c>
      <c r="P26" s="116">
        <v>59012.850393700792</v>
      </c>
      <c r="Q26" s="116">
        <v>56361.398950131224</v>
      </c>
      <c r="R26" s="116">
        <v>57278.341207349076</v>
      </c>
      <c r="S26" s="116">
        <v>55578.309711286092</v>
      </c>
      <c r="T26" s="116">
        <v>53081.170603674531</v>
      </c>
      <c r="U26" s="116">
        <v>52970.771653543314</v>
      </c>
    </row>
    <row r="27" spans="2:21" ht="15.75">
      <c r="B27" s="113" t="s">
        <v>131</v>
      </c>
      <c r="C27" s="114" t="s">
        <v>9</v>
      </c>
      <c r="D27" s="114" t="s">
        <v>84</v>
      </c>
      <c r="E27" s="114" t="s">
        <v>10</v>
      </c>
      <c r="F27" s="114" t="s">
        <v>10</v>
      </c>
      <c r="G27" s="114" t="s">
        <v>10</v>
      </c>
      <c r="H27" s="114" t="s">
        <v>140</v>
      </c>
      <c r="I27" s="115">
        <f t="shared" si="0"/>
        <v>108913.48275862068</v>
      </c>
      <c r="J27" s="116">
        <v>10485.189655172415</v>
      </c>
      <c r="K27" s="116">
        <v>11080.103448275862</v>
      </c>
      <c r="L27" s="116">
        <v>12804.327586206897</v>
      </c>
      <c r="M27" s="116">
        <v>12060.896551724139</v>
      </c>
      <c r="N27" s="116">
        <v>9286.5689655172409</v>
      </c>
      <c r="O27" s="116">
        <v>7276.4310344827582</v>
      </c>
      <c r="P27" s="116">
        <v>6477</v>
      </c>
      <c r="Q27" s="116">
        <v>6510.1379310344828</v>
      </c>
      <c r="R27" s="116">
        <v>7076.4655172413795</v>
      </c>
      <c r="S27" s="116">
        <v>8104.7413793103451</v>
      </c>
      <c r="T27" s="116">
        <v>8201.2068965517246</v>
      </c>
      <c r="U27" s="116">
        <v>9550.4137931034475</v>
      </c>
    </row>
    <row r="28" spans="2:21" ht="15.75">
      <c r="B28" s="113" t="s">
        <v>131</v>
      </c>
      <c r="C28" s="114" t="s">
        <v>9</v>
      </c>
      <c r="D28" s="114" t="s">
        <v>84</v>
      </c>
      <c r="E28" s="114" t="s">
        <v>10</v>
      </c>
      <c r="F28" s="114" t="s">
        <v>10</v>
      </c>
      <c r="G28" s="114" t="s">
        <v>10</v>
      </c>
      <c r="H28" s="118" t="s">
        <v>142</v>
      </c>
      <c r="I28" s="115">
        <f t="shared" si="0"/>
        <v>104394</v>
      </c>
      <c r="J28" s="116">
        <v>9151</v>
      </c>
      <c r="K28" s="116">
        <v>9166</v>
      </c>
      <c r="L28" s="116">
        <v>9066</v>
      </c>
      <c r="M28" s="116">
        <v>9169</v>
      </c>
      <c r="N28" s="116">
        <v>9075</v>
      </c>
      <c r="O28" s="116">
        <v>7884</v>
      </c>
      <c r="P28" s="116">
        <v>8958</v>
      </c>
      <c r="Q28" s="116">
        <v>8917</v>
      </c>
      <c r="R28" s="116">
        <v>8859</v>
      </c>
      <c r="S28" s="116">
        <v>8253</v>
      </c>
      <c r="T28" s="116">
        <v>8064</v>
      </c>
      <c r="U28" s="116">
        <v>7832</v>
      </c>
    </row>
    <row r="29" spans="2:21" ht="15.75">
      <c r="B29" s="113" t="s">
        <v>131</v>
      </c>
      <c r="C29" s="114" t="s">
        <v>9</v>
      </c>
      <c r="D29" s="114" t="s">
        <v>84</v>
      </c>
      <c r="E29" s="114" t="s">
        <v>10</v>
      </c>
      <c r="F29" s="114" t="s">
        <v>10</v>
      </c>
      <c r="G29" s="114" t="s">
        <v>10</v>
      </c>
      <c r="H29" s="118" t="s">
        <v>143</v>
      </c>
      <c r="I29" s="115">
        <f t="shared" si="0"/>
        <v>3766.6333333333332</v>
      </c>
      <c r="J29" s="116">
        <v>313.5333333333333</v>
      </c>
      <c r="K29" s="116">
        <v>316</v>
      </c>
      <c r="L29" s="116">
        <v>316</v>
      </c>
      <c r="M29" s="116">
        <v>314</v>
      </c>
      <c r="N29" s="116">
        <v>316.60000000000002</v>
      </c>
      <c r="O29" s="116">
        <v>315</v>
      </c>
      <c r="P29" s="116">
        <v>321</v>
      </c>
      <c r="Q29" s="116">
        <v>316</v>
      </c>
      <c r="R29" s="116">
        <v>316</v>
      </c>
      <c r="S29" s="116">
        <v>317</v>
      </c>
      <c r="T29" s="116">
        <v>307.5</v>
      </c>
      <c r="U29" s="116">
        <v>298</v>
      </c>
    </row>
    <row r="30" spans="2:21" ht="15.75">
      <c r="B30" s="113" t="s">
        <v>131</v>
      </c>
      <c r="C30" s="114" t="s">
        <v>9</v>
      </c>
      <c r="D30" s="114" t="s">
        <v>84</v>
      </c>
      <c r="E30" s="114" t="s">
        <v>10</v>
      </c>
      <c r="F30" s="114" t="s">
        <v>10</v>
      </c>
      <c r="G30" s="114" t="s">
        <v>10</v>
      </c>
      <c r="H30" s="118" t="s">
        <v>144</v>
      </c>
      <c r="I30" s="115">
        <f t="shared" si="0"/>
        <v>132.06666666666666</v>
      </c>
      <c r="J30" s="116">
        <v>11.066666666666666</v>
      </c>
      <c r="K30" s="116">
        <v>11</v>
      </c>
      <c r="L30" s="116">
        <v>11</v>
      </c>
      <c r="M30" s="116">
        <v>11</v>
      </c>
      <c r="N30" s="116">
        <v>11</v>
      </c>
      <c r="O30" s="116">
        <v>11</v>
      </c>
      <c r="P30" s="116">
        <v>11</v>
      </c>
      <c r="Q30" s="116">
        <v>11</v>
      </c>
      <c r="R30" s="116">
        <v>11</v>
      </c>
      <c r="S30" s="116">
        <v>11</v>
      </c>
      <c r="T30" s="116">
        <v>11</v>
      </c>
      <c r="U30" s="116">
        <v>11</v>
      </c>
    </row>
    <row r="31" spans="2:21" ht="15.75">
      <c r="B31" s="113" t="s">
        <v>131</v>
      </c>
      <c r="C31" s="114" t="s">
        <v>9</v>
      </c>
      <c r="D31" s="114" t="s">
        <v>87</v>
      </c>
      <c r="E31" s="114" t="s">
        <v>10</v>
      </c>
      <c r="F31" s="114" t="s">
        <v>10</v>
      </c>
      <c r="G31" s="114" t="s">
        <v>10</v>
      </c>
      <c r="H31" s="114" t="s">
        <v>133</v>
      </c>
      <c r="I31" s="115">
        <f t="shared" si="0"/>
        <v>317</v>
      </c>
      <c r="J31" s="116">
        <v>24</v>
      </c>
      <c r="K31" s="116">
        <v>21</v>
      </c>
      <c r="L31" s="116">
        <v>23</v>
      </c>
      <c r="M31" s="116">
        <v>24</v>
      </c>
      <c r="N31" s="116">
        <v>24</v>
      </c>
      <c r="O31" s="116">
        <v>27</v>
      </c>
      <c r="P31" s="116">
        <v>27</v>
      </c>
      <c r="Q31" s="116">
        <v>29</v>
      </c>
      <c r="R31" s="116">
        <v>30</v>
      </c>
      <c r="S31" s="116">
        <v>31</v>
      </c>
      <c r="T31" s="116">
        <v>28</v>
      </c>
      <c r="U31" s="116">
        <v>29</v>
      </c>
    </row>
    <row r="32" spans="2:21" ht="15.75">
      <c r="B32" s="113" t="s">
        <v>131</v>
      </c>
      <c r="C32" s="114" t="s">
        <v>9</v>
      </c>
      <c r="D32" s="114" t="s">
        <v>87</v>
      </c>
      <c r="E32" s="114" t="s">
        <v>10</v>
      </c>
      <c r="F32" s="114" t="s">
        <v>10</v>
      </c>
      <c r="G32" s="114" t="s">
        <v>10</v>
      </c>
      <c r="H32" s="114" t="s">
        <v>134</v>
      </c>
      <c r="I32" s="115">
        <f t="shared" si="0"/>
        <v>927</v>
      </c>
      <c r="J32" s="116">
        <v>75</v>
      </c>
      <c r="K32" s="116">
        <v>75</v>
      </c>
      <c r="L32" s="116">
        <v>76</v>
      </c>
      <c r="M32" s="116">
        <v>76</v>
      </c>
      <c r="N32" s="116">
        <v>77</v>
      </c>
      <c r="O32" s="116">
        <v>78</v>
      </c>
      <c r="P32" s="116">
        <v>77</v>
      </c>
      <c r="Q32" s="116">
        <v>77</v>
      </c>
      <c r="R32" s="116">
        <v>77</v>
      </c>
      <c r="S32" s="116">
        <v>79</v>
      </c>
      <c r="T32" s="116">
        <v>80</v>
      </c>
      <c r="U32" s="116">
        <v>80</v>
      </c>
    </row>
    <row r="33" spans="2:21" ht="15.75">
      <c r="B33" s="113" t="s">
        <v>131</v>
      </c>
      <c r="C33" s="114" t="s">
        <v>9</v>
      </c>
      <c r="D33" s="114" t="s">
        <v>87</v>
      </c>
      <c r="E33" s="114" t="s">
        <v>10</v>
      </c>
      <c r="F33" s="114" t="s">
        <v>11</v>
      </c>
      <c r="G33" s="114" t="s">
        <v>10</v>
      </c>
      <c r="H33" s="114" t="s">
        <v>12</v>
      </c>
      <c r="I33" s="115">
        <f t="shared" si="0"/>
        <v>2064.5333333333333</v>
      </c>
      <c r="J33" s="116">
        <v>172</v>
      </c>
      <c r="K33" s="116">
        <v>172</v>
      </c>
      <c r="L33" s="116">
        <v>172</v>
      </c>
      <c r="M33" s="116">
        <v>172</v>
      </c>
      <c r="N33" s="116">
        <v>172</v>
      </c>
      <c r="O33" s="116">
        <v>172.26666666666665</v>
      </c>
      <c r="P33" s="116">
        <v>172.1</v>
      </c>
      <c r="Q33" s="116">
        <v>171.9666666666667</v>
      </c>
      <c r="R33" s="116">
        <v>172.23333333333332</v>
      </c>
      <c r="S33" s="116">
        <v>171.96666666666667</v>
      </c>
      <c r="T33" s="116">
        <v>172</v>
      </c>
      <c r="U33" s="116">
        <v>172</v>
      </c>
    </row>
    <row r="34" spans="2:21" ht="15.75">
      <c r="B34" s="113" t="s">
        <v>131</v>
      </c>
      <c r="C34" s="114" t="s">
        <v>9</v>
      </c>
      <c r="D34" s="114" t="s">
        <v>87</v>
      </c>
      <c r="E34" s="114" t="s">
        <v>10</v>
      </c>
      <c r="F34" s="114" t="s">
        <v>20</v>
      </c>
      <c r="G34" s="114" t="s">
        <v>10</v>
      </c>
      <c r="H34" s="114" t="s">
        <v>12</v>
      </c>
      <c r="I34" s="115">
        <f t="shared" si="0"/>
        <v>2816.0666666666666</v>
      </c>
      <c r="J34" s="116">
        <v>235</v>
      </c>
      <c r="K34" s="116">
        <v>233.60000000000002</v>
      </c>
      <c r="L34" s="116">
        <v>233.26666666666665</v>
      </c>
      <c r="M34" s="116">
        <v>234</v>
      </c>
      <c r="N34" s="116">
        <v>235.89999999999998</v>
      </c>
      <c r="O34" s="116">
        <v>235.29999999999998</v>
      </c>
      <c r="P34" s="116">
        <v>235.1</v>
      </c>
      <c r="Q34" s="116">
        <v>235.06666666666666</v>
      </c>
      <c r="R34" s="116">
        <v>234.9666666666667</v>
      </c>
      <c r="S34" s="116">
        <v>235.86666666666665</v>
      </c>
      <c r="T34" s="116">
        <v>235</v>
      </c>
      <c r="U34" s="116">
        <v>233</v>
      </c>
    </row>
    <row r="35" spans="2:21" ht="15.75">
      <c r="B35" s="113" t="s">
        <v>131</v>
      </c>
      <c r="C35" s="114" t="s">
        <v>9</v>
      </c>
      <c r="D35" s="114" t="s">
        <v>87</v>
      </c>
      <c r="E35" s="114" t="s">
        <v>10</v>
      </c>
      <c r="F35" s="114" t="s">
        <v>20</v>
      </c>
      <c r="G35" s="114" t="s">
        <v>10</v>
      </c>
      <c r="H35" s="114" t="s">
        <v>19</v>
      </c>
      <c r="I35" s="115">
        <f t="shared" si="0"/>
        <v>1</v>
      </c>
      <c r="J35" s="116">
        <v>0</v>
      </c>
      <c r="K35" s="116">
        <v>0</v>
      </c>
      <c r="L35" s="116">
        <v>0</v>
      </c>
      <c r="M35" s="116">
        <v>0</v>
      </c>
      <c r="N35" s="116">
        <v>1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</row>
    <row r="36" spans="2:21" ht="15.75">
      <c r="B36" s="113" t="s">
        <v>131</v>
      </c>
      <c r="C36" s="114" t="s">
        <v>9</v>
      </c>
      <c r="D36" s="114" t="s">
        <v>87</v>
      </c>
      <c r="E36" s="114" t="s">
        <v>10</v>
      </c>
      <c r="F36" s="114" t="s">
        <v>10</v>
      </c>
      <c r="G36" s="114" t="s">
        <v>10</v>
      </c>
      <c r="H36" s="114" t="s">
        <v>138</v>
      </c>
      <c r="I36" s="115">
        <f t="shared" si="0"/>
        <v>50566.221153846156</v>
      </c>
      <c r="J36" s="116">
        <v>4011.3365384615386</v>
      </c>
      <c r="K36" s="116">
        <v>3997.2019230769229</v>
      </c>
      <c r="L36" s="116">
        <v>4088</v>
      </c>
      <c r="M36" s="116">
        <v>4103</v>
      </c>
      <c r="N36" s="116">
        <v>4280</v>
      </c>
      <c r="O36" s="116">
        <v>4401.8557692307695</v>
      </c>
      <c r="P36" s="116">
        <v>4455.1346153846152</v>
      </c>
      <c r="Q36" s="116">
        <v>4264</v>
      </c>
      <c r="R36" s="116">
        <v>4238.7980769230771</v>
      </c>
      <c r="S36" s="116">
        <v>4326.8942307692305</v>
      </c>
      <c r="T36" s="116">
        <v>4231</v>
      </c>
      <c r="U36" s="116">
        <v>4169</v>
      </c>
    </row>
    <row r="37" spans="2:21" ht="15.75">
      <c r="B37" s="113" t="s">
        <v>131</v>
      </c>
      <c r="C37" s="114" t="s">
        <v>9</v>
      </c>
      <c r="D37" s="114" t="s">
        <v>87</v>
      </c>
      <c r="E37" s="114" t="s">
        <v>10</v>
      </c>
      <c r="F37" s="114" t="s">
        <v>10</v>
      </c>
      <c r="G37" s="114" t="s">
        <v>10</v>
      </c>
      <c r="H37" s="114" t="s">
        <v>141</v>
      </c>
      <c r="I37" s="115">
        <f t="shared" si="0"/>
        <v>55.99970802599227</v>
      </c>
      <c r="J37" s="116">
        <v>0</v>
      </c>
      <c r="K37" s="116">
        <v>0</v>
      </c>
      <c r="L37" s="116">
        <v>0</v>
      </c>
      <c r="M37" s="116">
        <v>0</v>
      </c>
      <c r="N37" s="116">
        <v>55.99970802599227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</row>
    <row r="38" spans="2:21" ht="15.75">
      <c r="B38" s="113" t="s">
        <v>131</v>
      </c>
      <c r="C38" s="114" t="s">
        <v>9</v>
      </c>
      <c r="D38" s="114" t="s">
        <v>87</v>
      </c>
      <c r="E38" s="114" t="s">
        <v>10</v>
      </c>
      <c r="F38" s="114" t="s">
        <v>10</v>
      </c>
      <c r="G38" s="114" t="s">
        <v>10</v>
      </c>
      <c r="H38" s="114" t="s">
        <v>139</v>
      </c>
      <c r="I38" s="115">
        <f t="shared" si="0"/>
        <v>32855.535433070865</v>
      </c>
      <c r="J38" s="116">
        <v>2856</v>
      </c>
      <c r="K38" s="116">
        <v>2677.732283464567</v>
      </c>
      <c r="L38" s="116">
        <v>2928</v>
      </c>
      <c r="M38" s="116">
        <v>2752</v>
      </c>
      <c r="N38" s="116">
        <v>2623</v>
      </c>
      <c r="O38" s="116">
        <v>2810.8005249343832</v>
      </c>
      <c r="P38" s="116">
        <v>2988</v>
      </c>
      <c r="Q38" s="116">
        <v>2823</v>
      </c>
      <c r="R38" s="116">
        <v>2771.3018372703414</v>
      </c>
      <c r="S38" s="116">
        <v>2646.7007874015744</v>
      </c>
      <c r="T38" s="116">
        <v>2559</v>
      </c>
      <c r="U38" s="116">
        <v>2420</v>
      </c>
    </row>
    <row r="39" spans="2:21" ht="15.75">
      <c r="B39" s="113" t="s">
        <v>131</v>
      </c>
      <c r="C39" s="114" t="s">
        <v>9</v>
      </c>
      <c r="D39" s="114" t="s">
        <v>87</v>
      </c>
      <c r="E39" s="114" t="s">
        <v>10</v>
      </c>
      <c r="F39" s="114" t="s">
        <v>10</v>
      </c>
      <c r="G39" s="114" t="s">
        <v>10</v>
      </c>
      <c r="H39" s="114" t="s">
        <v>140</v>
      </c>
      <c r="I39" s="115">
        <f t="shared" si="0"/>
        <v>14449.086206896553</v>
      </c>
      <c r="J39" s="116">
        <v>1198.6724137931035</v>
      </c>
      <c r="K39" s="116">
        <v>1283.9310344827586</v>
      </c>
      <c r="L39" s="116">
        <v>1316.7241379310344</v>
      </c>
      <c r="M39" s="116">
        <v>1270</v>
      </c>
      <c r="N39" s="116">
        <v>1223.6034482758621</v>
      </c>
      <c r="O39" s="116">
        <v>1183.3793103448277</v>
      </c>
      <c r="P39" s="116">
        <v>1206</v>
      </c>
      <c r="Q39" s="116">
        <v>1080</v>
      </c>
      <c r="R39" s="116">
        <v>1075.1724137931035</v>
      </c>
      <c r="S39" s="116">
        <v>1201.6034482758621</v>
      </c>
      <c r="T39" s="116">
        <v>1231</v>
      </c>
      <c r="U39" s="116">
        <v>1179</v>
      </c>
    </row>
    <row r="40" spans="2:21" ht="15.75">
      <c r="B40" s="113" t="s">
        <v>131</v>
      </c>
      <c r="C40" s="114" t="s">
        <v>9</v>
      </c>
      <c r="D40" s="114" t="s">
        <v>87</v>
      </c>
      <c r="E40" s="114" t="s">
        <v>10</v>
      </c>
      <c r="F40" s="114" t="s">
        <v>10</v>
      </c>
      <c r="G40" s="114" t="s">
        <v>10</v>
      </c>
      <c r="H40" s="118" t="s">
        <v>142</v>
      </c>
      <c r="I40" s="115">
        <f t="shared" si="0"/>
        <v>11942</v>
      </c>
      <c r="J40" s="116">
        <v>2378</v>
      </c>
      <c r="K40" s="116">
        <v>1950</v>
      </c>
      <c r="L40" s="116">
        <v>461.99999999999994</v>
      </c>
      <c r="M40" s="116">
        <v>461.99999999999994</v>
      </c>
      <c r="N40" s="116">
        <v>820</v>
      </c>
      <c r="O40" s="116">
        <v>820</v>
      </c>
      <c r="P40" s="116">
        <v>820</v>
      </c>
      <c r="Q40" s="116">
        <v>802</v>
      </c>
      <c r="R40" s="116">
        <v>828.00000000000011</v>
      </c>
      <c r="S40" s="116">
        <v>848</v>
      </c>
      <c r="T40" s="116">
        <v>849</v>
      </c>
      <c r="U40" s="116">
        <v>903.00000000000011</v>
      </c>
    </row>
    <row r="41" spans="2:21" ht="15.75">
      <c r="B41" s="113" t="s">
        <v>131</v>
      </c>
      <c r="C41" s="114" t="s">
        <v>9</v>
      </c>
      <c r="D41" s="114" t="s">
        <v>87</v>
      </c>
      <c r="E41" s="114" t="s">
        <v>10</v>
      </c>
      <c r="F41" s="114" t="s">
        <v>10</v>
      </c>
      <c r="G41" s="114" t="s">
        <v>10</v>
      </c>
      <c r="H41" s="118" t="s">
        <v>143</v>
      </c>
      <c r="I41" s="115">
        <f t="shared" si="0"/>
        <v>489.2</v>
      </c>
      <c r="J41" s="116">
        <v>83</v>
      </c>
      <c r="K41" s="116">
        <v>73.2</v>
      </c>
      <c r="L41" s="116">
        <v>34</v>
      </c>
      <c r="M41" s="116">
        <v>34</v>
      </c>
      <c r="N41" s="116">
        <v>34</v>
      </c>
      <c r="O41" s="116">
        <v>34</v>
      </c>
      <c r="P41" s="116">
        <v>34</v>
      </c>
      <c r="Q41" s="116">
        <v>34</v>
      </c>
      <c r="R41" s="116">
        <v>34</v>
      </c>
      <c r="S41" s="116">
        <v>34</v>
      </c>
      <c r="T41" s="116">
        <v>34</v>
      </c>
      <c r="U41" s="116">
        <v>27</v>
      </c>
    </row>
    <row r="42" spans="2:21" ht="15.75">
      <c r="B42" s="113" t="s">
        <v>131</v>
      </c>
      <c r="C42" s="114" t="s">
        <v>9</v>
      </c>
      <c r="D42" s="114" t="s">
        <v>87</v>
      </c>
      <c r="E42" s="114" t="s">
        <v>10</v>
      </c>
      <c r="F42" s="114" t="s">
        <v>10</v>
      </c>
      <c r="G42" s="114" t="s">
        <v>10</v>
      </c>
      <c r="H42" s="118" t="s">
        <v>144</v>
      </c>
      <c r="I42" s="115">
        <f t="shared" si="0"/>
        <v>25.933333333333334</v>
      </c>
      <c r="J42" s="116">
        <v>3</v>
      </c>
      <c r="K42" s="116">
        <v>2.9333333333333336</v>
      </c>
      <c r="L42" s="116">
        <v>2</v>
      </c>
      <c r="M42" s="116">
        <v>2</v>
      </c>
      <c r="N42" s="116">
        <v>2</v>
      </c>
      <c r="O42" s="116">
        <v>2</v>
      </c>
      <c r="P42" s="116">
        <v>2</v>
      </c>
      <c r="Q42" s="116">
        <v>2</v>
      </c>
      <c r="R42" s="116">
        <v>2</v>
      </c>
      <c r="S42" s="116">
        <v>2</v>
      </c>
      <c r="T42" s="116">
        <v>2</v>
      </c>
      <c r="U42" s="116">
        <v>2</v>
      </c>
    </row>
    <row r="43" spans="2:21" ht="15.75">
      <c r="B43" s="113" t="s">
        <v>131</v>
      </c>
      <c r="C43" s="114" t="s">
        <v>21</v>
      </c>
      <c r="D43" s="114" t="s">
        <v>68</v>
      </c>
      <c r="E43" s="114" t="s">
        <v>10</v>
      </c>
      <c r="F43" s="114" t="s">
        <v>10</v>
      </c>
      <c r="G43" s="114" t="s">
        <v>10</v>
      </c>
      <c r="H43" s="114" t="s">
        <v>133</v>
      </c>
      <c r="I43" s="115">
        <f t="shared" si="0"/>
        <v>18</v>
      </c>
      <c r="J43" s="116">
        <v>1</v>
      </c>
      <c r="K43" s="116">
        <v>1</v>
      </c>
      <c r="L43" s="116">
        <v>1</v>
      </c>
      <c r="M43" s="116">
        <v>1</v>
      </c>
      <c r="N43" s="116">
        <v>1</v>
      </c>
      <c r="O43" s="116">
        <v>1</v>
      </c>
      <c r="P43" s="116">
        <v>2</v>
      </c>
      <c r="Q43" s="116">
        <v>2</v>
      </c>
      <c r="R43" s="116">
        <v>2</v>
      </c>
      <c r="S43" s="116">
        <v>2</v>
      </c>
      <c r="T43" s="116">
        <v>2</v>
      </c>
      <c r="U43" s="116">
        <v>2</v>
      </c>
    </row>
    <row r="44" spans="2:21" ht="15.75">
      <c r="B44" s="113" t="s">
        <v>131</v>
      </c>
      <c r="C44" s="114" t="s">
        <v>21</v>
      </c>
      <c r="D44" s="114" t="s">
        <v>68</v>
      </c>
      <c r="E44" s="114" t="s">
        <v>10</v>
      </c>
      <c r="F44" s="114" t="s">
        <v>10</v>
      </c>
      <c r="G44" s="114" t="s">
        <v>10</v>
      </c>
      <c r="H44" s="114" t="s">
        <v>134</v>
      </c>
      <c r="I44" s="115">
        <f t="shared" si="0"/>
        <v>18</v>
      </c>
      <c r="J44" s="116">
        <v>1</v>
      </c>
      <c r="K44" s="116">
        <v>1</v>
      </c>
      <c r="L44" s="116">
        <v>1</v>
      </c>
      <c r="M44" s="116">
        <v>1</v>
      </c>
      <c r="N44" s="116">
        <v>1</v>
      </c>
      <c r="O44" s="116">
        <v>1</v>
      </c>
      <c r="P44" s="116">
        <v>2</v>
      </c>
      <c r="Q44" s="116">
        <v>2</v>
      </c>
      <c r="R44" s="116">
        <v>2</v>
      </c>
      <c r="S44" s="116">
        <v>2</v>
      </c>
      <c r="T44" s="116">
        <v>2</v>
      </c>
      <c r="U44" s="116">
        <v>2</v>
      </c>
    </row>
    <row r="45" spans="2:21" ht="15.75">
      <c r="B45" s="113" t="s">
        <v>131</v>
      </c>
      <c r="C45" s="114" t="s">
        <v>21</v>
      </c>
      <c r="D45" s="114" t="s">
        <v>68</v>
      </c>
      <c r="E45" s="114" t="s">
        <v>10</v>
      </c>
      <c r="F45" s="114" t="s">
        <v>10</v>
      </c>
      <c r="G45" s="114" t="s">
        <v>145</v>
      </c>
      <c r="H45" s="114" t="s">
        <v>12</v>
      </c>
      <c r="I45" s="115">
        <f t="shared" si="0"/>
        <v>2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1</v>
      </c>
      <c r="Q45" s="116">
        <v>1</v>
      </c>
      <c r="R45" s="116">
        <v>0</v>
      </c>
      <c r="S45" s="116">
        <v>0</v>
      </c>
      <c r="T45" s="116">
        <v>0</v>
      </c>
      <c r="U45" s="116">
        <v>0</v>
      </c>
    </row>
    <row r="46" spans="2:21" ht="15.75">
      <c r="B46" s="113" t="s">
        <v>131</v>
      </c>
      <c r="C46" s="114" t="s">
        <v>21</v>
      </c>
      <c r="D46" s="114" t="s">
        <v>68</v>
      </c>
      <c r="E46" s="114" t="s">
        <v>10</v>
      </c>
      <c r="F46" s="114" t="s">
        <v>10</v>
      </c>
      <c r="G46" s="114" t="s">
        <v>146</v>
      </c>
      <c r="H46" s="114" t="s">
        <v>12</v>
      </c>
      <c r="I46" s="115">
        <f t="shared" si="0"/>
        <v>37</v>
      </c>
      <c r="J46" s="116">
        <v>3</v>
      </c>
      <c r="K46" s="116">
        <v>3</v>
      </c>
      <c r="L46" s="116">
        <v>3</v>
      </c>
      <c r="M46" s="116">
        <v>3</v>
      </c>
      <c r="N46" s="116">
        <v>3</v>
      </c>
      <c r="O46" s="116">
        <v>2</v>
      </c>
      <c r="P46" s="116">
        <v>2</v>
      </c>
      <c r="Q46" s="116">
        <v>2</v>
      </c>
      <c r="R46" s="116">
        <v>4</v>
      </c>
      <c r="S46" s="116">
        <v>4</v>
      </c>
      <c r="T46" s="116">
        <v>4</v>
      </c>
      <c r="U46" s="116">
        <v>4</v>
      </c>
    </row>
    <row r="47" spans="2:21" ht="15.75">
      <c r="B47" s="113" t="s">
        <v>131</v>
      </c>
      <c r="C47" s="114" t="s">
        <v>21</v>
      </c>
      <c r="D47" s="114" t="s">
        <v>68</v>
      </c>
      <c r="E47" s="114" t="s">
        <v>10</v>
      </c>
      <c r="F47" s="114" t="s">
        <v>10</v>
      </c>
      <c r="G47" s="114" t="s">
        <v>147</v>
      </c>
      <c r="H47" s="114" t="s">
        <v>12</v>
      </c>
      <c r="I47" s="115">
        <f t="shared" si="0"/>
        <v>7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1</v>
      </c>
      <c r="P47" s="116">
        <v>1</v>
      </c>
      <c r="Q47" s="116">
        <v>1</v>
      </c>
      <c r="R47" s="116">
        <v>1</v>
      </c>
      <c r="S47" s="116">
        <v>1</v>
      </c>
      <c r="T47" s="116">
        <v>1</v>
      </c>
      <c r="U47" s="116">
        <v>1</v>
      </c>
    </row>
    <row r="48" spans="2:21" ht="15.75">
      <c r="B48" s="113" t="s">
        <v>131</v>
      </c>
      <c r="C48" s="114" t="s">
        <v>21</v>
      </c>
      <c r="D48" s="114" t="s">
        <v>68</v>
      </c>
      <c r="E48" s="114" t="s">
        <v>10</v>
      </c>
      <c r="F48" s="114" t="s">
        <v>10</v>
      </c>
      <c r="G48" s="114" t="s">
        <v>146</v>
      </c>
      <c r="H48" s="114" t="s">
        <v>138</v>
      </c>
      <c r="I48" s="115">
        <f t="shared" si="0"/>
        <v>5273</v>
      </c>
      <c r="J48" s="116">
        <v>526</v>
      </c>
      <c r="K48" s="116">
        <v>526</v>
      </c>
      <c r="L48" s="116">
        <v>526</v>
      </c>
      <c r="M48" s="116">
        <v>526</v>
      </c>
      <c r="N48" s="116">
        <v>526</v>
      </c>
      <c r="O48" s="116">
        <v>229</v>
      </c>
      <c r="P48" s="116">
        <v>245</v>
      </c>
      <c r="Q48" s="116">
        <v>245</v>
      </c>
      <c r="R48" s="116">
        <v>481</v>
      </c>
      <c r="S48" s="116">
        <v>481</v>
      </c>
      <c r="T48" s="116">
        <v>481</v>
      </c>
      <c r="U48" s="116">
        <v>481</v>
      </c>
    </row>
    <row r="49" spans="2:21" ht="15.75">
      <c r="B49" s="113" t="s">
        <v>131</v>
      </c>
      <c r="C49" s="114" t="s">
        <v>21</v>
      </c>
      <c r="D49" s="114" t="s">
        <v>68</v>
      </c>
      <c r="E49" s="114" t="s">
        <v>10</v>
      </c>
      <c r="F49" s="114" t="s">
        <v>10</v>
      </c>
      <c r="G49" s="114" t="s">
        <v>147</v>
      </c>
      <c r="H49" s="114" t="s">
        <v>138</v>
      </c>
      <c r="I49" s="115">
        <f t="shared" si="0"/>
        <v>2167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304</v>
      </c>
      <c r="P49" s="116">
        <v>314</v>
      </c>
      <c r="Q49" s="116">
        <v>301</v>
      </c>
      <c r="R49" s="116">
        <v>312</v>
      </c>
      <c r="S49" s="116">
        <v>312</v>
      </c>
      <c r="T49" s="116">
        <v>312</v>
      </c>
      <c r="U49" s="116">
        <v>312</v>
      </c>
    </row>
    <row r="50" spans="2:21" ht="15.75">
      <c r="B50" s="113" t="s">
        <v>131</v>
      </c>
      <c r="C50" s="114" t="s">
        <v>21</v>
      </c>
      <c r="D50" s="114" t="s">
        <v>68</v>
      </c>
      <c r="E50" s="114" t="s">
        <v>10</v>
      </c>
      <c r="F50" s="114" t="s">
        <v>10</v>
      </c>
      <c r="G50" s="114" t="s">
        <v>10</v>
      </c>
      <c r="H50" s="114" t="s">
        <v>139</v>
      </c>
      <c r="I50" s="115">
        <f t="shared" si="0"/>
        <v>5873</v>
      </c>
      <c r="J50" s="116">
        <v>388</v>
      </c>
      <c r="K50" s="116">
        <v>323</v>
      </c>
      <c r="L50" s="116">
        <v>322</v>
      </c>
      <c r="M50" s="116">
        <v>348</v>
      </c>
      <c r="N50" s="116">
        <v>413</v>
      </c>
      <c r="O50" s="116">
        <v>502</v>
      </c>
      <c r="P50" s="116">
        <v>671</v>
      </c>
      <c r="Q50" s="116">
        <v>579</v>
      </c>
      <c r="R50" s="116">
        <v>778</v>
      </c>
      <c r="S50" s="116">
        <v>616</v>
      </c>
      <c r="T50" s="116">
        <v>513</v>
      </c>
      <c r="U50" s="116">
        <v>420</v>
      </c>
    </row>
    <row r="51" spans="2:21" ht="15.75">
      <c r="B51" s="113" t="s">
        <v>131</v>
      </c>
      <c r="C51" s="114" t="s">
        <v>21</v>
      </c>
      <c r="D51" s="114" t="s">
        <v>84</v>
      </c>
      <c r="E51" s="114" t="s">
        <v>10</v>
      </c>
      <c r="F51" s="114" t="s">
        <v>10</v>
      </c>
      <c r="G51" s="114" t="s">
        <v>10</v>
      </c>
      <c r="H51" s="114" t="s">
        <v>133</v>
      </c>
      <c r="I51" s="115">
        <f t="shared" si="0"/>
        <v>1046</v>
      </c>
      <c r="J51" s="116">
        <v>82</v>
      </c>
      <c r="K51" s="116">
        <v>84</v>
      </c>
      <c r="L51" s="116">
        <v>84</v>
      </c>
      <c r="M51" s="116">
        <v>84</v>
      </c>
      <c r="N51" s="116">
        <v>85</v>
      </c>
      <c r="O51" s="116">
        <v>86</v>
      </c>
      <c r="P51" s="116">
        <v>88</v>
      </c>
      <c r="Q51" s="116">
        <v>89</v>
      </c>
      <c r="R51" s="116">
        <v>89</v>
      </c>
      <c r="S51" s="116">
        <v>90</v>
      </c>
      <c r="T51" s="116">
        <v>91</v>
      </c>
      <c r="U51" s="116">
        <v>94</v>
      </c>
    </row>
    <row r="52" spans="2:21" ht="15.75">
      <c r="B52" s="113" t="s">
        <v>131</v>
      </c>
      <c r="C52" s="114" t="s">
        <v>21</v>
      </c>
      <c r="D52" s="114" t="s">
        <v>84</v>
      </c>
      <c r="E52" s="114" t="s">
        <v>10</v>
      </c>
      <c r="F52" s="114" t="s">
        <v>10</v>
      </c>
      <c r="G52" s="114" t="s">
        <v>10</v>
      </c>
      <c r="H52" s="114" t="s">
        <v>134</v>
      </c>
      <c r="I52" s="115">
        <f t="shared" si="0"/>
        <v>3082</v>
      </c>
      <c r="J52" s="116">
        <v>240</v>
      </c>
      <c r="K52" s="116">
        <v>243</v>
      </c>
      <c r="L52" s="116">
        <v>247</v>
      </c>
      <c r="M52" s="116">
        <v>248</v>
      </c>
      <c r="N52" s="116">
        <v>255</v>
      </c>
      <c r="O52" s="116">
        <v>252</v>
      </c>
      <c r="P52" s="116">
        <v>254</v>
      </c>
      <c r="Q52" s="116">
        <v>258</v>
      </c>
      <c r="R52" s="116">
        <v>259</v>
      </c>
      <c r="S52" s="116">
        <v>262</v>
      </c>
      <c r="T52" s="116">
        <v>277</v>
      </c>
      <c r="U52" s="116">
        <v>287</v>
      </c>
    </row>
    <row r="53" spans="2:21" ht="15.75">
      <c r="B53" s="113" t="s">
        <v>131</v>
      </c>
      <c r="C53" s="114" t="s">
        <v>21</v>
      </c>
      <c r="D53" s="114" t="s">
        <v>84</v>
      </c>
      <c r="E53" s="114" t="s">
        <v>10</v>
      </c>
      <c r="F53" s="114" t="s">
        <v>10</v>
      </c>
      <c r="G53" s="114" t="s">
        <v>145</v>
      </c>
      <c r="H53" s="114" t="s">
        <v>12</v>
      </c>
      <c r="I53" s="115">
        <f t="shared" si="0"/>
        <v>231.48648041034534</v>
      </c>
      <c r="J53" s="116">
        <v>14.533333333333333</v>
      </c>
      <c r="K53" s="116">
        <v>17.5</v>
      </c>
      <c r="L53" s="116">
        <v>20.266666666666666</v>
      </c>
      <c r="M53" s="116">
        <v>18</v>
      </c>
      <c r="N53" s="116">
        <v>19.766666666666666</v>
      </c>
      <c r="O53" s="116">
        <v>18.366666666666667</v>
      </c>
      <c r="P53" s="116">
        <v>17.766666666666666</v>
      </c>
      <c r="Q53" s="116">
        <v>18</v>
      </c>
      <c r="R53" s="116">
        <v>18.649826938571703</v>
      </c>
      <c r="S53" s="116">
        <v>21.755512467258566</v>
      </c>
      <c r="T53" s="116">
        <v>22.022426095820592</v>
      </c>
      <c r="U53" s="116">
        <v>24.858714908694466</v>
      </c>
    </row>
    <row r="54" spans="2:21" ht="15.75">
      <c r="B54" s="113" t="s">
        <v>131</v>
      </c>
      <c r="C54" s="114" t="s">
        <v>21</v>
      </c>
      <c r="D54" s="114" t="s">
        <v>84</v>
      </c>
      <c r="E54" s="114" t="s">
        <v>10</v>
      </c>
      <c r="F54" s="114" t="s">
        <v>10</v>
      </c>
      <c r="G54" s="114" t="s">
        <v>146</v>
      </c>
      <c r="H54" s="114" t="s">
        <v>12</v>
      </c>
      <c r="I54" s="115">
        <f t="shared" si="0"/>
        <v>8003.4963466443714</v>
      </c>
      <c r="J54" s="116">
        <v>634.06666666666661</v>
      </c>
      <c r="K54" s="116">
        <v>649</v>
      </c>
      <c r="L54" s="116">
        <v>652.0333333333333</v>
      </c>
      <c r="M54" s="116">
        <v>655</v>
      </c>
      <c r="N54" s="116">
        <v>668.43333333333339</v>
      </c>
      <c r="O54" s="116">
        <v>673.0333333333333</v>
      </c>
      <c r="P54" s="116">
        <v>684.80000000000007</v>
      </c>
      <c r="Q54" s="116">
        <v>685.26666666666665</v>
      </c>
      <c r="R54" s="116">
        <v>679.06722273289517</v>
      </c>
      <c r="S54" s="116">
        <v>675.85568255264138</v>
      </c>
      <c r="T54" s="116">
        <v>676.68909276248723</v>
      </c>
      <c r="U54" s="116">
        <v>670.25101526301455</v>
      </c>
    </row>
    <row r="55" spans="2:21" ht="15.75">
      <c r="B55" s="113" t="s">
        <v>131</v>
      </c>
      <c r="C55" s="114" t="s">
        <v>21</v>
      </c>
      <c r="D55" s="114" t="s">
        <v>84</v>
      </c>
      <c r="E55" s="114" t="s">
        <v>10</v>
      </c>
      <c r="F55" s="114" t="s">
        <v>10</v>
      </c>
      <c r="G55" s="114" t="s">
        <v>147</v>
      </c>
      <c r="H55" s="114" t="s">
        <v>12</v>
      </c>
      <c r="I55" s="115">
        <f t="shared" si="0"/>
        <v>3417.4838396119494</v>
      </c>
      <c r="J55" s="116">
        <v>285</v>
      </c>
      <c r="K55" s="116">
        <v>286.9666666666667</v>
      </c>
      <c r="L55" s="116">
        <v>287.3</v>
      </c>
      <c r="M55" s="116">
        <v>289</v>
      </c>
      <c r="N55" s="116">
        <v>286.83333333333331</v>
      </c>
      <c r="O55" s="116">
        <v>283</v>
      </c>
      <c r="P55" s="116">
        <v>284</v>
      </c>
      <c r="Q55" s="116">
        <v>282.26666666666665</v>
      </c>
      <c r="R55" s="116">
        <v>282.24961699519969</v>
      </c>
      <c r="S55" s="116">
        <v>283.2888049801</v>
      </c>
      <c r="T55" s="116">
        <v>283.28848114169216</v>
      </c>
      <c r="U55" s="116">
        <v>284.29026982829106</v>
      </c>
    </row>
    <row r="56" spans="2:21" ht="15.75">
      <c r="B56" s="113" t="s">
        <v>131</v>
      </c>
      <c r="C56" s="114" t="s">
        <v>21</v>
      </c>
      <c r="D56" s="114" t="s">
        <v>84</v>
      </c>
      <c r="E56" s="114" t="s">
        <v>10</v>
      </c>
      <c r="F56" s="114" t="s">
        <v>10</v>
      </c>
      <c r="G56" s="114" t="s">
        <v>146</v>
      </c>
      <c r="H56" s="114" t="s">
        <v>138</v>
      </c>
      <c r="I56" s="115">
        <f t="shared" si="0"/>
        <v>1389404.3666666667</v>
      </c>
      <c r="J56" s="116">
        <v>111148.1</v>
      </c>
      <c r="K56" s="116">
        <v>113021</v>
      </c>
      <c r="L56" s="116">
        <v>113325.59999999999</v>
      </c>
      <c r="M56" s="116">
        <v>113204</v>
      </c>
      <c r="N56" s="116">
        <v>115213.86666666667</v>
      </c>
      <c r="O56" s="116">
        <v>116126.23333333334</v>
      </c>
      <c r="P56" s="116">
        <v>118688.53333333333</v>
      </c>
      <c r="Q56" s="116">
        <v>118976.36666666667</v>
      </c>
      <c r="R56" s="116">
        <v>118395.33333333333</v>
      </c>
      <c r="S56" s="116">
        <v>117391.86666666667</v>
      </c>
      <c r="T56" s="116">
        <v>117623</v>
      </c>
      <c r="U56" s="116">
        <v>116290.46666666667</v>
      </c>
    </row>
    <row r="57" spans="2:21" ht="15.75">
      <c r="B57" s="113" t="s">
        <v>131</v>
      </c>
      <c r="C57" s="114" t="s">
        <v>21</v>
      </c>
      <c r="D57" s="114" t="s">
        <v>84</v>
      </c>
      <c r="E57" s="114" t="s">
        <v>10</v>
      </c>
      <c r="F57" s="114" t="s">
        <v>10</v>
      </c>
      <c r="G57" s="114" t="s">
        <v>147</v>
      </c>
      <c r="H57" s="114" t="s">
        <v>138</v>
      </c>
      <c r="I57" s="115">
        <f t="shared" si="0"/>
        <v>1689588.1328828828</v>
      </c>
      <c r="J57" s="116">
        <v>140773</v>
      </c>
      <c r="K57" s="116">
        <v>142962.76801801802</v>
      </c>
      <c r="L57" s="116">
        <v>142628.69594594595</v>
      </c>
      <c r="M57" s="116">
        <v>142082</v>
      </c>
      <c r="N57" s="116">
        <v>140808.67117117115</v>
      </c>
      <c r="O57" s="116">
        <v>139622</v>
      </c>
      <c r="P57" s="116">
        <v>140575</v>
      </c>
      <c r="Q57" s="116">
        <v>139784.99774774775</v>
      </c>
      <c r="R57" s="116">
        <v>139720</v>
      </c>
      <c r="S57" s="116">
        <v>140098</v>
      </c>
      <c r="T57" s="116">
        <v>140421</v>
      </c>
      <c r="U57" s="116">
        <v>140112</v>
      </c>
    </row>
    <row r="58" spans="2:21" ht="15.75">
      <c r="B58" s="113" t="s">
        <v>131</v>
      </c>
      <c r="C58" s="114" t="s">
        <v>21</v>
      </c>
      <c r="D58" s="114" t="s">
        <v>84</v>
      </c>
      <c r="E58" s="114" t="s">
        <v>10</v>
      </c>
      <c r="F58" s="114" t="s">
        <v>10</v>
      </c>
      <c r="G58" s="114" t="s">
        <v>10</v>
      </c>
      <c r="H58" s="114" t="s">
        <v>139</v>
      </c>
      <c r="I58" s="115">
        <f t="shared" si="0"/>
        <v>2267892.5</v>
      </c>
      <c r="J58" s="116">
        <v>202284.93333333332</v>
      </c>
      <c r="K58" s="116">
        <v>204007.13333333333</v>
      </c>
      <c r="L58" s="116">
        <v>214382.19999999998</v>
      </c>
      <c r="M58" s="116">
        <v>211576</v>
      </c>
      <c r="N58" s="116">
        <v>194486.76666666663</v>
      </c>
      <c r="O58" s="116">
        <v>184432.00000000003</v>
      </c>
      <c r="P58" s="116">
        <v>179434.6</v>
      </c>
      <c r="Q58" s="116">
        <v>176424.36666666664</v>
      </c>
      <c r="R58" s="116">
        <v>178700.90000000002</v>
      </c>
      <c r="S58" s="116">
        <v>172117.93333333335</v>
      </c>
      <c r="T58" s="116">
        <v>172447</v>
      </c>
      <c r="U58" s="116">
        <v>177598.66666666669</v>
      </c>
    </row>
    <row r="59" spans="2:21" ht="15.75">
      <c r="B59" s="113" t="s">
        <v>131</v>
      </c>
      <c r="C59" s="114" t="s">
        <v>21</v>
      </c>
      <c r="D59" s="114" t="s">
        <v>84</v>
      </c>
      <c r="E59" s="114" t="s">
        <v>10</v>
      </c>
      <c r="F59" s="114" t="s">
        <v>10</v>
      </c>
      <c r="G59" s="114" t="s">
        <v>10</v>
      </c>
      <c r="H59" s="114" t="s">
        <v>140</v>
      </c>
      <c r="I59" s="115">
        <f t="shared" si="0"/>
        <v>322568.75862068968</v>
      </c>
      <c r="J59" s="116">
        <v>31816.000000000004</v>
      </c>
      <c r="K59" s="116">
        <v>32561.53448275862</v>
      </c>
      <c r="L59" s="116">
        <v>32537.086206896547</v>
      </c>
      <c r="M59" s="116">
        <v>31938</v>
      </c>
      <c r="N59" s="116">
        <v>28002.844827586207</v>
      </c>
      <c r="O59" s="116">
        <v>24429.96551724138</v>
      </c>
      <c r="P59" s="116">
        <v>21899.931034482761</v>
      </c>
      <c r="Q59" s="116">
        <v>21699.396551724141</v>
      </c>
      <c r="R59" s="116">
        <v>23367</v>
      </c>
      <c r="S59" s="116">
        <v>23444</v>
      </c>
      <c r="T59" s="116">
        <v>24522</v>
      </c>
      <c r="U59" s="116">
        <v>26351</v>
      </c>
    </row>
    <row r="60" spans="2:21" ht="15.75">
      <c r="B60" s="113" t="s">
        <v>131</v>
      </c>
      <c r="C60" s="114" t="s">
        <v>21</v>
      </c>
      <c r="D60" s="114" t="s">
        <v>84</v>
      </c>
      <c r="E60" s="114" t="s">
        <v>10</v>
      </c>
      <c r="F60" s="114" t="s">
        <v>10</v>
      </c>
      <c r="G60" s="114" t="s">
        <v>10</v>
      </c>
      <c r="H60" s="118" t="s">
        <v>142</v>
      </c>
      <c r="I60" s="115">
        <f t="shared" si="0"/>
        <v>907042</v>
      </c>
      <c r="J60" s="116">
        <v>77325</v>
      </c>
      <c r="K60" s="116">
        <v>83717</v>
      </c>
      <c r="L60" s="116">
        <v>83644</v>
      </c>
      <c r="M60" s="116">
        <v>81677</v>
      </c>
      <c r="N60" s="116">
        <v>81917</v>
      </c>
      <c r="O60" s="116">
        <v>74823</v>
      </c>
      <c r="P60" s="116">
        <v>73621</v>
      </c>
      <c r="Q60" s="116">
        <v>68752</v>
      </c>
      <c r="R60" s="116">
        <v>64453</v>
      </c>
      <c r="S60" s="116">
        <v>63031</v>
      </c>
      <c r="T60" s="116">
        <v>80579</v>
      </c>
      <c r="U60" s="116">
        <v>73503</v>
      </c>
    </row>
    <row r="61" spans="2:21" ht="15.75">
      <c r="B61" s="113" t="s">
        <v>131</v>
      </c>
      <c r="C61" s="114" t="s">
        <v>21</v>
      </c>
      <c r="D61" s="114" t="s">
        <v>84</v>
      </c>
      <c r="E61" s="114" t="s">
        <v>10</v>
      </c>
      <c r="F61" s="114" t="s">
        <v>10</v>
      </c>
      <c r="G61" s="114" t="s">
        <v>10</v>
      </c>
      <c r="H61" s="118" t="s">
        <v>143</v>
      </c>
      <c r="I61" s="115">
        <f t="shared" si="0"/>
        <v>44474</v>
      </c>
      <c r="J61" s="116">
        <v>3467</v>
      </c>
      <c r="K61" s="116">
        <v>3449</v>
      </c>
      <c r="L61" s="116">
        <v>3583</v>
      </c>
      <c r="M61" s="116">
        <v>3762</v>
      </c>
      <c r="N61" s="116">
        <v>3769</v>
      </c>
      <c r="O61" s="116">
        <v>3773</v>
      </c>
      <c r="P61" s="116">
        <v>3797</v>
      </c>
      <c r="Q61" s="116">
        <v>3806</v>
      </c>
      <c r="R61" s="116">
        <v>3791</v>
      </c>
      <c r="S61" s="116">
        <v>3730</v>
      </c>
      <c r="T61" s="116">
        <v>3784</v>
      </c>
      <c r="U61" s="116">
        <v>3763</v>
      </c>
    </row>
    <row r="62" spans="2:21" ht="15.75">
      <c r="B62" s="113" t="s">
        <v>131</v>
      </c>
      <c r="C62" s="114" t="s">
        <v>21</v>
      </c>
      <c r="D62" s="114" t="s">
        <v>84</v>
      </c>
      <c r="E62" s="114" t="s">
        <v>10</v>
      </c>
      <c r="F62" s="114" t="s">
        <v>10</v>
      </c>
      <c r="G62" s="114" t="s">
        <v>10</v>
      </c>
      <c r="H62" s="118" t="s">
        <v>144</v>
      </c>
      <c r="I62" s="115">
        <f t="shared" si="0"/>
        <v>108</v>
      </c>
      <c r="J62" s="116">
        <v>9</v>
      </c>
      <c r="K62" s="116">
        <v>9</v>
      </c>
      <c r="L62" s="116">
        <v>9</v>
      </c>
      <c r="M62" s="116">
        <v>9</v>
      </c>
      <c r="N62" s="116">
        <v>9</v>
      </c>
      <c r="O62" s="116">
        <v>9</v>
      </c>
      <c r="P62" s="116">
        <v>9</v>
      </c>
      <c r="Q62" s="116">
        <v>9</v>
      </c>
      <c r="R62" s="116">
        <v>9</v>
      </c>
      <c r="S62" s="116">
        <v>9</v>
      </c>
      <c r="T62" s="116">
        <v>9</v>
      </c>
      <c r="U62" s="116">
        <v>9</v>
      </c>
    </row>
    <row r="63" spans="2:21" ht="15.75">
      <c r="B63" s="113" t="s">
        <v>131</v>
      </c>
      <c r="C63" s="114" t="s">
        <v>21</v>
      </c>
      <c r="D63" s="114" t="s">
        <v>87</v>
      </c>
      <c r="E63" s="114" t="s">
        <v>10</v>
      </c>
      <c r="F63" s="114" t="s">
        <v>10</v>
      </c>
      <c r="G63" s="114" t="s">
        <v>10</v>
      </c>
      <c r="H63" s="114" t="s">
        <v>133</v>
      </c>
      <c r="I63" s="115">
        <f t="shared" si="0"/>
        <v>109</v>
      </c>
      <c r="J63" s="116">
        <v>9</v>
      </c>
      <c r="K63" s="116">
        <v>11</v>
      </c>
      <c r="L63" s="116">
        <v>9</v>
      </c>
      <c r="M63" s="116">
        <v>9</v>
      </c>
      <c r="N63" s="116">
        <v>9</v>
      </c>
      <c r="O63" s="116">
        <v>9</v>
      </c>
      <c r="P63" s="116">
        <v>9</v>
      </c>
      <c r="Q63" s="116">
        <v>9</v>
      </c>
      <c r="R63" s="116">
        <v>8</v>
      </c>
      <c r="S63" s="116">
        <v>9</v>
      </c>
      <c r="T63" s="116">
        <v>9</v>
      </c>
      <c r="U63" s="116">
        <v>9</v>
      </c>
    </row>
    <row r="64" spans="2:21" ht="15.75">
      <c r="B64" s="113" t="s">
        <v>131</v>
      </c>
      <c r="C64" s="114" t="s">
        <v>21</v>
      </c>
      <c r="D64" s="114" t="s">
        <v>87</v>
      </c>
      <c r="E64" s="114" t="s">
        <v>10</v>
      </c>
      <c r="F64" s="114" t="s">
        <v>10</v>
      </c>
      <c r="G64" s="114" t="s">
        <v>10</v>
      </c>
      <c r="H64" s="114" t="s">
        <v>134</v>
      </c>
      <c r="I64" s="115">
        <f t="shared" si="0"/>
        <v>426</v>
      </c>
      <c r="J64" s="116">
        <v>36</v>
      </c>
      <c r="K64" s="116">
        <v>38</v>
      </c>
      <c r="L64" s="116">
        <v>38</v>
      </c>
      <c r="M64" s="116">
        <v>37</v>
      </c>
      <c r="N64" s="116">
        <v>34</v>
      </c>
      <c r="O64" s="116">
        <v>34</v>
      </c>
      <c r="P64" s="116">
        <v>34</v>
      </c>
      <c r="Q64" s="116">
        <v>35</v>
      </c>
      <c r="R64" s="116">
        <v>35</v>
      </c>
      <c r="S64" s="116">
        <v>35</v>
      </c>
      <c r="T64" s="116">
        <v>35</v>
      </c>
      <c r="U64" s="116">
        <v>35</v>
      </c>
    </row>
    <row r="65" spans="2:21" ht="15.75">
      <c r="B65" s="113" t="s">
        <v>131</v>
      </c>
      <c r="C65" s="114" t="s">
        <v>21</v>
      </c>
      <c r="D65" s="114" t="s">
        <v>87</v>
      </c>
      <c r="E65" s="114" t="s">
        <v>10</v>
      </c>
      <c r="F65" s="114" t="s">
        <v>10</v>
      </c>
      <c r="G65" s="114" t="s">
        <v>145</v>
      </c>
      <c r="H65" s="114" t="s">
        <v>12</v>
      </c>
      <c r="I65" s="115">
        <f t="shared" si="0"/>
        <v>46.766666666666666</v>
      </c>
      <c r="J65" s="116">
        <v>3</v>
      </c>
      <c r="K65" s="116">
        <v>3</v>
      </c>
      <c r="L65" s="116">
        <v>3</v>
      </c>
      <c r="M65" s="116">
        <v>3.3666666666666667</v>
      </c>
      <c r="N65" s="116">
        <v>4.7</v>
      </c>
      <c r="O65" s="116">
        <v>5</v>
      </c>
      <c r="P65" s="116">
        <v>5</v>
      </c>
      <c r="Q65" s="116">
        <v>4</v>
      </c>
      <c r="R65" s="116">
        <v>4</v>
      </c>
      <c r="S65" s="116">
        <v>4</v>
      </c>
      <c r="T65" s="116">
        <v>4</v>
      </c>
      <c r="U65" s="116">
        <v>3.7</v>
      </c>
    </row>
    <row r="66" spans="2:21" ht="15.75">
      <c r="B66" s="113" t="s">
        <v>131</v>
      </c>
      <c r="C66" s="114" t="s">
        <v>21</v>
      </c>
      <c r="D66" s="114" t="s">
        <v>87</v>
      </c>
      <c r="E66" s="114" t="s">
        <v>10</v>
      </c>
      <c r="F66" s="114" t="s">
        <v>10</v>
      </c>
      <c r="G66" s="114" t="s">
        <v>146</v>
      </c>
      <c r="H66" s="114" t="s">
        <v>12</v>
      </c>
      <c r="I66" s="115">
        <f t="shared" si="0"/>
        <v>650.6</v>
      </c>
      <c r="J66" s="116">
        <v>54</v>
      </c>
      <c r="K66" s="116">
        <v>54</v>
      </c>
      <c r="L66" s="116">
        <v>54</v>
      </c>
      <c r="M66" s="116">
        <v>54.56666666666667</v>
      </c>
      <c r="N66" s="116">
        <v>52</v>
      </c>
      <c r="O66" s="116">
        <v>52</v>
      </c>
      <c r="P66" s="116">
        <v>52</v>
      </c>
      <c r="Q66" s="116">
        <v>55</v>
      </c>
      <c r="R66" s="116">
        <v>55.033333333333331</v>
      </c>
      <c r="S66" s="116">
        <v>55</v>
      </c>
      <c r="T66" s="116">
        <v>56</v>
      </c>
      <c r="U66" s="116">
        <v>57</v>
      </c>
    </row>
    <row r="67" spans="2:21" ht="15.75">
      <c r="B67" s="113" t="s">
        <v>131</v>
      </c>
      <c r="C67" s="114" t="s">
        <v>21</v>
      </c>
      <c r="D67" s="114" t="s">
        <v>87</v>
      </c>
      <c r="E67" s="114" t="s">
        <v>10</v>
      </c>
      <c r="F67" s="114" t="s">
        <v>10</v>
      </c>
      <c r="G67" s="114" t="s">
        <v>147</v>
      </c>
      <c r="H67" s="114" t="s">
        <v>12</v>
      </c>
      <c r="I67" s="115">
        <f t="shared" si="0"/>
        <v>451</v>
      </c>
      <c r="J67" s="116">
        <v>39</v>
      </c>
      <c r="K67" s="116">
        <v>39</v>
      </c>
      <c r="L67" s="116">
        <v>39</v>
      </c>
      <c r="M67" s="116">
        <v>38</v>
      </c>
      <c r="N67" s="116">
        <v>38</v>
      </c>
      <c r="O67" s="116">
        <v>38</v>
      </c>
      <c r="P67" s="116">
        <v>38</v>
      </c>
      <c r="Q67" s="116">
        <v>37</v>
      </c>
      <c r="R67" s="116">
        <v>37</v>
      </c>
      <c r="S67" s="116">
        <v>36</v>
      </c>
      <c r="T67" s="116">
        <v>36</v>
      </c>
      <c r="U67" s="116">
        <v>36</v>
      </c>
    </row>
    <row r="68" spans="2:21" ht="15.75">
      <c r="B68" s="113" t="s">
        <v>131</v>
      </c>
      <c r="C68" s="114" t="s">
        <v>21</v>
      </c>
      <c r="D68" s="114" t="s">
        <v>87</v>
      </c>
      <c r="E68" s="114" t="s">
        <v>10</v>
      </c>
      <c r="F68" s="114" t="s">
        <v>10</v>
      </c>
      <c r="G68" s="114" t="s">
        <v>146</v>
      </c>
      <c r="H68" s="114" t="s">
        <v>138</v>
      </c>
      <c r="I68" s="115">
        <f t="shared" si="0"/>
        <v>117720.66666666666</v>
      </c>
      <c r="J68" s="116">
        <v>9493</v>
      </c>
      <c r="K68" s="116">
        <v>9540.6</v>
      </c>
      <c r="L68" s="116">
        <v>9452</v>
      </c>
      <c r="M68" s="116">
        <v>9716.1</v>
      </c>
      <c r="N68" s="116">
        <v>9403</v>
      </c>
      <c r="O68" s="116">
        <v>9412</v>
      </c>
      <c r="P68" s="116">
        <v>9426</v>
      </c>
      <c r="Q68" s="116">
        <v>10070</v>
      </c>
      <c r="R68" s="116">
        <v>10099.966666666667</v>
      </c>
      <c r="S68" s="116">
        <v>10269</v>
      </c>
      <c r="T68" s="116">
        <v>10372</v>
      </c>
      <c r="U68" s="116">
        <v>10467</v>
      </c>
    </row>
    <row r="69" spans="2:21" ht="15.75">
      <c r="B69" s="113" t="s">
        <v>131</v>
      </c>
      <c r="C69" s="114" t="s">
        <v>21</v>
      </c>
      <c r="D69" s="114" t="s">
        <v>87</v>
      </c>
      <c r="E69" s="114" t="s">
        <v>10</v>
      </c>
      <c r="F69" s="114" t="s">
        <v>10</v>
      </c>
      <c r="G69" s="114" t="s">
        <v>147</v>
      </c>
      <c r="H69" s="114" t="s">
        <v>138</v>
      </c>
      <c r="I69" s="115">
        <f t="shared" si="0"/>
        <v>250954</v>
      </c>
      <c r="J69" s="116">
        <v>21394</v>
      </c>
      <c r="K69" s="116">
        <v>21481</v>
      </c>
      <c r="L69" s="116">
        <v>21411</v>
      </c>
      <c r="M69" s="116">
        <v>21136</v>
      </c>
      <c r="N69" s="116">
        <v>21150</v>
      </c>
      <c r="O69" s="116">
        <v>21208</v>
      </c>
      <c r="P69" s="116">
        <v>21090</v>
      </c>
      <c r="Q69" s="116">
        <v>20795</v>
      </c>
      <c r="R69" s="116">
        <v>20594</v>
      </c>
      <c r="S69" s="116">
        <v>20232</v>
      </c>
      <c r="T69" s="116">
        <v>20221</v>
      </c>
      <c r="U69" s="116">
        <v>20242</v>
      </c>
    </row>
    <row r="70" spans="2:21" ht="15.75">
      <c r="B70" s="113" t="s">
        <v>131</v>
      </c>
      <c r="C70" s="114" t="s">
        <v>21</v>
      </c>
      <c r="D70" s="114" t="s">
        <v>87</v>
      </c>
      <c r="E70" s="114" t="s">
        <v>10</v>
      </c>
      <c r="F70" s="114" t="s">
        <v>10</v>
      </c>
      <c r="G70" s="114" t="s">
        <v>10</v>
      </c>
      <c r="H70" s="114" t="s">
        <v>139</v>
      </c>
      <c r="I70" s="115">
        <f t="shared" ref="I70:I133" si="1">SUM(J70:U70)</f>
        <v>286376.76666666666</v>
      </c>
      <c r="J70" s="116">
        <v>23852</v>
      </c>
      <c r="K70" s="116">
        <v>25294.799999999999</v>
      </c>
      <c r="L70" s="116">
        <v>25839</v>
      </c>
      <c r="M70" s="116">
        <v>27431.666666666664</v>
      </c>
      <c r="N70" s="116">
        <v>24986</v>
      </c>
      <c r="O70" s="116">
        <v>23411</v>
      </c>
      <c r="P70" s="116">
        <v>21753</v>
      </c>
      <c r="Q70" s="116">
        <v>22231</v>
      </c>
      <c r="R70" s="116">
        <v>22691.3</v>
      </c>
      <c r="S70" s="116">
        <v>22666</v>
      </c>
      <c r="T70" s="116">
        <v>22930</v>
      </c>
      <c r="U70" s="116">
        <v>23291</v>
      </c>
    </row>
    <row r="71" spans="2:21" ht="15.75">
      <c r="B71" s="113" t="s">
        <v>131</v>
      </c>
      <c r="C71" s="114" t="s">
        <v>21</v>
      </c>
      <c r="D71" s="114" t="s">
        <v>87</v>
      </c>
      <c r="E71" s="114" t="s">
        <v>10</v>
      </c>
      <c r="F71" s="114" t="s">
        <v>10</v>
      </c>
      <c r="G71" s="114" t="s">
        <v>10</v>
      </c>
      <c r="H71" s="114" t="s">
        <v>140</v>
      </c>
      <c r="I71" s="115">
        <f t="shared" si="1"/>
        <v>81408.741379310348</v>
      </c>
      <c r="J71" s="116">
        <v>7007</v>
      </c>
      <c r="K71" s="116">
        <v>7345.3965517241386</v>
      </c>
      <c r="L71" s="116">
        <v>7876</v>
      </c>
      <c r="M71" s="116">
        <v>8325.0517241379312</v>
      </c>
      <c r="N71" s="116">
        <v>6997.5</v>
      </c>
      <c r="O71" s="116">
        <v>6299</v>
      </c>
      <c r="P71" s="116">
        <v>5803</v>
      </c>
      <c r="Q71" s="116">
        <v>6041</v>
      </c>
      <c r="R71" s="116">
        <v>6357.3620689655172</v>
      </c>
      <c r="S71" s="116">
        <v>6319</v>
      </c>
      <c r="T71" s="116">
        <v>6316</v>
      </c>
      <c r="U71" s="116">
        <v>6722.4310344827591</v>
      </c>
    </row>
    <row r="72" spans="2:21" ht="15.75">
      <c r="B72" s="113" t="s">
        <v>131</v>
      </c>
      <c r="C72" s="114" t="s">
        <v>21</v>
      </c>
      <c r="D72" s="114" t="s">
        <v>87</v>
      </c>
      <c r="E72" s="114" t="s">
        <v>10</v>
      </c>
      <c r="F72" s="114" t="s">
        <v>10</v>
      </c>
      <c r="G72" s="114" t="s">
        <v>10</v>
      </c>
      <c r="H72" s="118" t="s">
        <v>142</v>
      </c>
      <c r="I72" s="115">
        <f t="shared" si="1"/>
        <v>18439</v>
      </c>
      <c r="J72" s="116">
        <v>0</v>
      </c>
      <c r="K72" s="116">
        <v>0</v>
      </c>
      <c r="L72" s="116">
        <v>1114</v>
      </c>
      <c r="M72" s="116">
        <v>1527</v>
      </c>
      <c r="N72" s="116">
        <v>2012</v>
      </c>
      <c r="O72" s="116">
        <v>1734</v>
      </c>
      <c r="P72" s="116">
        <v>1841</v>
      </c>
      <c r="Q72" s="116">
        <v>2236</v>
      </c>
      <c r="R72" s="116">
        <v>2062</v>
      </c>
      <c r="S72" s="116">
        <v>2003.9999999999998</v>
      </c>
      <c r="T72" s="116">
        <v>1827</v>
      </c>
      <c r="U72" s="116">
        <v>2082</v>
      </c>
    </row>
    <row r="73" spans="2:21" ht="15.75">
      <c r="B73" s="113" t="s">
        <v>131</v>
      </c>
      <c r="C73" s="114" t="s">
        <v>21</v>
      </c>
      <c r="D73" s="114" t="s">
        <v>87</v>
      </c>
      <c r="E73" s="114" t="s">
        <v>10</v>
      </c>
      <c r="F73" s="114" t="s">
        <v>10</v>
      </c>
      <c r="G73" s="114" t="s">
        <v>10</v>
      </c>
      <c r="H73" s="118" t="s">
        <v>143</v>
      </c>
      <c r="I73" s="115">
        <f t="shared" si="1"/>
        <v>855</v>
      </c>
      <c r="J73" s="116">
        <v>0</v>
      </c>
      <c r="K73" s="116">
        <v>0</v>
      </c>
      <c r="L73" s="116">
        <v>41.000000000000007</v>
      </c>
      <c r="M73" s="116">
        <v>36.000000000000007</v>
      </c>
      <c r="N73" s="116">
        <v>66</v>
      </c>
      <c r="O73" s="116">
        <v>69</v>
      </c>
      <c r="P73" s="116">
        <v>74</v>
      </c>
      <c r="Q73" s="116">
        <v>103</v>
      </c>
      <c r="R73" s="116">
        <v>115</v>
      </c>
      <c r="S73" s="116">
        <v>117.00000000000001</v>
      </c>
      <c r="T73" s="116">
        <v>117.00000000000001</v>
      </c>
      <c r="U73" s="116">
        <v>117.00000000000001</v>
      </c>
    </row>
    <row r="74" spans="2:21" ht="15.75">
      <c r="B74" s="113" t="s">
        <v>131</v>
      </c>
      <c r="C74" s="114" t="s">
        <v>21</v>
      </c>
      <c r="D74" s="114" t="s">
        <v>87</v>
      </c>
      <c r="E74" s="114" t="s">
        <v>10</v>
      </c>
      <c r="F74" s="114" t="s">
        <v>10</v>
      </c>
      <c r="G74" s="114" t="s">
        <v>10</v>
      </c>
      <c r="H74" s="118" t="s">
        <v>144</v>
      </c>
      <c r="I74" s="115">
        <f t="shared" si="1"/>
        <v>10</v>
      </c>
      <c r="J74" s="116">
        <v>0</v>
      </c>
      <c r="K74" s="116">
        <v>0</v>
      </c>
      <c r="L74" s="116">
        <v>1</v>
      </c>
      <c r="M74" s="116">
        <v>1</v>
      </c>
      <c r="N74" s="116">
        <v>1</v>
      </c>
      <c r="O74" s="116">
        <v>1</v>
      </c>
      <c r="P74" s="116">
        <v>1</v>
      </c>
      <c r="Q74" s="116">
        <v>1</v>
      </c>
      <c r="R74" s="116">
        <v>1</v>
      </c>
      <c r="S74" s="116">
        <v>1</v>
      </c>
      <c r="T74" s="116">
        <v>1</v>
      </c>
      <c r="U74" s="116">
        <v>1</v>
      </c>
    </row>
    <row r="75" spans="2:21" ht="15.75">
      <c r="B75" s="113" t="s">
        <v>131</v>
      </c>
      <c r="C75" s="114" t="s">
        <v>24</v>
      </c>
      <c r="D75" s="114" t="s">
        <v>90</v>
      </c>
      <c r="E75" s="114" t="s">
        <v>10</v>
      </c>
      <c r="F75" s="114" t="s">
        <v>10</v>
      </c>
      <c r="G75" s="114" t="s">
        <v>10</v>
      </c>
      <c r="H75" s="114" t="s">
        <v>133</v>
      </c>
      <c r="I75" s="115">
        <f t="shared" si="1"/>
        <v>7254</v>
      </c>
      <c r="J75" s="116">
        <v>579</v>
      </c>
      <c r="K75" s="116">
        <v>584</v>
      </c>
      <c r="L75" s="116">
        <v>591</v>
      </c>
      <c r="M75" s="116">
        <v>590</v>
      </c>
      <c r="N75" s="116">
        <v>596</v>
      </c>
      <c r="O75" s="116">
        <v>592</v>
      </c>
      <c r="P75" s="116">
        <v>600</v>
      </c>
      <c r="Q75" s="116">
        <v>604</v>
      </c>
      <c r="R75" s="116">
        <v>607</v>
      </c>
      <c r="S75" s="116">
        <v>630</v>
      </c>
      <c r="T75" s="116">
        <v>637</v>
      </c>
      <c r="U75" s="116">
        <v>644</v>
      </c>
    </row>
    <row r="76" spans="2:21" ht="15.75">
      <c r="B76" s="113" t="s">
        <v>131</v>
      </c>
      <c r="C76" s="114" t="s">
        <v>24</v>
      </c>
      <c r="D76" s="114" t="s">
        <v>90</v>
      </c>
      <c r="E76" s="114" t="s">
        <v>10</v>
      </c>
      <c r="F76" s="114" t="s">
        <v>10</v>
      </c>
      <c r="G76" s="114" t="s">
        <v>10</v>
      </c>
      <c r="H76" s="114" t="s">
        <v>134</v>
      </c>
      <c r="I76" s="115">
        <f t="shared" si="1"/>
        <v>12769</v>
      </c>
      <c r="J76" s="116">
        <v>1013</v>
      </c>
      <c r="K76" s="116">
        <v>1022</v>
      </c>
      <c r="L76" s="116">
        <v>1040</v>
      </c>
      <c r="M76" s="116">
        <v>1039</v>
      </c>
      <c r="N76" s="116">
        <v>1033</v>
      </c>
      <c r="O76" s="116">
        <v>1031</v>
      </c>
      <c r="P76" s="116">
        <v>1034</v>
      </c>
      <c r="Q76" s="116">
        <v>1039</v>
      </c>
      <c r="R76" s="116">
        <v>1047</v>
      </c>
      <c r="S76" s="116">
        <v>1137</v>
      </c>
      <c r="T76" s="116">
        <v>1165</v>
      </c>
      <c r="U76" s="116">
        <v>1169</v>
      </c>
    </row>
    <row r="77" spans="2:21" ht="15.75">
      <c r="B77" s="113" t="s">
        <v>131</v>
      </c>
      <c r="C77" s="114" t="s">
        <v>24</v>
      </c>
      <c r="D77" s="114" t="s">
        <v>90</v>
      </c>
      <c r="E77" s="114" t="s">
        <v>10</v>
      </c>
      <c r="F77" s="114" t="s">
        <v>11</v>
      </c>
      <c r="G77" s="114" t="s">
        <v>10</v>
      </c>
      <c r="H77" s="114" t="s">
        <v>148</v>
      </c>
      <c r="I77" s="115">
        <f t="shared" si="1"/>
        <v>508.93495414173873</v>
      </c>
      <c r="J77" s="116">
        <v>1.3864709558289894</v>
      </c>
      <c r="K77" s="116">
        <v>0.66584472427294938</v>
      </c>
      <c r="L77" s="116">
        <v>1.4932896174291583</v>
      </c>
      <c r="M77" s="116">
        <v>2.5097782091287493</v>
      </c>
      <c r="N77" s="116">
        <v>491.93688539125372</v>
      </c>
      <c r="O77" s="116">
        <v>7.1247625079164031E-2</v>
      </c>
      <c r="P77" s="116">
        <v>8.4969389909225257E-2</v>
      </c>
      <c r="Q77" s="116">
        <v>0.26852438252058264</v>
      </c>
      <c r="R77" s="116">
        <v>1.7918513827316869</v>
      </c>
      <c r="S77" s="116">
        <v>1.0657589191471397</v>
      </c>
      <c r="T77" s="116">
        <v>2.6328900147772853</v>
      </c>
      <c r="U77" s="116">
        <v>5.0274435296601228</v>
      </c>
    </row>
    <row r="78" spans="2:21" ht="15.75">
      <c r="B78" s="113" t="s">
        <v>131</v>
      </c>
      <c r="C78" s="114" t="s">
        <v>24</v>
      </c>
      <c r="D78" s="114" t="s">
        <v>90</v>
      </c>
      <c r="E78" s="114" t="s">
        <v>10</v>
      </c>
      <c r="F78" s="114" t="s">
        <v>11</v>
      </c>
      <c r="G78" s="114" t="s">
        <v>10</v>
      </c>
      <c r="H78" s="114" t="s">
        <v>132</v>
      </c>
      <c r="I78" s="115">
        <f t="shared" si="1"/>
        <v>495.84657534246583</v>
      </c>
      <c r="J78" s="116">
        <v>0</v>
      </c>
      <c r="K78" s="116">
        <v>0</v>
      </c>
      <c r="L78" s="116">
        <v>0.91506849315068495</v>
      </c>
      <c r="M78" s="116">
        <v>4.1835616438356169</v>
      </c>
      <c r="N78" s="116">
        <v>489.66301369863027</v>
      </c>
      <c r="O78" s="116">
        <v>5.205479452054794E-2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1.0328767123287672</v>
      </c>
    </row>
    <row r="79" spans="2:21" ht="15.75">
      <c r="B79" s="113" t="s">
        <v>131</v>
      </c>
      <c r="C79" s="114" t="s">
        <v>24</v>
      </c>
      <c r="D79" s="114" t="s">
        <v>90</v>
      </c>
      <c r="E79" s="114" t="s">
        <v>10</v>
      </c>
      <c r="F79" s="114" t="s">
        <v>20</v>
      </c>
      <c r="G79" s="114" t="s">
        <v>145</v>
      </c>
      <c r="H79" s="114" t="s">
        <v>148</v>
      </c>
      <c r="I79" s="115">
        <f t="shared" si="1"/>
        <v>983.23536988517992</v>
      </c>
      <c r="J79" s="116">
        <v>1.7561600097537533</v>
      </c>
      <c r="K79" s="116">
        <v>5.6711483871387109</v>
      </c>
      <c r="L79" s="116">
        <v>4.4794933359525144</v>
      </c>
      <c r="M79" s="116">
        <v>8.8492400015505801</v>
      </c>
      <c r="N79" s="116">
        <v>930.54804252697181</v>
      </c>
      <c r="O79" s="116">
        <v>0.32056153683766098</v>
      </c>
      <c r="P79" s="116">
        <v>3.0492400253324887</v>
      </c>
      <c r="Q79" s="116">
        <v>4.7560692421363733</v>
      </c>
      <c r="R79" s="116">
        <v>4.0958412497361198</v>
      </c>
      <c r="S79" s="116">
        <v>9.1642389698121178</v>
      </c>
      <c r="T79" s="116">
        <v>6.4986805995355708</v>
      </c>
      <c r="U79" s="116">
        <v>4.0466540004222082</v>
      </c>
    </row>
    <row r="80" spans="2:21" ht="15.75">
      <c r="B80" s="113" t="s">
        <v>131</v>
      </c>
      <c r="C80" s="114" t="s">
        <v>24</v>
      </c>
      <c r="D80" s="114" t="s">
        <v>90</v>
      </c>
      <c r="E80" s="114" t="s">
        <v>10</v>
      </c>
      <c r="F80" s="114" t="s">
        <v>20</v>
      </c>
      <c r="G80" s="114" t="s">
        <v>145</v>
      </c>
      <c r="H80" s="114" t="s">
        <v>132</v>
      </c>
      <c r="I80" s="115">
        <f t="shared" si="1"/>
        <v>2698.3863013698633</v>
      </c>
      <c r="J80" s="116">
        <v>3.7013698630136989</v>
      </c>
      <c r="K80" s="116">
        <v>9.8000000000000007</v>
      </c>
      <c r="L80" s="116">
        <v>7.9123287671232898</v>
      </c>
      <c r="M80" s="116">
        <v>17.098630136986312</v>
      </c>
      <c r="N80" s="116">
        <v>2654.8520547945213</v>
      </c>
      <c r="O80" s="116">
        <v>4.1095890410958902E-2</v>
      </c>
      <c r="P80" s="116">
        <v>0</v>
      </c>
      <c r="Q80" s="116">
        <v>0</v>
      </c>
      <c r="R80" s="116">
        <v>0</v>
      </c>
      <c r="S80" s="116">
        <v>0.38356164383561642</v>
      </c>
      <c r="T80" s="116">
        <v>0.86301369863013699</v>
      </c>
      <c r="U80" s="116">
        <v>3.7342465753424658</v>
      </c>
    </row>
    <row r="81" spans="2:21" ht="15.75">
      <c r="B81" s="113" t="s">
        <v>131</v>
      </c>
      <c r="C81" s="114" t="s">
        <v>24</v>
      </c>
      <c r="D81" s="114" t="s">
        <v>90</v>
      </c>
      <c r="E81" s="114" t="s">
        <v>10</v>
      </c>
      <c r="F81" s="114" t="s">
        <v>20</v>
      </c>
      <c r="G81" s="114" t="s">
        <v>146</v>
      </c>
      <c r="H81" s="85" t="s">
        <v>132</v>
      </c>
      <c r="I81" s="115">
        <f t="shared" si="1"/>
        <v>441.46027397260241</v>
      </c>
      <c r="J81" s="116">
        <v>0</v>
      </c>
      <c r="K81" s="116">
        <v>1.3671232876712329</v>
      </c>
      <c r="L81" s="116">
        <v>1.5013698630136987</v>
      </c>
      <c r="M81" s="116">
        <v>0.84657534246575339</v>
      </c>
      <c r="N81" s="116">
        <v>435.92328767123252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1.2684931506849315</v>
      </c>
      <c r="U81" s="116">
        <v>0.55342465753424652</v>
      </c>
    </row>
    <row r="82" spans="2:21" ht="15.75">
      <c r="B82" s="113" t="s">
        <v>131</v>
      </c>
      <c r="C82" s="114" t="s">
        <v>24</v>
      </c>
      <c r="D82" s="114" t="s">
        <v>90</v>
      </c>
      <c r="E82" s="114" t="s">
        <v>10</v>
      </c>
      <c r="F82" s="114" t="s">
        <v>20</v>
      </c>
      <c r="G82" s="114" t="s">
        <v>147</v>
      </c>
      <c r="H82" s="114" t="s">
        <v>132</v>
      </c>
      <c r="I82" s="115">
        <f t="shared" si="1"/>
        <v>12.999999999999996</v>
      </c>
      <c r="J82" s="116">
        <v>0</v>
      </c>
      <c r="K82" s="116">
        <v>0</v>
      </c>
      <c r="L82" s="116">
        <v>0</v>
      </c>
      <c r="M82" s="116">
        <v>0</v>
      </c>
      <c r="N82" s="116">
        <v>12.999999999999996</v>
      </c>
      <c r="O82" s="116">
        <v>0</v>
      </c>
      <c r="P82" s="116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</row>
    <row r="83" spans="2:21" ht="15.75">
      <c r="B83" s="113" t="s">
        <v>131</v>
      </c>
      <c r="C83" s="114" t="s">
        <v>24</v>
      </c>
      <c r="D83" s="114" t="s">
        <v>90</v>
      </c>
      <c r="E83" s="114" t="s">
        <v>10</v>
      </c>
      <c r="F83" s="114" t="s">
        <v>10</v>
      </c>
      <c r="G83" s="114" t="s">
        <v>145</v>
      </c>
      <c r="H83" s="114" t="s">
        <v>138</v>
      </c>
      <c r="I83" s="115">
        <f t="shared" si="1"/>
        <v>55806.423731300492</v>
      </c>
      <c r="J83" s="116">
        <v>59.528700244977443</v>
      </c>
      <c r="K83" s="116">
        <v>257.17840081885868</v>
      </c>
      <c r="L83" s="116">
        <v>138.64919937015992</v>
      </c>
      <c r="M83" s="116">
        <v>386.12144623968788</v>
      </c>
      <c r="N83" s="116">
        <v>54887.910519142322</v>
      </c>
      <c r="O83" s="116">
        <v>0.58074730842305256</v>
      </c>
      <c r="P83" s="116">
        <v>0</v>
      </c>
      <c r="Q83" s="116">
        <v>0</v>
      </c>
      <c r="R83" s="116">
        <v>0</v>
      </c>
      <c r="S83" s="116">
        <v>2.6849271690943639</v>
      </c>
      <c r="T83" s="116">
        <v>19.131728942368589</v>
      </c>
      <c r="U83" s="116">
        <v>54.638062064597854</v>
      </c>
    </row>
    <row r="84" spans="2:21" ht="15.75">
      <c r="B84" s="113" t="s">
        <v>131</v>
      </c>
      <c r="C84" s="114" t="s">
        <v>24</v>
      </c>
      <c r="D84" s="114" t="s">
        <v>90</v>
      </c>
      <c r="E84" s="114" t="s">
        <v>10</v>
      </c>
      <c r="F84" s="114" t="s">
        <v>20</v>
      </c>
      <c r="G84" s="114" t="s">
        <v>146</v>
      </c>
      <c r="H84" s="114" t="s">
        <v>138</v>
      </c>
      <c r="I84" s="115">
        <f t="shared" si="1"/>
        <v>42806.539309357671</v>
      </c>
      <c r="J84" s="116">
        <v>0</v>
      </c>
      <c r="K84" s="116">
        <v>97.879462704017811</v>
      </c>
      <c r="L84" s="116">
        <v>93.835492182836504</v>
      </c>
      <c r="M84" s="116">
        <v>70.265452507379777</v>
      </c>
      <c r="N84" s="116">
        <v>42381.975428858765</v>
      </c>
      <c r="O84" s="116">
        <v>0</v>
      </c>
      <c r="P84" s="116">
        <v>0</v>
      </c>
      <c r="Q84" s="116">
        <v>0</v>
      </c>
      <c r="R84" s="116">
        <v>0</v>
      </c>
      <c r="S84" s="116">
        <v>0</v>
      </c>
      <c r="T84" s="116">
        <v>117.20284821768165</v>
      </c>
      <c r="U84" s="116">
        <v>45.380624886987867</v>
      </c>
    </row>
    <row r="85" spans="2:21" ht="15.75">
      <c r="B85" s="113" t="s">
        <v>131</v>
      </c>
      <c r="C85" s="114" t="s">
        <v>24</v>
      </c>
      <c r="D85" s="114" t="s">
        <v>90</v>
      </c>
      <c r="E85" s="114" t="s">
        <v>10</v>
      </c>
      <c r="F85" s="114" t="s">
        <v>20</v>
      </c>
      <c r="G85" s="114" t="s">
        <v>147</v>
      </c>
      <c r="H85" s="114" t="s">
        <v>138</v>
      </c>
      <c r="I85" s="115">
        <f t="shared" si="1"/>
        <v>5726.0005996812115</v>
      </c>
      <c r="J85" s="116">
        <v>0</v>
      </c>
      <c r="K85" s="116">
        <v>0</v>
      </c>
      <c r="L85" s="116">
        <v>0</v>
      </c>
      <c r="M85" s="116">
        <v>0</v>
      </c>
      <c r="N85" s="116">
        <v>5726.0005996812115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</row>
    <row r="86" spans="2:21" ht="15.75">
      <c r="B86" s="113" t="s">
        <v>131</v>
      </c>
      <c r="C86" s="114" t="s">
        <v>24</v>
      </c>
      <c r="D86" s="114" t="s">
        <v>90</v>
      </c>
      <c r="E86" s="114" t="s">
        <v>10</v>
      </c>
      <c r="F86" s="114" t="s">
        <v>10</v>
      </c>
      <c r="G86" s="114" t="s">
        <v>10</v>
      </c>
      <c r="H86" s="114" t="s">
        <v>140</v>
      </c>
      <c r="I86" s="115">
        <f t="shared" si="1"/>
        <v>70608.913793103449</v>
      </c>
      <c r="J86" s="116">
        <v>9866.5344827586214</v>
      </c>
      <c r="K86" s="116">
        <v>9558.310344827587</v>
      </c>
      <c r="L86" s="116">
        <v>9208.6379310344819</v>
      </c>
      <c r="M86" s="116">
        <v>8548.5862068965525</v>
      </c>
      <c r="N86" s="116">
        <v>4786.5344827586214</v>
      </c>
      <c r="O86" s="116">
        <v>758.41379310344837</v>
      </c>
      <c r="P86" s="116">
        <v>390</v>
      </c>
      <c r="Q86" s="116">
        <v>615.5</v>
      </c>
      <c r="R86" s="116">
        <v>2932</v>
      </c>
      <c r="S86" s="116">
        <v>7088.0344827586214</v>
      </c>
      <c r="T86" s="116">
        <v>7966.6551724137926</v>
      </c>
      <c r="U86" s="116">
        <v>8889.7068965517228</v>
      </c>
    </row>
    <row r="87" spans="2:21" ht="15.75">
      <c r="B87" s="113" t="s">
        <v>131</v>
      </c>
      <c r="C87" s="114" t="s">
        <v>24</v>
      </c>
      <c r="D87" s="114" t="s">
        <v>90</v>
      </c>
      <c r="E87" s="114" t="s">
        <v>10</v>
      </c>
      <c r="F87" s="114" t="s">
        <v>10</v>
      </c>
      <c r="G87" s="114" t="s">
        <v>10</v>
      </c>
      <c r="H87" s="118" t="s">
        <v>142</v>
      </c>
      <c r="I87" s="115">
        <f t="shared" si="1"/>
        <v>22840</v>
      </c>
      <c r="J87" s="116">
        <v>3882</v>
      </c>
      <c r="K87" s="116">
        <v>4583</v>
      </c>
      <c r="L87" s="116">
        <v>4176</v>
      </c>
      <c r="M87" s="116">
        <v>1494</v>
      </c>
      <c r="N87" s="116">
        <v>4403</v>
      </c>
      <c r="O87" s="116">
        <v>74</v>
      </c>
      <c r="P87" s="116">
        <v>74</v>
      </c>
      <c r="Q87" s="116">
        <v>64</v>
      </c>
      <c r="R87" s="116">
        <v>415</v>
      </c>
      <c r="S87" s="116">
        <v>1094</v>
      </c>
      <c r="T87" s="116">
        <v>1627</v>
      </c>
      <c r="U87" s="116">
        <v>954</v>
      </c>
    </row>
    <row r="88" spans="2:21" ht="15.75">
      <c r="B88" s="113" t="s">
        <v>131</v>
      </c>
      <c r="C88" s="114" t="s">
        <v>24</v>
      </c>
      <c r="D88" s="114" t="s">
        <v>90</v>
      </c>
      <c r="E88" s="114" t="s">
        <v>10</v>
      </c>
      <c r="F88" s="114" t="s">
        <v>10</v>
      </c>
      <c r="G88" s="114" t="s">
        <v>10</v>
      </c>
      <c r="H88" s="118" t="s">
        <v>143</v>
      </c>
      <c r="I88" s="115">
        <f t="shared" si="1"/>
        <v>853.73333333333335</v>
      </c>
      <c r="J88" s="116">
        <v>82</v>
      </c>
      <c r="K88" s="116">
        <v>82</v>
      </c>
      <c r="L88" s="116">
        <v>82</v>
      </c>
      <c r="M88" s="116">
        <v>82</v>
      </c>
      <c r="N88" s="116">
        <v>82</v>
      </c>
      <c r="O88" s="116">
        <v>79.733333333333334</v>
      </c>
      <c r="P88" s="116">
        <v>48</v>
      </c>
      <c r="Q88" s="116">
        <v>48</v>
      </c>
      <c r="R88" s="116">
        <v>48</v>
      </c>
      <c r="S88" s="116">
        <v>48</v>
      </c>
      <c r="T88" s="116">
        <v>86</v>
      </c>
      <c r="U88" s="116">
        <v>86</v>
      </c>
    </row>
    <row r="89" spans="2:21" ht="15.75">
      <c r="B89" s="113" t="s">
        <v>131</v>
      </c>
      <c r="C89" s="114" t="s">
        <v>24</v>
      </c>
      <c r="D89" s="114" t="s">
        <v>90</v>
      </c>
      <c r="E89" s="114" t="s">
        <v>10</v>
      </c>
      <c r="F89" s="114" t="s">
        <v>10</v>
      </c>
      <c r="G89" s="114" t="s">
        <v>10</v>
      </c>
      <c r="H89" s="118" t="s">
        <v>144</v>
      </c>
      <c r="I89" s="115">
        <f t="shared" si="1"/>
        <v>12.166666666666668</v>
      </c>
      <c r="J89" s="116">
        <v>1</v>
      </c>
      <c r="K89" s="116">
        <v>1</v>
      </c>
      <c r="L89" s="116">
        <v>1</v>
      </c>
      <c r="M89" s="116">
        <v>1</v>
      </c>
      <c r="N89" s="116">
        <v>1</v>
      </c>
      <c r="O89" s="116">
        <v>0.93333333333333335</v>
      </c>
      <c r="P89" s="116">
        <v>1.2333333333333334</v>
      </c>
      <c r="Q89" s="116">
        <v>1</v>
      </c>
      <c r="R89" s="116">
        <v>1</v>
      </c>
      <c r="S89" s="116">
        <v>1</v>
      </c>
      <c r="T89" s="116">
        <v>1</v>
      </c>
      <c r="U89" s="116">
        <v>1</v>
      </c>
    </row>
    <row r="90" spans="2:21" ht="15.75">
      <c r="B90" s="113" t="s">
        <v>131</v>
      </c>
      <c r="C90" s="114" t="s">
        <v>88</v>
      </c>
      <c r="D90" s="114" t="s">
        <v>87</v>
      </c>
      <c r="E90" s="114" t="s">
        <v>22</v>
      </c>
      <c r="F90" s="114" t="s">
        <v>10</v>
      </c>
      <c r="G90" s="114" t="s">
        <v>10</v>
      </c>
      <c r="H90" s="114" t="s">
        <v>134</v>
      </c>
      <c r="I90" s="115">
        <f t="shared" si="1"/>
        <v>12</v>
      </c>
      <c r="J90" s="116">
        <v>1</v>
      </c>
      <c r="K90" s="116">
        <v>1</v>
      </c>
      <c r="L90" s="116">
        <v>1</v>
      </c>
      <c r="M90" s="116">
        <v>1</v>
      </c>
      <c r="N90" s="116">
        <v>1</v>
      </c>
      <c r="O90" s="116">
        <v>1</v>
      </c>
      <c r="P90" s="116">
        <v>1</v>
      </c>
      <c r="Q90" s="116">
        <v>1</v>
      </c>
      <c r="R90" s="116">
        <v>1</v>
      </c>
      <c r="S90" s="116">
        <v>1</v>
      </c>
      <c r="T90" s="116">
        <v>1</v>
      </c>
      <c r="U90" s="116">
        <v>1</v>
      </c>
    </row>
    <row r="91" spans="2:21" ht="15.75">
      <c r="B91" s="113" t="s">
        <v>131</v>
      </c>
      <c r="C91" s="114" t="s">
        <v>88</v>
      </c>
      <c r="D91" s="114" t="s">
        <v>87</v>
      </c>
      <c r="E91" s="114" t="s">
        <v>22</v>
      </c>
      <c r="F91" s="114" t="s">
        <v>10</v>
      </c>
      <c r="G91" s="114" t="s">
        <v>145</v>
      </c>
      <c r="H91" s="114" t="s">
        <v>12</v>
      </c>
      <c r="I91" s="115">
        <f t="shared" si="1"/>
        <v>12</v>
      </c>
      <c r="J91" s="116">
        <v>1</v>
      </c>
      <c r="K91" s="116">
        <v>1</v>
      </c>
      <c r="L91" s="116">
        <v>1</v>
      </c>
      <c r="M91" s="116">
        <v>1</v>
      </c>
      <c r="N91" s="116">
        <v>1</v>
      </c>
      <c r="O91" s="116">
        <v>1</v>
      </c>
      <c r="P91" s="116">
        <v>1</v>
      </c>
      <c r="Q91" s="116">
        <v>1</v>
      </c>
      <c r="R91" s="116">
        <v>1</v>
      </c>
      <c r="S91" s="116">
        <v>1</v>
      </c>
      <c r="T91" s="116">
        <v>1</v>
      </c>
      <c r="U91" s="116">
        <v>1</v>
      </c>
    </row>
    <row r="92" spans="2:21" ht="15.75">
      <c r="B92" s="113" t="s">
        <v>131</v>
      </c>
      <c r="C92" s="114" t="s">
        <v>88</v>
      </c>
      <c r="D92" s="114" t="s">
        <v>87</v>
      </c>
      <c r="E92" s="114" t="s">
        <v>22</v>
      </c>
      <c r="F92" s="114" t="s">
        <v>10</v>
      </c>
      <c r="G92" s="114" t="s">
        <v>145</v>
      </c>
      <c r="H92" s="85" t="s">
        <v>138</v>
      </c>
      <c r="I92" s="115">
        <f t="shared" si="1"/>
        <v>24249</v>
      </c>
      <c r="J92" s="116">
        <v>2213</v>
      </c>
      <c r="K92" s="116">
        <v>2213</v>
      </c>
      <c r="L92" s="116">
        <v>2191</v>
      </c>
      <c r="M92" s="116">
        <v>2191</v>
      </c>
      <c r="N92" s="116">
        <v>2191</v>
      </c>
      <c r="O92" s="116">
        <v>1900</v>
      </c>
      <c r="P92" s="116">
        <v>1900</v>
      </c>
      <c r="Q92" s="116">
        <v>1900</v>
      </c>
      <c r="R92" s="116">
        <v>1900</v>
      </c>
      <c r="S92" s="116">
        <v>1900</v>
      </c>
      <c r="T92" s="116">
        <v>1900</v>
      </c>
      <c r="U92" s="116">
        <v>1850</v>
      </c>
    </row>
    <row r="93" spans="2:21" ht="15.75">
      <c r="B93" s="113" t="s">
        <v>131</v>
      </c>
      <c r="C93" s="114" t="s">
        <v>88</v>
      </c>
      <c r="D93" s="114" t="s">
        <v>87</v>
      </c>
      <c r="E93" s="114" t="s">
        <v>22</v>
      </c>
      <c r="F93" s="114" t="s">
        <v>10</v>
      </c>
      <c r="G93" s="114" t="s">
        <v>10</v>
      </c>
      <c r="H93" s="114" t="s">
        <v>139</v>
      </c>
      <c r="I93" s="115">
        <f t="shared" si="1"/>
        <v>17900</v>
      </c>
      <c r="J93" s="116">
        <v>1900</v>
      </c>
      <c r="K93" s="116">
        <v>1700</v>
      </c>
      <c r="L93" s="116">
        <v>1700</v>
      </c>
      <c r="M93" s="116">
        <v>1300</v>
      </c>
      <c r="N93" s="116">
        <v>1400</v>
      </c>
      <c r="O93" s="116">
        <v>1400</v>
      </c>
      <c r="P93" s="116">
        <v>1800</v>
      </c>
      <c r="Q93" s="116">
        <v>1400</v>
      </c>
      <c r="R93" s="116">
        <v>1200</v>
      </c>
      <c r="S93" s="116">
        <v>1400</v>
      </c>
      <c r="T93" s="116">
        <v>1200</v>
      </c>
      <c r="U93" s="116">
        <v>1500</v>
      </c>
    </row>
    <row r="94" spans="2:21" ht="15.75">
      <c r="B94" s="113" t="s">
        <v>131</v>
      </c>
      <c r="C94" s="114" t="s">
        <v>88</v>
      </c>
      <c r="D94" s="114" t="s">
        <v>87</v>
      </c>
      <c r="E94" s="114" t="s">
        <v>22</v>
      </c>
      <c r="F94" s="114" t="s">
        <v>10</v>
      </c>
      <c r="G94" s="114" t="s">
        <v>10</v>
      </c>
      <c r="H94" s="114" t="s">
        <v>149</v>
      </c>
      <c r="I94" s="115">
        <f t="shared" si="1"/>
        <v>6100</v>
      </c>
      <c r="J94" s="116">
        <v>100</v>
      </c>
      <c r="K94" s="116">
        <v>300</v>
      </c>
      <c r="L94" s="116">
        <v>300</v>
      </c>
      <c r="M94" s="116">
        <v>700</v>
      </c>
      <c r="N94" s="116">
        <v>600</v>
      </c>
      <c r="O94" s="116">
        <v>600</v>
      </c>
      <c r="P94" s="116">
        <v>200</v>
      </c>
      <c r="Q94" s="116">
        <v>600</v>
      </c>
      <c r="R94" s="116">
        <v>800</v>
      </c>
      <c r="S94" s="116">
        <v>600</v>
      </c>
      <c r="T94" s="116">
        <v>800</v>
      </c>
      <c r="U94" s="116">
        <v>500</v>
      </c>
    </row>
    <row r="95" spans="2:21" ht="15.75">
      <c r="B95" s="113" t="s">
        <v>131</v>
      </c>
      <c r="C95" s="114" t="s">
        <v>85</v>
      </c>
      <c r="D95" s="114" t="s">
        <v>84</v>
      </c>
      <c r="E95" s="114" t="s">
        <v>10</v>
      </c>
      <c r="F95" s="114" t="s">
        <v>10</v>
      </c>
      <c r="G95" s="114" t="s">
        <v>10</v>
      </c>
      <c r="H95" s="114" t="s">
        <v>133</v>
      </c>
      <c r="I95" s="115">
        <f t="shared" si="1"/>
        <v>35</v>
      </c>
      <c r="J95" s="116">
        <v>3</v>
      </c>
      <c r="K95" s="116">
        <v>3</v>
      </c>
      <c r="L95" s="116">
        <v>3</v>
      </c>
      <c r="M95" s="116">
        <v>3</v>
      </c>
      <c r="N95" s="116">
        <v>3</v>
      </c>
      <c r="O95" s="116">
        <v>3</v>
      </c>
      <c r="P95" s="116">
        <v>2</v>
      </c>
      <c r="Q95" s="116">
        <v>3</v>
      </c>
      <c r="R95" s="116">
        <v>3</v>
      </c>
      <c r="S95" s="116">
        <v>3</v>
      </c>
      <c r="T95" s="116">
        <v>3</v>
      </c>
      <c r="U95" s="116">
        <v>3</v>
      </c>
    </row>
    <row r="96" spans="2:21" ht="15.75">
      <c r="B96" s="113" t="s">
        <v>131</v>
      </c>
      <c r="C96" s="114" t="s">
        <v>85</v>
      </c>
      <c r="D96" s="114" t="s">
        <v>84</v>
      </c>
      <c r="E96" s="114" t="s">
        <v>10</v>
      </c>
      <c r="F96" s="114" t="s">
        <v>10</v>
      </c>
      <c r="G96" s="114" t="s">
        <v>10</v>
      </c>
      <c r="H96" s="114" t="s">
        <v>134</v>
      </c>
      <c r="I96" s="115">
        <f t="shared" si="1"/>
        <v>123</v>
      </c>
      <c r="J96" s="116">
        <v>12</v>
      </c>
      <c r="K96" s="116">
        <v>10</v>
      </c>
      <c r="L96" s="116">
        <v>10</v>
      </c>
      <c r="M96" s="116">
        <v>10</v>
      </c>
      <c r="N96" s="116">
        <v>10</v>
      </c>
      <c r="O96" s="116">
        <v>10</v>
      </c>
      <c r="P96" s="116">
        <v>10</v>
      </c>
      <c r="Q96" s="116">
        <v>10</v>
      </c>
      <c r="R96" s="116">
        <v>10</v>
      </c>
      <c r="S96" s="116">
        <v>10</v>
      </c>
      <c r="T96" s="116">
        <v>10</v>
      </c>
      <c r="U96" s="116">
        <v>11</v>
      </c>
    </row>
    <row r="97" spans="2:21" ht="15.75">
      <c r="B97" s="113" t="s">
        <v>131</v>
      </c>
      <c r="C97" s="114" t="s">
        <v>85</v>
      </c>
      <c r="D97" s="114" t="s">
        <v>84</v>
      </c>
      <c r="E97" s="114" t="s">
        <v>22</v>
      </c>
      <c r="F97" s="114" t="s">
        <v>10</v>
      </c>
      <c r="G97" s="114" t="s">
        <v>145</v>
      </c>
      <c r="H97" s="114" t="s">
        <v>12</v>
      </c>
      <c r="I97" s="115">
        <f t="shared" si="1"/>
        <v>353.66666666666663</v>
      </c>
      <c r="J97" s="116">
        <v>30</v>
      </c>
      <c r="K97" s="116">
        <v>29</v>
      </c>
      <c r="L97" s="116">
        <v>29</v>
      </c>
      <c r="M97" s="116">
        <v>29</v>
      </c>
      <c r="N97" s="116">
        <v>29</v>
      </c>
      <c r="O97" s="116">
        <v>29</v>
      </c>
      <c r="P97" s="116">
        <v>29</v>
      </c>
      <c r="Q97" s="116">
        <v>29.666666666666668</v>
      </c>
      <c r="R97" s="116">
        <v>30</v>
      </c>
      <c r="S97" s="116">
        <v>30</v>
      </c>
      <c r="T97" s="116">
        <v>30</v>
      </c>
      <c r="U97" s="116">
        <v>30</v>
      </c>
    </row>
    <row r="98" spans="2:21" ht="15.75">
      <c r="B98" s="113" t="s">
        <v>131</v>
      </c>
      <c r="C98" s="114" t="s">
        <v>85</v>
      </c>
      <c r="D98" s="114" t="s">
        <v>84</v>
      </c>
      <c r="E98" s="114" t="s">
        <v>22</v>
      </c>
      <c r="F98" s="114" t="s">
        <v>10</v>
      </c>
      <c r="G98" s="114" t="s">
        <v>145</v>
      </c>
      <c r="H98" s="114" t="s">
        <v>138</v>
      </c>
      <c r="I98" s="115">
        <f t="shared" si="1"/>
        <v>413974.99726775958</v>
      </c>
      <c r="J98" s="116">
        <v>36069</v>
      </c>
      <c r="K98" s="116">
        <v>35044</v>
      </c>
      <c r="L98" s="116">
        <v>34639</v>
      </c>
      <c r="M98" s="116">
        <v>33991</v>
      </c>
      <c r="N98" s="116">
        <v>33863</v>
      </c>
      <c r="O98" s="116">
        <v>33825</v>
      </c>
      <c r="P98" s="116">
        <v>33791</v>
      </c>
      <c r="Q98" s="116">
        <v>34486.997267759565</v>
      </c>
      <c r="R98" s="116">
        <v>34854</v>
      </c>
      <c r="S98" s="116">
        <v>34837</v>
      </c>
      <c r="T98" s="116">
        <v>34690</v>
      </c>
      <c r="U98" s="116">
        <v>33885</v>
      </c>
    </row>
    <row r="99" spans="2:21" ht="15.75">
      <c r="B99" s="113" t="s">
        <v>131</v>
      </c>
      <c r="C99" s="114" t="s">
        <v>85</v>
      </c>
      <c r="D99" s="114" t="s">
        <v>84</v>
      </c>
      <c r="E99" s="114" t="s">
        <v>22</v>
      </c>
      <c r="F99" s="114" t="s">
        <v>10</v>
      </c>
      <c r="G99" s="114" t="s">
        <v>10</v>
      </c>
      <c r="H99" s="114" t="s">
        <v>139</v>
      </c>
      <c r="I99" s="115">
        <f t="shared" si="1"/>
        <v>291879.33333333337</v>
      </c>
      <c r="J99" s="116">
        <v>31951</v>
      </c>
      <c r="K99" s="116">
        <v>28425</v>
      </c>
      <c r="L99" s="116">
        <v>27291</v>
      </c>
      <c r="M99" s="116">
        <v>27817</v>
      </c>
      <c r="N99" s="116">
        <v>24969</v>
      </c>
      <c r="O99" s="116">
        <v>21719</v>
      </c>
      <c r="P99" s="116">
        <v>20414</v>
      </c>
      <c r="Q99" s="116">
        <v>21083.333333333332</v>
      </c>
      <c r="R99" s="116">
        <v>21081</v>
      </c>
      <c r="S99" s="116">
        <v>20693</v>
      </c>
      <c r="T99" s="116">
        <v>21366</v>
      </c>
      <c r="U99" s="116">
        <v>25070</v>
      </c>
    </row>
    <row r="100" spans="2:21" ht="15.75">
      <c r="B100" s="113" t="s">
        <v>131</v>
      </c>
      <c r="C100" s="114" t="s">
        <v>85</v>
      </c>
      <c r="D100" s="114" t="s">
        <v>84</v>
      </c>
      <c r="E100" s="114" t="s">
        <v>22</v>
      </c>
      <c r="F100" s="114" t="s">
        <v>10</v>
      </c>
      <c r="G100" s="114" t="s">
        <v>10</v>
      </c>
      <c r="H100" s="114" t="s">
        <v>140</v>
      </c>
      <c r="I100" s="115">
        <f t="shared" si="1"/>
        <v>31472.333333333332</v>
      </c>
      <c r="J100" s="116">
        <v>3008</v>
      </c>
      <c r="K100" s="116">
        <v>2893</v>
      </c>
      <c r="L100" s="116">
        <v>2825</v>
      </c>
      <c r="M100" s="116">
        <v>2784</v>
      </c>
      <c r="N100" s="116">
        <v>2715</v>
      </c>
      <c r="O100" s="116">
        <v>2384</v>
      </c>
      <c r="P100" s="116">
        <v>2607</v>
      </c>
      <c r="Q100" s="116">
        <v>2230.3333333333335</v>
      </c>
      <c r="R100" s="116">
        <v>2547.0000000000005</v>
      </c>
      <c r="S100" s="116">
        <v>2269</v>
      </c>
      <c r="T100" s="116">
        <v>2516.0000000000005</v>
      </c>
      <c r="U100" s="116">
        <v>2694</v>
      </c>
    </row>
    <row r="101" spans="2:21" ht="15.75">
      <c r="B101" s="113" t="s">
        <v>131</v>
      </c>
      <c r="C101" s="114" t="s">
        <v>85</v>
      </c>
      <c r="D101" s="114" t="s">
        <v>84</v>
      </c>
      <c r="E101" s="114" t="s">
        <v>23</v>
      </c>
      <c r="F101" s="114" t="s">
        <v>10</v>
      </c>
      <c r="G101" s="114" t="s">
        <v>145</v>
      </c>
      <c r="H101" s="114" t="s">
        <v>12</v>
      </c>
      <c r="I101" s="115">
        <f t="shared" si="1"/>
        <v>83.666666666666671</v>
      </c>
      <c r="J101" s="116">
        <v>6.666666666666667</v>
      </c>
      <c r="K101" s="116">
        <v>7</v>
      </c>
      <c r="L101" s="116">
        <v>7</v>
      </c>
      <c r="M101" s="116">
        <v>7</v>
      </c>
      <c r="N101" s="116">
        <v>7</v>
      </c>
      <c r="O101" s="116">
        <v>7</v>
      </c>
      <c r="P101" s="116">
        <v>7</v>
      </c>
      <c r="Q101" s="116">
        <v>7</v>
      </c>
      <c r="R101" s="116">
        <v>7</v>
      </c>
      <c r="S101" s="116">
        <v>7</v>
      </c>
      <c r="T101" s="116">
        <v>7</v>
      </c>
      <c r="U101" s="116">
        <v>7</v>
      </c>
    </row>
    <row r="102" spans="2:21" ht="15.75">
      <c r="B102" s="113" t="s">
        <v>131</v>
      </c>
      <c r="C102" s="114" t="s">
        <v>85</v>
      </c>
      <c r="D102" s="114" t="s">
        <v>84</v>
      </c>
      <c r="E102" s="114" t="s">
        <v>23</v>
      </c>
      <c r="F102" s="114" t="s">
        <v>10</v>
      </c>
      <c r="G102" s="114" t="s">
        <v>147</v>
      </c>
      <c r="H102" s="114" t="s">
        <v>12</v>
      </c>
      <c r="I102" s="115">
        <f t="shared" si="1"/>
        <v>12</v>
      </c>
      <c r="J102" s="116">
        <v>1</v>
      </c>
      <c r="K102" s="116">
        <v>1</v>
      </c>
      <c r="L102" s="116">
        <v>1</v>
      </c>
      <c r="M102" s="116">
        <v>1</v>
      </c>
      <c r="N102" s="116">
        <v>1</v>
      </c>
      <c r="O102" s="116">
        <v>1</v>
      </c>
      <c r="P102" s="116">
        <v>1</v>
      </c>
      <c r="Q102" s="116">
        <v>1</v>
      </c>
      <c r="R102" s="116">
        <v>1</v>
      </c>
      <c r="S102" s="116">
        <v>1</v>
      </c>
      <c r="T102" s="116">
        <v>1</v>
      </c>
      <c r="U102" s="116">
        <v>1</v>
      </c>
    </row>
    <row r="103" spans="2:21" ht="15.75">
      <c r="B103" s="113" t="s">
        <v>131</v>
      </c>
      <c r="C103" s="114" t="s">
        <v>85</v>
      </c>
      <c r="D103" s="114" t="s">
        <v>84</v>
      </c>
      <c r="E103" s="114" t="s">
        <v>23</v>
      </c>
      <c r="F103" s="114" t="s">
        <v>10</v>
      </c>
      <c r="G103" s="114" t="s">
        <v>145</v>
      </c>
      <c r="H103" s="114" t="s">
        <v>138</v>
      </c>
      <c r="I103" s="115">
        <f t="shared" si="1"/>
        <v>91474.688524590165</v>
      </c>
      <c r="J103" s="116">
        <v>7588.688524590164</v>
      </c>
      <c r="K103" s="116">
        <v>7416</v>
      </c>
      <c r="L103" s="116">
        <v>7489</v>
      </c>
      <c r="M103" s="116">
        <v>7833</v>
      </c>
      <c r="N103" s="116">
        <v>7682</v>
      </c>
      <c r="O103" s="116">
        <v>7645</v>
      </c>
      <c r="P103" s="116">
        <v>7645</v>
      </c>
      <c r="Q103" s="116">
        <v>7644</v>
      </c>
      <c r="R103" s="116">
        <v>7652</v>
      </c>
      <c r="S103" s="116">
        <v>7652</v>
      </c>
      <c r="T103" s="116">
        <v>7652</v>
      </c>
      <c r="U103" s="116">
        <v>7576</v>
      </c>
    </row>
    <row r="104" spans="2:21" ht="15.75">
      <c r="B104" s="113" t="s">
        <v>131</v>
      </c>
      <c r="C104" s="114" t="s">
        <v>85</v>
      </c>
      <c r="D104" s="114" t="s">
        <v>84</v>
      </c>
      <c r="E104" s="114" t="s">
        <v>23</v>
      </c>
      <c r="F104" s="114" t="s">
        <v>10</v>
      </c>
      <c r="G104" s="114" t="s">
        <v>147</v>
      </c>
      <c r="H104" s="114" t="s">
        <v>138</v>
      </c>
      <c r="I104" s="115">
        <f t="shared" si="1"/>
        <v>54406</v>
      </c>
      <c r="J104" s="116">
        <v>4680</v>
      </c>
      <c r="K104" s="116">
        <v>4606</v>
      </c>
      <c r="L104" s="116">
        <v>4512</v>
      </c>
      <c r="M104" s="116">
        <v>4512</v>
      </c>
      <c r="N104" s="116">
        <v>4512</v>
      </c>
      <c r="O104" s="116">
        <v>4512</v>
      </c>
      <c r="P104" s="116">
        <v>4512</v>
      </c>
      <c r="Q104" s="116">
        <v>4512</v>
      </c>
      <c r="R104" s="116">
        <v>4512</v>
      </c>
      <c r="S104" s="116">
        <v>4512</v>
      </c>
      <c r="T104" s="116">
        <v>4512</v>
      </c>
      <c r="U104" s="116">
        <v>4512</v>
      </c>
    </row>
    <row r="105" spans="2:21" ht="15.75">
      <c r="B105" s="113" t="s">
        <v>131</v>
      </c>
      <c r="C105" s="114" t="s">
        <v>85</v>
      </c>
      <c r="D105" s="114" t="s">
        <v>84</v>
      </c>
      <c r="E105" s="114" t="s">
        <v>23</v>
      </c>
      <c r="F105" s="114" t="s">
        <v>10</v>
      </c>
      <c r="G105" s="114" t="s">
        <v>10</v>
      </c>
      <c r="H105" s="114" t="s">
        <v>139</v>
      </c>
      <c r="I105" s="115">
        <f t="shared" si="1"/>
        <v>117203.33409090909</v>
      </c>
      <c r="J105" s="116">
        <v>11984.334090909089</v>
      </c>
      <c r="K105" s="116">
        <v>11732</v>
      </c>
      <c r="L105" s="116">
        <v>11222.999999999998</v>
      </c>
      <c r="M105" s="116">
        <v>10743</v>
      </c>
      <c r="N105" s="116">
        <v>9386</v>
      </c>
      <c r="O105" s="116">
        <v>8822</v>
      </c>
      <c r="P105" s="116">
        <v>9127.9999999999982</v>
      </c>
      <c r="Q105" s="116">
        <v>9052</v>
      </c>
      <c r="R105" s="116">
        <v>8832</v>
      </c>
      <c r="S105" s="116">
        <v>8479</v>
      </c>
      <c r="T105" s="116">
        <v>8390</v>
      </c>
      <c r="U105" s="116">
        <v>9432</v>
      </c>
    </row>
    <row r="106" spans="2:21" ht="15.75">
      <c r="B106" s="113" t="s">
        <v>131</v>
      </c>
      <c r="C106" s="114" t="s">
        <v>85</v>
      </c>
      <c r="D106" s="114" t="s">
        <v>84</v>
      </c>
      <c r="E106" s="114" t="s">
        <v>23</v>
      </c>
      <c r="F106" s="114" t="s">
        <v>10</v>
      </c>
      <c r="G106" s="114" t="s">
        <v>10</v>
      </c>
      <c r="H106" s="114" t="s">
        <v>140</v>
      </c>
      <c r="I106" s="115">
        <f t="shared" si="1"/>
        <v>9250.1428571428569</v>
      </c>
      <c r="J106" s="116">
        <v>1668.1428571428569</v>
      </c>
      <c r="K106" s="116">
        <v>1447.9999999999998</v>
      </c>
      <c r="L106" s="116">
        <v>1297.9999999999998</v>
      </c>
      <c r="M106" s="116">
        <v>993.99999999999989</v>
      </c>
      <c r="N106" s="116">
        <v>583</v>
      </c>
      <c r="O106" s="116">
        <v>464.99999999999994</v>
      </c>
      <c r="P106" s="116">
        <v>231.99999999999997</v>
      </c>
      <c r="Q106" s="116">
        <v>329</v>
      </c>
      <c r="R106" s="116">
        <v>260.99999999999994</v>
      </c>
      <c r="S106" s="116">
        <v>307.99999999999994</v>
      </c>
      <c r="T106" s="116">
        <v>560</v>
      </c>
      <c r="U106" s="116">
        <v>1104</v>
      </c>
    </row>
    <row r="107" spans="2:21" ht="15.75">
      <c r="B107" s="113" t="s">
        <v>131</v>
      </c>
      <c r="C107" s="114" t="s">
        <v>85</v>
      </c>
      <c r="D107" s="114" t="s">
        <v>87</v>
      </c>
      <c r="E107" s="114" t="s">
        <v>10</v>
      </c>
      <c r="F107" s="114" t="s">
        <v>10</v>
      </c>
      <c r="G107" s="114" t="s">
        <v>10</v>
      </c>
      <c r="H107" s="114" t="s">
        <v>134</v>
      </c>
      <c r="I107" s="115">
        <f t="shared" si="1"/>
        <v>119</v>
      </c>
      <c r="J107" s="116">
        <v>9</v>
      </c>
      <c r="K107" s="116">
        <v>10</v>
      </c>
      <c r="L107" s="116">
        <v>10</v>
      </c>
      <c r="M107" s="116">
        <v>10</v>
      </c>
      <c r="N107" s="116">
        <v>10</v>
      </c>
      <c r="O107" s="116">
        <v>10</v>
      </c>
      <c r="P107" s="116">
        <v>10</v>
      </c>
      <c r="Q107" s="116">
        <v>10</v>
      </c>
      <c r="R107" s="116">
        <v>10</v>
      </c>
      <c r="S107" s="116">
        <v>10</v>
      </c>
      <c r="T107" s="116">
        <v>10</v>
      </c>
      <c r="U107" s="116">
        <v>10</v>
      </c>
    </row>
    <row r="108" spans="2:21" ht="15.75">
      <c r="B108" s="113" t="s">
        <v>131</v>
      </c>
      <c r="C108" s="114" t="s">
        <v>85</v>
      </c>
      <c r="D108" s="114" t="s">
        <v>87</v>
      </c>
      <c r="E108" s="114" t="s">
        <v>22</v>
      </c>
      <c r="F108" s="114" t="s">
        <v>10</v>
      </c>
      <c r="G108" s="114" t="s">
        <v>145</v>
      </c>
      <c r="H108" s="114" t="s">
        <v>12</v>
      </c>
      <c r="I108" s="115">
        <f t="shared" si="1"/>
        <v>309</v>
      </c>
      <c r="J108" s="116">
        <v>25</v>
      </c>
      <c r="K108" s="116">
        <v>25</v>
      </c>
      <c r="L108" s="116">
        <v>25</v>
      </c>
      <c r="M108" s="116">
        <v>26</v>
      </c>
      <c r="N108" s="116">
        <v>26</v>
      </c>
      <c r="O108" s="116">
        <v>26</v>
      </c>
      <c r="P108" s="116">
        <v>26</v>
      </c>
      <c r="Q108" s="116">
        <v>26</v>
      </c>
      <c r="R108" s="116">
        <v>26</v>
      </c>
      <c r="S108" s="116">
        <v>26</v>
      </c>
      <c r="T108" s="116">
        <v>26</v>
      </c>
      <c r="U108" s="116">
        <v>26</v>
      </c>
    </row>
    <row r="109" spans="2:21" ht="15.75">
      <c r="B109" s="113" t="s">
        <v>131</v>
      </c>
      <c r="C109" s="114" t="s">
        <v>85</v>
      </c>
      <c r="D109" s="114" t="s">
        <v>87</v>
      </c>
      <c r="E109" s="114" t="s">
        <v>22</v>
      </c>
      <c r="F109" s="114" t="s">
        <v>10</v>
      </c>
      <c r="G109" s="114" t="s">
        <v>147</v>
      </c>
      <c r="H109" s="114" t="s">
        <v>12</v>
      </c>
      <c r="I109" s="115">
        <f t="shared" si="1"/>
        <v>27</v>
      </c>
      <c r="J109" s="116">
        <v>3</v>
      </c>
      <c r="K109" s="116">
        <v>3</v>
      </c>
      <c r="L109" s="116">
        <v>3</v>
      </c>
      <c r="M109" s="116">
        <v>2</v>
      </c>
      <c r="N109" s="116">
        <v>2</v>
      </c>
      <c r="O109" s="116">
        <v>2</v>
      </c>
      <c r="P109" s="116">
        <v>2</v>
      </c>
      <c r="Q109" s="116">
        <v>2</v>
      </c>
      <c r="R109" s="116">
        <v>2</v>
      </c>
      <c r="S109" s="116">
        <v>2</v>
      </c>
      <c r="T109" s="116">
        <v>2</v>
      </c>
      <c r="U109" s="116">
        <v>2</v>
      </c>
    </row>
    <row r="110" spans="2:21" ht="15.75">
      <c r="B110" s="113" t="s">
        <v>131</v>
      </c>
      <c r="C110" s="114" t="s">
        <v>85</v>
      </c>
      <c r="D110" s="114" t="s">
        <v>87</v>
      </c>
      <c r="E110" s="114" t="s">
        <v>22</v>
      </c>
      <c r="F110" s="114" t="s">
        <v>10</v>
      </c>
      <c r="G110" s="114" t="s">
        <v>145</v>
      </c>
      <c r="H110" s="114" t="s">
        <v>138</v>
      </c>
      <c r="I110" s="115">
        <f t="shared" si="1"/>
        <v>404993</v>
      </c>
      <c r="J110" s="116">
        <v>32227</v>
      </c>
      <c r="K110" s="116">
        <v>31996</v>
      </c>
      <c r="L110" s="116">
        <v>31835</v>
      </c>
      <c r="M110" s="116">
        <v>34629</v>
      </c>
      <c r="N110" s="116">
        <v>34364</v>
      </c>
      <c r="O110" s="116">
        <v>34332</v>
      </c>
      <c r="P110" s="116">
        <v>34329</v>
      </c>
      <c r="Q110" s="116">
        <v>34250</v>
      </c>
      <c r="R110" s="116">
        <v>34264</v>
      </c>
      <c r="S110" s="116">
        <v>34285</v>
      </c>
      <c r="T110" s="116">
        <v>34221</v>
      </c>
      <c r="U110" s="116">
        <v>34261</v>
      </c>
    </row>
    <row r="111" spans="2:21" ht="15.75">
      <c r="B111" s="113" t="s">
        <v>131</v>
      </c>
      <c r="C111" s="114" t="s">
        <v>85</v>
      </c>
      <c r="D111" s="114" t="s">
        <v>87</v>
      </c>
      <c r="E111" s="114" t="s">
        <v>22</v>
      </c>
      <c r="F111" s="114" t="s">
        <v>10</v>
      </c>
      <c r="G111" s="114" t="s">
        <v>147</v>
      </c>
      <c r="H111" s="114" t="s">
        <v>138</v>
      </c>
      <c r="I111" s="115">
        <f t="shared" si="1"/>
        <v>105203</v>
      </c>
      <c r="J111" s="116">
        <v>11014</v>
      </c>
      <c r="K111" s="116">
        <v>11173</v>
      </c>
      <c r="L111" s="116">
        <v>11156</v>
      </c>
      <c r="M111" s="116">
        <v>7990.9999999999982</v>
      </c>
      <c r="N111" s="116">
        <v>7990.9999999999982</v>
      </c>
      <c r="O111" s="116">
        <v>7990.9999999999982</v>
      </c>
      <c r="P111" s="116">
        <v>7990.9999999999982</v>
      </c>
      <c r="Q111" s="116">
        <v>7990.9999999999982</v>
      </c>
      <c r="R111" s="116">
        <v>7990.9999999999982</v>
      </c>
      <c r="S111" s="116">
        <v>7990.9999999999982</v>
      </c>
      <c r="T111" s="116">
        <v>7963</v>
      </c>
      <c r="U111" s="116">
        <v>7959.9999999999982</v>
      </c>
    </row>
    <row r="112" spans="2:21" ht="15.75">
      <c r="B112" s="113" t="s">
        <v>131</v>
      </c>
      <c r="C112" s="114" t="s">
        <v>85</v>
      </c>
      <c r="D112" s="114" t="s">
        <v>87</v>
      </c>
      <c r="E112" s="114" t="s">
        <v>22</v>
      </c>
      <c r="F112" s="114" t="s">
        <v>10</v>
      </c>
      <c r="G112" s="114" t="s">
        <v>10</v>
      </c>
      <c r="H112" s="114" t="s">
        <v>139</v>
      </c>
      <c r="I112" s="115">
        <f t="shared" si="1"/>
        <v>431793</v>
      </c>
      <c r="J112" s="116">
        <v>36500</v>
      </c>
      <c r="K112" s="116">
        <v>36668</v>
      </c>
      <c r="L112" s="116">
        <v>34965</v>
      </c>
      <c r="M112" s="116">
        <v>38455</v>
      </c>
      <c r="N112" s="116">
        <v>37933</v>
      </c>
      <c r="O112" s="116">
        <v>35125</v>
      </c>
      <c r="P112" s="116">
        <v>34231</v>
      </c>
      <c r="Q112" s="116">
        <v>34714</v>
      </c>
      <c r="R112" s="116">
        <v>35951</v>
      </c>
      <c r="S112" s="116">
        <v>35611</v>
      </c>
      <c r="T112" s="116">
        <v>35612</v>
      </c>
      <c r="U112" s="116">
        <v>36028</v>
      </c>
    </row>
    <row r="113" spans="2:21" ht="15.75">
      <c r="B113" s="113" t="s">
        <v>131</v>
      </c>
      <c r="C113" s="114" t="s">
        <v>85</v>
      </c>
      <c r="D113" s="114" t="s">
        <v>87</v>
      </c>
      <c r="E113" s="114" t="s">
        <v>22</v>
      </c>
      <c r="F113" s="114" t="s">
        <v>10</v>
      </c>
      <c r="G113" s="114" t="s">
        <v>10</v>
      </c>
      <c r="H113" s="114" t="s">
        <v>140</v>
      </c>
      <c r="I113" s="115">
        <f t="shared" si="1"/>
        <v>108851</v>
      </c>
      <c r="J113" s="116">
        <v>9276.0000000000018</v>
      </c>
      <c r="K113" s="116">
        <v>9368</v>
      </c>
      <c r="L113" s="116">
        <v>9327</v>
      </c>
      <c r="M113" s="116">
        <v>9357.0000000000018</v>
      </c>
      <c r="N113" s="116">
        <v>9179</v>
      </c>
      <c r="O113" s="116">
        <v>8800</v>
      </c>
      <c r="P113" s="116">
        <v>8754</v>
      </c>
      <c r="Q113" s="116">
        <v>9077</v>
      </c>
      <c r="R113" s="116">
        <v>8759</v>
      </c>
      <c r="S113" s="116">
        <v>8977</v>
      </c>
      <c r="T113" s="116">
        <v>8944.0000000000018</v>
      </c>
      <c r="U113" s="116">
        <v>9033</v>
      </c>
    </row>
    <row r="114" spans="2:21" ht="15.75">
      <c r="B114" s="113" t="s">
        <v>131</v>
      </c>
      <c r="C114" s="114" t="s">
        <v>85</v>
      </c>
      <c r="D114" s="114" t="s">
        <v>87</v>
      </c>
      <c r="E114" s="114" t="s">
        <v>23</v>
      </c>
      <c r="F114" s="114" t="s">
        <v>10</v>
      </c>
      <c r="G114" s="114" t="s">
        <v>145</v>
      </c>
      <c r="H114" s="114" t="s">
        <v>12</v>
      </c>
      <c r="I114" s="115">
        <f t="shared" si="1"/>
        <v>12</v>
      </c>
      <c r="J114" s="116">
        <v>1</v>
      </c>
      <c r="K114" s="116">
        <v>1</v>
      </c>
      <c r="L114" s="116">
        <v>1</v>
      </c>
      <c r="M114" s="116">
        <v>1</v>
      </c>
      <c r="N114" s="116">
        <v>1</v>
      </c>
      <c r="O114" s="116">
        <v>1</v>
      </c>
      <c r="P114" s="116">
        <v>1</v>
      </c>
      <c r="Q114" s="116">
        <v>1</v>
      </c>
      <c r="R114" s="116">
        <v>1</v>
      </c>
      <c r="S114" s="116">
        <v>1</v>
      </c>
      <c r="T114" s="116">
        <v>1</v>
      </c>
      <c r="U114" s="116">
        <v>1</v>
      </c>
    </row>
    <row r="115" spans="2:21" ht="15.75">
      <c r="B115" s="113" t="s">
        <v>131</v>
      </c>
      <c r="C115" s="114" t="s">
        <v>85</v>
      </c>
      <c r="D115" s="114" t="s">
        <v>87</v>
      </c>
      <c r="E115" s="114" t="s">
        <v>23</v>
      </c>
      <c r="F115" s="114" t="s">
        <v>10</v>
      </c>
      <c r="G115" s="114" t="s">
        <v>145</v>
      </c>
      <c r="H115" s="114" t="s">
        <v>138</v>
      </c>
      <c r="I115" s="115">
        <f t="shared" si="1"/>
        <v>1080</v>
      </c>
      <c r="J115" s="116">
        <v>143.00000000000003</v>
      </c>
      <c r="K115" s="116">
        <v>143.00000000000003</v>
      </c>
      <c r="L115" s="116">
        <v>77.000000000000043</v>
      </c>
      <c r="M115" s="116">
        <v>77.000000000000043</v>
      </c>
      <c r="N115" s="116">
        <v>77.000000000000043</v>
      </c>
      <c r="O115" s="116">
        <v>77.000000000000043</v>
      </c>
      <c r="P115" s="116">
        <v>77.999999999999886</v>
      </c>
      <c r="Q115" s="116">
        <v>79.999999999999929</v>
      </c>
      <c r="R115" s="116">
        <v>81.999999999999972</v>
      </c>
      <c r="S115" s="116">
        <v>81.999999999999972</v>
      </c>
      <c r="T115" s="116">
        <v>81.999999999999972</v>
      </c>
      <c r="U115" s="116">
        <v>81.999999999999972</v>
      </c>
    </row>
    <row r="116" spans="2:21" ht="15.75">
      <c r="B116" s="113" t="s">
        <v>131</v>
      </c>
      <c r="C116" s="114" t="s">
        <v>85</v>
      </c>
      <c r="D116" s="114" t="s">
        <v>87</v>
      </c>
      <c r="E116" s="114" t="s">
        <v>23</v>
      </c>
      <c r="F116" s="114" t="s">
        <v>10</v>
      </c>
      <c r="G116" s="114" t="s">
        <v>10</v>
      </c>
      <c r="H116" s="114" t="s">
        <v>139</v>
      </c>
      <c r="I116" s="115">
        <f t="shared" si="1"/>
        <v>5999.9999999999991</v>
      </c>
      <c r="J116" s="116">
        <v>499.99999999999994</v>
      </c>
      <c r="K116" s="116">
        <v>499.99999999999994</v>
      </c>
      <c r="L116" s="116">
        <v>499.99999999999994</v>
      </c>
      <c r="M116" s="116">
        <v>499.99999999999994</v>
      </c>
      <c r="N116" s="116">
        <v>499.99999999999994</v>
      </c>
      <c r="O116" s="116">
        <v>499.99999999999994</v>
      </c>
      <c r="P116" s="116">
        <v>499.99999999999994</v>
      </c>
      <c r="Q116" s="116">
        <v>499.99999999999994</v>
      </c>
      <c r="R116" s="116">
        <v>499.99999999999994</v>
      </c>
      <c r="S116" s="116">
        <v>499.99999999999994</v>
      </c>
      <c r="T116" s="116">
        <v>499.99999999999994</v>
      </c>
      <c r="U116" s="116">
        <v>499.99999999999994</v>
      </c>
    </row>
    <row r="117" spans="2:21" ht="15.75">
      <c r="B117" s="113" t="s">
        <v>131</v>
      </c>
      <c r="C117" s="114" t="s">
        <v>85</v>
      </c>
      <c r="D117" s="114" t="s">
        <v>87</v>
      </c>
      <c r="E117" s="114" t="s">
        <v>23</v>
      </c>
      <c r="F117" s="114" t="s">
        <v>10</v>
      </c>
      <c r="G117" s="114" t="s">
        <v>10</v>
      </c>
      <c r="H117" s="114" t="s">
        <v>140</v>
      </c>
      <c r="I117" s="115">
        <f t="shared" si="1"/>
        <v>601</v>
      </c>
      <c r="J117" s="116">
        <v>53.999999999999993</v>
      </c>
      <c r="K117" s="116">
        <v>57</v>
      </c>
      <c r="L117" s="116">
        <v>52</v>
      </c>
      <c r="M117" s="116">
        <v>47.999999999999993</v>
      </c>
      <c r="N117" s="116">
        <v>49</v>
      </c>
      <c r="O117" s="116">
        <v>49</v>
      </c>
      <c r="P117" s="116">
        <v>44</v>
      </c>
      <c r="Q117" s="116">
        <v>49</v>
      </c>
      <c r="R117" s="116">
        <v>47.999999999999993</v>
      </c>
      <c r="S117" s="116">
        <v>49.999999999999993</v>
      </c>
      <c r="T117" s="116">
        <v>49</v>
      </c>
      <c r="U117" s="116">
        <v>52</v>
      </c>
    </row>
    <row r="118" spans="2:21" ht="15.75">
      <c r="B118" s="113" t="s">
        <v>131</v>
      </c>
      <c r="C118" s="114" t="s">
        <v>89</v>
      </c>
      <c r="D118" s="114" t="s">
        <v>87</v>
      </c>
      <c r="E118" s="114" t="s">
        <v>23</v>
      </c>
      <c r="F118" s="114" t="s">
        <v>10</v>
      </c>
      <c r="G118" s="114" t="s">
        <v>10</v>
      </c>
      <c r="H118" s="114" t="s">
        <v>134</v>
      </c>
      <c r="I118" s="115">
        <f t="shared" si="1"/>
        <v>12</v>
      </c>
      <c r="J118" s="116">
        <v>1</v>
      </c>
      <c r="K118" s="116">
        <v>1</v>
      </c>
      <c r="L118" s="116">
        <v>1</v>
      </c>
      <c r="M118" s="116">
        <v>1</v>
      </c>
      <c r="N118" s="116">
        <v>1</v>
      </c>
      <c r="O118" s="116">
        <v>1</v>
      </c>
      <c r="P118" s="116">
        <v>1</v>
      </c>
      <c r="Q118" s="116">
        <v>1</v>
      </c>
      <c r="R118" s="116">
        <v>1</v>
      </c>
      <c r="S118" s="116">
        <v>1</v>
      </c>
      <c r="T118" s="116">
        <v>1</v>
      </c>
      <c r="U118" s="116">
        <v>1</v>
      </c>
    </row>
    <row r="119" spans="2:21" ht="15.75">
      <c r="B119" s="113" t="s">
        <v>131</v>
      </c>
      <c r="C119" s="114" t="s">
        <v>89</v>
      </c>
      <c r="D119" s="114" t="s">
        <v>87</v>
      </c>
      <c r="E119" s="114" t="s">
        <v>23</v>
      </c>
      <c r="F119" s="114" t="s">
        <v>10</v>
      </c>
      <c r="G119" s="114" t="s">
        <v>10</v>
      </c>
      <c r="H119" s="114" t="s">
        <v>12</v>
      </c>
      <c r="I119" s="115">
        <f t="shared" si="1"/>
        <v>12</v>
      </c>
      <c r="J119" s="116">
        <v>1</v>
      </c>
      <c r="K119" s="116">
        <v>1</v>
      </c>
      <c r="L119" s="116">
        <v>1</v>
      </c>
      <c r="M119" s="116">
        <v>1</v>
      </c>
      <c r="N119" s="116">
        <v>1</v>
      </c>
      <c r="O119" s="116">
        <v>1</v>
      </c>
      <c r="P119" s="116">
        <v>1</v>
      </c>
      <c r="Q119" s="116">
        <v>1</v>
      </c>
      <c r="R119" s="116">
        <v>1</v>
      </c>
      <c r="S119" s="116">
        <v>1</v>
      </c>
      <c r="T119" s="116">
        <v>1</v>
      </c>
      <c r="U119" s="116">
        <v>1</v>
      </c>
    </row>
    <row r="120" spans="2:21" ht="15.75">
      <c r="B120" s="113" t="s">
        <v>131</v>
      </c>
      <c r="C120" s="114" t="s">
        <v>89</v>
      </c>
      <c r="D120" s="114" t="s">
        <v>87</v>
      </c>
      <c r="E120" s="114" t="s">
        <v>23</v>
      </c>
      <c r="F120" s="114" t="s">
        <v>10</v>
      </c>
      <c r="G120" s="114" t="s">
        <v>10</v>
      </c>
      <c r="H120" s="114" t="s">
        <v>138</v>
      </c>
      <c r="I120" s="115">
        <f t="shared" si="1"/>
        <v>827586</v>
      </c>
      <c r="J120" s="116">
        <v>68908</v>
      </c>
      <c r="K120" s="116">
        <v>68559.999999999985</v>
      </c>
      <c r="L120" s="116">
        <v>68559.999999999985</v>
      </c>
      <c r="M120" s="116">
        <v>68559.999999999985</v>
      </c>
      <c r="N120" s="116">
        <v>68559.999999999985</v>
      </c>
      <c r="O120" s="116">
        <v>68559.999999999985</v>
      </c>
      <c r="P120" s="116">
        <v>68627</v>
      </c>
      <c r="Q120" s="116">
        <v>69197</v>
      </c>
      <c r="R120" s="116">
        <v>69590</v>
      </c>
      <c r="S120" s="116">
        <v>69488</v>
      </c>
      <c r="T120" s="116">
        <v>69488</v>
      </c>
      <c r="U120" s="116">
        <v>69488</v>
      </c>
    </row>
    <row r="121" spans="2:21" ht="15.75">
      <c r="B121" s="113" t="s">
        <v>131</v>
      </c>
      <c r="C121" s="114" t="s">
        <v>89</v>
      </c>
      <c r="D121" s="114" t="s">
        <v>87</v>
      </c>
      <c r="E121" s="114" t="s">
        <v>23</v>
      </c>
      <c r="F121" s="114" t="s">
        <v>10</v>
      </c>
      <c r="G121" s="114" t="s">
        <v>10</v>
      </c>
      <c r="H121" s="114" t="s">
        <v>139</v>
      </c>
      <c r="I121" s="115">
        <f t="shared" si="1"/>
        <v>815013</v>
      </c>
      <c r="J121" s="116">
        <v>68280</v>
      </c>
      <c r="K121" s="116">
        <v>66227</v>
      </c>
      <c r="L121" s="116">
        <v>66859</v>
      </c>
      <c r="M121" s="116">
        <v>66315</v>
      </c>
      <c r="N121" s="116">
        <v>66246</v>
      </c>
      <c r="O121" s="116">
        <v>68050</v>
      </c>
      <c r="P121" s="116">
        <v>68414</v>
      </c>
      <c r="Q121" s="116">
        <v>69555</v>
      </c>
      <c r="R121" s="116">
        <v>69421</v>
      </c>
      <c r="S121" s="116">
        <v>68512</v>
      </c>
      <c r="T121" s="116">
        <v>68862</v>
      </c>
      <c r="U121" s="116">
        <v>68272</v>
      </c>
    </row>
    <row r="122" spans="2:21" ht="15.75">
      <c r="B122" s="113" t="s">
        <v>131</v>
      </c>
      <c r="C122" s="114" t="s">
        <v>89</v>
      </c>
      <c r="D122" s="114" t="s">
        <v>87</v>
      </c>
      <c r="E122" s="114" t="s">
        <v>23</v>
      </c>
      <c r="F122" s="114" t="s">
        <v>10</v>
      </c>
      <c r="G122" s="114" t="s">
        <v>10</v>
      </c>
      <c r="H122" s="114" t="s">
        <v>140</v>
      </c>
      <c r="I122" s="115">
        <f t="shared" si="1"/>
        <v>22838.999999999996</v>
      </c>
      <c r="J122" s="116">
        <v>2000.9999999999998</v>
      </c>
      <c r="K122" s="116">
        <v>2250.9999999999995</v>
      </c>
      <c r="L122" s="116">
        <v>2550</v>
      </c>
      <c r="M122" s="116">
        <v>1824.9999999999998</v>
      </c>
      <c r="N122" s="116">
        <v>1312.9999999999998</v>
      </c>
      <c r="O122" s="116">
        <v>1154</v>
      </c>
      <c r="P122" s="116">
        <v>897</v>
      </c>
      <c r="Q122" s="116">
        <v>912</v>
      </c>
      <c r="R122" s="116">
        <v>2144</v>
      </c>
      <c r="S122" s="116">
        <v>2205.9999999999995</v>
      </c>
      <c r="T122" s="116">
        <v>2854.9999999999995</v>
      </c>
      <c r="U122" s="116">
        <v>2730.9999999999995</v>
      </c>
    </row>
    <row r="123" spans="2:21" ht="15.75">
      <c r="B123" s="113" t="s">
        <v>131</v>
      </c>
      <c r="C123" s="114" t="s">
        <v>78</v>
      </c>
      <c r="D123" s="114" t="s">
        <v>68</v>
      </c>
      <c r="E123" s="114" t="s">
        <v>10</v>
      </c>
      <c r="F123" s="114" t="s">
        <v>10</v>
      </c>
      <c r="G123" s="114" t="s">
        <v>10</v>
      </c>
      <c r="H123" s="114" t="s">
        <v>150</v>
      </c>
      <c r="I123" s="115">
        <f t="shared" si="1"/>
        <v>11358.954476087458</v>
      </c>
      <c r="J123" s="116">
        <v>954.46549560853191</v>
      </c>
      <c r="K123" s="116">
        <v>951.90213299874529</v>
      </c>
      <c r="L123" s="116">
        <v>951.69761606022576</v>
      </c>
      <c r="M123" s="116">
        <v>949.73274780426607</v>
      </c>
      <c r="N123" s="116">
        <v>948.26725219573416</v>
      </c>
      <c r="O123" s="116">
        <v>947.59974905897127</v>
      </c>
      <c r="P123" s="116">
        <v>945.95770551927626</v>
      </c>
      <c r="Q123" s="116">
        <v>945.02434887448294</v>
      </c>
      <c r="R123" s="116">
        <v>944.33795712484255</v>
      </c>
      <c r="S123" s="116">
        <v>940.22638089006239</v>
      </c>
      <c r="T123" s="116">
        <v>940.01227666480372</v>
      </c>
      <c r="U123" s="116">
        <v>939.73081328751437</v>
      </c>
    </row>
    <row r="124" spans="2:21" ht="15.75">
      <c r="B124" s="113" t="s">
        <v>131</v>
      </c>
      <c r="C124" s="114" t="s">
        <v>78</v>
      </c>
      <c r="D124" s="114" t="s">
        <v>68</v>
      </c>
      <c r="E124" s="114" t="s">
        <v>10</v>
      </c>
      <c r="F124" s="114" t="s">
        <v>10</v>
      </c>
      <c r="G124" s="114" t="s">
        <v>10</v>
      </c>
      <c r="H124" s="114" t="s">
        <v>151</v>
      </c>
      <c r="I124" s="115">
        <f t="shared" si="1"/>
        <v>526.33326791014065</v>
      </c>
      <c r="J124" s="116">
        <v>43.033333333333331</v>
      </c>
      <c r="K124" s="116">
        <v>43.066666666666663</v>
      </c>
      <c r="L124" s="116">
        <v>44</v>
      </c>
      <c r="M124" s="116">
        <v>44</v>
      </c>
      <c r="N124" s="116">
        <v>44</v>
      </c>
      <c r="O124" s="116">
        <v>44.033333333333331</v>
      </c>
      <c r="P124" s="116">
        <v>44.000926756352769</v>
      </c>
      <c r="Q124" s="116">
        <v>43.997583457897363</v>
      </c>
      <c r="R124" s="116">
        <v>44</v>
      </c>
      <c r="S124" s="116">
        <v>43.99971187799224</v>
      </c>
      <c r="T124" s="116">
        <v>44.001712484564891</v>
      </c>
      <c r="U124" s="116">
        <v>44.2</v>
      </c>
    </row>
    <row r="125" spans="2:21" ht="15.75">
      <c r="B125" s="113" t="s">
        <v>131</v>
      </c>
      <c r="C125" s="114" t="s">
        <v>78</v>
      </c>
      <c r="D125" s="114" t="s">
        <v>68</v>
      </c>
      <c r="E125" s="114" t="s">
        <v>10</v>
      </c>
      <c r="F125" s="114" t="s">
        <v>10</v>
      </c>
      <c r="G125" s="114" t="s">
        <v>10</v>
      </c>
      <c r="H125" s="114" t="s">
        <v>152</v>
      </c>
      <c r="I125" s="115">
        <f t="shared" si="1"/>
        <v>24.000151301886131</v>
      </c>
      <c r="J125" s="116">
        <v>2</v>
      </c>
      <c r="K125" s="116">
        <v>2</v>
      </c>
      <c r="L125" s="116">
        <v>2</v>
      </c>
      <c r="M125" s="116">
        <v>2</v>
      </c>
      <c r="N125" s="116">
        <v>2</v>
      </c>
      <c r="O125" s="116">
        <v>2</v>
      </c>
      <c r="P125" s="116">
        <v>2</v>
      </c>
      <c r="Q125" s="116">
        <v>2.0006167131961403</v>
      </c>
      <c r="R125" s="116">
        <v>2</v>
      </c>
      <c r="S125" s="116">
        <v>2</v>
      </c>
      <c r="T125" s="116">
        <v>1.9995345886899889</v>
      </c>
      <c r="U125" s="116">
        <v>2</v>
      </c>
    </row>
    <row r="126" spans="2:21" ht="15.75">
      <c r="B126" s="113" t="s">
        <v>131</v>
      </c>
      <c r="C126" s="114" t="s">
        <v>78</v>
      </c>
      <c r="D126" s="114" t="s">
        <v>84</v>
      </c>
      <c r="E126" s="114" t="s">
        <v>10</v>
      </c>
      <c r="F126" s="114" t="s">
        <v>10</v>
      </c>
      <c r="G126" s="114" t="s">
        <v>10</v>
      </c>
      <c r="H126" s="114" t="s">
        <v>150</v>
      </c>
      <c r="I126" s="115">
        <f t="shared" si="1"/>
        <v>13292.36576712665</v>
      </c>
      <c r="J126" s="116">
        <v>1113.302383939774</v>
      </c>
      <c r="K126" s="116">
        <v>1109.8971141781683</v>
      </c>
      <c r="L126" s="116">
        <v>1108.2634880803009</v>
      </c>
      <c r="M126" s="116">
        <v>1107.0966122961104</v>
      </c>
      <c r="N126" s="116">
        <v>1110.9623588456714</v>
      </c>
      <c r="O126" s="116">
        <v>1111.1631116687572</v>
      </c>
      <c r="P126" s="116">
        <v>1107.0901599788604</v>
      </c>
      <c r="Q126" s="116">
        <v>1105.894837355087</v>
      </c>
      <c r="R126" s="116">
        <v>1106.4691046658263</v>
      </c>
      <c r="S126" s="116">
        <v>1105.2053347662613</v>
      </c>
      <c r="T126" s="116">
        <v>1104.0224068272059</v>
      </c>
      <c r="U126" s="116">
        <v>1102.9988545246276</v>
      </c>
    </row>
    <row r="127" spans="2:21" ht="15.75">
      <c r="B127" s="113" t="s">
        <v>131</v>
      </c>
      <c r="C127" s="114" t="s">
        <v>78</v>
      </c>
      <c r="D127" s="114" t="s">
        <v>84</v>
      </c>
      <c r="E127" s="114" t="s">
        <v>10</v>
      </c>
      <c r="F127" s="114" t="s">
        <v>10</v>
      </c>
      <c r="G127" s="114" t="s">
        <v>10</v>
      </c>
      <c r="H127" s="114" t="s">
        <v>151</v>
      </c>
      <c r="I127" s="115">
        <f t="shared" si="1"/>
        <v>4567.0003983882498</v>
      </c>
      <c r="J127" s="116">
        <v>379.30000000000007</v>
      </c>
      <c r="K127" s="116">
        <v>381.63333333333327</v>
      </c>
      <c r="L127" s="116">
        <v>380.9666666666667</v>
      </c>
      <c r="M127" s="116">
        <v>380.89999999999992</v>
      </c>
      <c r="N127" s="116">
        <v>381.16666666666669</v>
      </c>
      <c r="O127" s="116">
        <v>381.5333333333333</v>
      </c>
      <c r="P127" s="116">
        <v>380.14745391131055</v>
      </c>
      <c r="Q127" s="116">
        <v>379.82981564524152</v>
      </c>
      <c r="R127" s="116">
        <v>379.86547085201801</v>
      </c>
      <c r="S127" s="116">
        <v>380.23218409479858</v>
      </c>
      <c r="T127" s="116">
        <v>380.42547388488117</v>
      </c>
      <c r="U127" s="116">
        <v>381</v>
      </c>
    </row>
    <row r="128" spans="2:21" ht="15.75">
      <c r="B128" s="113" t="s">
        <v>131</v>
      </c>
      <c r="C128" s="114" t="s">
        <v>78</v>
      </c>
      <c r="D128" s="114" t="s">
        <v>84</v>
      </c>
      <c r="E128" s="114" t="s">
        <v>10</v>
      </c>
      <c r="F128" s="114" t="s">
        <v>10</v>
      </c>
      <c r="G128" s="114" t="s">
        <v>10</v>
      </c>
      <c r="H128" s="114" t="s">
        <v>152</v>
      </c>
      <c r="I128" s="115">
        <f t="shared" si="1"/>
        <v>953.11491762270532</v>
      </c>
      <c r="J128" s="116">
        <v>79.833490122295387</v>
      </c>
      <c r="K128" s="116">
        <v>80</v>
      </c>
      <c r="L128" s="116">
        <v>80</v>
      </c>
      <c r="M128" s="116">
        <v>80</v>
      </c>
      <c r="N128" s="116">
        <v>80</v>
      </c>
      <c r="O128" s="116">
        <v>79.451552210724373</v>
      </c>
      <c r="P128" s="116">
        <v>78.997355025406975</v>
      </c>
      <c r="Q128" s="116">
        <v>78.997743492064629</v>
      </c>
      <c r="R128" s="116">
        <v>79</v>
      </c>
      <c r="S128" s="116">
        <v>78.83241431195097</v>
      </c>
      <c r="T128" s="116">
        <v>79.002362460263001</v>
      </c>
      <c r="U128" s="116">
        <v>79</v>
      </c>
    </row>
    <row r="129" spans="2:21" ht="15.75">
      <c r="B129" s="113" t="s">
        <v>131</v>
      </c>
      <c r="C129" s="114" t="s">
        <v>78</v>
      </c>
      <c r="D129" s="114" t="s">
        <v>87</v>
      </c>
      <c r="E129" s="114" t="s">
        <v>10</v>
      </c>
      <c r="F129" s="114" t="s">
        <v>10</v>
      </c>
      <c r="G129" s="114" t="s">
        <v>10</v>
      </c>
      <c r="H129" s="114" t="s">
        <v>150</v>
      </c>
      <c r="I129" s="115">
        <f t="shared" si="1"/>
        <v>553.77376815090633</v>
      </c>
      <c r="J129" s="116">
        <v>46</v>
      </c>
      <c r="K129" s="116">
        <v>46</v>
      </c>
      <c r="L129" s="116">
        <v>46</v>
      </c>
      <c r="M129" s="116">
        <v>46</v>
      </c>
      <c r="N129" s="116">
        <v>46</v>
      </c>
      <c r="O129" s="116">
        <v>46.100376411543287</v>
      </c>
      <c r="P129" s="116">
        <v>46.13408889894481</v>
      </c>
      <c r="Q129" s="116">
        <v>46.001832217600374</v>
      </c>
      <c r="R129" s="116">
        <v>46</v>
      </c>
      <c r="S129" s="116">
        <v>45.999734215046018</v>
      </c>
      <c r="T129" s="116">
        <v>46.470153360807409</v>
      </c>
      <c r="U129" s="116">
        <v>47.067583046964486</v>
      </c>
    </row>
    <row r="130" spans="2:21" ht="15.75">
      <c r="B130" s="113" t="s">
        <v>131</v>
      </c>
      <c r="C130" s="114" t="s">
        <v>78</v>
      </c>
      <c r="D130" s="114" t="s">
        <v>87</v>
      </c>
      <c r="E130" s="114" t="s">
        <v>10</v>
      </c>
      <c r="F130" s="114" t="s">
        <v>10</v>
      </c>
      <c r="G130" s="114" t="s">
        <v>10</v>
      </c>
      <c r="H130" s="114" t="s">
        <v>151</v>
      </c>
      <c r="I130" s="115">
        <f t="shared" si="1"/>
        <v>432.00177682459218</v>
      </c>
      <c r="J130" s="116">
        <v>36</v>
      </c>
      <c r="K130" s="116">
        <v>36</v>
      </c>
      <c r="L130" s="116">
        <v>36</v>
      </c>
      <c r="M130" s="116">
        <v>36</v>
      </c>
      <c r="N130" s="116">
        <v>36</v>
      </c>
      <c r="O130" s="116">
        <v>36</v>
      </c>
      <c r="P130" s="116">
        <v>36.001968111609365</v>
      </c>
      <c r="Q130" s="116">
        <v>36.000842052815145</v>
      </c>
      <c r="R130" s="116">
        <v>36</v>
      </c>
      <c r="S130" s="116">
        <v>35.999680466194405</v>
      </c>
      <c r="T130" s="116">
        <v>35.999286193973276</v>
      </c>
      <c r="U130" s="116">
        <v>36</v>
      </c>
    </row>
    <row r="131" spans="2:21" ht="15.75">
      <c r="B131" s="113" t="s">
        <v>131</v>
      </c>
      <c r="C131" s="114" t="s">
        <v>78</v>
      </c>
      <c r="D131" s="114" t="s">
        <v>87</v>
      </c>
      <c r="E131" s="114" t="s">
        <v>10</v>
      </c>
      <c r="F131" s="114" t="s">
        <v>10</v>
      </c>
      <c r="G131" s="114" t="s">
        <v>10</v>
      </c>
      <c r="H131" s="114" t="s">
        <v>152</v>
      </c>
      <c r="I131" s="115">
        <f t="shared" si="1"/>
        <v>36.000950710147876</v>
      </c>
      <c r="J131" s="116">
        <v>3</v>
      </c>
      <c r="K131" s="116">
        <v>3</v>
      </c>
      <c r="L131" s="116">
        <v>3</v>
      </c>
      <c r="M131" s="116">
        <v>3</v>
      </c>
      <c r="N131" s="116">
        <v>3</v>
      </c>
      <c r="O131" s="116">
        <v>3</v>
      </c>
      <c r="P131" s="116">
        <v>3</v>
      </c>
      <c r="Q131" s="116">
        <v>3.0009094058160799</v>
      </c>
      <c r="R131" s="116">
        <v>3</v>
      </c>
      <c r="S131" s="116">
        <v>3</v>
      </c>
      <c r="T131" s="116">
        <v>3.0000413043317922</v>
      </c>
      <c r="U131" s="116">
        <v>3</v>
      </c>
    </row>
    <row r="132" spans="2:21" ht="15.75">
      <c r="B132" s="113" t="s">
        <v>131</v>
      </c>
      <c r="C132" s="114" t="s">
        <v>94</v>
      </c>
      <c r="D132" s="114" t="s">
        <v>93</v>
      </c>
      <c r="E132" s="114" t="s">
        <v>10</v>
      </c>
      <c r="F132" s="114" t="s">
        <v>10</v>
      </c>
      <c r="G132" s="114" t="s">
        <v>10</v>
      </c>
      <c r="H132" s="114" t="s">
        <v>150</v>
      </c>
      <c r="I132" s="115">
        <f t="shared" si="1"/>
        <v>382.93389518695301</v>
      </c>
      <c r="J132" s="116">
        <v>30.93333333333333</v>
      </c>
      <c r="K132" s="116">
        <v>32</v>
      </c>
      <c r="L132" s="116">
        <v>32</v>
      </c>
      <c r="M132" s="116">
        <v>32</v>
      </c>
      <c r="N132" s="116">
        <v>32</v>
      </c>
      <c r="O132" s="116">
        <v>32</v>
      </c>
      <c r="P132" s="116">
        <v>31.99954824411865</v>
      </c>
      <c r="Q132" s="116">
        <v>32.000988748721454</v>
      </c>
      <c r="R132" s="116">
        <v>32</v>
      </c>
      <c r="S132" s="116">
        <v>32</v>
      </c>
      <c r="T132" s="116">
        <v>32.000024860779632</v>
      </c>
      <c r="U132" s="116">
        <v>32</v>
      </c>
    </row>
    <row r="133" spans="2:21" ht="15.75">
      <c r="B133" s="113" t="s">
        <v>131</v>
      </c>
      <c r="C133" s="114" t="s">
        <v>94</v>
      </c>
      <c r="D133" s="114" t="s">
        <v>93</v>
      </c>
      <c r="E133" s="114" t="s">
        <v>10</v>
      </c>
      <c r="F133" s="114" t="s">
        <v>10</v>
      </c>
      <c r="G133" s="114" t="s">
        <v>10</v>
      </c>
      <c r="H133" s="114" t="s">
        <v>151</v>
      </c>
      <c r="I133" s="115">
        <f t="shared" si="1"/>
        <v>3558.2369917005844</v>
      </c>
      <c r="J133" s="116">
        <v>293</v>
      </c>
      <c r="K133" s="116">
        <v>293</v>
      </c>
      <c r="L133" s="116">
        <v>293</v>
      </c>
      <c r="M133" s="116">
        <v>293</v>
      </c>
      <c r="N133" s="116">
        <v>293</v>
      </c>
      <c r="O133" s="116">
        <v>293</v>
      </c>
      <c r="P133" s="116">
        <v>296.46334210758943</v>
      </c>
      <c r="Q133" s="116">
        <v>300.25604416921226</v>
      </c>
      <c r="R133" s="116">
        <v>300.51720310765813</v>
      </c>
      <c r="S133" s="116">
        <v>301.00062452561195</v>
      </c>
      <c r="T133" s="116">
        <v>300.99977779051267</v>
      </c>
      <c r="U133" s="116">
        <v>301</v>
      </c>
    </row>
    <row r="134" spans="2:21" ht="15.75">
      <c r="B134" s="113" t="s">
        <v>131</v>
      </c>
      <c r="C134" s="114" t="s">
        <v>94</v>
      </c>
      <c r="D134" s="114" t="s">
        <v>93</v>
      </c>
      <c r="E134" s="114" t="s">
        <v>10</v>
      </c>
      <c r="F134" s="114" t="s">
        <v>10</v>
      </c>
      <c r="G134" s="114" t="s">
        <v>10</v>
      </c>
      <c r="H134" s="114" t="s">
        <v>152</v>
      </c>
      <c r="I134" s="115">
        <f t="shared" ref="I134:I187" si="2">SUM(J134:U134)</f>
        <v>670.30171191440525</v>
      </c>
      <c r="J134" s="116">
        <v>55</v>
      </c>
      <c r="K134" s="116">
        <v>55</v>
      </c>
      <c r="L134" s="116">
        <v>55.533190578158454</v>
      </c>
      <c r="M134" s="116">
        <v>56</v>
      </c>
      <c r="N134" s="116">
        <v>56</v>
      </c>
      <c r="O134" s="116">
        <v>56.5</v>
      </c>
      <c r="P134" s="116">
        <v>56.267404337513803</v>
      </c>
      <c r="Q134" s="116">
        <v>56.000273140283468</v>
      </c>
      <c r="R134" s="116">
        <v>56</v>
      </c>
      <c r="S134" s="116">
        <v>55.999834642149608</v>
      </c>
      <c r="T134" s="116">
        <v>56.001009216299806</v>
      </c>
      <c r="U134" s="116">
        <v>56</v>
      </c>
    </row>
    <row r="135" spans="2:21" ht="15.75">
      <c r="B135" s="113" t="s">
        <v>131</v>
      </c>
      <c r="C135" s="114" t="s">
        <v>94</v>
      </c>
      <c r="D135" s="114" t="s">
        <v>93</v>
      </c>
      <c r="E135" s="114" t="s">
        <v>10</v>
      </c>
      <c r="F135" s="114" t="s">
        <v>10</v>
      </c>
      <c r="G135" s="114" t="s">
        <v>10</v>
      </c>
      <c r="H135" s="114" t="s">
        <v>153</v>
      </c>
      <c r="I135" s="115">
        <f t="shared" si="2"/>
        <v>2337.4062264139297</v>
      </c>
      <c r="J135" s="116">
        <v>194</v>
      </c>
      <c r="K135" s="116">
        <v>194</v>
      </c>
      <c r="L135" s="116">
        <v>194</v>
      </c>
      <c r="M135" s="116">
        <v>193.53209109730849</v>
      </c>
      <c r="N135" s="116">
        <v>190.96894409937889</v>
      </c>
      <c r="O135" s="116">
        <v>195.19047619047618</v>
      </c>
      <c r="P135" s="116">
        <v>195.00357789855067</v>
      </c>
      <c r="Q135" s="116">
        <v>195.67899844720495</v>
      </c>
      <c r="R135" s="116">
        <v>196</v>
      </c>
      <c r="S135" s="116">
        <v>195.99944457436857</v>
      </c>
      <c r="T135" s="116">
        <v>195.99901777362024</v>
      </c>
      <c r="U135" s="116">
        <v>197.0336763330215</v>
      </c>
    </row>
    <row r="136" spans="2:21" ht="15.75">
      <c r="B136" s="113" t="s">
        <v>131</v>
      </c>
      <c r="C136" s="114" t="s">
        <v>94</v>
      </c>
      <c r="D136" s="114" t="s">
        <v>93</v>
      </c>
      <c r="E136" s="114" t="s">
        <v>10</v>
      </c>
      <c r="F136" s="114" t="s">
        <v>10</v>
      </c>
      <c r="G136" s="114" t="s">
        <v>10</v>
      </c>
      <c r="H136" s="114" t="s">
        <v>154</v>
      </c>
      <c r="I136" s="115">
        <f t="shared" si="2"/>
        <v>2940.6303782198192</v>
      </c>
      <c r="J136" s="116">
        <v>238.18810916179336</v>
      </c>
      <c r="K136" s="116">
        <v>240.33333333333334</v>
      </c>
      <c r="L136" s="116">
        <v>243</v>
      </c>
      <c r="M136" s="116">
        <v>243</v>
      </c>
      <c r="N136" s="116">
        <v>243</v>
      </c>
      <c r="O136" s="116">
        <v>244.1335282651072</v>
      </c>
      <c r="P136" s="116">
        <v>243.26675428075151</v>
      </c>
      <c r="Q136" s="116">
        <v>243.0005595441007</v>
      </c>
      <c r="R136" s="116">
        <v>249.70951913640823</v>
      </c>
      <c r="S136" s="116">
        <v>251.00071655781531</v>
      </c>
      <c r="T136" s="116">
        <v>250.99785794050965</v>
      </c>
      <c r="U136" s="116">
        <v>251</v>
      </c>
    </row>
    <row r="137" spans="2:21" ht="15.75">
      <c r="B137" s="113" t="s">
        <v>131</v>
      </c>
      <c r="C137" s="114" t="s">
        <v>94</v>
      </c>
      <c r="D137" s="114" t="s">
        <v>93</v>
      </c>
      <c r="E137" s="114" t="s">
        <v>10</v>
      </c>
      <c r="F137" s="114" t="s">
        <v>10</v>
      </c>
      <c r="G137" s="114" t="s">
        <v>10</v>
      </c>
      <c r="H137" s="114" t="s">
        <v>155</v>
      </c>
      <c r="I137" s="115">
        <f t="shared" si="2"/>
        <v>1226.7485812663319</v>
      </c>
      <c r="J137" s="116">
        <v>100</v>
      </c>
      <c r="K137" s="116">
        <v>100</v>
      </c>
      <c r="L137" s="116">
        <v>100</v>
      </c>
      <c r="M137" s="116">
        <v>100.24181963288109</v>
      </c>
      <c r="N137" s="116">
        <v>101</v>
      </c>
      <c r="O137" s="116">
        <v>101.50039904229848</v>
      </c>
      <c r="P137" s="116">
        <v>102.00151847954291</v>
      </c>
      <c r="Q137" s="116">
        <v>102.00075891873983</v>
      </c>
      <c r="R137" s="116">
        <v>105</v>
      </c>
      <c r="S137" s="116">
        <v>105.00020098516606</v>
      </c>
      <c r="T137" s="116">
        <v>105.00388420770349</v>
      </c>
      <c r="U137" s="116">
        <v>105</v>
      </c>
    </row>
    <row r="138" spans="2:21" ht="15.75">
      <c r="B138" s="113" t="s">
        <v>131</v>
      </c>
      <c r="C138" s="114" t="s">
        <v>94</v>
      </c>
      <c r="D138" s="114" t="s">
        <v>93</v>
      </c>
      <c r="E138" s="114" t="s">
        <v>10</v>
      </c>
      <c r="F138" s="114" t="s">
        <v>10</v>
      </c>
      <c r="G138" s="114" t="s">
        <v>10</v>
      </c>
      <c r="H138" s="114" t="s">
        <v>156</v>
      </c>
      <c r="I138" s="115">
        <f t="shared" si="2"/>
        <v>26579.096109647213</v>
      </c>
      <c r="J138" s="116">
        <v>2217</v>
      </c>
      <c r="K138" s="116">
        <v>2217</v>
      </c>
      <c r="L138" s="116">
        <v>2217</v>
      </c>
      <c r="M138" s="116">
        <v>2217</v>
      </c>
      <c r="N138" s="116">
        <v>2214</v>
      </c>
      <c r="O138" s="116">
        <v>2214</v>
      </c>
      <c r="P138" s="116">
        <v>2213.5192391843398</v>
      </c>
      <c r="Q138" s="116">
        <v>2212.9951223781322</v>
      </c>
      <c r="R138" s="116">
        <v>2213</v>
      </c>
      <c r="S138" s="116">
        <v>2213.0015112488759</v>
      </c>
      <c r="T138" s="116">
        <v>2213.2795534645657</v>
      </c>
      <c r="U138" s="116">
        <v>2217.3006833712984</v>
      </c>
    </row>
    <row r="139" spans="2:21" ht="15.75">
      <c r="B139" s="113" t="s">
        <v>131</v>
      </c>
      <c r="C139" s="114" t="s">
        <v>94</v>
      </c>
      <c r="D139" s="114" t="s">
        <v>93</v>
      </c>
      <c r="E139" s="114" t="s">
        <v>10</v>
      </c>
      <c r="F139" s="114" t="s">
        <v>10</v>
      </c>
      <c r="G139" s="114" t="s">
        <v>10</v>
      </c>
      <c r="H139" s="114" t="s">
        <v>157</v>
      </c>
      <c r="I139" s="115">
        <f t="shared" si="2"/>
        <v>20543.462638465189</v>
      </c>
      <c r="J139" s="116">
        <v>1709</v>
      </c>
      <c r="K139" s="116">
        <v>1709.7333333333333</v>
      </c>
      <c r="L139" s="116">
        <v>1711</v>
      </c>
      <c r="M139" s="116">
        <v>1711</v>
      </c>
      <c r="N139" s="116">
        <v>1713</v>
      </c>
      <c r="O139" s="116">
        <v>1713</v>
      </c>
      <c r="P139" s="116">
        <v>1712.9986129753916</v>
      </c>
      <c r="Q139" s="116">
        <v>1713.0034601043999</v>
      </c>
      <c r="R139" s="116">
        <v>1713</v>
      </c>
      <c r="S139" s="116">
        <v>1713.000230492848</v>
      </c>
      <c r="T139" s="116">
        <v>1712.7270015592164</v>
      </c>
      <c r="U139" s="116">
        <v>1712</v>
      </c>
    </row>
    <row r="140" spans="2:21" ht="15.75">
      <c r="B140" s="113" t="s">
        <v>131</v>
      </c>
      <c r="C140" s="114" t="s">
        <v>94</v>
      </c>
      <c r="D140" s="114" t="s">
        <v>93</v>
      </c>
      <c r="E140" s="114" t="s">
        <v>10</v>
      </c>
      <c r="F140" s="114" t="s">
        <v>10</v>
      </c>
      <c r="G140" s="114" t="s">
        <v>10</v>
      </c>
      <c r="H140" s="114" t="s">
        <v>158</v>
      </c>
      <c r="I140" s="115">
        <f t="shared" si="2"/>
        <v>983.99704050185335</v>
      </c>
      <c r="J140" s="116">
        <v>82</v>
      </c>
      <c r="K140" s="116">
        <v>82</v>
      </c>
      <c r="L140" s="116">
        <v>82</v>
      </c>
      <c r="M140" s="116">
        <v>82</v>
      </c>
      <c r="N140" s="116">
        <v>82</v>
      </c>
      <c r="O140" s="116">
        <v>82</v>
      </c>
      <c r="P140" s="116">
        <v>81.999119835112836</v>
      </c>
      <c r="Q140" s="116">
        <v>81.999270215043282</v>
      </c>
      <c r="R140" s="116">
        <v>81.999999999999986</v>
      </c>
      <c r="S140" s="116">
        <v>81.999426537548388</v>
      </c>
      <c r="T140" s="116">
        <v>81.999223914148843</v>
      </c>
      <c r="U140" s="116">
        <v>82</v>
      </c>
    </row>
    <row r="141" spans="2:21" ht="15.75">
      <c r="B141" s="113" t="s">
        <v>131</v>
      </c>
      <c r="C141" s="114" t="s">
        <v>94</v>
      </c>
      <c r="D141" s="114" t="s">
        <v>93</v>
      </c>
      <c r="E141" s="114" t="s">
        <v>10</v>
      </c>
      <c r="F141" s="114" t="s">
        <v>10</v>
      </c>
      <c r="G141" s="114" t="s">
        <v>10</v>
      </c>
      <c r="H141" s="114" t="s">
        <v>159</v>
      </c>
      <c r="I141" s="115">
        <f t="shared" si="2"/>
        <v>18658.617894870746</v>
      </c>
      <c r="J141" s="116">
        <v>1559</v>
      </c>
      <c r="K141" s="116">
        <v>1559</v>
      </c>
      <c r="L141" s="116">
        <v>1559</v>
      </c>
      <c r="M141" s="116">
        <v>1559</v>
      </c>
      <c r="N141" s="116">
        <v>1556</v>
      </c>
      <c r="O141" s="116">
        <v>1555.096837944664</v>
      </c>
      <c r="P141" s="116">
        <v>1554.9988300395257</v>
      </c>
      <c r="Q141" s="116">
        <v>1553.2476521739127</v>
      </c>
      <c r="R141" s="116">
        <v>1552</v>
      </c>
      <c r="S141" s="116">
        <v>1551.9987192118226</v>
      </c>
      <c r="T141" s="116">
        <v>1549.2758555008209</v>
      </c>
      <c r="U141" s="116">
        <v>1550</v>
      </c>
    </row>
    <row r="142" spans="2:21" ht="15.75">
      <c r="B142" s="113" t="s">
        <v>131</v>
      </c>
      <c r="C142" s="114" t="s">
        <v>94</v>
      </c>
      <c r="D142" s="114" t="s">
        <v>93</v>
      </c>
      <c r="E142" s="114" t="s">
        <v>10</v>
      </c>
      <c r="F142" s="114" t="s">
        <v>10</v>
      </c>
      <c r="G142" s="114" t="s">
        <v>10</v>
      </c>
      <c r="H142" s="114" t="s">
        <v>160</v>
      </c>
      <c r="I142" s="115">
        <f t="shared" si="2"/>
        <v>2440.0357828284577</v>
      </c>
      <c r="J142" s="116">
        <v>195</v>
      </c>
      <c r="K142" s="116">
        <v>195</v>
      </c>
      <c r="L142" s="116">
        <v>195</v>
      </c>
      <c r="M142" s="116">
        <v>195</v>
      </c>
      <c r="N142" s="116">
        <v>207</v>
      </c>
      <c r="O142" s="116">
        <v>207</v>
      </c>
      <c r="P142" s="116">
        <v>207.00019038124711</v>
      </c>
      <c r="Q142" s="116">
        <v>206.41303730780149</v>
      </c>
      <c r="R142" s="116">
        <v>206</v>
      </c>
      <c r="S142" s="116">
        <v>205.99870162297128</v>
      </c>
      <c r="T142" s="116">
        <v>209.62385351643775</v>
      </c>
      <c r="U142" s="116">
        <v>211</v>
      </c>
    </row>
    <row r="143" spans="2:21" ht="15.75">
      <c r="B143" s="113" t="s">
        <v>131</v>
      </c>
      <c r="C143" s="114" t="s">
        <v>94</v>
      </c>
      <c r="D143" s="114" t="s">
        <v>93</v>
      </c>
      <c r="E143" s="114" t="s">
        <v>10</v>
      </c>
      <c r="F143" s="114" t="s">
        <v>10</v>
      </c>
      <c r="G143" s="114" t="s">
        <v>10</v>
      </c>
      <c r="H143" s="114" t="s">
        <v>161</v>
      </c>
      <c r="I143" s="115">
        <f t="shared" si="2"/>
        <v>3095.9975745689503</v>
      </c>
      <c r="J143" s="116">
        <v>258</v>
      </c>
      <c r="K143" s="116">
        <v>258</v>
      </c>
      <c r="L143" s="116">
        <v>258</v>
      </c>
      <c r="M143" s="116">
        <v>258</v>
      </c>
      <c r="N143" s="116">
        <v>258</v>
      </c>
      <c r="O143" s="116">
        <v>258</v>
      </c>
      <c r="P143" s="116">
        <v>257.99910570311198</v>
      </c>
      <c r="Q143" s="116">
        <v>257.99926788130409</v>
      </c>
      <c r="R143" s="116">
        <v>258</v>
      </c>
      <c r="S143" s="116">
        <v>258</v>
      </c>
      <c r="T143" s="116">
        <v>257.99920098453401</v>
      </c>
      <c r="U143" s="116">
        <v>258</v>
      </c>
    </row>
    <row r="144" spans="2:21" ht="15.75">
      <c r="B144" s="113" t="s">
        <v>131</v>
      </c>
      <c r="C144" s="114" t="s">
        <v>86</v>
      </c>
      <c r="D144" s="114" t="s">
        <v>84</v>
      </c>
      <c r="E144" s="114" t="s">
        <v>10</v>
      </c>
      <c r="F144" s="114" t="s">
        <v>10</v>
      </c>
      <c r="G144" s="114" t="s">
        <v>10</v>
      </c>
      <c r="H144" s="114" t="s">
        <v>133</v>
      </c>
      <c r="I144" s="115">
        <f t="shared" si="2"/>
        <v>12</v>
      </c>
      <c r="J144" s="116">
        <v>1</v>
      </c>
      <c r="K144" s="116">
        <v>1</v>
      </c>
      <c r="L144" s="116">
        <v>1</v>
      </c>
      <c r="M144" s="116">
        <v>1</v>
      </c>
      <c r="N144" s="116">
        <v>1</v>
      </c>
      <c r="O144" s="116">
        <v>1</v>
      </c>
      <c r="P144" s="116">
        <v>1</v>
      </c>
      <c r="Q144" s="116">
        <v>1</v>
      </c>
      <c r="R144" s="116">
        <v>1</v>
      </c>
      <c r="S144" s="116">
        <v>1</v>
      </c>
      <c r="T144" s="116">
        <v>1</v>
      </c>
      <c r="U144" s="116">
        <v>1</v>
      </c>
    </row>
    <row r="145" spans="2:21" ht="15.75">
      <c r="B145" s="113" t="s">
        <v>131</v>
      </c>
      <c r="C145" s="114" t="s">
        <v>86</v>
      </c>
      <c r="D145" s="114" t="s">
        <v>84</v>
      </c>
      <c r="E145" s="114" t="s">
        <v>10</v>
      </c>
      <c r="F145" s="114" t="s">
        <v>10</v>
      </c>
      <c r="G145" s="114" t="s">
        <v>10</v>
      </c>
      <c r="H145" s="114" t="s">
        <v>134</v>
      </c>
      <c r="I145" s="115">
        <f t="shared" si="2"/>
        <v>79</v>
      </c>
      <c r="J145" s="116">
        <v>7</v>
      </c>
      <c r="K145" s="116">
        <v>7</v>
      </c>
      <c r="L145" s="116">
        <v>7</v>
      </c>
      <c r="M145" s="116">
        <v>7</v>
      </c>
      <c r="N145" s="116">
        <v>7</v>
      </c>
      <c r="O145" s="116">
        <v>7</v>
      </c>
      <c r="P145" s="116">
        <v>7</v>
      </c>
      <c r="Q145" s="116">
        <v>6</v>
      </c>
      <c r="R145" s="116">
        <v>6</v>
      </c>
      <c r="S145" s="116">
        <v>6</v>
      </c>
      <c r="T145" s="116">
        <v>6</v>
      </c>
      <c r="U145" s="116">
        <v>6</v>
      </c>
    </row>
    <row r="146" spans="2:21" ht="15.75">
      <c r="B146" s="113" t="s">
        <v>131</v>
      </c>
      <c r="C146" s="114" t="s">
        <v>86</v>
      </c>
      <c r="D146" s="114" t="s">
        <v>84</v>
      </c>
      <c r="E146" s="114" t="s">
        <v>10</v>
      </c>
      <c r="F146" s="114" t="s">
        <v>11</v>
      </c>
      <c r="G146" s="114" t="s">
        <v>10</v>
      </c>
      <c r="H146" s="114" t="s">
        <v>12</v>
      </c>
      <c r="I146" s="115">
        <f t="shared" si="2"/>
        <v>138.90042674253201</v>
      </c>
      <c r="J146" s="116">
        <v>12</v>
      </c>
      <c r="K146" s="116">
        <v>12</v>
      </c>
      <c r="L146" s="116">
        <v>12</v>
      </c>
      <c r="M146" s="116">
        <v>12</v>
      </c>
      <c r="N146" s="116">
        <v>12</v>
      </c>
      <c r="O146" s="116">
        <v>12</v>
      </c>
      <c r="P146" s="116">
        <v>11.900426742532005</v>
      </c>
      <c r="Q146" s="116">
        <v>11</v>
      </c>
      <c r="R146" s="116">
        <v>11</v>
      </c>
      <c r="S146" s="116">
        <v>11</v>
      </c>
      <c r="T146" s="116">
        <v>11</v>
      </c>
      <c r="U146" s="116">
        <v>11</v>
      </c>
    </row>
    <row r="147" spans="2:21" ht="15.75">
      <c r="B147" s="119" t="s">
        <v>131</v>
      </c>
      <c r="C147" s="120" t="s">
        <v>86</v>
      </c>
      <c r="D147" s="120" t="s">
        <v>84</v>
      </c>
      <c r="E147" s="120" t="s">
        <v>10</v>
      </c>
      <c r="F147" s="120" t="s">
        <v>20</v>
      </c>
      <c r="G147" s="120" t="s">
        <v>10</v>
      </c>
      <c r="H147" s="120" t="s">
        <v>12</v>
      </c>
      <c r="I147" s="121">
        <f t="shared" si="2"/>
        <v>168</v>
      </c>
      <c r="J147" s="122">
        <v>14</v>
      </c>
      <c r="K147" s="122">
        <v>14</v>
      </c>
      <c r="L147" s="122">
        <v>14</v>
      </c>
      <c r="M147" s="122">
        <v>14</v>
      </c>
      <c r="N147" s="122">
        <v>14</v>
      </c>
      <c r="O147" s="122">
        <v>14</v>
      </c>
      <c r="P147" s="122">
        <v>14</v>
      </c>
      <c r="Q147" s="122">
        <v>14</v>
      </c>
      <c r="R147" s="122">
        <v>14</v>
      </c>
      <c r="S147" s="122">
        <v>14</v>
      </c>
      <c r="T147" s="122">
        <v>14</v>
      </c>
      <c r="U147" s="122">
        <v>14</v>
      </c>
    </row>
    <row r="148" spans="2:21" ht="15.75">
      <c r="B148" s="110"/>
      <c r="C148" s="111"/>
      <c r="D148" s="111"/>
      <c r="E148" s="111"/>
      <c r="F148" s="111"/>
      <c r="G148" s="111"/>
      <c r="H148" s="111"/>
      <c r="I148" s="109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</row>
    <row r="149" spans="2:21" ht="15.75">
      <c r="B149" s="113" t="s">
        <v>162</v>
      </c>
      <c r="C149" s="114" t="s">
        <v>79</v>
      </c>
      <c r="D149" s="114" t="s">
        <v>68</v>
      </c>
      <c r="E149" s="114" t="s">
        <v>10</v>
      </c>
      <c r="F149" s="114" t="s">
        <v>10</v>
      </c>
      <c r="G149" s="114" t="s">
        <v>10</v>
      </c>
      <c r="H149" s="117" t="s">
        <v>163</v>
      </c>
      <c r="I149" s="115">
        <f t="shared" si="2"/>
        <v>720685046.35999298</v>
      </c>
      <c r="J149" s="116">
        <v>61286809.289050356</v>
      </c>
      <c r="K149" s="116">
        <v>61387093.121732704</v>
      </c>
      <c r="L149" s="116">
        <v>58315334.763820373</v>
      </c>
      <c r="M149" s="116">
        <v>56417442.121799119</v>
      </c>
      <c r="N149" s="116">
        <v>59559959.154200256</v>
      </c>
      <c r="O149" s="116">
        <v>62301561.448207028</v>
      </c>
      <c r="P149" s="116">
        <v>63461428.982384272</v>
      </c>
      <c r="Q149" s="116">
        <v>62451157.372028664</v>
      </c>
      <c r="R149" s="116">
        <v>61302343.107085414</v>
      </c>
      <c r="S149" s="116">
        <v>59500841.694377862</v>
      </c>
      <c r="T149" s="116">
        <v>58267123.927233681</v>
      </c>
      <c r="U149" s="116">
        <v>56433951.378073171</v>
      </c>
    </row>
    <row r="150" spans="2:21" ht="15.75">
      <c r="B150" s="113" t="s">
        <v>162</v>
      </c>
      <c r="C150" s="114" t="s">
        <v>79</v>
      </c>
      <c r="D150" s="114" t="s">
        <v>68</v>
      </c>
      <c r="E150" s="114" t="s">
        <v>10</v>
      </c>
      <c r="F150" s="114" t="s">
        <v>10</v>
      </c>
      <c r="G150" s="114" t="s">
        <v>10</v>
      </c>
      <c r="H150" s="117" t="s">
        <v>164</v>
      </c>
      <c r="I150" s="115">
        <f t="shared" si="2"/>
        <v>916418564.89516139</v>
      </c>
      <c r="J150" s="116">
        <v>85940142.427093118</v>
      </c>
      <c r="K150" s="116">
        <v>80717428.538112745</v>
      </c>
      <c r="L150" s="116">
        <v>46287964.206348084</v>
      </c>
      <c r="M150" s="116">
        <v>33892787.591927342</v>
      </c>
      <c r="N150" s="116">
        <v>60321878.929026678</v>
      </c>
      <c r="O150" s="116">
        <v>106632434.83124948</v>
      </c>
      <c r="P150" s="116">
        <v>162289834.52360195</v>
      </c>
      <c r="Q150" s="116">
        <v>120489134.65275899</v>
      </c>
      <c r="R150" s="116">
        <v>83675244.595027789</v>
      </c>
      <c r="S150" s="116">
        <v>56365760.197264336</v>
      </c>
      <c r="T150" s="116">
        <v>45825335.473230891</v>
      </c>
      <c r="U150" s="116">
        <v>33980618.929520011</v>
      </c>
    </row>
    <row r="151" spans="2:21" ht="15.75">
      <c r="B151" s="113" t="s">
        <v>162</v>
      </c>
      <c r="C151" s="114" t="s">
        <v>9</v>
      </c>
      <c r="D151" s="114" t="s">
        <v>68</v>
      </c>
      <c r="E151" s="114" t="s">
        <v>10</v>
      </c>
      <c r="F151" s="114" t="s">
        <v>10</v>
      </c>
      <c r="G151" s="114" t="s">
        <v>10</v>
      </c>
      <c r="H151" s="114" t="s">
        <v>163</v>
      </c>
      <c r="I151" s="115">
        <f t="shared" si="2"/>
        <v>13566732.250124412</v>
      </c>
      <c r="J151" s="116">
        <v>1225169.9524731559</v>
      </c>
      <c r="K151" s="116">
        <v>1211890.424221087</v>
      </c>
      <c r="L151" s="116">
        <v>1094737.3701813056</v>
      </c>
      <c r="M151" s="116">
        <v>980881.71096637845</v>
      </c>
      <c r="N151" s="116">
        <v>997309.62858651567</v>
      </c>
      <c r="O151" s="116">
        <v>1172583.1719767647</v>
      </c>
      <c r="P151" s="116">
        <v>1414354.4189865505</v>
      </c>
      <c r="Q151" s="116">
        <v>1293451.5874821479</v>
      </c>
      <c r="R151" s="116">
        <v>1147041.5148013157</v>
      </c>
      <c r="S151" s="116">
        <v>1017514.8013156732</v>
      </c>
      <c r="T151" s="116">
        <v>999767.18380711973</v>
      </c>
      <c r="U151" s="116">
        <v>1012030.4853263962</v>
      </c>
    </row>
    <row r="152" spans="2:21" ht="15.75">
      <c r="B152" s="113" t="s">
        <v>162</v>
      </c>
      <c r="C152" s="114" t="s">
        <v>9</v>
      </c>
      <c r="D152" s="114" t="s">
        <v>68</v>
      </c>
      <c r="E152" s="114" t="s">
        <v>10</v>
      </c>
      <c r="F152" s="114" t="s">
        <v>10</v>
      </c>
      <c r="G152" s="114" t="s">
        <v>10</v>
      </c>
      <c r="H152" s="114" t="s">
        <v>164</v>
      </c>
      <c r="I152" s="115">
        <f t="shared" si="2"/>
        <v>7107440.1776486794</v>
      </c>
      <c r="J152" s="116">
        <v>721533.11216026545</v>
      </c>
      <c r="K152" s="116">
        <v>720161.66900599725</v>
      </c>
      <c r="L152" s="116">
        <v>535527.88056654343</v>
      </c>
      <c r="M152" s="116">
        <v>396203.13895623334</v>
      </c>
      <c r="N152" s="116">
        <v>414101.69707796362</v>
      </c>
      <c r="O152" s="116">
        <v>666403.98111522268</v>
      </c>
      <c r="P152" s="116">
        <v>1029284.9326056727</v>
      </c>
      <c r="Q152" s="116">
        <v>816093.40368263319</v>
      </c>
      <c r="R152" s="116">
        <v>577952.74469186959</v>
      </c>
      <c r="S152" s="116">
        <v>413350.9839461419</v>
      </c>
      <c r="T152" s="116">
        <v>405403.43420476827</v>
      </c>
      <c r="U152" s="116">
        <v>411423.19963536918</v>
      </c>
    </row>
    <row r="153" spans="2:21" ht="15.75">
      <c r="B153" s="113" t="s">
        <v>162</v>
      </c>
      <c r="C153" s="114" t="s">
        <v>9</v>
      </c>
      <c r="D153" s="114" t="s">
        <v>68</v>
      </c>
      <c r="E153" s="114" t="s">
        <v>10</v>
      </c>
      <c r="F153" s="114" t="s">
        <v>10</v>
      </c>
      <c r="G153" s="114" t="s">
        <v>10</v>
      </c>
      <c r="H153" s="114" t="s">
        <v>165</v>
      </c>
      <c r="I153" s="115">
        <f t="shared" si="2"/>
        <v>930206.40963127534</v>
      </c>
      <c r="J153" s="116">
        <v>104308.77528704208</v>
      </c>
      <c r="K153" s="116">
        <v>105025.15035538544</v>
      </c>
      <c r="L153" s="116">
        <v>75749.863313285954</v>
      </c>
      <c r="M153" s="116">
        <v>53117.140513942039</v>
      </c>
      <c r="N153" s="116">
        <v>48619.874248223066</v>
      </c>
      <c r="O153" s="116">
        <v>79720.065609622747</v>
      </c>
      <c r="P153" s="116">
        <v>163879.98906506287</v>
      </c>
      <c r="Q153" s="116">
        <v>123726.67695413042</v>
      </c>
      <c r="R153" s="116">
        <v>63235.040955157572</v>
      </c>
      <c r="S153" s="116">
        <v>38770.789948632519</v>
      </c>
      <c r="T153" s="116">
        <v>38559.039746629562</v>
      </c>
      <c r="U153" s="116">
        <v>35494.003634161112</v>
      </c>
    </row>
    <row r="154" spans="2:21" ht="15.75">
      <c r="B154" s="113" t="s">
        <v>162</v>
      </c>
      <c r="C154" s="114" t="s">
        <v>9</v>
      </c>
      <c r="D154" s="114" t="s">
        <v>84</v>
      </c>
      <c r="E154" s="114" t="s">
        <v>10</v>
      </c>
      <c r="F154" s="114" t="s">
        <v>10</v>
      </c>
      <c r="G154" s="114" t="s">
        <v>10</v>
      </c>
      <c r="H154" s="114" t="s">
        <v>163</v>
      </c>
      <c r="I154" s="115">
        <f t="shared" si="2"/>
        <v>124967365.13654114</v>
      </c>
      <c r="J154" s="116">
        <v>10563023.939447267</v>
      </c>
      <c r="K154" s="116">
        <v>10608230.681218095</v>
      </c>
      <c r="L154" s="116">
        <v>10139222.672064785</v>
      </c>
      <c r="M154" s="116">
        <v>9775471.4838936813</v>
      </c>
      <c r="N154" s="116">
        <v>10154307.340256989</v>
      </c>
      <c r="O154" s="116">
        <v>10828920.348530179</v>
      </c>
      <c r="P154" s="116">
        <v>11293693.426781008</v>
      </c>
      <c r="Q154" s="116">
        <v>10962168.356939811</v>
      </c>
      <c r="R154" s="116">
        <v>10613206.136174142</v>
      </c>
      <c r="S154" s="116">
        <v>10234340.024877066</v>
      </c>
      <c r="T154" s="116">
        <v>10017866.173930328</v>
      </c>
      <c r="U154" s="116">
        <v>9776914.5524277836</v>
      </c>
    </row>
    <row r="155" spans="2:21" ht="15.75">
      <c r="B155" s="113" t="s">
        <v>162</v>
      </c>
      <c r="C155" s="114" t="s">
        <v>9</v>
      </c>
      <c r="D155" s="114" t="s">
        <v>84</v>
      </c>
      <c r="E155" s="114" t="s">
        <v>10</v>
      </c>
      <c r="F155" s="114" t="s">
        <v>10</v>
      </c>
      <c r="G155" s="114" t="s">
        <v>10</v>
      </c>
      <c r="H155" s="114" t="s">
        <v>164</v>
      </c>
      <c r="I155" s="115">
        <f t="shared" si="2"/>
        <v>273578624.4422645</v>
      </c>
      <c r="J155" s="116">
        <v>26291703.075156324</v>
      </c>
      <c r="K155" s="116">
        <v>26781846.752583895</v>
      </c>
      <c r="L155" s="116">
        <v>22878136.149036635</v>
      </c>
      <c r="M155" s="116">
        <v>19989234.018119175</v>
      </c>
      <c r="N155" s="116">
        <v>20473396.835523792</v>
      </c>
      <c r="O155" s="116">
        <v>24114729.105525091</v>
      </c>
      <c r="P155" s="116">
        <v>27408871.901879344</v>
      </c>
      <c r="Q155" s="116">
        <v>24705426.845474713</v>
      </c>
      <c r="R155" s="116">
        <v>22100276.022786152</v>
      </c>
      <c r="S155" s="116">
        <v>20003115.484205071</v>
      </c>
      <c r="T155" s="116">
        <v>19344858.216667831</v>
      </c>
      <c r="U155" s="116">
        <v>19487030.035306502</v>
      </c>
    </row>
    <row r="156" spans="2:21" ht="15.75">
      <c r="B156" s="113" t="s">
        <v>162</v>
      </c>
      <c r="C156" s="114" t="s">
        <v>9</v>
      </c>
      <c r="D156" s="114" t="s">
        <v>84</v>
      </c>
      <c r="E156" s="114" t="s">
        <v>10</v>
      </c>
      <c r="F156" s="114" t="s">
        <v>10</v>
      </c>
      <c r="G156" s="114" t="s">
        <v>10</v>
      </c>
      <c r="H156" s="114" t="s">
        <v>165</v>
      </c>
      <c r="I156" s="115">
        <f t="shared" si="2"/>
        <v>109715019.69276887</v>
      </c>
      <c r="J156" s="116">
        <v>13318021.186440673</v>
      </c>
      <c r="K156" s="116">
        <v>14095974.986331327</v>
      </c>
      <c r="L156" s="116">
        <v>10260102.651722256</v>
      </c>
      <c r="M156" s="116">
        <v>8413040.8693275023</v>
      </c>
      <c r="N156" s="116">
        <v>7635915.5276107145</v>
      </c>
      <c r="O156" s="116">
        <v>9603262.985237835</v>
      </c>
      <c r="P156" s="116">
        <v>10907862.963248031</v>
      </c>
      <c r="Q156" s="116">
        <v>8541454.8928719983</v>
      </c>
      <c r="R156" s="116">
        <v>7157181.5910037514</v>
      </c>
      <c r="S156" s="116">
        <v>6299847.0081910305</v>
      </c>
      <c r="T156" s="116">
        <v>6227757.211280413</v>
      </c>
      <c r="U156" s="116">
        <v>7254597.8195033306</v>
      </c>
    </row>
    <row r="157" spans="2:21" ht="15.75">
      <c r="B157" s="113" t="s">
        <v>162</v>
      </c>
      <c r="C157" s="114" t="s">
        <v>9</v>
      </c>
      <c r="D157" s="114" t="s">
        <v>87</v>
      </c>
      <c r="E157" s="114" t="s">
        <v>10</v>
      </c>
      <c r="F157" s="114" t="s">
        <v>10</v>
      </c>
      <c r="G157" s="114" t="s">
        <v>10</v>
      </c>
      <c r="H157" s="114" t="s">
        <v>163</v>
      </c>
      <c r="I157" s="115">
        <f t="shared" si="2"/>
        <v>2936892.8839031216</v>
      </c>
      <c r="J157" s="116">
        <v>252888.57595493749</v>
      </c>
      <c r="K157" s="116">
        <v>251012.23376166172</v>
      </c>
      <c r="L157" s="116">
        <v>244532.12462594616</v>
      </c>
      <c r="M157" s="116">
        <v>235201.28498503787</v>
      </c>
      <c r="N157" s="116">
        <v>240304.78788945609</v>
      </c>
      <c r="O157" s="116">
        <v>252332.95194508013</v>
      </c>
      <c r="P157" s="116">
        <v>256061.40364699674</v>
      </c>
      <c r="Q157" s="116">
        <v>251647.03726368514</v>
      </c>
      <c r="R157" s="116">
        <v>243442.17263756771</v>
      </c>
      <c r="S157" s="116">
        <v>237335.05200462262</v>
      </c>
      <c r="T157" s="116">
        <v>236901.7009408325</v>
      </c>
      <c r="U157" s="116">
        <v>235233.55824729701</v>
      </c>
    </row>
    <row r="158" spans="2:21" ht="15.75">
      <c r="B158" s="113" t="s">
        <v>162</v>
      </c>
      <c r="C158" s="114" t="s">
        <v>9</v>
      </c>
      <c r="D158" s="114" t="s">
        <v>87</v>
      </c>
      <c r="E158" s="114" t="s">
        <v>10</v>
      </c>
      <c r="F158" s="114" t="s">
        <v>10</v>
      </c>
      <c r="G158" s="114" t="s">
        <v>10</v>
      </c>
      <c r="H158" s="114" t="s">
        <v>164</v>
      </c>
      <c r="I158" s="115">
        <f t="shared" si="2"/>
        <v>8697585.3458522987</v>
      </c>
      <c r="J158" s="116">
        <v>752125.68584917695</v>
      </c>
      <c r="K158" s="116">
        <v>760075.92190889374</v>
      </c>
      <c r="L158" s="116">
        <v>692491.76980987634</v>
      </c>
      <c r="M158" s="116">
        <v>643649.22802092636</v>
      </c>
      <c r="N158" s="116">
        <v>684944.74926630082</v>
      </c>
      <c r="O158" s="116">
        <v>794939.00727319124</v>
      </c>
      <c r="P158" s="116">
        <v>885341.76161930081</v>
      </c>
      <c r="Q158" s="116">
        <v>813995.35416953149</v>
      </c>
      <c r="R158" s="116">
        <v>745667.27084412193</v>
      </c>
      <c r="S158" s="116">
        <v>675856.42154324171</v>
      </c>
      <c r="T158" s="116">
        <v>642916.47545657924</v>
      </c>
      <c r="U158" s="116">
        <v>605581.70009115746</v>
      </c>
    </row>
    <row r="159" spans="2:21" ht="15.75">
      <c r="B159" s="113" t="s">
        <v>162</v>
      </c>
      <c r="C159" s="114" t="s">
        <v>9</v>
      </c>
      <c r="D159" s="114" t="s">
        <v>87</v>
      </c>
      <c r="E159" s="114" t="s">
        <v>10</v>
      </c>
      <c r="F159" s="114" t="s">
        <v>10</v>
      </c>
      <c r="G159" s="114" t="s">
        <v>10</v>
      </c>
      <c r="H159" s="114" t="s">
        <v>165</v>
      </c>
      <c r="I159" s="115">
        <f t="shared" si="2"/>
        <v>3467787.0508055836</v>
      </c>
      <c r="J159" s="116">
        <v>297350.05467468564</v>
      </c>
      <c r="K159" s="116">
        <v>326696.00874794973</v>
      </c>
      <c r="L159" s="116">
        <v>305237.01476216514</v>
      </c>
      <c r="M159" s="116">
        <v>276133.8162930563</v>
      </c>
      <c r="N159" s="116">
        <v>260851.14816839801</v>
      </c>
      <c r="O159" s="116">
        <v>377989.20174958993</v>
      </c>
      <c r="P159" s="116">
        <v>438098.00367184961</v>
      </c>
      <c r="Q159" s="116">
        <v>317082.05197366659</v>
      </c>
      <c r="R159" s="116">
        <v>236600.02776620854</v>
      </c>
      <c r="S159" s="116">
        <v>216683.18756073859</v>
      </c>
      <c r="T159" s="116">
        <v>195566.35372921964</v>
      </c>
      <c r="U159" s="116">
        <v>219500.18170805572</v>
      </c>
    </row>
    <row r="160" spans="2:21" ht="15.75">
      <c r="B160" s="113" t="s">
        <v>162</v>
      </c>
      <c r="C160" s="114" t="s">
        <v>21</v>
      </c>
      <c r="D160" s="114" t="s">
        <v>68</v>
      </c>
      <c r="E160" s="114" t="s">
        <v>22</v>
      </c>
      <c r="F160" s="114" t="s">
        <v>10</v>
      </c>
      <c r="G160" s="114" t="s">
        <v>10</v>
      </c>
      <c r="H160" s="114" t="s">
        <v>163</v>
      </c>
      <c r="I160" s="115">
        <f t="shared" si="2"/>
        <v>1479518.9669764682</v>
      </c>
      <c r="J160" s="116">
        <v>107839.97997663941</v>
      </c>
      <c r="K160" s="116">
        <v>110079.92658101118</v>
      </c>
      <c r="L160" s="116">
        <v>96480.060070081759</v>
      </c>
      <c r="M160" s="116">
        <v>87839.979976639414</v>
      </c>
      <c r="N160" s="116">
        <v>91440.013348907058</v>
      </c>
      <c r="O160" s="116">
        <v>112160.02002336059</v>
      </c>
      <c r="P160" s="116">
        <v>160000</v>
      </c>
      <c r="Q160" s="116">
        <v>159998.97441116284</v>
      </c>
      <c r="R160" s="116">
        <v>166320.07479177293</v>
      </c>
      <c r="S160" s="116">
        <v>134799.93200747919</v>
      </c>
      <c r="T160" s="116">
        <v>129600.09230707766</v>
      </c>
      <c r="U160" s="116">
        <v>122959.91348233599</v>
      </c>
    </row>
    <row r="161" spans="2:21" ht="15.75">
      <c r="B161" s="113" t="s">
        <v>162</v>
      </c>
      <c r="C161" s="114" t="s">
        <v>21</v>
      </c>
      <c r="D161" s="114" t="s">
        <v>68</v>
      </c>
      <c r="E161" s="114" t="s">
        <v>22</v>
      </c>
      <c r="F161" s="114" t="s">
        <v>10</v>
      </c>
      <c r="G161" s="114" t="s">
        <v>10</v>
      </c>
      <c r="H161" s="114" t="s">
        <v>164</v>
      </c>
      <c r="I161" s="115">
        <f t="shared" si="2"/>
        <v>811580.59804120462</v>
      </c>
      <c r="J161" s="116">
        <v>43059.916226552537</v>
      </c>
      <c r="K161" s="116">
        <v>35199.963576761977</v>
      </c>
      <c r="L161" s="116">
        <v>36199.963576761977</v>
      </c>
      <c r="M161" s="116">
        <v>30199.963576761973</v>
      </c>
      <c r="N161" s="116">
        <v>60800.036423238031</v>
      </c>
      <c r="O161" s="116">
        <v>101979.96721908577</v>
      </c>
      <c r="P161" s="116">
        <v>150899.83609542888</v>
      </c>
      <c r="Q161" s="116">
        <v>94440.96360684956</v>
      </c>
      <c r="R161" s="116">
        <v>81199.962832187332</v>
      </c>
      <c r="S161" s="116">
        <v>69800.037167812683</v>
      </c>
      <c r="T161" s="116">
        <v>63799.987739763965</v>
      </c>
      <c r="U161" s="116">
        <v>44000</v>
      </c>
    </row>
    <row r="162" spans="2:21" ht="15.75">
      <c r="B162" s="113" t="s">
        <v>162</v>
      </c>
      <c r="C162" s="114" t="s">
        <v>21</v>
      </c>
      <c r="D162" s="114" t="s">
        <v>84</v>
      </c>
      <c r="E162" s="114" t="s">
        <v>22</v>
      </c>
      <c r="F162" s="114" t="s">
        <v>10</v>
      </c>
      <c r="G162" s="114" t="s">
        <v>10</v>
      </c>
      <c r="H162" s="114" t="s">
        <v>163</v>
      </c>
      <c r="I162" s="115">
        <f t="shared" si="2"/>
        <v>366850889.9658466</v>
      </c>
      <c r="J162" s="116">
        <v>30180930.585683282</v>
      </c>
      <c r="K162" s="116">
        <v>30728474.386784591</v>
      </c>
      <c r="L162" s="116">
        <v>31804770.565659922</v>
      </c>
      <c r="M162" s="116">
        <v>31748248.289671302</v>
      </c>
      <c r="N162" s="116">
        <v>30800496.746203922</v>
      </c>
      <c r="O162" s="116">
        <v>31340772.567995992</v>
      </c>
      <c r="P162" s="116">
        <v>31637669.381914467</v>
      </c>
      <c r="Q162" s="116">
        <v>30896705.493510351</v>
      </c>
      <c r="R162" s="116">
        <v>30191217.979692362</v>
      </c>
      <c r="S162" s="116">
        <v>29281518.739001863</v>
      </c>
      <c r="T162" s="116">
        <v>29059850.814688381</v>
      </c>
      <c r="U162" s="116">
        <v>29180234.415040199</v>
      </c>
    </row>
    <row r="163" spans="2:21" ht="15.75">
      <c r="B163" s="113" t="s">
        <v>162</v>
      </c>
      <c r="C163" s="114" t="s">
        <v>21</v>
      </c>
      <c r="D163" s="114" t="s">
        <v>84</v>
      </c>
      <c r="E163" s="114" t="s">
        <v>22</v>
      </c>
      <c r="F163" s="114" t="s">
        <v>10</v>
      </c>
      <c r="G163" s="114" t="s">
        <v>10</v>
      </c>
      <c r="H163" s="114" t="s">
        <v>164</v>
      </c>
      <c r="I163" s="115">
        <f t="shared" si="2"/>
        <v>459673216.13885874</v>
      </c>
      <c r="J163" s="116">
        <v>42401694.95538152</v>
      </c>
      <c r="K163" s="116">
        <v>42812765.25223095</v>
      </c>
      <c r="L163" s="116">
        <v>43345509.925332375</v>
      </c>
      <c r="M163" s="116">
        <v>44889020.76124569</v>
      </c>
      <c r="N163" s="116">
        <v>42509251.68457476</v>
      </c>
      <c r="O163" s="116">
        <v>43237704.061191022</v>
      </c>
      <c r="P163" s="116">
        <v>40528359.636696324</v>
      </c>
      <c r="Q163" s="116">
        <v>35206610.12213362</v>
      </c>
      <c r="R163" s="116">
        <v>32682223.167859327</v>
      </c>
      <c r="S163" s="116">
        <v>30306793.917341132</v>
      </c>
      <c r="T163" s="116">
        <v>29506019.501333196</v>
      </c>
      <c r="U163" s="116">
        <v>32247263.153538905</v>
      </c>
    </row>
    <row r="164" spans="2:21" ht="15.75">
      <c r="B164" s="113" t="s">
        <v>162</v>
      </c>
      <c r="C164" s="114" t="s">
        <v>21</v>
      </c>
      <c r="D164" s="114" t="s">
        <v>84</v>
      </c>
      <c r="E164" s="114" t="s">
        <v>23</v>
      </c>
      <c r="F164" s="114" t="s">
        <v>10</v>
      </c>
      <c r="G164" s="114" t="s">
        <v>10</v>
      </c>
      <c r="H164" s="114" t="s">
        <v>163</v>
      </c>
      <c r="I164" s="115">
        <f t="shared" si="2"/>
        <v>3617831.4520378858</v>
      </c>
      <c r="J164" s="116">
        <v>281440.01334890706</v>
      </c>
      <c r="K164" s="116">
        <v>282000</v>
      </c>
      <c r="L164" s="116">
        <v>296159.85316202237</v>
      </c>
      <c r="M164" s="116">
        <v>315559.98665109294</v>
      </c>
      <c r="N164" s="116">
        <v>326199.89988319704</v>
      </c>
      <c r="O164" s="116">
        <v>309079.92658101115</v>
      </c>
      <c r="P164" s="116">
        <v>308480.06307659234</v>
      </c>
      <c r="Q164" s="116">
        <v>308316.05046388332</v>
      </c>
      <c r="R164" s="116">
        <v>299640.1495835458</v>
      </c>
      <c r="S164" s="116">
        <v>282879.99320074788</v>
      </c>
      <c r="T164" s="116">
        <v>330235.5737653285</v>
      </c>
      <c r="U164" s="116">
        <v>277839.94232155732</v>
      </c>
    </row>
    <row r="165" spans="2:21" ht="15.75">
      <c r="B165" s="113" t="s">
        <v>162</v>
      </c>
      <c r="C165" s="114" t="s">
        <v>21</v>
      </c>
      <c r="D165" s="114" t="s">
        <v>84</v>
      </c>
      <c r="E165" s="114" t="s">
        <v>23</v>
      </c>
      <c r="F165" s="114" t="s">
        <v>10</v>
      </c>
      <c r="G165" s="114" t="s">
        <v>10</v>
      </c>
      <c r="H165" s="114" t="s">
        <v>164</v>
      </c>
      <c r="I165" s="115">
        <f t="shared" si="2"/>
        <v>6665225.9040677128</v>
      </c>
      <c r="J165" s="116">
        <v>628419.95993443811</v>
      </c>
      <c r="K165" s="116">
        <v>729300.1274813331</v>
      </c>
      <c r="L165" s="116">
        <v>676079.94900746667</v>
      </c>
      <c r="M165" s="116">
        <v>562560.18940083764</v>
      </c>
      <c r="N165" s="116">
        <v>589560.18940083776</v>
      </c>
      <c r="O165" s="116">
        <v>597519.94172281912</v>
      </c>
      <c r="P165" s="116">
        <v>599599.8907302859</v>
      </c>
      <c r="Q165" s="116">
        <v>518603.6831197245</v>
      </c>
      <c r="R165" s="116">
        <v>444459.95168184349</v>
      </c>
      <c r="S165" s="116">
        <v>422559.9330979372</v>
      </c>
      <c r="T165" s="116">
        <v>487082.06361843419</v>
      </c>
      <c r="U165" s="116">
        <v>409480.02487175498</v>
      </c>
    </row>
    <row r="166" spans="2:21" ht="15.75">
      <c r="B166" s="113" t="s">
        <v>162</v>
      </c>
      <c r="C166" s="114" t="s">
        <v>21</v>
      </c>
      <c r="D166" s="114" t="s">
        <v>87</v>
      </c>
      <c r="E166" s="114" t="s">
        <v>22</v>
      </c>
      <c r="F166" s="114" t="s">
        <v>10</v>
      </c>
      <c r="G166" s="114" t="s">
        <v>10</v>
      </c>
      <c r="H166" s="114" t="s">
        <v>163</v>
      </c>
      <c r="I166" s="115">
        <f t="shared" si="2"/>
        <v>34551148.671501786</v>
      </c>
      <c r="J166" s="116">
        <v>2936839.479392624</v>
      </c>
      <c r="K166" s="116">
        <v>2966379.6095444681</v>
      </c>
      <c r="L166" s="116">
        <v>3054000.1668613381</v>
      </c>
      <c r="M166" s="116">
        <v>3262440.1802102453</v>
      </c>
      <c r="N166" s="116">
        <v>2912459.8698481573</v>
      </c>
      <c r="O166" s="116">
        <v>2878620.0567328553</v>
      </c>
      <c r="P166" s="116">
        <v>2757495.5424084053</v>
      </c>
      <c r="Q166" s="116">
        <v>2776444.5634757914</v>
      </c>
      <c r="R166" s="116">
        <v>2760980.1121876589</v>
      </c>
      <c r="S166" s="116">
        <v>2738139.7246302902</v>
      </c>
      <c r="T166" s="116">
        <v>2772709.1354961772</v>
      </c>
      <c r="U166" s="116">
        <v>2734640.2307137721</v>
      </c>
    </row>
    <row r="167" spans="2:21" ht="15.75">
      <c r="B167" s="113" t="s">
        <v>162</v>
      </c>
      <c r="C167" s="114" t="s">
        <v>21</v>
      </c>
      <c r="D167" s="114" t="s">
        <v>87</v>
      </c>
      <c r="E167" s="114" t="s">
        <v>22</v>
      </c>
      <c r="F167" s="114" t="s">
        <v>10</v>
      </c>
      <c r="G167" s="114" t="s">
        <v>10</v>
      </c>
      <c r="H167" s="114" t="s">
        <v>164</v>
      </c>
      <c r="I167" s="115">
        <f t="shared" si="2"/>
        <v>52700866.28859859</v>
      </c>
      <c r="J167" s="116">
        <v>4514520.1238390096</v>
      </c>
      <c r="K167" s="116">
        <v>4705560.5536332168</v>
      </c>
      <c r="L167" s="116">
        <v>4810940.4480058271</v>
      </c>
      <c r="M167" s="116">
        <v>5712160.8085958855</v>
      </c>
      <c r="N167" s="116">
        <v>4679039.7013294464</v>
      </c>
      <c r="O167" s="116">
        <v>4530439.6284829723</v>
      </c>
      <c r="P167" s="116">
        <v>3817144.3666615882</v>
      </c>
      <c r="Q167" s="116">
        <v>3952731.3813609476</v>
      </c>
      <c r="R167" s="116">
        <v>4247080.0966363121</v>
      </c>
      <c r="S167" s="116">
        <v>4082599.7026574984</v>
      </c>
      <c r="T167" s="116">
        <v>3878988.9768518135</v>
      </c>
      <c r="U167" s="116">
        <v>3769660.5005440703</v>
      </c>
    </row>
    <row r="168" spans="2:21" ht="15.75">
      <c r="B168" s="113" t="s">
        <v>162</v>
      </c>
      <c r="C168" s="114" t="s">
        <v>21</v>
      </c>
      <c r="D168" s="114" t="s">
        <v>87</v>
      </c>
      <c r="E168" s="114" t="s">
        <v>23</v>
      </c>
      <c r="F168" s="114" t="s">
        <v>10</v>
      </c>
      <c r="G168" s="114" t="s">
        <v>10</v>
      </c>
      <c r="H168" s="114" t="s">
        <v>163</v>
      </c>
      <c r="I168" s="115">
        <f t="shared" si="2"/>
        <v>176399.85621714281</v>
      </c>
      <c r="J168" s="116">
        <v>0</v>
      </c>
      <c r="K168" s="116">
        <v>0</v>
      </c>
      <c r="L168" s="116">
        <v>9600.033372267646</v>
      </c>
      <c r="M168" s="116">
        <v>16799.933255464712</v>
      </c>
      <c r="N168" s="116">
        <v>20399.966627732356</v>
      </c>
      <c r="O168" s="116">
        <v>20399.966627732356</v>
      </c>
      <c r="P168" s="116">
        <v>21600.033372267648</v>
      </c>
      <c r="Q168" s="116">
        <v>21600.004753690344</v>
      </c>
      <c r="R168" s="116">
        <v>18000</v>
      </c>
      <c r="S168" s="116">
        <v>16799.932007479179</v>
      </c>
      <c r="T168" s="116">
        <v>14399.986200508571</v>
      </c>
      <c r="U168" s="116">
        <v>16800</v>
      </c>
    </row>
    <row r="169" spans="2:21" ht="15.75">
      <c r="B169" s="113" t="s">
        <v>162</v>
      </c>
      <c r="C169" s="114" t="s">
        <v>24</v>
      </c>
      <c r="D169" s="114" t="s">
        <v>90</v>
      </c>
      <c r="E169" s="114" t="s">
        <v>10</v>
      </c>
      <c r="F169" s="114" t="s">
        <v>10</v>
      </c>
      <c r="G169" s="114" t="s">
        <v>10</v>
      </c>
      <c r="H169" s="114" t="s">
        <v>166</v>
      </c>
      <c r="I169" s="115">
        <f t="shared" si="2"/>
        <v>164308137.36823827</v>
      </c>
      <c r="J169" s="116">
        <v>36936926.754385963</v>
      </c>
      <c r="K169" s="116">
        <v>36226819.590643264</v>
      </c>
      <c r="L169" s="116">
        <v>27651940.058479562</v>
      </c>
      <c r="M169" s="116">
        <v>15825708.625730999</v>
      </c>
      <c r="N169" s="116">
        <v>4608879.0935672494</v>
      </c>
      <c r="O169" s="116">
        <v>850167.54385965201</v>
      </c>
      <c r="P169" s="116">
        <v>552067.93524566945</v>
      </c>
      <c r="Q169" s="116">
        <v>532671.36329890345</v>
      </c>
      <c r="R169" s="116">
        <v>2522598.9775631865</v>
      </c>
      <c r="S169" s="116">
        <v>9347050.6958250329</v>
      </c>
      <c r="T169" s="116">
        <v>11847160.082113836</v>
      </c>
      <c r="U169" s="116">
        <v>17406146.647524938</v>
      </c>
    </row>
    <row r="170" spans="2:21" ht="15.75">
      <c r="B170" s="113" t="s">
        <v>162</v>
      </c>
      <c r="C170" s="114" t="s">
        <v>88</v>
      </c>
      <c r="D170" s="114" t="s">
        <v>87</v>
      </c>
      <c r="E170" s="114" t="s">
        <v>22</v>
      </c>
      <c r="F170" s="114" t="s">
        <v>10</v>
      </c>
      <c r="G170" s="114" t="s">
        <v>10</v>
      </c>
      <c r="H170" s="114" t="s">
        <v>167</v>
      </c>
      <c r="I170" s="115">
        <f t="shared" si="2"/>
        <v>750000</v>
      </c>
      <c r="J170" s="116">
        <v>60000</v>
      </c>
      <c r="K170" s="116">
        <v>70000</v>
      </c>
      <c r="L170" s="116">
        <v>68000</v>
      </c>
      <c r="M170" s="116">
        <v>67000</v>
      </c>
      <c r="N170" s="116">
        <v>63000</v>
      </c>
      <c r="O170" s="116">
        <v>55000.000000000007</v>
      </c>
      <c r="P170" s="116">
        <v>153000</v>
      </c>
      <c r="Q170" s="116">
        <v>46000.000000000007</v>
      </c>
      <c r="R170" s="116">
        <v>52000</v>
      </c>
      <c r="S170" s="116">
        <v>36000</v>
      </c>
      <c r="T170" s="116">
        <v>43999.999999999993</v>
      </c>
      <c r="U170" s="116">
        <v>35999.999999999993</v>
      </c>
    </row>
    <row r="171" spans="2:21" ht="15.75">
      <c r="B171" s="113" t="s">
        <v>162</v>
      </c>
      <c r="C171" s="114" t="s">
        <v>88</v>
      </c>
      <c r="D171" s="114" t="s">
        <v>87</v>
      </c>
      <c r="E171" s="114" t="s">
        <v>22</v>
      </c>
      <c r="F171" s="114" t="s">
        <v>10</v>
      </c>
      <c r="G171" s="114" t="s">
        <v>10</v>
      </c>
      <c r="H171" s="114" t="s">
        <v>168</v>
      </c>
      <c r="I171" s="115">
        <f t="shared" si="2"/>
        <v>927000</v>
      </c>
      <c r="J171" s="116">
        <v>62999.999999999993</v>
      </c>
      <c r="K171" s="116">
        <v>103000</v>
      </c>
      <c r="L171" s="116">
        <v>102000</v>
      </c>
      <c r="M171" s="116">
        <v>52000</v>
      </c>
      <c r="N171" s="116">
        <v>74000</v>
      </c>
      <c r="O171" s="116">
        <v>77000</v>
      </c>
      <c r="P171" s="116">
        <v>219000</v>
      </c>
      <c r="Q171" s="116">
        <v>55000.000000000007</v>
      </c>
      <c r="R171" s="116">
        <v>50000</v>
      </c>
      <c r="S171" s="116">
        <v>35000</v>
      </c>
      <c r="T171" s="116">
        <v>40999.999999999993</v>
      </c>
      <c r="U171" s="116">
        <v>56000</v>
      </c>
    </row>
    <row r="172" spans="2:21" ht="15.75">
      <c r="B172" s="113" t="s">
        <v>162</v>
      </c>
      <c r="C172" s="114" t="s">
        <v>85</v>
      </c>
      <c r="D172" s="114" t="s">
        <v>84</v>
      </c>
      <c r="E172" s="114" t="s">
        <v>22</v>
      </c>
      <c r="F172" s="114" t="s">
        <v>10</v>
      </c>
      <c r="G172" s="114" t="s">
        <v>10</v>
      </c>
      <c r="H172" s="114" t="s">
        <v>167</v>
      </c>
      <c r="I172" s="115">
        <f t="shared" si="2"/>
        <v>49173565.341664359</v>
      </c>
      <c r="J172" s="116">
        <v>4545760.4790419163</v>
      </c>
      <c r="K172" s="116">
        <v>4186800.2177463258</v>
      </c>
      <c r="L172" s="116">
        <v>4196600.2540373802</v>
      </c>
      <c r="M172" s="116">
        <v>4618600.2540373802</v>
      </c>
      <c r="N172" s="116">
        <v>4839100.1633097436</v>
      </c>
      <c r="O172" s="116">
        <v>4647900.3810560694</v>
      </c>
      <c r="P172" s="116">
        <v>3969400.7383097732</v>
      </c>
      <c r="Q172" s="116">
        <v>3798200.8582280395</v>
      </c>
      <c r="R172" s="116">
        <v>3726901.0175763187</v>
      </c>
      <c r="S172" s="116">
        <v>3575601.2950971327</v>
      </c>
      <c r="T172" s="116">
        <v>3487899.3115346273</v>
      </c>
      <c r="U172" s="116">
        <v>3580800.3716896391</v>
      </c>
    </row>
    <row r="173" spans="2:21" ht="15.75">
      <c r="B173" s="113" t="s">
        <v>162</v>
      </c>
      <c r="C173" s="114" t="s">
        <v>85</v>
      </c>
      <c r="D173" s="114" t="s">
        <v>84</v>
      </c>
      <c r="E173" s="114" t="s">
        <v>22</v>
      </c>
      <c r="F173" s="114" t="s">
        <v>10</v>
      </c>
      <c r="G173" s="114" t="s">
        <v>10</v>
      </c>
      <c r="H173" s="114" t="s">
        <v>168</v>
      </c>
      <c r="I173" s="115">
        <f t="shared" si="2"/>
        <v>74395518.782554358</v>
      </c>
      <c r="J173" s="116">
        <v>8112859.9825251205</v>
      </c>
      <c r="K173" s="116">
        <v>7529459.5893403254</v>
      </c>
      <c r="L173" s="116">
        <v>7530600.0436871992</v>
      </c>
      <c r="M173" s="116">
        <v>7519799.4757536026</v>
      </c>
      <c r="N173" s="116">
        <v>6557899.9563127998</v>
      </c>
      <c r="O173" s="116">
        <v>6384999.5631280039</v>
      </c>
      <c r="P173" s="116">
        <v>5450099.9664139999</v>
      </c>
      <c r="Q173" s="116">
        <v>5191600.5165093066</v>
      </c>
      <c r="R173" s="116">
        <v>5060800.3130590338</v>
      </c>
      <c r="S173" s="116">
        <v>4832199.9105545618</v>
      </c>
      <c r="T173" s="116">
        <v>4698900.0445607966</v>
      </c>
      <c r="U173" s="116">
        <v>5526299.4207096314</v>
      </c>
    </row>
    <row r="174" spans="2:21" ht="15.75">
      <c r="B174" s="113" t="s">
        <v>162</v>
      </c>
      <c r="C174" s="114" t="s">
        <v>85</v>
      </c>
      <c r="D174" s="114" t="s">
        <v>84</v>
      </c>
      <c r="E174" s="114" t="s">
        <v>23</v>
      </c>
      <c r="F174" s="114" t="s">
        <v>10</v>
      </c>
      <c r="G174" s="114" t="s">
        <v>10</v>
      </c>
      <c r="H174" s="114" t="s">
        <v>167</v>
      </c>
      <c r="I174" s="115">
        <f t="shared" si="2"/>
        <v>20696100.937098291</v>
      </c>
      <c r="J174" s="116">
        <v>1884300.3118693815</v>
      </c>
      <c r="K174" s="116">
        <v>1908300.1284168041</v>
      </c>
      <c r="L174" s="116">
        <v>1620000</v>
      </c>
      <c r="M174" s="116">
        <v>1708799.8532379381</v>
      </c>
      <c r="N174" s="116">
        <v>1783800.0366905155</v>
      </c>
      <c r="O174" s="116">
        <v>1984200.1467620619</v>
      </c>
      <c r="P174" s="116">
        <v>1844400.0621919683</v>
      </c>
      <c r="Q174" s="116">
        <v>1762499.9821009319</v>
      </c>
      <c r="R174" s="116">
        <v>1626300.0935453696</v>
      </c>
      <c r="S174" s="116">
        <v>1566000</v>
      </c>
      <c r="T174" s="116">
        <v>1513500.1659600434</v>
      </c>
      <c r="U174" s="116">
        <v>1494000.1563232765</v>
      </c>
    </row>
    <row r="175" spans="2:21" ht="15.75">
      <c r="B175" s="113" t="s">
        <v>162</v>
      </c>
      <c r="C175" s="114" t="s">
        <v>85</v>
      </c>
      <c r="D175" s="114" t="s">
        <v>84</v>
      </c>
      <c r="E175" s="114" t="s">
        <v>23</v>
      </c>
      <c r="F175" s="114" t="s">
        <v>10</v>
      </c>
      <c r="G175" s="114" t="s">
        <v>10</v>
      </c>
      <c r="H175" s="114" t="s">
        <v>168</v>
      </c>
      <c r="I175" s="115">
        <f t="shared" si="2"/>
        <v>30822000.819300748</v>
      </c>
      <c r="J175" s="116">
        <v>3251700.08853475</v>
      </c>
      <c r="K175" s="116">
        <v>3297300.1328021251</v>
      </c>
      <c r="L175" s="116">
        <v>2836200.08853475</v>
      </c>
      <c r="M175" s="116">
        <v>2733899.7343957499</v>
      </c>
      <c r="N175" s="116">
        <v>2392800.1328021251</v>
      </c>
      <c r="O175" s="116">
        <v>2665799.6901283758</v>
      </c>
      <c r="P175" s="116">
        <v>2498700.1681999713</v>
      </c>
      <c r="Q175" s="116">
        <v>2383200.0594378808</v>
      </c>
      <c r="R175" s="116">
        <v>2238599.9546690839</v>
      </c>
      <c r="S175" s="116">
        <v>2166600.1813236629</v>
      </c>
      <c r="T175" s="116">
        <v>2095500.3688529488</v>
      </c>
      <c r="U175" s="116">
        <v>2261700.2196193263</v>
      </c>
    </row>
    <row r="176" spans="2:21" ht="15.75">
      <c r="B176" s="113" t="s">
        <v>162</v>
      </c>
      <c r="C176" s="114" t="s">
        <v>85</v>
      </c>
      <c r="D176" s="114" t="s">
        <v>87</v>
      </c>
      <c r="E176" s="114" t="s">
        <v>22</v>
      </c>
      <c r="F176" s="114" t="s">
        <v>10</v>
      </c>
      <c r="G176" s="114" t="s">
        <v>10</v>
      </c>
      <c r="H176" s="114" t="s">
        <v>167</v>
      </c>
      <c r="I176" s="115">
        <f t="shared" si="2"/>
        <v>77212653.977065504</v>
      </c>
      <c r="J176" s="116">
        <v>5981099.9818544723</v>
      </c>
      <c r="K176" s="116">
        <v>5502800.2177463248</v>
      </c>
      <c r="L176" s="116">
        <v>5806950.4627109431</v>
      </c>
      <c r="M176" s="116">
        <v>6679700.4173471248</v>
      </c>
      <c r="N176" s="116">
        <v>7459900.0181455277</v>
      </c>
      <c r="O176" s="116">
        <v>6717500.272182907</v>
      </c>
      <c r="P176" s="116">
        <v>6435449.8676014375</v>
      </c>
      <c r="Q176" s="116">
        <v>6593900.9282419104</v>
      </c>
      <c r="R176" s="116">
        <v>6660550.9713228494</v>
      </c>
      <c r="S176" s="116">
        <v>6835050.8788159098</v>
      </c>
      <c r="T176" s="116">
        <v>6671899.8759172084</v>
      </c>
      <c r="U176" s="116">
        <v>5867850.0851788763</v>
      </c>
    </row>
    <row r="177" spans="2:21" ht="15.75">
      <c r="B177" s="113" t="s">
        <v>162</v>
      </c>
      <c r="C177" s="114" t="s">
        <v>85</v>
      </c>
      <c r="D177" s="114" t="s">
        <v>87</v>
      </c>
      <c r="E177" s="114" t="s">
        <v>22</v>
      </c>
      <c r="F177" s="114" t="s">
        <v>10</v>
      </c>
      <c r="G177" s="114" t="s">
        <v>10</v>
      </c>
      <c r="H177" s="114" t="s">
        <v>168</v>
      </c>
      <c r="I177" s="115">
        <f t="shared" si="2"/>
        <v>121576649.19191363</v>
      </c>
      <c r="J177" s="116">
        <v>11942100.043687198</v>
      </c>
      <c r="K177" s="116">
        <v>10897600.480559196</v>
      </c>
      <c r="L177" s="116">
        <v>11450200.0873744</v>
      </c>
      <c r="M177" s="116">
        <v>10292150.065530799</v>
      </c>
      <c r="N177" s="116">
        <v>10471200.305810399</v>
      </c>
      <c r="O177" s="116">
        <v>9436850.1529051978</v>
      </c>
      <c r="P177" s="116">
        <v>8911049.9205385335</v>
      </c>
      <c r="Q177" s="116">
        <v>9327799.6660547331</v>
      </c>
      <c r="R177" s="116">
        <v>9346349.7316636853</v>
      </c>
      <c r="S177" s="116">
        <v>9608300.0894454382</v>
      </c>
      <c r="T177" s="116">
        <v>9325749.4086626694</v>
      </c>
      <c r="U177" s="116">
        <v>10567299.239681387</v>
      </c>
    </row>
    <row r="178" spans="2:21" ht="15.75">
      <c r="B178" s="113" t="s">
        <v>162</v>
      </c>
      <c r="C178" s="114" t="s">
        <v>85</v>
      </c>
      <c r="D178" s="114" t="s">
        <v>87</v>
      </c>
      <c r="E178" s="114" t="s">
        <v>23</v>
      </c>
      <c r="F178" s="114" t="s">
        <v>10</v>
      </c>
      <c r="G178" s="114" t="s">
        <v>10</v>
      </c>
      <c r="H178" s="114" t="s">
        <v>167</v>
      </c>
      <c r="I178" s="115">
        <f t="shared" si="2"/>
        <v>167400.11911145085</v>
      </c>
      <c r="J178" s="116">
        <v>8999.9999999999982</v>
      </c>
      <c r="K178" s="116">
        <v>8999.9999999999982</v>
      </c>
      <c r="L178" s="116">
        <v>8999.9999999999982</v>
      </c>
      <c r="M178" s="116">
        <v>10800.036690515502</v>
      </c>
      <c r="N178" s="116">
        <v>14399.926618968997</v>
      </c>
      <c r="O178" s="116">
        <v>17999.999999999996</v>
      </c>
      <c r="P178" s="116">
        <v>19800.036690515499</v>
      </c>
      <c r="Q178" s="116">
        <v>18000.142128554435</v>
      </c>
      <c r="R178" s="116">
        <v>18000</v>
      </c>
      <c r="S178" s="116">
        <v>14400</v>
      </c>
      <c r="T178" s="116">
        <v>14400.008247551727</v>
      </c>
      <c r="U178" s="116">
        <v>12599.968735344693</v>
      </c>
    </row>
    <row r="179" spans="2:21" ht="15.75">
      <c r="B179" s="113" t="s">
        <v>162</v>
      </c>
      <c r="C179" s="114" t="s">
        <v>85</v>
      </c>
      <c r="D179" s="114" t="s">
        <v>87</v>
      </c>
      <c r="E179" s="114" t="s">
        <v>23</v>
      </c>
      <c r="F179" s="114" t="s">
        <v>10</v>
      </c>
      <c r="G179" s="114" t="s">
        <v>10</v>
      </c>
      <c r="H179" s="114" t="s">
        <v>168</v>
      </c>
      <c r="I179" s="115">
        <f t="shared" si="2"/>
        <v>266399.6814608078</v>
      </c>
      <c r="J179" s="116">
        <v>19799.911465250112</v>
      </c>
      <c r="K179" s="116">
        <v>18000</v>
      </c>
      <c r="L179" s="116">
        <v>19799.911465250112</v>
      </c>
      <c r="M179" s="116">
        <v>21600.044267374946</v>
      </c>
      <c r="N179" s="116">
        <v>19799.911465250112</v>
      </c>
      <c r="O179" s="116">
        <v>25200.088534749888</v>
      </c>
      <c r="P179" s="116">
        <v>28799.911465250112</v>
      </c>
      <c r="Q179" s="116">
        <v>25199.921779588607</v>
      </c>
      <c r="R179" s="116">
        <v>25199.909338168629</v>
      </c>
      <c r="S179" s="116">
        <v>21599.954669084316</v>
      </c>
      <c r="T179" s="116">
        <v>21600.153614062008</v>
      </c>
      <c r="U179" s="116">
        <v>19799.963396778916</v>
      </c>
    </row>
    <row r="180" spans="2:21" ht="15.75">
      <c r="B180" s="113" t="s">
        <v>162</v>
      </c>
      <c r="C180" s="114" t="s">
        <v>89</v>
      </c>
      <c r="D180" s="114" t="s">
        <v>87</v>
      </c>
      <c r="E180" s="114" t="s">
        <v>23</v>
      </c>
      <c r="F180" s="114" t="s">
        <v>10</v>
      </c>
      <c r="G180" s="114" t="s">
        <v>10</v>
      </c>
      <c r="H180" s="114" t="s">
        <v>167</v>
      </c>
      <c r="I180" s="115">
        <f t="shared" si="2"/>
        <v>210164400.0636223</v>
      </c>
      <c r="J180" s="116">
        <v>15346799.925691992</v>
      </c>
      <c r="K180" s="116">
        <v>15350399.962845996</v>
      </c>
      <c r="L180" s="116">
        <v>15530399.962845996</v>
      </c>
      <c r="M180" s="116">
        <v>14734799.925691994</v>
      </c>
      <c r="N180" s="116">
        <v>18835200.074308004</v>
      </c>
      <c r="O180" s="116">
        <v>18417600.037154004</v>
      </c>
      <c r="P180" s="116">
        <v>19529999.999999996</v>
      </c>
      <c r="Q180" s="116">
        <v>19339200.074308004</v>
      </c>
      <c r="R180" s="116">
        <v>17888399.9244713</v>
      </c>
      <c r="S180" s="116">
        <v>17830800.037764352</v>
      </c>
      <c r="T180" s="116">
        <v>17859600.0755287</v>
      </c>
      <c r="U180" s="116">
        <v>19501200.063011974</v>
      </c>
    </row>
    <row r="181" spans="2:21" ht="15.75">
      <c r="B181" s="113" t="s">
        <v>162</v>
      </c>
      <c r="C181" s="114" t="s">
        <v>89</v>
      </c>
      <c r="D181" s="114" t="s">
        <v>87</v>
      </c>
      <c r="E181" s="114" t="s">
        <v>23</v>
      </c>
      <c r="F181" s="114" t="s">
        <v>10</v>
      </c>
      <c r="G181" s="114" t="s">
        <v>10</v>
      </c>
      <c r="H181" s="114" t="s">
        <v>168</v>
      </c>
      <c r="I181" s="115">
        <f t="shared" si="2"/>
        <v>330066000</v>
      </c>
      <c r="J181" s="116">
        <v>30672000</v>
      </c>
      <c r="K181" s="116">
        <v>30376800.000000004</v>
      </c>
      <c r="L181" s="116">
        <v>31071600</v>
      </c>
      <c r="M181" s="116">
        <v>29523600</v>
      </c>
      <c r="N181" s="116">
        <v>26348400.000000004</v>
      </c>
      <c r="O181" s="116">
        <v>25696800.000000004</v>
      </c>
      <c r="P181" s="116">
        <v>27352800.000000004</v>
      </c>
      <c r="Q181" s="116">
        <v>26928000</v>
      </c>
      <c r="R181" s="116">
        <v>25088399.954159979</v>
      </c>
      <c r="S181" s="116">
        <v>25045200.091680039</v>
      </c>
      <c r="T181" s="116">
        <v>24728399.954159983</v>
      </c>
      <c r="U181" s="116">
        <v>27234000.000000004</v>
      </c>
    </row>
    <row r="182" spans="2:21" ht="15.75">
      <c r="B182" s="113" t="s">
        <v>162</v>
      </c>
      <c r="C182" s="114" t="s">
        <v>78</v>
      </c>
      <c r="D182" s="114" t="s">
        <v>68</v>
      </c>
      <c r="E182" s="114" t="s">
        <v>10</v>
      </c>
      <c r="F182" s="114" t="s">
        <v>10</v>
      </c>
      <c r="G182" s="114" t="s">
        <v>10</v>
      </c>
      <c r="H182" s="114" t="s">
        <v>166</v>
      </c>
      <c r="I182" s="115">
        <f t="shared" si="2"/>
        <v>877307.93333333358</v>
      </c>
      <c r="J182" s="116">
        <v>73894.2</v>
      </c>
      <c r="K182" s="116">
        <v>73699.06666666668</v>
      </c>
      <c r="L182" s="116">
        <v>73716.7</v>
      </c>
      <c r="M182" s="116">
        <v>73555.233333333337</v>
      </c>
      <c r="N182" s="116">
        <v>73434.766666666663</v>
      </c>
      <c r="O182" s="116">
        <v>73339.533333333326</v>
      </c>
      <c r="P182" s="116">
        <v>73049.400000000038</v>
      </c>
      <c r="Q182" s="116">
        <v>72374.766666666736</v>
      </c>
      <c r="R182" s="116">
        <v>73170.233333333337</v>
      </c>
      <c r="S182" s="116">
        <v>72954.3</v>
      </c>
      <c r="T182" s="116">
        <v>71307.499999999985</v>
      </c>
      <c r="U182" s="116">
        <v>72812.233333333337</v>
      </c>
    </row>
    <row r="183" spans="2:21" ht="15.75">
      <c r="B183" s="113" t="s">
        <v>162</v>
      </c>
      <c r="C183" s="114" t="s">
        <v>78</v>
      </c>
      <c r="D183" s="114" t="s">
        <v>84</v>
      </c>
      <c r="E183" s="114" t="s">
        <v>10</v>
      </c>
      <c r="F183" s="114" t="s">
        <v>10</v>
      </c>
      <c r="G183" s="114" t="s">
        <v>10</v>
      </c>
      <c r="H183" s="114" t="s">
        <v>166</v>
      </c>
      <c r="I183" s="115">
        <f t="shared" si="2"/>
        <v>1836975.6</v>
      </c>
      <c r="J183" s="116">
        <v>153879.56666666665</v>
      </c>
      <c r="K183" s="116">
        <v>153989.93333333332</v>
      </c>
      <c r="L183" s="116">
        <v>153804.93333333335</v>
      </c>
      <c r="M183" s="116">
        <v>153658.09999999998</v>
      </c>
      <c r="N183" s="116">
        <v>153992.23333333328</v>
      </c>
      <c r="O183" s="116">
        <v>153959.80000000002</v>
      </c>
      <c r="P183" s="116">
        <v>152720.13333333342</v>
      </c>
      <c r="Q183" s="116">
        <v>150383.4666666667</v>
      </c>
      <c r="R183" s="116">
        <v>153277.23333333334</v>
      </c>
      <c r="S183" s="116">
        <v>153439.39999999994</v>
      </c>
      <c r="T183" s="116">
        <v>150855.2999999999</v>
      </c>
      <c r="U183" s="116">
        <v>153015.5</v>
      </c>
    </row>
    <row r="184" spans="2:21" ht="15.75">
      <c r="B184" s="113" t="s">
        <v>162</v>
      </c>
      <c r="C184" s="114" t="s">
        <v>78</v>
      </c>
      <c r="D184" s="114" t="s">
        <v>87</v>
      </c>
      <c r="E184" s="114" t="s">
        <v>10</v>
      </c>
      <c r="F184" s="114" t="s">
        <v>10</v>
      </c>
      <c r="G184" s="114" t="s">
        <v>10</v>
      </c>
      <c r="H184" s="114" t="s">
        <v>166</v>
      </c>
      <c r="I184" s="115">
        <f t="shared" si="2"/>
        <v>121898.83333333334</v>
      </c>
      <c r="J184" s="116">
        <v>10183</v>
      </c>
      <c r="K184" s="116">
        <v>10183</v>
      </c>
      <c r="L184" s="116">
        <v>10183</v>
      </c>
      <c r="M184" s="116">
        <v>10183</v>
      </c>
      <c r="N184" s="116">
        <v>10183</v>
      </c>
      <c r="O184" s="116">
        <v>10190.6</v>
      </c>
      <c r="P184" s="116">
        <v>10137.700000000001</v>
      </c>
      <c r="Q184" s="116">
        <v>10017.433333333334</v>
      </c>
      <c r="R184" s="116">
        <v>10183</v>
      </c>
      <c r="S184" s="116">
        <v>10238.433333333332</v>
      </c>
      <c r="T184" s="116">
        <v>10009.6</v>
      </c>
      <c r="U184" s="116">
        <v>10207.066666666666</v>
      </c>
    </row>
    <row r="185" spans="2:21" ht="15.75">
      <c r="B185" s="113" t="s">
        <v>162</v>
      </c>
      <c r="C185" s="114" t="s">
        <v>94</v>
      </c>
      <c r="D185" s="114" t="s">
        <v>93</v>
      </c>
      <c r="E185" s="114" t="s">
        <v>10</v>
      </c>
      <c r="F185" s="114" t="s">
        <v>10</v>
      </c>
      <c r="G185" s="114" t="s">
        <v>10</v>
      </c>
      <c r="H185" s="114" t="s">
        <v>166</v>
      </c>
      <c r="I185" s="115">
        <f t="shared" si="2"/>
        <v>1959801.2666666666</v>
      </c>
      <c r="J185" s="116">
        <v>163006.46666666667</v>
      </c>
      <c r="K185" s="116">
        <v>163088.66666666666</v>
      </c>
      <c r="L185" s="116">
        <v>162830.33333333331</v>
      </c>
      <c r="M185" s="116">
        <v>162859.96666666665</v>
      </c>
      <c r="N185" s="116">
        <v>163095.83333333334</v>
      </c>
      <c r="O185" s="116">
        <v>164187.66666666669</v>
      </c>
      <c r="P185" s="116">
        <v>162816.1333333333</v>
      </c>
      <c r="Q185" s="116">
        <v>160283.76666666669</v>
      </c>
      <c r="R185" s="116">
        <v>164197.9</v>
      </c>
      <c r="S185" s="116">
        <v>164592.63333333333</v>
      </c>
      <c r="T185" s="116">
        <v>164450.66666666666</v>
      </c>
      <c r="U185" s="116">
        <v>164391.23333333334</v>
      </c>
    </row>
    <row r="186" spans="2:21" ht="15.75">
      <c r="B186" s="113" t="s">
        <v>162</v>
      </c>
      <c r="C186" s="114" t="s">
        <v>95</v>
      </c>
      <c r="D186" s="114" t="s">
        <v>93</v>
      </c>
      <c r="E186" s="114" t="s">
        <v>10</v>
      </c>
      <c r="F186" s="114" t="s">
        <v>10</v>
      </c>
      <c r="G186" s="114" t="s">
        <v>10</v>
      </c>
      <c r="H186" s="114" t="s">
        <v>166</v>
      </c>
      <c r="I186" s="115">
        <f t="shared" si="2"/>
        <v>2111889.0151406806</v>
      </c>
      <c r="J186" s="116">
        <v>158363.61702127676</v>
      </c>
      <c r="K186" s="116">
        <v>162842.12765957462</v>
      </c>
      <c r="L186" s="116">
        <v>169489.7872340426</v>
      </c>
      <c r="M186" s="116">
        <v>176370.21276595755</v>
      </c>
      <c r="N186" s="116">
        <v>186075.53191489371</v>
      </c>
      <c r="O186" s="116">
        <v>198288.72340425549</v>
      </c>
      <c r="P186" s="116">
        <v>197496.10062028089</v>
      </c>
      <c r="Q186" s="116">
        <v>187005.58371957624</v>
      </c>
      <c r="R186" s="116">
        <v>178879.33634992465</v>
      </c>
      <c r="S186" s="116">
        <v>171695.3320424766</v>
      </c>
      <c r="T186" s="116">
        <v>164700.59671370871</v>
      </c>
      <c r="U186" s="116">
        <v>160682.06569471274</v>
      </c>
    </row>
    <row r="187" spans="2:21" ht="15.75">
      <c r="B187" s="119" t="s">
        <v>162</v>
      </c>
      <c r="C187" s="120" t="s">
        <v>86</v>
      </c>
      <c r="D187" s="120" t="s">
        <v>84</v>
      </c>
      <c r="E187" s="120" t="s">
        <v>10</v>
      </c>
      <c r="F187" s="120" t="s">
        <v>10</v>
      </c>
      <c r="G187" s="120" t="s">
        <v>10</v>
      </c>
      <c r="H187" s="120" t="s">
        <v>166</v>
      </c>
      <c r="I187" s="121">
        <f t="shared" si="2"/>
        <v>312414.5359818064</v>
      </c>
      <c r="J187" s="122">
        <v>23048.088531187124</v>
      </c>
      <c r="K187" s="122">
        <v>18517.303822937629</v>
      </c>
      <c r="L187" s="122">
        <v>14981.891348088531</v>
      </c>
      <c r="M187" s="122">
        <v>24668.008048289736</v>
      </c>
      <c r="N187" s="122">
        <v>32598.189134808854</v>
      </c>
      <c r="O187" s="122">
        <v>27807.042253521126</v>
      </c>
      <c r="P187" s="122">
        <v>27808.113844752465</v>
      </c>
      <c r="Q187" s="122">
        <v>34191.613541325234</v>
      </c>
      <c r="R187" s="122">
        <v>38441.122635753505</v>
      </c>
      <c r="S187" s="122">
        <v>30227.374415293882</v>
      </c>
      <c r="T187" s="122">
        <v>23255.123302816024</v>
      </c>
      <c r="U187" s="122">
        <v>16870.665103032334</v>
      </c>
    </row>
    <row r="188" spans="2:21" ht="15.75">
      <c r="B188" s="110"/>
      <c r="C188" s="109"/>
      <c r="D188" s="109"/>
      <c r="E188" s="109"/>
      <c r="F188" s="109"/>
      <c r="G188" s="109"/>
      <c r="H188" s="109"/>
      <c r="I188" s="109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</row>
    <row r="189" spans="2:21" ht="15.75">
      <c r="B189" s="113" t="s">
        <v>169</v>
      </c>
      <c r="C189" s="113" t="s">
        <v>79</v>
      </c>
      <c r="D189" s="115" t="s">
        <v>68</v>
      </c>
      <c r="E189" s="113" t="s">
        <v>10</v>
      </c>
      <c r="F189" s="113" t="s">
        <v>10</v>
      </c>
      <c r="G189" s="113" t="s">
        <v>10</v>
      </c>
      <c r="H189" s="113" t="s">
        <v>166</v>
      </c>
      <c r="I189" s="115">
        <f t="shared" ref="I189:I193" si="3">SUM(J189:V189)</f>
        <v>-19485564.170899998</v>
      </c>
      <c r="J189" s="124">
        <v>-19039258.281599998</v>
      </c>
      <c r="K189" s="124">
        <v>-2639370.7416000003</v>
      </c>
      <c r="L189" s="124">
        <v>2270928.5372000001</v>
      </c>
      <c r="M189" s="124">
        <v>3743165.0382000003</v>
      </c>
      <c r="N189" s="124">
        <v>17904121.6589</v>
      </c>
      <c r="O189" s="124">
        <v>10441493.345000001</v>
      </c>
      <c r="P189" s="124">
        <v>-22661821.320000004</v>
      </c>
      <c r="Q189" s="124">
        <v>-5226767.5455</v>
      </c>
      <c r="R189" s="124">
        <v>9430121.4316000007</v>
      </c>
      <c r="S189" s="124">
        <v>-17517733.873599999</v>
      </c>
      <c r="T189" s="124">
        <v>-666818.16029999999</v>
      </c>
      <c r="U189" s="124">
        <v>4476375.7407999998</v>
      </c>
    </row>
    <row r="190" spans="2:21" ht="15.75">
      <c r="B190" s="113" t="s">
        <v>169</v>
      </c>
      <c r="C190" s="113" t="s">
        <v>9</v>
      </c>
      <c r="D190" s="113" t="s">
        <v>84</v>
      </c>
      <c r="E190" s="113" t="s">
        <v>10</v>
      </c>
      <c r="F190" s="113" t="s">
        <v>10</v>
      </c>
      <c r="G190" s="113" t="s">
        <v>10</v>
      </c>
      <c r="H190" s="113" t="s">
        <v>166</v>
      </c>
      <c r="I190" s="115">
        <f t="shared" si="3"/>
        <v>-858022.95925769093</v>
      </c>
      <c r="J190" s="124">
        <v>-2905921.9758012621</v>
      </c>
      <c r="K190" s="124">
        <v>-299444.62906759832</v>
      </c>
      <c r="L190" s="124">
        <v>313515.14540020784</v>
      </c>
      <c r="M190" s="124">
        <v>210986.65549915773</v>
      </c>
      <c r="N190" s="124">
        <v>735000.16187917721</v>
      </c>
      <c r="O190" s="124">
        <v>529754.07496228884</v>
      </c>
      <c r="P190" s="124">
        <v>-1284110.4754462757</v>
      </c>
      <c r="Q190" s="124">
        <v>-295508.74150549911</v>
      </c>
      <c r="R190" s="124">
        <v>332250.47660146432</v>
      </c>
      <c r="S190" s="124">
        <v>-235542.56365846482</v>
      </c>
      <c r="T190" s="124">
        <v>1376913.8102822206</v>
      </c>
      <c r="U190" s="124">
        <v>664085.10159689258</v>
      </c>
    </row>
    <row r="191" spans="2:21" ht="15.75">
      <c r="B191" s="113" t="s">
        <v>169</v>
      </c>
      <c r="C191" s="113" t="s">
        <v>21</v>
      </c>
      <c r="D191" s="113" t="s">
        <v>84</v>
      </c>
      <c r="E191" s="113" t="s">
        <v>10</v>
      </c>
      <c r="F191" s="113" t="s">
        <v>10</v>
      </c>
      <c r="G191" s="113" t="s">
        <v>10</v>
      </c>
      <c r="H191" s="113" t="s">
        <v>166</v>
      </c>
      <c r="I191" s="115">
        <f t="shared" si="3"/>
        <v>-127447.37919797213</v>
      </c>
      <c r="J191" s="124">
        <v>-4167497.5791301895</v>
      </c>
      <c r="K191" s="124">
        <v>-451859.45575063111</v>
      </c>
      <c r="L191" s="124">
        <v>522798.74801745563</v>
      </c>
      <c r="M191" s="124">
        <v>420535.28553669073</v>
      </c>
      <c r="N191" s="124">
        <v>1535166.5523953503</v>
      </c>
      <c r="O191" s="124">
        <v>839300.06142040144</v>
      </c>
      <c r="P191" s="124">
        <v>-1898257.3467174903</v>
      </c>
      <c r="Q191" s="124">
        <v>-457479.2307066184</v>
      </c>
      <c r="R191" s="124">
        <v>522411.24795534747</v>
      </c>
      <c r="S191" s="124">
        <v>-397132.46755711682</v>
      </c>
      <c r="T191" s="124">
        <v>2262002.3911791504</v>
      </c>
      <c r="U191" s="124">
        <v>1142564.4141596786</v>
      </c>
    </row>
    <row r="192" spans="2:21" ht="15.75">
      <c r="B192" s="113" t="s">
        <v>169</v>
      </c>
      <c r="C192" s="113" t="s">
        <v>85</v>
      </c>
      <c r="D192" s="113" t="s">
        <v>84</v>
      </c>
      <c r="E192" s="113" t="s">
        <v>10</v>
      </c>
      <c r="F192" s="113" t="s">
        <v>10</v>
      </c>
      <c r="G192" s="113" t="s">
        <v>10</v>
      </c>
      <c r="H192" s="113" t="s">
        <v>166</v>
      </c>
      <c r="I192" s="115">
        <f t="shared" si="3"/>
        <v>-223992.30364433755</v>
      </c>
      <c r="J192" s="124">
        <v>-1078256.8476685488</v>
      </c>
      <c r="K192" s="124">
        <v>-95439.097081770495</v>
      </c>
      <c r="L192" s="124">
        <v>117846.16578233648</v>
      </c>
      <c r="M192" s="124">
        <v>91607.809064151545</v>
      </c>
      <c r="N192" s="124">
        <v>302456.3133254727</v>
      </c>
      <c r="O192" s="124">
        <v>187349.74011730956</v>
      </c>
      <c r="P192" s="124">
        <v>-355960.63213623391</v>
      </c>
      <c r="Q192" s="124">
        <v>-86551.635187882435</v>
      </c>
      <c r="R192" s="124">
        <v>100386.25844318837</v>
      </c>
      <c r="S192" s="124">
        <v>-80836.761384418292</v>
      </c>
      <c r="T192" s="124">
        <v>446721.21953862917</v>
      </c>
      <c r="U192" s="124">
        <v>226685.16354342879</v>
      </c>
    </row>
    <row r="193" spans="2:21" ht="15.75">
      <c r="B193" s="119" t="s">
        <v>169</v>
      </c>
      <c r="C193" s="119" t="s">
        <v>24</v>
      </c>
      <c r="D193" s="119" t="s">
        <v>90</v>
      </c>
      <c r="E193" s="119" t="s">
        <v>10</v>
      </c>
      <c r="F193" s="119" t="s">
        <v>10</v>
      </c>
      <c r="G193" s="119" t="s">
        <v>10</v>
      </c>
      <c r="H193" s="119" t="s">
        <v>166</v>
      </c>
      <c r="I193" s="121">
        <f t="shared" si="3"/>
        <v>-889650.20250000036</v>
      </c>
      <c r="J193" s="125">
        <v>-3894980.6418000003</v>
      </c>
      <c r="K193" s="125">
        <v>-418164.83589999995</v>
      </c>
      <c r="L193" s="125">
        <v>388314.98879999999</v>
      </c>
      <c r="M193" s="125">
        <v>13500.8513</v>
      </c>
      <c r="N193" s="125">
        <v>0</v>
      </c>
      <c r="O193" s="125">
        <v>0</v>
      </c>
      <c r="P193" s="125">
        <v>0</v>
      </c>
      <c r="Q193" s="125">
        <v>0</v>
      </c>
      <c r="R193" s="125">
        <v>0</v>
      </c>
      <c r="S193" s="125">
        <v>0</v>
      </c>
      <c r="T193" s="125">
        <v>2006566.1688000001</v>
      </c>
      <c r="U193" s="125">
        <v>1015113.2663</v>
      </c>
    </row>
    <row r="194" spans="2:21"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</row>
    <row r="195" spans="2:21" ht="15.75">
      <c r="B195" s="113" t="s">
        <v>131</v>
      </c>
      <c r="C195" s="114" t="s">
        <v>79</v>
      </c>
      <c r="D195" s="114" t="s">
        <v>68</v>
      </c>
      <c r="E195" s="114" t="s">
        <v>10</v>
      </c>
      <c r="F195" s="114" t="s">
        <v>10</v>
      </c>
      <c r="G195" s="114" t="s">
        <v>10</v>
      </c>
      <c r="H195" s="117" t="s">
        <v>163</v>
      </c>
      <c r="I195" s="115">
        <f t="shared" ref="I195:I232" si="4">SUM(J195:V195)</f>
        <v>717227158.07384765</v>
      </c>
      <c r="J195" s="115">
        <f>SUMIFS(J$149:J$187,$C$149:$C$187,$C195,$D$149:$D$187,$D195,$E$149:$E$187,$E195,$H$149:$H$187,$H195)+SUMIFS(J$189:J$193,$C$189:$C$193,$C195,$D$189:$D$193,$D195)*SUMIFS(J$149:J$187,$C$149:$C$187,$C195,$D$149:$D$187,$D195,$E$149:$E$187,$E195,$H$149:$H$187,$H195)/SUMIFS(J$149:J$187,$C$149:$C$187,$C195,$D$149:$D$187,$D195)</f>
        <v>53361253.6913286</v>
      </c>
      <c r="K195" s="115">
        <f t="shared" ref="K195:U195" si="5">SUMIFS(K$149:K$187,$C$149:$C$187,$C195,$D$149:$D$187,$D195,$E$149:$E$187,$E195,$H$149:$H$187,$H195)+SUMIFS(K$189:K$193,$C$189:$C$193,$C195,$D$189:$D$193,$D195)*SUMIFS(K$149:K$187,$C$149:$C$187,$C195,$D$149:$D$187,$D195,$E$149:$E$187,$E195,$H$149:$H$187,$H195)/SUMIFS(K$149:K$187,$C$149:$C$187,$C195,$D$149:$D$187,$D195)</f>
        <v>60246923.22703217</v>
      </c>
      <c r="L195" s="115">
        <f t="shared" si="5"/>
        <v>59581355.617611021</v>
      </c>
      <c r="M195" s="115">
        <f t="shared" si="5"/>
        <v>58755823.914918318</v>
      </c>
      <c r="N195" s="115">
        <f t="shared" si="5"/>
        <v>68455124.358087093</v>
      </c>
      <c r="O195" s="115">
        <f t="shared" si="5"/>
        <v>66152304.06704881</v>
      </c>
      <c r="P195" s="115">
        <f t="shared" si="5"/>
        <v>57090915.072624795</v>
      </c>
      <c r="Q195" s="115">
        <f t="shared" si="5"/>
        <v>60666872.024507716</v>
      </c>
      <c r="R195" s="115">
        <f t="shared" si="5"/>
        <v>65289776.949130207</v>
      </c>
      <c r="S195" s="115">
        <f t="shared" si="5"/>
        <v>50504980.134270266</v>
      </c>
      <c r="T195" s="115">
        <f t="shared" si="5"/>
        <v>57893863.687184468</v>
      </c>
      <c r="U195" s="115">
        <f t="shared" si="5"/>
        <v>59227965.33010406</v>
      </c>
    </row>
    <row r="196" spans="2:21" ht="15.75">
      <c r="B196" s="113" t="s">
        <v>131</v>
      </c>
      <c r="C196" s="114" t="s">
        <v>79</v>
      </c>
      <c r="D196" s="114" t="s">
        <v>68</v>
      </c>
      <c r="E196" s="114" t="s">
        <v>10</v>
      </c>
      <c r="F196" s="114" t="s">
        <v>10</v>
      </c>
      <c r="G196" s="114" t="s">
        <v>10</v>
      </c>
      <c r="H196" s="117" t="s">
        <v>164</v>
      </c>
      <c r="I196" s="115">
        <f t="shared" si="4"/>
        <v>900390889.01040673</v>
      </c>
      <c r="J196" s="115">
        <f t="shared" ref="J196:U217" si="6">SUMIFS(J$149:J$187,$C$149:$C$187,$C196,$D$149:$D$187,$D196,$E$149:$E$187,$E196,$H$149:$H$187,$H196)+SUMIFS(J$189:J$193,$C$189:$C$193,$C196,$D$189:$D$193,$D196)*SUMIFS(J$149:J$187,$C$149:$C$187,$C196,$D$149:$D$187,$D196,$E$149:$E$187,$E196,$H$149:$H$187,$H196)/SUMIFS(J$149:J$187,$C$149:$C$187,$C196,$D$149:$D$187,$D196)</f>
        <v>74826439.743214875</v>
      </c>
      <c r="K196" s="115">
        <f t="shared" si="6"/>
        <v>79218227.69121328</v>
      </c>
      <c r="L196" s="115">
        <f t="shared" si="6"/>
        <v>47292871.889757439</v>
      </c>
      <c r="M196" s="115">
        <f t="shared" si="6"/>
        <v>35297570.837008141</v>
      </c>
      <c r="N196" s="115">
        <f t="shared" si="6"/>
        <v>69330835.384039849</v>
      </c>
      <c r="O196" s="115">
        <f t="shared" si="6"/>
        <v>113223185.55740769</v>
      </c>
      <c r="P196" s="115">
        <f t="shared" si="6"/>
        <v>145998527.11336142</v>
      </c>
      <c r="Q196" s="115">
        <f t="shared" si="6"/>
        <v>117046652.45477994</v>
      </c>
      <c r="R196" s="115">
        <f t="shared" si="6"/>
        <v>89117932.184582993</v>
      </c>
      <c r="S196" s="115">
        <f t="shared" si="6"/>
        <v>47843887.883771934</v>
      </c>
      <c r="T196" s="115">
        <f t="shared" si="6"/>
        <v>45531777.552980103</v>
      </c>
      <c r="U196" s="115">
        <f t="shared" si="6"/>
        <v>35662980.718289115</v>
      </c>
    </row>
    <row r="197" spans="2:21" ht="15.75">
      <c r="B197" s="113" t="s">
        <v>131</v>
      </c>
      <c r="C197" s="114" t="s">
        <v>9</v>
      </c>
      <c r="D197" s="114" t="s">
        <v>68</v>
      </c>
      <c r="E197" s="114" t="s">
        <v>10</v>
      </c>
      <c r="F197" s="114" t="s">
        <v>10</v>
      </c>
      <c r="G197" s="114" t="s">
        <v>10</v>
      </c>
      <c r="H197" s="114" t="s">
        <v>163</v>
      </c>
      <c r="I197" s="115">
        <f t="shared" si="4"/>
        <v>13566732.250124412</v>
      </c>
      <c r="J197" s="115">
        <f t="shared" si="6"/>
        <v>1225169.9524731559</v>
      </c>
      <c r="K197" s="115">
        <f t="shared" si="6"/>
        <v>1211890.424221087</v>
      </c>
      <c r="L197" s="115">
        <f t="shared" si="6"/>
        <v>1094737.3701813056</v>
      </c>
      <c r="M197" s="115">
        <f t="shared" si="6"/>
        <v>980881.71096637845</v>
      </c>
      <c r="N197" s="115">
        <f t="shared" si="6"/>
        <v>997309.62858651567</v>
      </c>
      <c r="O197" s="115">
        <f t="shared" si="6"/>
        <v>1172583.1719767647</v>
      </c>
      <c r="P197" s="115">
        <f t="shared" si="6"/>
        <v>1414354.4189865505</v>
      </c>
      <c r="Q197" s="115">
        <f t="shared" si="6"/>
        <v>1293451.5874821479</v>
      </c>
      <c r="R197" s="115">
        <f t="shared" si="6"/>
        <v>1147041.5148013157</v>
      </c>
      <c r="S197" s="115">
        <f t="shared" si="6"/>
        <v>1017514.8013156732</v>
      </c>
      <c r="T197" s="115">
        <f t="shared" si="6"/>
        <v>999767.18380711973</v>
      </c>
      <c r="U197" s="115">
        <f t="shared" si="6"/>
        <v>1012030.4853263962</v>
      </c>
    </row>
    <row r="198" spans="2:21" ht="15.75">
      <c r="B198" s="113" t="s">
        <v>131</v>
      </c>
      <c r="C198" s="114" t="s">
        <v>9</v>
      </c>
      <c r="D198" s="114" t="s">
        <v>68</v>
      </c>
      <c r="E198" s="114" t="s">
        <v>10</v>
      </c>
      <c r="F198" s="114" t="s">
        <v>10</v>
      </c>
      <c r="G198" s="114" t="s">
        <v>10</v>
      </c>
      <c r="H198" s="114" t="s">
        <v>164</v>
      </c>
      <c r="I198" s="115">
        <f t="shared" si="4"/>
        <v>7107440.1776486794</v>
      </c>
      <c r="J198" s="115">
        <f t="shared" si="6"/>
        <v>721533.11216026545</v>
      </c>
      <c r="K198" s="115">
        <f t="shared" si="6"/>
        <v>720161.66900599725</v>
      </c>
      <c r="L198" s="115">
        <f t="shared" si="6"/>
        <v>535527.88056654343</v>
      </c>
      <c r="M198" s="115">
        <f t="shared" si="6"/>
        <v>396203.13895623334</v>
      </c>
      <c r="N198" s="115">
        <f t="shared" si="6"/>
        <v>414101.69707796362</v>
      </c>
      <c r="O198" s="115">
        <f t="shared" si="6"/>
        <v>666403.98111522268</v>
      </c>
      <c r="P198" s="115">
        <f t="shared" si="6"/>
        <v>1029284.9326056727</v>
      </c>
      <c r="Q198" s="115">
        <f t="shared" si="6"/>
        <v>816093.40368263319</v>
      </c>
      <c r="R198" s="115">
        <f t="shared" si="6"/>
        <v>577952.74469186959</v>
      </c>
      <c r="S198" s="115">
        <f t="shared" si="6"/>
        <v>413350.9839461419</v>
      </c>
      <c r="T198" s="115">
        <f t="shared" si="6"/>
        <v>405403.43420476827</v>
      </c>
      <c r="U198" s="115">
        <f t="shared" si="6"/>
        <v>411423.19963536918</v>
      </c>
    </row>
    <row r="199" spans="2:21" ht="15.75">
      <c r="B199" s="113" t="s">
        <v>131</v>
      </c>
      <c r="C199" s="114" t="s">
        <v>9</v>
      </c>
      <c r="D199" s="114" t="s">
        <v>68</v>
      </c>
      <c r="E199" s="114" t="s">
        <v>10</v>
      </c>
      <c r="F199" s="114" t="s">
        <v>10</v>
      </c>
      <c r="G199" s="114" t="s">
        <v>10</v>
      </c>
      <c r="H199" s="114" t="s">
        <v>165</v>
      </c>
      <c r="I199" s="115">
        <f t="shared" si="4"/>
        <v>930206.40963127534</v>
      </c>
      <c r="J199" s="115">
        <f t="shared" si="6"/>
        <v>104308.77528704208</v>
      </c>
      <c r="K199" s="115">
        <f t="shared" si="6"/>
        <v>105025.15035538544</v>
      </c>
      <c r="L199" s="115">
        <f t="shared" si="6"/>
        <v>75749.863313285954</v>
      </c>
      <c r="M199" s="115">
        <f t="shared" si="6"/>
        <v>53117.140513942039</v>
      </c>
      <c r="N199" s="115">
        <f t="shared" si="6"/>
        <v>48619.874248223066</v>
      </c>
      <c r="O199" s="115">
        <f t="shared" si="6"/>
        <v>79720.065609622747</v>
      </c>
      <c r="P199" s="115">
        <f t="shared" si="6"/>
        <v>163879.98906506287</v>
      </c>
      <c r="Q199" s="115">
        <f t="shared" si="6"/>
        <v>123726.67695413042</v>
      </c>
      <c r="R199" s="115">
        <f t="shared" si="6"/>
        <v>63235.040955157572</v>
      </c>
      <c r="S199" s="115">
        <f t="shared" si="6"/>
        <v>38770.789948632519</v>
      </c>
      <c r="T199" s="115">
        <f t="shared" si="6"/>
        <v>38559.039746629562</v>
      </c>
      <c r="U199" s="115">
        <f t="shared" si="6"/>
        <v>35494.003634161112</v>
      </c>
    </row>
    <row r="200" spans="2:21" ht="15.75">
      <c r="B200" s="113" t="s">
        <v>131</v>
      </c>
      <c r="C200" s="114" t="s">
        <v>9</v>
      </c>
      <c r="D200" s="114" t="s">
        <v>84</v>
      </c>
      <c r="E200" s="114" t="s">
        <v>10</v>
      </c>
      <c r="F200" s="114" t="s">
        <v>10</v>
      </c>
      <c r="G200" s="114" t="s">
        <v>10</v>
      </c>
      <c r="H200" s="114" t="s">
        <v>163</v>
      </c>
      <c r="I200" s="115">
        <f t="shared" si="4"/>
        <v>124967405.83695066</v>
      </c>
      <c r="J200" s="115">
        <f t="shared" si="6"/>
        <v>9951231.1934418622</v>
      </c>
      <c r="K200" s="115">
        <f t="shared" si="6"/>
        <v>10546532.85137712</v>
      </c>
      <c r="L200" s="115">
        <f t="shared" si="6"/>
        <v>10212674.297046848</v>
      </c>
      <c r="M200" s="115">
        <f t="shared" si="6"/>
        <v>9829494.9459978361</v>
      </c>
      <c r="N200" s="115">
        <f t="shared" si="6"/>
        <v>10349359.914914433</v>
      </c>
      <c r="O200" s="115">
        <f t="shared" si="6"/>
        <v>10957698.402225677</v>
      </c>
      <c r="P200" s="115">
        <f t="shared" si="6"/>
        <v>11001368.797965545</v>
      </c>
      <c r="Q200" s="115">
        <f t="shared" si="6"/>
        <v>10888893.392461982</v>
      </c>
      <c r="R200" s="115">
        <f t="shared" si="6"/>
        <v>10701648.175141117</v>
      </c>
      <c r="S200" s="115">
        <f t="shared" si="6"/>
        <v>10168362.995355733</v>
      </c>
      <c r="T200" s="115">
        <f t="shared" si="6"/>
        <v>10405434.35687157</v>
      </c>
      <c r="U200" s="115">
        <f t="shared" si="6"/>
        <v>9954706.5141509417</v>
      </c>
    </row>
    <row r="201" spans="2:21" ht="15.75">
      <c r="B201" s="113" t="s">
        <v>131</v>
      </c>
      <c r="C201" s="114" t="s">
        <v>9</v>
      </c>
      <c r="D201" s="114" t="s">
        <v>84</v>
      </c>
      <c r="E201" s="114" t="s">
        <v>10</v>
      </c>
      <c r="F201" s="114" t="s">
        <v>10</v>
      </c>
      <c r="G201" s="114" t="s">
        <v>10</v>
      </c>
      <c r="H201" s="114" t="s">
        <v>164</v>
      </c>
      <c r="I201" s="115">
        <f t="shared" si="4"/>
        <v>273139740.90305042</v>
      </c>
      <c r="J201" s="115">
        <f t="shared" si="6"/>
        <v>24768931.441416152</v>
      </c>
      <c r="K201" s="115">
        <f t="shared" si="6"/>
        <v>26626082.622502003</v>
      </c>
      <c r="L201" s="115">
        <f t="shared" si="6"/>
        <v>23043872.352990165</v>
      </c>
      <c r="M201" s="115">
        <f t="shared" si="6"/>
        <v>20099703.127281651</v>
      </c>
      <c r="N201" s="115">
        <f t="shared" si="6"/>
        <v>20866667.260668457</v>
      </c>
      <c r="O201" s="115">
        <f t="shared" si="6"/>
        <v>24401502.650777474</v>
      </c>
      <c r="P201" s="115">
        <f t="shared" si="6"/>
        <v>26699423.893846143</v>
      </c>
      <c r="Q201" s="115">
        <f t="shared" si="6"/>
        <v>24540287.138113283</v>
      </c>
      <c r="R201" s="115">
        <f t="shared" si="6"/>
        <v>22284442.187855355</v>
      </c>
      <c r="S201" s="115">
        <f t="shared" si="6"/>
        <v>19874162.748844311</v>
      </c>
      <c r="T201" s="115">
        <f t="shared" si="6"/>
        <v>20093266.252682593</v>
      </c>
      <c r="U201" s="115">
        <f t="shared" si="6"/>
        <v>19841399.226072818</v>
      </c>
    </row>
    <row r="202" spans="2:21" ht="15.75">
      <c r="B202" s="113" t="s">
        <v>131</v>
      </c>
      <c r="C202" s="114" t="s">
        <v>9</v>
      </c>
      <c r="D202" s="114" t="s">
        <v>84</v>
      </c>
      <c r="E202" s="114" t="s">
        <v>10</v>
      </c>
      <c r="F202" s="114" t="s">
        <v>10</v>
      </c>
      <c r="G202" s="114" t="s">
        <v>10</v>
      </c>
      <c r="H202" s="114" t="s">
        <v>165</v>
      </c>
      <c r="I202" s="115">
        <f t="shared" si="4"/>
        <v>109295839.57231574</v>
      </c>
      <c r="J202" s="115">
        <f t="shared" si="6"/>
        <v>12546663.590384986</v>
      </c>
      <c r="K202" s="115">
        <f t="shared" si="6"/>
        <v>14013992.317186594</v>
      </c>
      <c r="L202" s="115">
        <f t="shared" si="6"/>
        <v>10334429.968186872</v>
      </c>
      <c r="M202" s="115">
        <f t="shared" si="6"/>
        <v>8459534.9535600282</v>
      </c>
      <c r="N202" s="115">
        <f t="shared" si="6"/>
        <v>7782592.689687781</v>
      </c>
      <c r="O202" s="115">
        <f t="shared" si="6"/>
        <v>9717465.4612522423</v>
      </c>
      <c r="P202" s="115">
        <f t="shared" si="6"/>
        <v>10625525.124650419</v>
      </c>
      <c r="Q202" s="115">
        <f t="shared" si="6"/>
        <v>8484360.8232057579</v>
      </c>
      <c r="R202" s="115">
        <f t="shared" si="6"/>
        <v>7216823.8635690371</v>
      </c>
      <c r="S202" s="115">
        <f t="shared" si="6"/>
        <v>6259234.2094146591</v>
      </c>
      <c r="T202" s="115">
        <f t="shared" si="6"/>
        <v>6468694.8026066311</v>
      </c>
      <c r="U202" s="115">
        <f t="shared" si="6"/>
        <v>7386521.7686107475</v>
      </c>
    </row>
    <row r="203" spans="2:21" ht="15.75">
      <c r="B203" s="113" t="s">
        <v>131</v>
      </c>
      <c r="C203" s="114" t="s">
        <v>9</v>
      </c>
      <c r="D203" s="114" t="s">
        <v>87</v>
      </c>
      <c r="E203" s="114" t="s">
        <v>10</v>
      </c>
      <c r="F203" s="114" t="s">
        <v>10</v>
      </c>
      <c r="G203" s="114" t="s">
        <v>10</v>
      </c>
      <c r="H203" s="114" t="s">
        <v>163</v>
      </c>
      <c r="I203" s="115">
        <f t="shared" si="4"/>
        <v>2936892.8839031216</v>
      </c>
      <c r="J203" s="115">
        <f t="shared" si="6"/>
        <v>252888.57595493749</v>
      </c>
      <c r="K203" s="115">
        <f t="shared" si="6"/>
        <v>251012.23376166172</v>
      </c>
      <c r="L203" s="115">
        <f t="shared" si="6"/>
        <v>244532.12462594616</v>
      </c>
      <c r="M203" s="115">
        <f t="shared" si="6"/>
        <v>235201.28498503787</v>
      </c>
      <c r="N203" s="115">
        <f t="shared" si="6"/>
        <v>240304.78788945609</v>
      </c>
      <c r="O203" s="115">
        <f t="shared" si="6"/>
        <v>252332.95194508013</v>
      </c>
      <c r="P203" s="115">
        <f t="shared" si="6"/>
        <v>256061.40364699674</v>
      </c>
      <c r="Q203" s="115">
        <f t="shared" si="6"/>
        <v>251647.03726368514</v>
      </c>
      <c r="R203" s="115">
        <f t="shared" si="6"/>
        <v>243442.17263756771</v>
      </c>
      <c r="S203" s="115">
        <f t="shared" si="6"/>
        <v>237335.05200462262</v>
      </c>
      <c r="T203" s="115">
        <f t="shared" si="6"/>
        <v>236901.7009408325</v>
      </c>
      <c r="U203" s="115">
        <f t="shared" si="6"/>
        <v>235233.55824729701</v>
      </c>
    </row>
    <row r="204" spans="2:21" ht="15.75">
      <c r="B204" s="113" t="s">
        <v>131</v>
      </c>
      <c r="C204" s="114" t="s">
        <v>9</v>
      </c>
      <c r="D204" s="114" t="s">
        <v>87</v>
      </c>
      <c r="E204" s="114" t="s">
        <v>10</v>
      </c>
      <c r="F204" s="114" t="s">
        <v>10</v>
      </c>
      <c r="G204" s="114" t="s">
        <v>10</v>
      </c>
      <c r="H204" s="114" t="s">
        <v>164</v>
      </c>
      <c r="I204" s="115">
        <f t="shared" si="4"/>
        <v>8697585.3458522987</v>
      </c>
      <c r="J204" s="115">
        <f t="shared" si="6"/>
        <v>752125.68584917695</v>
      </c>
      <c r="K204" s="115">
        <f t="shared" si="6"/>
        <v>760075.92190889374</v>
      </c>
      <c r="L204" s="115">
        <f t="shared" si="6"/>
        <v>692491.76980987634</v>
      </c>
      <c r="M204" s="115">
        <f t="shared" si="6"/>
        <v>643649.22802092636</v>
      </c>
      <c r="N204" s="115">
        <f t="shared" si="6"/>
        <v>684944.74926630082</v>
      </c>
      <c r="O204" s="115">
        <f t="shared" si="6"/>
        <v>794939.00727319124</v>
      </c>
      <c r="P204" s="115">
        <f t="shared" si="6"/>
        <v>885341.76161930081</v>
      </c>
      <c r="Q204" s="115">
        <f t="shared" si="6"/>
        <v>813995.35416953149</v>
      </c>
      <c r="R204" s="115">
        <f t="shared" si="6"/>
        <v>745667.27084412193</v>
      </c>
      <c r="S204" s="115">
        <f t="shared" si="6"/>
        <v>675856.42154324171</v>
      </c>
      <c r="T204" s="115">
        <f t="shared" si="6"/>
        <v>642916.47545657924</v>
      </c>
      <c r="U204" s="115">
        <f t="shared" si="6"/>
        <v>605581.70009115746</v>
      </c>
    </row>
    <row r="205" spans="2:21" ht="15.75">
      <c r="B205" s="113" t="s">
        <v>131</v>
      </c>
      <c r="C205" s="114" t="s">
        <v>9</v>
      </c>
      <c r="D205" s="114" t="s">
        <v>87</v>
      </c>
      <c r="E205" s="114" t="s">
        <v>10</v>
      </c>
      <c r="F205" s="114" t="s">
        <v>10</v>
      </c>
      <c r="G205" s="114" t="s">
        <v>10</v>
      </c>
      <c r="H205" s="114" t="s">
        <v>165</v>
      </c>
      <c r="I205" s="115">
        <f t="shared" si="4"/>
        <v>3467787.0508055836</v>
      </c>
      <c r="J205" s="115">
        <f t="shared" si="6"/>
        <v>297350.05467468564</v>
      </c>
      <c r="K205" s="115">
        <f t="shared" si="6"/>
        <v>326696.00874794973</v>
      </c>
      <c r="L205" s="115">
        <f t="shared" si="6"/>
        <v>305237.01476216514</v>
      </c>
      <c r="M205" s="115">
        <f t="shared" si="6"/>
        <v>276133.8162930563</v>
      </c>
      <c r="N205" s="115">
        <f t="shared" si="6"/>
        <v>260851.14816839801</v>
      </c>
      <c r="O205" s="115">
        <f t="shared" si="6"/>
        <v>377989.20174958993</v>
      </c>
      <c r="P205" s="115">
        <f t="shared" si="6"/>
        <v>438098.00367184961</v>
      </c>
      <c r="Q205" s="115">
        <f t="shared" si="6"/>
        <v>317082.05197366659</v>
      </c>
      <c r="R205" s="115">
        <f t="shared" si="6"/>
        <v>236600.02776620854</v>
      </c>
      <c r="S205" s="115">
        <f t="shared" si="6"/>
        <v>216683.18756073859</v>
      </c>
      <c r="T205" s="115">
        <f t="shared" si="6"/>
        <v>195566.35372921964</v>
      </c>
      <c r="U205" s="115">
        <f t="shared" si="6"/>
        <v>219500.18170805572</v>
      </c>
    </row>
    <row r="206" spans="2:21" ht="15.75">
      <c r="B206" s="113" t="s">
        <v>131</v>
      </c>
      <c r="C206" s="114" t="s">
        <v>21</v>
      </c>
      <c r="D206" s="114" t="s">
        <v>68</v>
      </c>
      <c r="E206" s="114" t="s">
        <v>22</v>
      </c>
      <c r="F206" s="114" t="s">
        <v>10</v>
      </c>
      <c r="G206" s="114" t="s">
        <v>10</v>
      </c>
      <c r="H206" s="114" t="s">
        <v>163</v>
      </c>
      <c r="I206" s="115">
        <f t="shared" si="4"/>
        <v>1479518.9669764682</v>
      </c>
      <c r="J206" s="115">
        <f t="shared" si="6"/>
        <v>107839.97997663941</v>
      </c>
      <c r="K206" s="115">
        <f t="shared" si="6"/>
        <v>110079.92658101118</v>
      </c>
      <c r="L206" s="115">
        <f t="shared" si="6"/>
        <v>96480.060070081759</v>
      </c>
      <c r="M206" s="115">
        <f t="shared" si="6"/>
        <v>87839.979976639414</v>
      </c>
      <c r="N206" s="115">
        <f t="shared" si="6"/>
        <v>91440.013348907058</v>
      </c>
      <c r="O206" s="115">
        <f t="shared" si="6"/>
        <v>112160.02002336059</v>
      </c>
      <c r="P206" s="115">
        <f t="shared" si="6"/>
        <v>160000</v>
      </c>
      <c r="Q206" s="115">
        <f t="shared" si="6"/>
        <v>159998.97441116284</v>
      </c>
      <c r="R206" s="115">
        <f t="shared" si="6"/>
        <v>166320.07479177293</v>
      </c>
      <c r="S206" s="115">
        <f t="shared" si="6"/>
        <v>134799.93200747919</v>
      </c>
      <c r="T206" s="115">
        <f t="shared" si="6"/>
        <v>129600.09230707766</v>
      </c>
      <c r="U206" s="115">
        <f t="shared" si="6"/>
        <v>122959.91348233599</v>
      </c>
    </row>
    <row r="207" spans="2:21" ht="15.75">
      <c r="B207" s="113" t="s">
        <v>131</v>
      </c>
      <c r="C207" s="114" t="s">
        <v>21</v>
      </c>
      <c r="D207" s="114" t="s">
        <v>68</v>
      </c>
      <c r="E207" s="114" t="s">
        <v>22</v>
      </c>
      <c r="F207" s="114" t="s">
        <v>10</v>
      </c>
      <c r="G207" s="114" t="s">
        <v>10</v>
      </c>
      <c r="H207" s="114" t="s">
        <v>164</v>
      </c>
      <c r="I207" s="115">
        <f t="shared" si="4"/>
        <v>811580.59804120462</v>
      </c>
      <c r="J207" s="115">
        <f t="shared" si="6"/>
        <v>43059.916226552537</v>
      </c>
      <c r="K207" s="115">
        <f t="shared" si="6"/>
        <v>35199.963576761977</v>
      </c>
      <c r="L207" s="115">
        <f t="shared" si="6"/>
        <v>36199.963576761977</v>
      </c>
      <c r="M207" s="115">
        <f t="shared" si="6"/>
        <v>30199.963576761973</v>
      </c>
      <c r="N207" s="115">
        <f t="shared" si="6"/>
        <v>60800.036423238031</v>
      </c>
      <c r="O207" s="115">
        <f t="shared" si="6"/>
        <v>101979.96721908577</v>
      </c>
      <c r="P207" s="115">
        <f t="shared" si="6"/>
        <v>150899.83609542888</v>
      </c>
      <c r="Q207" s="115">
        <f t="shared" si="6"/>
        <v>94440.96360684956</v>
      </c>
      <c r="R207" s="115">
        <f t="shared" si="6"/>
        <v>81199.962832187332</v>
      </c>
      <c r="S207" s="115">
        <f t="shared" si="6"/>
        <v>69800.037167812683</v>
      </c>
      <c r="T207" s="115">
        <f t="shared" si="6"/>
        <v>63799.987739763965</v>
      </c>
      <c r="U207" s="115">
        <f t="shared" si="6"/>
        <v>44000</v>
      </c>
    </row>
    <row r="208" spans="2:21" ht="15.75">
      <c r="B208" s="113" t="s">
        <v>131</v>
      </c>
      <c r="C208" s="114" t="s">
        <v>21</v>
      </c>
      <c r="D208" s="114" t="s">
        <v>84</v>
      </c>
      <c r="E208" s="114" t="s">
        <v>22</v>
      </c>
      <c r="F208" s="114" t="s">
        <v>10</v>
      </c>
      <c r="G208" s="114" t="s">
        <v>10</v>
      </c>
      <c r="H208" s="114" t="s">
        <v>163</v>
      </c>
      <c r="I208" s="115">
        <f t="shared" si="4"/>
        <v>366995069.57076186</v>
      </c>
      <c r="J208" s="115">
        <f t="shared" si="6"/>
        <v>28469477.308910172</v>
      </c>
      <c r="K208" s="115">
        <f t="shared" si="6"/>
        <v>30542230.541089352</v>
      </c>
      <c r="L208" s="115">
        <f t="shared" si="6"/>
        <v>32023201.250412263</v>
      </c>
      <c r="M208" s="115">
        <f t="shared" si="6"/>
        <v>31920488.39312603</v>
      </c>
      <c r="N208" s="115">
        <f t="shared" si="6"/>
        <v>31437526.971320581</v>
      </c>
      <c r="O208" s="115">
        <f t="shared" si="6"/>
        <v>31689242.935409028</v>
      </c>
      <c r="P208" s="115">
        <f t="shared" si="6"/>
        <v>30815812.787537012</v>
      </c>
      <c r="Q208" s="115">
        <f t="shared" si="6"/>
        <v>30685521.400300626</v>
      </c>
      <c r="R208" s="115">
        <f t="shared" si="6"/>
        <v>30439140.668190736</v>
      </c>
      <c r="S208" s="115">
        <f t="shared" si="6"/>
        <v>29088652.292769294</v>
      </c>
      <c r="T208" s="115">
        <f t="shared" si="6"/>
        <v>30166787.883841891</v>
      </c>
      <c r="U208" s="115">
        <f t="shared" si="6"/>
        <v>29716987.137854874</v>
      </c>
    </row>
    <row r="209" spans="2:21" ht="15.75">
      <c r="B209" s="113" t="s">
        <v>131</v>
      </c>
      <c r="C209" s="114" t="s">
        <v>21</v>
      </c>
      <c r="D209" s="114" t="s">
        <v>84</v>
      </c>
      <c r="E209" s="114" t="s">
        <v>22</v>
      </c>
      <c r="F209" s="114" t="s">
        <v>10</v>
      </c>
      <c r="G209" s="114" t="s">
        <v>10</v>
      </c>
      <c r="H209" s="114" t="s">
        <v>164</v>
      </c>
      <c r="I209" s="115">
        <f t="shared" si="4"/>
        <v>459402853.69111091</v>
      </c>
      <c r="J209" s="115">
        <f t="shared" si="6"/>
        <v>39997245.577450633</v>
      </c>
      <c r="K209" s="115">
        <f t="shared" si="6"/>
        <v>42553279.084936805</v>
      </c>
      <c r="L209" s="115">
        <f t="shared" si="6"/>
        <v>43643200.782569766</v>
      </c>
      <c r="M209" s="115">
        <f t="shared" si="6"/>
        <v>45132551.979388952</v>
      </c>
      <c r="N209" s="115">
        <f t="shared" si="6"/>
        <v>43388447.834990837</v>
      </c>
      <c r="O209" s="115">
        <f t="shared" si="6"/>
        <v>43718453.493503526</v>
      </c>
      <c r="P209" s="115">
        <f t="shared" si="6"/>
        <v>39475548.216719836</v>
      </c>
      <c r="Q209" s="115">
        <f t="shared" si="6"/>
        <v>34965967.11781095</v>
      </c>
      <c r="R209" s="115">
        <f t="shared" si="6"/>
        <v>32950601.364437208</v>
      </c>
      <c r="S209" s="115">
        <f t="shared" si="6"/>
        <v>30107174.36578574</v>
      </c>
      <c r="T209" s="115">
        <f t="shared" si="6"/>
        <v>30629951.86277131</v>
      </c>
      <c r="U209" s="115">
        <f t="shared" si="6"/>
        <v>32840432.010745272</v>
      </c>
    </row>
    <row r="210" spans="2:21" ht="15.75">
      <c r="B210" s="113" t="s">
        <v>131</v>
      </c>
      <c r="C210" s="114" t="s">
        <v>21</v>
      </c>
      <c r="D210" s="114" t="s">
        <v>84</v>
      </c>
      <c r="E210" s="114" t="s">
        <v>23</v>
      </c>
      <c r="F210" s="114" t="s">
        <v>10</v>
      </c>
      <c r="G210" s="114" t="s">
        <v>10</v>
      </c>
      <c r="H210" s="114" t="s">
        <v>163</v>
      </c>
      <c r="I210" s="115">
        <f t="shared" si="4"/>
        <v>3622258.3859375762</v>
      </c>
      <c r="J210" s="115">
        <f t="shared" si="6"/>
        <v>265480.55074408127</v>
      </c>
      <c r="K210" s="115">
        <f t="shared" si="6"/>
        <v>280290.81119274034</v>
      </c>
      <c r="L210" s="115">
        <f t="shared" si="6"/>
        <v>298193.83732137299</v>
      </c>
      <c r="M210" s="115">
        <f t="shared" si="6"/>
        <v>317271.95778887189</v>
      </c>
      <c r="N210" s="115">
        <f t="shared" si="6"/>
        <v>332946.51820457965</v>
      </c>
      <c r="O210" s="115">
        <f t="shared" si="6"/>
        <v>312516.51051786228</v>
      </c>
      <c r="P210" s="115">
        <f t="shared" si="6"/>
        <v>300466.62912186503</v>
      </c>
      <c r="Q210" s="115">
        <f t="shared" si="6"/>
        <v>306208.65925504087</v>
      </c>
      <c r="R210" s="115">
        <f t="shared" si="6"/>
        <v>302100.71912786749</v>
      </c>
      <c r="S210" s="115">
        <f t="shared" si="6"/>
        <v>281016.76815818029</v>
      </c>
      <c r="T210" s="115">
        <f t="shared" si="6"/>
        <v>342814.78487295238</v>
      </c>
      <c r="U210" s="115">
        <f t="shared" si="6"/>
        <v>282950.63963216229</v>
      </c>
    </row>
    <row r="211" spans="2:21" ht="15.75">
      <c r="B211" s="113" t="s">
        <v>131</v>
      </c>
      <c r="C211" s="114" t="s">
        <v>21</v>
      </c>
      <c r="D211" s="114" t="s">
        <v>84</v>
      </c>
      <c r="E211" s="114" t="s">
        <v>23</v>
      </c>
      <c r="F211" s="114" t="s">
        <v>10</v>
      </c>
      <c r="G211" s="114" t="s">
        <v>10</v>
      </c>
      <c r="H211" s="114" t="s">
        <v>164</v>
      </c>
      <c r="I211" s="115">
        <f t="shared" si="4"/>
        <v>6659534.4338027984</v>
      </c>
      <c r="J211" s="115">
        <f t="shared" si="6"/>
        <v>592784.4981130719</v>
      </c>
      <c r="K211" s="115">
        <f t="shared" si="6"/>
        <v>724879.87352734676</v>
      </c>
      <c r="L211" s="115">
        <f t="shared" si="6"/>
        <v>680723.17087583872</v>
      </c>
      <c r="M211" s="115">
        <f t="shared" si="6"/>
        <v>565612.18220175814</v>
      </c>
      <c r="N211" s="115">
        <f t="shared" si="6"/>
        <v>601753.74794206885</v>
      </c>
      <c r="O211" s="115">
        <f t="shared" si="6"/>
        <v>604163.61948082666</v>
      </c>
      <c r="P211" s="115">
        <f t="shared" si="6"/>
        <v>584023.99232146109</v>
      </c>
      <c r="Q211" s="115">
        <f t="shared" si="6"/>
        <v>515058.94115434354</v>
      </c>
      <c r="R211" s="115">
        <f t="shared" si="6"/>
        <v>448109.74501661188</v>
      </c>
      <c r="S211" s="115">
        <f t="shared" si="6"/>
        <v>419776.68837134732</v>
      </c>
      <c r="T211" s="115">
        <f t="shared" si="6"/>
        <v>505635.81309833546</v>
      </c>
      <c r="U211" s="115">
        <f t="shared" si="6"/>
        <v>417012.16169978713</v>
      </c>
    </row>
    <row r="212" spans="2:21" ht="15.75">
      <c r="B212" s="113" t="s">
        <v>131</v>
      </c>
      <c r="C212" s="114" t="s">
        <v>21</v>
      </c>
      <c r="D212" s="114" t="s">
        <v>87</v>
      </c>
      <c r="E212" s="114" t="s">
        <v>22</v>
      </c>
      <c r="F212" s="114" t="s">
        <v>10</v>
      </c>
      <c r="G212" s="114" t="s">
        <v>10</v>
      </c>
      <c r="H212" s="114" t="s">
        <v>163</v>
      </c>
      <c r="I212" s="115">
        <f t="shared" si="4"/>
        <v>34551148.671501786</v>
      </c>
      <c r="J212" s="115">
        <f t="shared" si="6"/>
        <v>2936839.479392624</v>
      </c>
      <c r="K212" s="115">
        <f t="shared" si="6"/>
        <v>2966379.6095444681</v>
      </c>
      <c r="L212" s="115">
        <f t="shared" si="6"/>
        <v>3054000.1668613381</v>
      </c>
      <c r="M212" s="115">
        <f t="shared" si="6"/>
        <v>3262440.1802102453</v>
      </c>
      <c r="N212" s="115">
        <f t="shared" si="6"/>
        <v>2912459.8698481573</v>
      </c>
      <c r="O212" s="115">
        <f t="shared" si="6"/>
        <v>2878620.0567328553</v>
      </c>
      <c r="P212" s="115">
        <f t="shared" si="6"/>
        <v>2757495.5424084053</v>
      </c>
      <c r="Q212" s="115">
        <f t="shared" si="6"/>
        <v>2776444.5634757914</v>
      </c>
      <c r="R212" s="115">
        <f t="shared" si="6"/>
        <v>2760980.1121876589</v>
      </c>
      <c r="S212" s="115">
        <f t="shared" si="6"/>
        <v>2738139.7246302902</v>
      </c>
      <c r="T212" s="115">
        <f t="shared" si="6"/>
        <v>2772709.1354961772</v>
      </c>
      <c r="U212" s="115">
        <f t="shared" si="6"/>
        <v>2734640.2307137721</v>
      </c>
    </row>
    <row r="213" spans="2:21" ht="15.75">
      <c r="B213" s="113" t="s">
        <v>131</v>
      </c>
      <c r="C213" s="114" t="s">
        <v>21</v>
      </c>
      <c r="D213" s="114" t="s">
        <v>87</v>
      </c>
      <c r="E213" s="114" t="s">
        <v>22</v>
      </c>
      <c r="F213" s="114" t="s">
        <v>10</v>
      </c>
      <c r="G213" s="114" t="s">
        <v>10</v>
      </c>
      <c r="H213" s="114" t="s">
        <v>164</v>
      </c>
      <c r="I213" s="115">
        <f t="shared" si="4"/>
        <v>52700866.28859859</v>
      </c>
      <c r="J213" s="115">
        <f t="shared" si="6"/>
        <v>4514520.1238390096</v>
      </c>
      <c r="K213" s="115">
        <f t="shared" si="6"/>
        <v>4705560.5536332168</v>
      </c>
      <c r="L213" s="115">
        <f t="shared" si="6"/>
        <v>4810940.4480058271</v>
      </c>
      <c r="M213" s="115">
        <f t="shared" si="6"/>
        <v>5712160.8085958855</v>
      </c>
      <c r="N213" s="115">
        <f t="shared" si="6"/>
        <v>4679039.7013294464</v>
      </c>
      <c r="O213" s="115">
        <f t="shared" si="6"/>
        <v>4530439.6284829723</v>
      </c>
      <c r="P213" s="115">
        <f t="shared" si="6"/>
        <v>3817144.3666615882</v>
      </c>
      <c r="Q213" s="115">
        <f t="shared" si="6"/>
        <v>3952731.3813609476</v>
      </c>
      <c r="R213" s="115">
        <f t="shared" si="6"/>
        <v>4247080.0966363121</v>
      </c>
      <c r="S213" s="115">
        <f t="shared" si="6"/>
        <v>4082599.7026574984</v>
      </c>
      <c r="T213" s="115">
        <f t="shared" si="6"/>
        <v>3878988.9768518135</v>
      </c>
      <c r="U213" s="115">
        <f t="shared" si="6"/>
        <v>3769660.5005440703</v>
      </c>
    </row>
    <row r="214" spans="2:21" ht="15.75">
      <c r="B214" s="113" t="s">
        <v>131</v>
      </c>
      <c r="C214" s="114" t="s">
        <v>21</v>
      </c>
      <c r="D214" s="114" t="s">
        <v>87</v>
      </c>
      <c r="E214" s="114" t="s">
        <v>23</v>
      </c>
      <c r="F214" s="114" t="s">
        <v>10</v>
      </c>
      <c r="G214" s="114" t="s">
        <v>10</v>
      </c>
      <c r="H214" s="114" t="s">
        <v>163</v>
      </c>
      <c r="I214" s="115">
        <f t="shared" si="4"/>
        <v>176399.85621714281</v>
      </c>
      <c r="J214" s="115">
        <f t="shared" si="6"/>
        <v>0</v>
      </c>
      <c r="K214" s="115">
        <f t="shared" si="6"/>
        <v>0</v>
      </c>
      <c r="L214" s="115">
        <f t="shared" si="6"/>
        <v>9600.033372267646</v>
      </c>
      <c r="M214" s="115">
        <f t="shared" si="6"/>
        <v>16799.933255464712</v>
      </c>
      <c r="N214" s="115">
        <f t="shared" si="6"/>
        <v>20399.966627732356</v>
      </c>
      <c r="O214" s="115">
        <f t="shared" si="6"/>
        <v>20399.966627732356</v>
      </c>
      <c r="P214" s="115">
        <f t="shared" si="6"/>
        <v>21600.033372267648</v>
      </c>
      <c r="Q214" s="115">
        <f t="shared" si="6"/>
        <v>21600.004753690344</v>
      </c>
      <c r="R214" s="115">
        <f t="shared" si="6"/>
        <v>18000</v>
      </c>
      <c r="S214" s="115">
        <f t="shared" si="6"/>
        <v>16799.932007479179</v>
      </c>
      <c r="T214" s="115">
        <f t="shared" si="6"/>
        <v>14399.986200508571</v>
      </c>
      <c r="U214" s="115">
        <f t="shared" si="6"/>
        <v>16800</v>
      </c>
    </row>
    <row r="215" spans="2:21" ht="15.75">
      <c r="B215" s="113" t="s">
        <v>131</v>
      </c>
      <c r="C215" s="114" t="s">
        <v>24</v>
      </c>
      <c r="D215" s="114" t="s">
        <v>90</v>
      </c>
      <c r="E215" s="114" t="s">
        <v>10</v>
      </c>
      <c r="F215" s="114" t="s">
        <v>10</v>
      </c>
      <c r="G215" s="114" t="s">
        <v>10</v>
      </c>
      <c r="H215" s="114" t="s">
        <v>166</v>
      </c>
      <c r="I215" s="115">
        <f t="shared" si="4"/>
        <v>163418487.16573825</v>
      </c>
      <c r="J215" s="115">
        <f t="shared" si="6"/>
        <v>33041946.112585962</v>
      </c>
      <c r="K215" s="115">
        <f t="shared" si="6"/>
        <v>35808654.754743263</v>
      </c>
      <c r="L215" s="115">
        <f t="shared" si="6"/>
        <v>28040255.047279563</v>
      </c>
      <c r="M215" s="115">
        <f t="shared" si="6"/>
        <v>15839209.477030998</v>
      </c>
      <c r="N215" s="115">
        <f t="shared" si="6"/>
        <v>4608879.0935672494</v>
      </c>
      <c r="O215" s="115">
        <f t="shared" si="6"/>
        <v>850167.54385965201</v>
      </c>
      <c r="P215" s="115">
        <f t="shared" si="6"/>
        <v>552067.93524566945</v>
      </c>
      <c r="Q215" s="115">
        <f t="shared" si="6"/>
        <v>532671.36329890345</v>
      </c>
      <c r="R215" s="115">
        <f t="shared" si="6"/>
        <v>2522598.9775631865</v>
      </c>
      <c r="S215" s="115">
        <f t="shared" si="6"/>
        <v>9347050.6958250329</v>
      </c>
      <c r="T215" s="115">
        <f t="shared" si="6"/>
        <v>13853726.250913836</v>
      </c>
      <c r="U215" s="115">
        <f t="shared" si="6"/>
        <v>18421259.913824938</v>
      </c>
    </row>
    <row r="216" spans="2:21" ht="15.75">
      <c r="B216" s="113" t="s">
        <v>131</v>
      </c>
      <c r="C216" s="114" t="s">
        <v>88</v>
      </c>
      <c r="D216" s="114" t="s">
        <v>87</v>
      </c>
      <c r="E216" s="114" t="s">
        <v>22</v>
      </c>
      <c r="F216" s="114" t="s">
        <v>10</v>
      </c>
      <c r="G216" s="114" t="s">
        <v>10</v>
      </c>
      <c r="H216" s="114" t="s">
        <v>167</v>
      </c>
      <c r="I216" s="115">
        <f t="shared" si="4"/>
        <v>750000</v>
      </c>
      <c r="J216" s="115">
        <f t="shared" si="6"/>
        <v>60000</v>
      </c>
      <c r="K216" s="115">
        <f t="shared" si="6"/>
        <v>70000</v>
      </c>
      <c r="L216" s="115">
        <f t="shared" si="6"/>
        <v>68000</v>
      </c>
      <c r="M216" s="115">
        <f t="shared" si="6"/>
        <v>67000</v>
      </c>
      <c r="N216" s="115">
        <f t="shared" si="6"/>
        <v>63000</v>
      </c>
      <c r="O216" s="115">
        <f t="shared" si="6"/>
        <v>55000.000000000007</v>
      </c>
      <c r="P216" s="115">
        <f t="shared" si="6"/>
        <v>153000</v>
      </c>
      <c r="Q216" s="115">
        <f t="shared" si="6"/>
        <v>46000.000000000007</v>
      </c>
      <c r="R216" s="115">
        <f t="shared" si="6"/>
        <v>52000</v>
      </c>
      <c r="S216" s="115">
        <f t="shared" si="6"/>
        <v>36000</v>
      </c>
      <c r="T216" s="115">
        <f t="shared" si="6"/>
        <v>43999.999999999993</v>
      </c>
      <c r="U216" s="115">
        <f t="shared" si="6"/>
        <v>35999.999999999993</v>
      </c>
    </row>
    <row r="217" spans="2:21" ht="15.75">
      <c r="B217" s="113" t="s">
        <v>131</v>
      </c>
      <c r="C217" s="114" t="s">
        <v>88</v>
      </c>
      <c r="D217" s="114" t="s">
        <v>87</v>
      </c>
      <c r="E217" s="114" t="s">
        <v>22</v>
      </c>
      <c r="F217" s="114" t="s">
        <v>10</v>
      </c>
      <c r="G217" s="114" t="s">
        <v>10</v>
      </c>
      <c r="H217" s="114" t="s">
        <v>168</v>
      </c>
      <c r="I217" s="115">
        <f t="shared" si="4"/>
        <v>927000</v>
      </c>
      <c r="J217" s="115">
        <f t="shared" si="6"/>
        <v>62999.999999999993</v>
      </c>
      <c r="K217" s="115">
        <f t="shared" si="6"/>
        <v>103000</v>
      </c>
      <c r="L217" s="115">
        <f t="shared" si="6"/>
        <v>102000</v>
      </c>
      <c r="M217" s="115">
        <f t="shared" ref="K217:U232" si="7">SUMIFS(M$149:M$187,$C$149:$C$187,$C217,$D$149:$D$187,$D217,$E$149:$E$187,$E217,$H$149:$H$187,$H217)+SUMIFS(M$189:M$193,$C$189:$C$193,$C217,$D$189:$D$193,$D217)*SUMIFS(M$149:M$187,$C$149:$C$187,$C217,$D$149:$D$187,$D217,$E$149:$E$187,$E217,$H$149:$H$187,$H217)/SUMIFS(M$149:M$187,$C$149:$C$187,$C217,$D$149:$D$187,$D217)</f>
        <v>52000</v>
      </c>
      <c r="N217" s="115">
        <f t="shared" si="7"/>
        <v>74000</v>
      </c>
      <c r="O217" s="115">
        <f t="shared" si="7"/>
        <v>77000</v>
      </c>
      <c r="P217" s="115">
        <f t="shared" si="7"/>
        <v>219000</v>
      </c>
      <c r="Q217" s="115">
        <f t="shared" si="7"/>
        <v>55000.000000000007</v>
      </c>
      <c r="R217" s="115">
        <f t="shared" si="7"/>
        <v>50000</v>
      </c>
      <c r="S217" s="115">
        <f t="shared" si="7"/>
        <v>35000</v>
      </c>
      <c r="T217" s="115">
        <f t="shared" si="7"/>
        <v>40999.999999999993</v>
      </c>
      <c r="U217" s="115">
        <f t="shared" si="7"/>
        <v>56000</v>
      </c>
    </row>
    <row r="218" spans="2:21" ht="15.75">
      <c r="B218" s="113" t="s">
        <v>131</v>
      </c>
      <c r="C218" s="114" t="s">
        <v>85</v>
      </c>
      <c r="D218" s="114" t="s">
        <v>84</v>
      </c>
      <c r="E218" s="114" t="s">
        <v>22</v>
      </c>
      <c r="F218" s="114" t="s">
        <v>10</v>
      </c>
      <c r="G218" s="114" t="s">
        <v>10</v>
      </c>
      <c r="H218" s="114" t="s">
        <v>167</v>
      </c>
      <c r="I218" s="115">
        <f t="shared" si="4"/>
        <v>49153349.825124249</v>
      </c>
      <c r="J218" s="115">
        <f t="shared" ref="J218:U233" si="8">SUMIFS(J$149:J$187,$C$149:$C$187,$C218,$D$149:$D$187,$D218,$E$149:$E$187,$E218,$H$149:$H$187,$H218)+SUMIFS(J$189:J$193,$C$189:$C$193,$C218,$D$189:$D$193,$D218)*SUMIFS(J$149:J$187,$C$149:$C$187,$C218,$D$149:$D$187,$D218,$E$149:$E$187,$E218,$H$149:$H$187,$H218)/SUMIFS(J$149:J$187,$C$149:$C$187,$C218,$D$149:$D$187,$D218)</f>
        <v>4270312.2184463236</v>
      </c>
      <c r="K218" s="115">
        <f t="shared" si="7"/>
        <v>4163186.7124442765</v>
      </c>
      <c r="L218" s="115">
        <f t="shared" si="7"/>
        <v>4227159.5454999702</v>
      </c>
      <c r="M218" s="115">
        <f t="shared" si="7"/>
        <v>4644117.2503544381</v>
      </c>
      <c r="N218" s="115">
        <f t="shared" si="7"/>
        <v>4933080.7694660686</v>
      </c>
      <c r="O218" s="115">
        <f t="shared" si="7"/>
        <v>4703424.7381990533</v>
      </c>
      <c r="P218" s="115">
        <f t="shared" si="7"/>
        <v>3866734.795827521</v>
      </c>
      <c r="Q218" s="115">
        <f t="shared" si="7"/>
        <v>3773173.9875640604</v>
      </c>
      <c r="R218" s="115">
        <f t="shared" si="7"/>
        <v>3756470.4031548444</v>
      </c>
      <c r="S218" s="115">
        <f t="shared" si="7"/>
        <v>3551793.1836941871</v>
      </c>
      <c r="T218" s="115">
        <f t="shared" si="7"/>
        <v>3619990.2802257468</v>
      </c>
      <c r="U218" s="115">
        <f t="shared" si="7"/>
        <v>3643905.9402477699</v>
      </c>
    </row>
    <row r="219" spans="2:21" ht="15.75">
      <c r="B219" s="113" t="s">
        <v>131</v>
      </c>
      <c r="C219" s="114" t="s">
        <v>85</v>
      </c>
      <c r="D219" s="114" t="s">
        <v>84</v>
      </c>
      <c r="E219" s="114" t="s">
        <v>22</v>
      </c>
      <c r="F219" s="114" t="s">
        <v>10</v>
      </c>
      <c r="G219" s="114" t="s">
        <v>10</v>
      </c>
      <c r="H219" s="114" t="s">
        <v>168</v>
      </c>
      <c r="I219" s="115">
        <f t="shared" si="4"/>
        <v>74269628.808923334</v>
      </c>
      <c r="J219" s="115">
        <f t="shared" si="8"/>
        <v>7621264.9719773745</v>
      </c>
      <c r="K219" s="115">
        <f t="shared" si="7"/>
        <v>7486993.5234456984</v>
      </c>
      <c r="L219" s="115">
        <f t="shared" si="7"/>
        <v>7585437.2422985816</v>
      </c>
      <c r="M219" s="115">
        <f t="shared" si="7"/>
        <v>7561345.1140365619</v>
      </c>
      <c r="N219" s="115">
        <f t="shared" si="7"/>
        <v>6685261.5302020404</v>
      </c>
      <c r="O219" s="115">
        <f t="shared" si="7"/>
        <v>6461275.5086163962</v>
      </c>
      <c r="P219" s="115">
        <f t="shared" si="7"/>
        <v>5309136.7111109728</v>
      </c>
      <c r="Q219" s="115">
        <f t="shared" si="7"/>
        <v>5157392.3428198453</v>
      </c>
      <c r="R219" s="115">
        <f t="shared" si="7"/>
        <v>5100952.9103743453</v>
      </c>
      <c r="S219" s="115">
        <f t="shared" si="7"/>
        <v>4800024.7477506055</v>
      </c>
      <c r="T219" s="115">
        <f t="shared" si="7"/>
        <v>4876853.0768103683</v>
      </c>
      <c r="U219" s="115">
        <f t="shared" si="7"/>
        <v>5623691.129480538</v>
      </c>
    </row>
    <row r="220" spans="2:21" ht="15.75">
      <c r="B220" s="113" t="s">
        <v>131</v>
      </c>
      <c r="C220" s="114" t="s">
        <v>85</v>
      </c>
      <c r="D220" s="114" t="s">
        <v>84</v>
      </c>
      <c r="E220" s="114" t="s">
        <v>23</v>
      </c>
      <c r="F220" s="114" t="s">
        <v>10</v>
      </c>
      <c r="G220" s="114" t="s">
        <v>10</v>
      </c>
      <c r="H220" s="114" t="s">
        <v>167</v>
      </c>
      <c r="I220" s="115">
        <f t="shared" si="4"/>
        <v>20677549.9030241</v>
      </c>
      <c r="J220" s="115">
        <f t="shared" si="8"/>
        <v>1770122.0031491765</v>
      </c>
      <c r="K220" s="115">
        <f t="shared" si="7"/>
        <v>1897537.3375367254</v>
      </c>
      <c r="L220" s="115">
        <f t="shared" si="7"/>
        <v>1631796.7042778896</v>
      </c>
      <c r="M220" s="115">
        <f t="shared" si="7"/>
        <v>1718240.6875087859</v>
      </c>
      <c r="N220" s="115">
        <f t="shared" si="7"/>
        <v>1818443.3800916134</v>
      </c>
      <c r="O220" s="115">
        <f t="shared" si="7"/>
        <v>2007903.6318972025</v>
      </c>
      <c r="P220" s="115">
        <f t="shared" si="7"/>
        <v>1796695.8662231094</v>
      </c>
      <c r="Q220" s="115">
        <f t="shared" si="7"/>
        <v>1750886.6260032021</v>
      </c>
      <c r="R220" s="115">
        <f t="shared" si="7"/>
        <v>1639203.2252104301</v>
      </c>
      <c r="S220" s="115">
        <f t="shared" si="7"/>
        <v>1555572.8020604155</v>
      </c>
      <c r="T220" s="115">
        <f t="shared" si="7"/>
        <v>1570818.2491898802</v>
      </c>
      <c r="U220" s="115">
        <f t="shared" si="7"/>
        <v>1520329.3898756707</v>
      </c>
    </row>
    <row r="221" spans="2:21" ht="15.75">
      <c r="B221" s="113" t="s">
        <v>131</v>
      </c>
      <c r="C221" s="114" t="s">
        <v>85</v>
      </c>
      <c r="D221" s="114" t="s">
        <v>84</v>
      </c>
      <c r="E221" s="114" t="s">
        <v>23</v>
      </c>
      <c r="F221" s="114" t="s">
        <v>10</v>
      </c>
      <c r="G221" s="114" t="s">
        <v>10</v>
      </c>
      <c r="H221" s="114" t="s">
        <v>168</v>
      </c>
      <c r="I221" s="115">
        <f t="shared" si="4"/>
        <v>30762665.039901745</v>
      </c>
      <c r="J221" s="115">
        <f t="shared" si="8"/>
        <v>3054664.8207297451</v>
      </c>
      <c r="K221" s="115">
        <f t="shared" si="7"/>
        <v>3278703.3977971091</v>
      </c>
      <c r="L221" s="115">
        <f t="shared" si="7"/>
        <v>2856853.0599652245</v>
      </c>
      <c r="M221" s="115">
        <f t="shared" si="7"/>
        <v>2749004.0745890369</v>
      </c>
      <c r="N221" s="115">
        <f t="shared" si="7"/>
        <v>2439270.922680934</v>
      </c>
      <c r="O221" s="115">
        <f t="shared" si="7"/>
        <v>2697645.6424791683</v>
      </c>
      <c r="P221" s="115">
        <f t="shared" si="7"/>
        <v>2434072.9298178758</v>
      </c>
      <c r="Q221" s="115">
        <f t="shared" si="7"/>
        <v>2367496.8247011681</v>
      </c>
      <c r="R221" s="115">
        <f t="shared" si="7"/>
        <v>2256361.0985533739</v>
      </c>
      <c r="S221" s="115">
        <f t="shared" si="7"/>
        <v>2152173.8920857306</v>
      </c>
      <c r="T221" s="115">
        <f t="shared" si="7"/>
        <v>2174859.5042210501</v>
      </c>
      <c r="U221" s="115">
        <f t="shared" si="7"/>
        <v>2301558.8722813232</v>
      </c>
    </row>
    <row r="222" spans="2:21" ht="15.75">
      <c r="B222" s="113" t="s">
        <v>131</v>
      </c>
      <c r="C222" s="114" t="s">
        <v>85</v>
      </c>
      <c r="D222" s="114" t="s">
        <v>87</v>
      </c>
      <c r="E222" s="114" t="s">
        <v>22</v>
      </c>
      <c r="F222" s="114" t="s">
        <v>10</v>
      </c>
      <c r="G222" s="114" t="s">
        <v>10</v>
      </c>
      <c r="H222" s="114" t="s">
        <v>167</v>
      </c>
      <c r="I222" s="115">
        <f t="shared" si="4"/>
        <v>77212653.977065504</v>
      </c>
      <c r="J222" s="115">
        <f t="shared" si="8"/>
        <v>5981099.9818544723</v>
      </c>
      <c r="K222" s="115">
        <f t="shared" si="7"/>
        <v>5502800.2177463248</v>
      </c>
      <c r="L222" s="115">
        <f t="shared" si="7"/>
        <v>5806950.4627109431</v>
      </c>
      <c r="M222" s="115">
        <f t="shared" si="7"/>
        <v>6679700.4173471248</v>
      </c>
      <c r="N222" s="115">
        <f t="shared" si="7"/>
        <v>7459900.0181455277</v>
      </c>
      <c r="O222" s="115">
        <f t="shared" si="7"/>
        <v>6717500.272182907</v>
      </c>
      <c r="P222" s="115">
        <f t="shared" si="7"/>
        <v>6435449.8676014375</v>
      </c>
      <c r="Q222" s="115">
        <f t="shared" si="7"/>
        <v>6593900.9282419104</v>
      </c>
      <c r="R222" s="115">
        <f t="shared" si="7"/>
        <v>6660550.9713228494</v>
      </c>
      <c r="S222" s="115">
        <f t="shared" si="7"/>
        <v>6835050.8788159098</v>
      </c>
      <c r="T222" s="115">
        <f t="shared" si="7"/>
        <v>6671899.8759172084</v>
      </c>
      <c r="U222" s="115">
        <f t="shared" si="7"/>
        <v>5867850.0851788763</v>
      </c>
    </row>
    <row r="223" spans="2:21" ht="15.75">
      <c r="B223" s="113" t="s">
        <v>131</v>
      </c>
      <c r="C223" s="114" t="s">
        <v>85</v>
      </c>
      <c r="D223" s="114" t="s">
        <v>87</v>
      </c>
      <c r="E223" s="114" t="s">
        <v>22</v>
      </c>
      <c r="F223" s="114" t="s">
        <v>10</v>
      </c>
      <c r="G223" s="114" t="s">
        <v>10</v>
      </c>
      <c r="H223" s="114" t="s">
        <v>168</v>
      </c>
      <c r="I223" s="115">
        <f t="shared" si="4"/>
        <v>121576649.19191363</v>
      </c>
      <c r="J223" s="115">
        <f t="shared" si="8"/>
        <v>11942100.043687198</v>
      </c>
      <c r="K223" s="115">
        <f t="shared" si="7"/>
        <v>10897600.480559196</v>
      </c>
      <c r="L223" s="115">
        <f t="shared" si="7"/>
        <v>11450200.0873744</v>
      </c>
      <c r="M223" s="115">
        <f t="shared" si="7"/>
        <v>10292150.065530799</v>
      </c>
      <c r="N223" s="115">
        <f t="shared" si="7"/>
        <v>10471200.305810399</v>
      </c>
      <c r="O223" s="115">
        <f t="shared" si="7"/>
        <v>9436850.1529051978</v>
      </c>
      <c r="P223" s="115">
        <f t="shared" si="7"/>
        <v>8911049.9205385335</v>
      </c>
      <c r="Q223" s="115">
        <f t="shared" si="7"/>
        <v>9327799.6660547331</v>
      </c>
      <c r="R223" s="115">
        <f t="shared" si="7"/>
        <v>9346349.7316636853</v>
      </c>
      <c r="S223" s="115">
        <f t="shared" si="7"/>
        <v>9608300.0894454382</v>
      </c>
      <c r="T223" s="115">
        <f t="shared" si="7"/>
        <v>9325749.4086626694</v>
      </c>
      <c r="U223" s="115">
        <f t="shared" si="7"/>
        <v>10567299.239681387</v>
      </c>
    </row>
    <row r="224" spans="2:21" ht="15.75">
      <c r="B224" s="113" t="s">
        <v>131</v>
      </c>
      <c r="C224" s="114" t="s">
        <v>85</v>
      </c>
      <c r="D224" s="114" t="s">
        <v>87</v>
      </c>
      <c r="E224" s="114" t="s">
        <v>23</v>
      </c>
      <c r="F224" s="114" t="s">
        <v>10</v>
      </c>
      <c r="G224" s="114" t="s">
        <v>10</v>
      </c>
      <c r="H224" s="114" t="s">
        <v>167</v>
      </c>
      <c r="I224" s="115">
        <f t="shared" si="4"/>
        <v>167400.11911145085</v>
      </c>
      <c r="J224" s="115">
        <f t="shared" si="8"/>
        <v>8999.9999999999982</v>
      </c>
      <c r="K224" s="115">
        <f t="shared" si="7"/>
        <v>8999.9999999999982</v>
      </c>
      <c r="L224" s="115">
        <f t="shared" si="7"/>
        <v>8999.9999999999982</v>
      </c>
      <c r="M224" s="115">
        <f t="shared" si="7"/>
        <v>10800.036690515502</v>
      </c>
      <c r="N224" s="115">
        <f t="shared" si="7"/>
        <v>14399.926618968997</v>
      </c>
      <c r="O224" s="115">
        <f t="shared" si="7"/>
        <v>17999.999999999996</v>
      </c>
      <c r="P224" s="115">
        <f t="shared" si="7"/>
        <v>19800.036690515499</v>
      </c>
      <c r="Q224" s="115">
        <f t="shared" si="7"/>
        <v>18000.142128554435</v>
      </c>
      <c r="R224" s="115">
        <f t="shared" si="7"/>
        <v>18000</v>
      </c>
      <c r="S224" s="115">
        <f t="shared" si="7"/>
        <v>14400</v>
      </c>
      <c r="T224" s="115">
        <f t="shared" si="7"/>
        <v>14400.008247551727</v>
      </c>
      <c r="U224" s="115">
        <f t="shared" si="7"/>
        <v>12599.968735344693</v>
      </c>
    </row>
    <row r="225" spans="2:21" ht="15.75">
      <c r="B225" s="113" t="s">
        <v>131</v>
      </c>
      <c r="C225" s="114" t="s">
        <v>85</v>
      </c>
      <c r="D225" s="114" t="s">
        <v>87</v>
      </c>
      <c r="E225" s="114" t="s">
        <v>23</v>
      </c>
      <c r="F225" s="114" t="s">
        <v>10</v>
      </c>
      <c r="G225" s="114" t="s">
        <v>10</v>
      </c>
      <c r="H225" s="114" t="s">
        <v>168</v>
      </c>
      <c r="I225" s="115">
        <f t="shared" si="4"/>
        <v>266399.6814608078</v>
      </c>
      <c r="J225" s="115">
        <f t="shared" si="8"/>
        <v>19799.911465250112</v>
      </c>
      <c r="K225" s="115">
        <f t="shared" si="7"/>
        <v>18000</v>
      </c>
      <c r="L225" s="115">
        <f t="shared" si="7"/>
        <v>19799.911465250112</v>
      </c>
      <c r="M225" s="115">
        <f t="shared" si="7"/>
        <v>21600.044267374946</v>
      </c>
      <c r="N225" s="115">
        <f t="shared" si="7"/>
        <v>19799.911465250112</v>
      </c>
      <c r="O225" s="115">
        <f t="shared" si="7"/>
        <v>25200.088534749888</v>
      </c>
      <c r="P225" s="115">
        <f t="shared" si="7"/>
        <v>28799.911465250112</v>
      </c>
      <c r="Q225" s="115">
        <f t="shared" si="7"/>
        <v>25199.921779588607</v>
      </c>
      <c r="R225" s="115">
        <f t="shared" si="7"/>
        <v>25199.909338168629</v>
      </c>
      <c r="S225" s="115">
        <f t="shared" si="7"/>
        <v>21599.954669084316</v>
      </c>
      <c r="T225" s="115">
        <f t="shared" si="7"/>
        <v>21600.153614062008</v>
      </c>
      <c r="U225" s="115">
        <f t="shared" si="7"/>
        <v>19799.963396778916</v>
      </c>
    </row>
    <row r="226" spans="2:21" ht="15.75">
      <c r="B226" s="113" t="s">
        <v>131</v>
      </c>
      <c r="C226" s="114" t="s">
        <v>89</v>
      </c>
      <c r="D226" s="114" t="s">
        <v>87</v>
      </c>
      <c r="E226" s="114" t="s">
        <v>23</v>
      </c>
      <c r="F226" s="114" t="s">
        <v>10</v>
      </c>
      <c r="G226" s="114" t="s">
        <v>10</v>
      </c>
      <c r="H226" s="114" t="s">
        <v>167</v>
      </c>
      <c r="I226" s="115">
        <f t="shared" si="4"/>
        <v>210164400.0636223</v>
      </c>
      <c r="J226" s="115">
        <f t="shared" si="8"/>
        <v>15346799.925691992</v>
      </c>
      <c r="K226" s="115">
        <f t="shared" si="7"/>
        <v>15350399.962845996</v>
      </c>
      <c r="L226" s="115">
        <f t="shared" si="7"/>
        <v>15530399.962845996</v>
      </c>
      <c r="M226" s="115">
        <f t="shared" si="7"/>
        <v>14734799.925691994</v>
      </c>
      <c r="N226" s="115">
        <f t="shared" si="7"/>
        <v>18835200.074308004</v>
      </c>
      <c r="O226" s="115">
        <f t="shared" si="7"/>
        <v>18417600.037154004</v>
      </c>
      <c r="P226" s="115">
        <f t="shared" si="7"/>
        <v>19529999.999999996</v>
      </c>
      <c r="Q226" s="115">
        <f t="shared" si="7"/>
        <v>19339200.074308004</v>
      </c>
      <c r="R226" s="115">
        <f t="shared" si="7"/>
        <v>17888399.9244713</v>
      </c>
      <c r="S226" s="115">
        <f t="shared" si="7"/>
        <v>17830800.037764352</v>
      </c>
      <c r="T226" s="115">
        <f t="shared" si="7"/>
        <v>17859600.0755287</v>
      </c>
      <c r="U226" s="115">
        <f t="shared" si="7"/>
        <v>19501200.063011974</v>
      </c>
    </row>
    <row r="227" spans="2:21" ht="15.75">
      <c r="B227" s="113" t="s">
        <v>131</v>
      </c>
      <c r="C227" s="114" t="s">
        <v>89</v>
      </c>
      <c r="D227" s="114" t="s">
        <v>87</v>
      </c>
      <c r="E227" s="114" t="s">
        <v>23</v>
      </c>
      <c r="F227" s="114" t="s">
        <v>10</v>
      </c>
      <c r="G227" s="114" t="s">
        <v>10</v>
      </c>
      <c r="H227" s="114" t="s">
        <v>168</v>
      </c>
      <c r="I227" s="115">
        <f t="shared" si="4"/>
        <v>330066000</v>
      </c>
      <c r="J227" s="115">
        <f t="shared" si="8"/>
        <v>30672000</v>
      </c>
      <c r="K227" s="115">
        <f t="shared" si="7"/>
        <v>30376800.000000004</v>
      </c>
      <c r="L227" s="115">
        <f t="shared" si="7"/>
        <v>31071600</v>
      </c>
      <c r="M227" s="115">
        <f t="shared" si="7"/>
        <v>29523600</v>
      </c>
      <c r="N227" s="115">
        <f t="shared" si="7"/>
        <v>26348400.000000004</v>
      </c>
      <c r="O227" s="115">
        <f t="shared" si="7"/>
        <v>25696800.000000004</v>
      </c>
      <c r="P227" s="115">
        <f t="shared" si="7"/>
        <v>27352800.000000004</v>
      </c>
      <c r="Q227" s="115">
        <f t="shared" si="7"/>
        <v>26928000</v>
      </c>
      <c r="R227" s="115">
        <f t="shared" si="7"/>
        <v>25088399.954159979</v>
      </c>
      <c r="S227" s="115">
        <f t="shared" si="7"/>
        <v>25045200.091680039</v>
      </c>
      <c r="T227" s="115">
        <f t="shared" si="7"/>
        <v>24728399.954159983</v>
      </c>
      <c r="U227" s="115">
        <f t="shared" si="7"/>
        <v>27234000.000000004</v>
      </c>
    </row>
    <row r="228" spans="2:21" ht="15.75">
      <c r="B228" s="113" t="s">
        <v>131</v>
      </c>
      <c r="C228" s="114" t="s">
        <v>78</v>
      </c>
      <c r="D228" s="114" t="s">
        <v>68</v>
      </c>
      <c r="E228" s="114" t="s">
        <v>10</v>
      </c>
      <c r="F228" s="114" t="s">
        <v>10</v>
      </c>
      <c r="G228" s="114" t="s">
        <v>10</v>
      </c>
      <c r="H228" s="114" t="s">
        <v>166</v>
      </c>
      <c r="I228" s="115">
        <f t="shared" si="4"/>
        <v>877307.93333333358</v>
      </c>
      <c r="J228" s="115">
        <f t="shared" si="8"/>
        <v>73894.2</v>
      </c>
      <c r="K228" s="115">
        <f t="shared" si="7"/>
        <v>73699.06666666668</v>
      </c>
      <c r="L228" s="115">
        <f t="shared" si="7"/>
        <v>73716.7</v>
      </c>
      <c r="M228" s="115">
        <f t="shared" si="7"/>
        <v>73555.233333333337</v>
      </c>
      <c r="N228" s="115">
        <f t="shared" si="7"/>
        <v>73434.766666666663</v>
      </c>
      <c r="O228" s="115">
        <f t="shared" si="7"/>
        <v>73339.533333333326</v>
      </c>
      <c r="P228" s="115">
        <f t="shared" si="7"/>
        <v>73049.400000000038</v>
      </c>
      <c r="Q228" s="115">
        <f t="shared" si="7"/>
        <v>72374.766666666736</v>
      </c>
      <c r="R228" s="115">
        <f t="shared" si="7"/>
        <v>73170.233333333337</v>
      </c>
      <c r="S228" s="115">
        <f t="shared" si="7"/>
        <v>72954.3</v>
      </c>
      <c r="T228" s="115">
        <f t="shared" si="7"/>
        <v>71307.499999999985</v>
      </c>
      <c r="U228" s="115">
        <f t="shared" si="7"/>
        <v>72812.233333333337</v>
      </c>
    </row>
    <row r="229" spans="2:21" ht="15.75">
      <c r="B229" s="113" t="s">
        <v>131</v>
      </c>
      <c r="C229" s="114" t="s">
        <v>78</v>
      </c>
      <c r="D229" s="114" t="s">
        <v>84</v>
      </c>
      <c r="E229" s="114" t="s">
        <v>10</v>
      </c>
      <c r="F229" s="114" t="s">
        <v>10</v>
      </c>
      <c r="G229" s="114" t="s">
        <v>10</v>
      </c>
      <c r="H229" s="114" t="s">
        <v>166</v>
      </c>
      <c r="I229" s="115">
        <f t="shared" si="4"/>
        <v>1836975.6</v>
      </c>
      <c r="J229" s="115">
        <f t="shared" si="8"/>
        <v>153879.56666666665</v>
      </c>
      <c r="K229" s="115">
        <f t="shared" si="7"/>
        <v>153989.93333333332</v>
      </c>
      <c r="L229" s="115">
        <f t="shared" si="7"/>
        <v>153804.93333333335</v>
      </c>
      <c r="M229" s="115">
        <f t="shared" si="7"/>
        <v>153658.09999999998</v>
      </c>
      <c r="N229" s="115">
        <f t="shared" si="7"/>
        <v>153992.23333333328</v>
      </c>
      <c r="O229" s="115">
        <f t="shared" si="7"/>
        <v>153959.80000000002</v>
      </c>
      <c r="P229" s="115">
        <f t="shared" si="7"/>
        <v>152720.13333333342</v>
      </c>
      <c r="Q229" s="115">
        <f t="shared" si="7"/>
        <v>150383.4666666667</v>
      </c>
      <c r="R229" s="115">
        <f t="shared" si="7"/>
        <v>153277.23333333334</v>
      </c>
      <c r="S229" s="115">
        <f t="shared" si="7"/>
        <v>153439.39999999994</v>
      </c>
      <c r="T229" s="115">
        <f t="shared" si="7"/>
        <v>150855.2999999999</v>
      </c>
      <c r="U229" s="115">
        <f t="shared" si="7"/>
        <v>153015.5</v>
      </c>
    </row>
    <row r="230" spans="2:21" ht="15.75">
      <c r="B230" s="113" t="s">
        <v>131</v>
      </c>
      <c r="C230" s="114" t="s">
        <v>78</v>
      </c>
      <c r="D230" s="114" t="s">
        <v>87</v>
      </c>
      <c r="E230" s="114" t="s">
        <v>10</v>
      </c>
      <c r="F230" s="114" t="s">
        <v>10</v>
      </c>
      <c r="G230" s="114" t="s">
        <v>10</v>
      </c>
      <c r="H230" s="114" t="s">
        <v>166</v>
      </c>
      <c r="I230" s="115">
        <f t="shared" si="4"/>
        <v>121898.83333333334</v>
      </c>
      <c r="J230" s="115">
        <f t="shared" si="8"/>
        <v>10183</v>
      </c>
      <c r="K230" s="115">
        <f t="shared" si="7"/>
        <v>10183</v>
      </c>
      <c r="L230" s="115">
        <f t="shared" si="7"/>
        <v>10183</v>
      </c>
      <c r="M230" s="115">
        <f t="shared" si="7"/>
        <v>10183</v>
      </c>
      <c r="N230" s="115">
        <f t="shared" si="7"/>
        <v>10183</v>
      </c>
      <c r="O230" s="115">
        <f t="shared" si="7"/>
        <v>10190.6</v>
      </c>
      <c r="P230" s="115">
        <f t="shared" si="7"/>
        <v>10137.700000000001</v>
      </c>
      <c r="Q230" s="115">
        <f t="shared" si="7"/>
        <v>10017.433333333334</v>
      </c>
      <c r="R230" s="115">
        <f t="shared" si="7"/>
        <v>10183</v>
      </c>
      <c r="S230" s="115">
        <f t="shared" si="7"/>
        <v>10238.433333333332</v>
      </c>
      <c r="T230" s="115">
        <f t="shared" si="7"/>
        <v>10009.6</v>
      </c>
      <c r="U230" s="115">
        <f t="shared" si="7"/>
        <v>10207.066666666666</v>
      </c>
    </row>
    <row r="231" spans="2:21" ht="15.75">
      <c r="B231" s="113" t="s">
        <v>131</v>
      </c>
      <c r="C231" s="114" t="s">
        <v>94</v>
      </c>
      <c r="D231" s="114" t="s">
        <v>93</v>
      </c>
      <c r="E231" s="114" t="s">
        <v>10</v>
      </c>
      <c r="F231" s="114" t="s">
        <v>10</v>
      </c>
      <c r="G231" s="114" t="s">
        <v>10</v>
      </c>
      <c r="H231" s="114" t="s">
        <v>166</v>
      </c>
      <c r="I231" s="115">
        <f t="shared" si="4"/>
        <v>1959801.2666666666</v>
      </c>
      <c r="J231" s="115">
        <f t="shared" si="8"/>
        <v>163006.46666666667</v>
      </c>
      <c r="K231" s="115">
        <f t="shared" si="7"/>
        <v>163088.66666666666</v>
      </c>
      <c r="L231" s="115">
        <f t="shared" si="7"/>
        <v>162830.33333333331</v>
      </c>
      <c r="M231" s="115">
        <f t="shared" si="7"/>
        <v>162859.96666666665</v>
      </c>
      <c r="N231" s="115">
        <f t="shared" si="7"/>
        <v>163095.83333333334</v>
      </c>
      <c r="O231" s="115">
        <f t="shared" si="7"/>
        <v>164187.66666666669</v>
      </c>
      <c r="P231" s="115">
        <f t="shared" si="7"/>
        <v>162816.1333333333</v>
      </c>
      <c r="Q231" s="115">
        <f t="shared" si="7"/>
        <v>160283.76666666669</v>
      </c>
      <c r="R231" s="115">
        <f t="shared" si="7"/>
        <v>164197.9</v>
      </c>
      <c r="S231" s="115">
        <f t="shared" si="7"/>
        <v>164592.63333333333</v>
      </c>
      <c r="T231" s="115">
        <f t="shared" si="7"/>
        <v>164450.66666666666</v>
      </c>
      <c r="U231" s="115">
        <f t="shared" si="7"/>
        <v>164391.23333333334</v>
      </c>
    </row>
    <row r="232" spans="2:21" ht="15.75">
      <c r="B232" s="113" t="s">
        <v>131</v>
      </c>
      <c r="C232" s="114" t="s">
        <v>95</v>
      </c>
      <c r="D232" s="114" t="s">
        <v>93</v>
      </c>
      <c r="E232" s="114" t="s">
        <v>10</v>
      </c>
      <c r="F232" s="114" t="s">
        <v>10</v>
      </c>
      <c r="G232" s="114" t="s">
        <v>10</v>
      </c>
      <c r="H232" s="114" t="s">
        <v>166</v>
      </c>
      <c r="I232" s="115">
        <f t="shared" si="4"/>
        <v>2111889.0151406806</v>
      </c>
      <c r="J232" s="115">
        <f t="shared" si="8"/>
        <v>158363.61702127676</v>
      </c>
      <c r="K232" s="115">
        <f t="shared" si="7"/>
        <v>162842.12765957462</v>
      </c>
      <c r="L232" s="115">
        <f t="shared" si="7"/>
        <v>169489.7872340426</v>
      </c>
      <c r="M232" s="115">
        <f t="shared" si="7"/>
        <v>176370.21276595755</v>
      </c>
      <c r="N232" s="115">
        <f t="shared" si="7"/>
        <v>186075.53191489371</v>
      </c>
      <c r="O232" s="115">
        <f t="shared" si="7"/>
        <v>198288.72340425549</v>
      </c>
      <c r="P232" s="115">
        <f t="shared" si="7"/>
        <v>197496.10062028089</v>
      </c>
      <c r="Q232" s="115">
        <f t="shared" si="7"/>
        <v>187005.58371957624</v>
      </c>
      <c r="R232" s="115">
        <f t="shared" si="7"/>
        <v>178879.33634992465</v>
      </c>
      <c r="S232" s="115">
        <f t="shared" si="7"/>
        <v>171695.3320424766</v>
      </c>
      <c r="T232" s="115">
        <f t="shared" si="7"/>
        <v>164700.59671370871</v>
      </c>
      <c r="U232" s="115">
        <f t="shared" si="7"/>
        <v>160682.06569471274</v>
      </c>
    </row>
    <row r="233" spans="2:21" ht="15.75">
      <c r="B233" s="119" t="s">
        <v>131</v>
      </c>
      <c r="C233" s="120" t="s">
        <v>86</v>
      </c>
      <c r="D233" s="120" t="s">
        <v>84</v>
      </c>
      <c r="E233" s="120" t="s">
        <v>10</v>
      </c>
      <c r="F233" s="120" t="s">
        <v>10</v>
      </c>
      <c r="G233" s="120" t="s">
        <v>10</v>
      </c>
      <c r="H233" s="120" t="s">
        <v>166</v>
      </c>
      <c r="I233" s="121">
        <f>SUM(J233:V233)</f>
        <v>312414.5359818064</v>
      </c>
      <c r="J233" s="115">
        <f t="shared" si="8"/>
        <v>23048.088531187124</v>
      </c>
      <c r="K233" s="115">
        <f t="shared" si="8"/>
        <v>18517.303822937629</v>
      </c>
      <c r="L233" s="115">
        <f t="shared" si="8"/>
        <v>14981.891348088531</v>
      </c>
      <c r="M233" s="115">
        <f t="shared" si="8"/>
        <v>24668.008048289736</v>
      </c>
      <c r="N233" s="115">
        <f t="shared" si="8"/>
        <v>32598.189134808854</v>
      </c>
      <c r="O233" s="115">
        <f t="shared" si="8"/>
        <v>27807.042253521126</v>
      </c>
      <c r="P233" s="115">
        <f t="shared" si="8"/>
        <v>27808.113844752465</v>
      </c>
      <c r="Q233" s="115">
        <f t="shared" si="8"/>
        <v>34191.613541325234</v>
      </c>
      <c r="R233" s="115">
        <f t="shared" si="8"/>
        <v>38441.122635753505</v>
      </c>
      <c r="S233" s="115">
        <f t="shared" si="8"/>
        <v>30227.374415293882</v>
      </c>
      <c r="T233" s="115">
        <f t="shared" si="8"/>
        <v>23255.123302816024</v>
      </c>
      <c r="U233" s="115">
        <f t="shared" si="8"/>
        <v>16870.665103032334</v>
      </c>
    </row>
    <row r="234" spans="2:21" ht="15.75">
      <c r="B234" s="113"/>
      <c r="C234" s="115"/>
      <c r="D234" s="115"/>
      <c r="E234" s="115"/>
      <c r="F234" s="115"/>
      <c r="G234" s="115"/>
      <c r="H234" s="115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</row>
    <row r="235" spans="2:21" ht="15.75">
      <c r="B235" s="113" t="s">
        <v>131</v>
      </c>
      <c r="C235" s="115" t="s">
        <v>79</v>
      </c>
      <c r="D235" s="115" t="s">
        <v>68</v>
      </c>
      <c r="E235" s="115" t="s">
        <v>10</v>
      </c>
      <c r="F235" s="115" t="s">
        <v>10</v>
      </c>
      <c r="G235" s="115" t="s">
        <v>10</v>
      </c>
      <c r="H235" s="113" t="s">
        <v>170</v>
      </c>
      <c r="I235" s="115">
        <v>13848912.754029613</v>
      </c>
      <c r="J235" s="115">
        <f>SUMIFS(J$195:J$233,$C$195:$C$233,$C235,$D$195:$D$233,$D235,$E$195:$E$233,$E235)/SUMIFS($I$195:$I$233,$C$195:$C$233,$C235,$D$195:$D$233,$D235,$E$195:$E$233,$E235)*$I235</f>
        <v>1097453.2496810246</v>
      </c>
      <c r="K235" s="115">
        <f t="shared" ref="K235:U235" si="9">SUMIFS(K$195:K$233,$C$195:$C$233,$C235,$D$195:$D$233,$D235,$E$195:$E$233,$E235)/SUMIFS($I$195:$I$233,$C$195:$C$233,$C235,$D$195:$D$233,$D235,$E$195:$E$233,$E235)*$I235</f>
        <v>1194002.9420268666</v>
      </c>
      <c r="L235" s="115">
        <f t="shared" si="9"/>
        <v>914982.28217205743</v>
      </c>
      <c r="M235" s="115">
        <f t="shared" si="9"/>
        <v>805219.29171571182</v>
      </c>
      <c r="N235" s="115">
        <f t="shared" si="9"/>
        <v>1179626.8832673107</v>
      </c>
      <c r="O235" s="115">
        <f t="shared" si="9"/>
        <v>1535687.3091877999</v>
      </c>
      <c r="P235" s="115">
        <f t="shared" si="9"/>
        <v>1738709.5619809011</v>
      </c>
      <c r="Q235" s="115">
        <f t="shared" si="9"/>
        <v>1521458.7276402779</v>
      </c>
      <c r="R235" s="115">
        <f t="shared" si="9"/>
        <v>1321930.6598345567</v>
      </c>
      <c r="S235" s="115">
        <f t="shared" si="9"/>
        <v>841994.12530942063</v>
      </c>
      <c r="T235" s="115">
        <f t="shared" si="9"/>
        <v>885457.90191100817</v>
      </c>
      <c r="U235" s="115">
        <f t="shared" si="9"/>
        <v>812389.81930267799</v>
      </c>
    </row>
    <row r="236" spans="2:21" ht="15.75">
      <c r="B236" s="113" t="s">
        <v>131</v>
      </c>
      <c r="C236" s="115" t="s">
        <v>9</v>
      </c>
      <c r="D236" s="115" t="s">
        <v>68</v>
      </c>
      <c r="E236" s="115" t="s">
        <v>10</v>
      </c>
      <c r="F236" s="115" t="s">
        <v>10</v>
      </c>
      <c r="G236" s="115" t="s">
        <v>10</v>
      </c>
      <c r="H236" s="113" t="s">
        <v>170</v>
      </c>
      <c r="I236" s="115">
        <v>184961.56009356948</v>
      </c>
      <c r="J236" s="115">
        <f t="shared" ref="J236:U256" si="10">SUMIFS(J$195:J$233,$C$195:$C$233,$C236,$D$195:$D$233,$D236,$E$195:$E$233,$E236)/SUMIFS($I$195:$I$233,$C$195:$C$233,$C236,$D$195:$D$233,$D236,$E$195:$E$233,$E236)*$I236</f>
        <v>17559.326863185524</v>
      </c>
      <c r="K236" s="115">
        <f t="shared" si="10"/>
        <v>17440.028609005345</v>
      </c>
      <c r="L236" s="115">
        <f t="shared" si="10"/>
        <v>14605.706528976394</v>
      </c>
      <c r="M236" s="115">
        <f t="shared" si="10"/>
        <v>12244.387741529499</v>
      </c>
      <c r="N236" s="115">
        <f t="shared" si="10"/>
        <v>12499.76454095472</v>
      </c>
      <c r="O236" s="115">
        <f t="shared" si="10"/>
        <v>16426.627361274364</v>
      </c>
      <c r="P236" s="115">
        <f t="shared" si="10"/>
        <v>22323.754311654699</v>
      </c>
      <c r="Q236" s="115">
        <f t="shared" si="10"/>
        <v>19119.707859079092</v>
      </c>
      <c r="R236" s="115">
        <f t="shared" si="10"/>
        <v>15309.566810748254</v>
      </c>
      <c r="S236" s="115">
        <f t="shared" si="10"/>
        <v>12581.999036735697</v>
      </c>
      <c r="T236" s="115">
        <f t="shared" si="10"/>
        <v>12360.202154483843</v>
      </c>
      <c r="U236" s="115">
        <f t="shared" si="10"/>
        <v>12490.488275942047</v>
      </c>
    </row>
    <row r="237" spans="2:21" ht="15.75">
      <c r="B237" s="113" t="s">
        <v>131</v>
      </c>
      <c r="C237" s="115" t="s">
        <v>9</v>
      </c>
      <c r="D237" s="115" t="s">
        <v>84</v>
      </c>
      <c r="E237" s="115" t="s">
        <v>10</v>
      </c>
      <c r="F237" s="115" t="s">
        <v>10</v>
      </c>
      <c r="G237" s="115" t="s">
        <v>10</v>
      </c>
      <c r="H237" s="113" t="s">
        <v>170</v>
      </c>
      <c r="I237" s="115">
        <v>3360124.9887542012</v>
      </c>
      <c r="J237" s="115">
        <f t="shared" si="10"/>
        <v>313010.46352293831</v>
      </c>
      <c r="K237" s="115">
        <f t="shared" si="10"/>
        <v>338968.04821415647</v>
      </c>
      <c r="L237" s="115">
        <f t="shared" si="10"/>
        <v>288668.24549774767</v>
      </c>
      <c r="M237" s="115">
        <f t="shared" si="10"/>
        <v>254217.93842320945</v>
      </c>
      <c r="N237" s="115">
        <f t="shared" si="10"/>
        <v>258256.73216586877</v>
      </c>
      <c r="O237" s="115">
        <f t="shared" si="10"/>
        <v>298506.78385850211</v>
      </c>
      <c r="P237" s="115">
        <f t="shared" si="10"/>
        <v>320026.63068605197</v>
      </c>
      <c r="Q237" s="115">
        <f t="shared" si="10"/>
        <v>290804.33428254892</v>
      </c>
      <c r="R237" s="115">
        <f t="shared" si="10"/>
        <v>266231.81249917962</v>
      </c>
      <c r="S237" s="115">
        <f t="shared" si="10"/>
        <v>240397.5815010618</v>
      </c>
      <c r="T237" s="115">
        <f t="shared" si="10"/>
        <v>244805.55385833306</v>
      </c>
      <c r="U237" s="115">
        <f t="shared" si="10"/>
        <v>246230.86424460288</v>
      </c>
    </row>
    <row r="238" spans="2:21" ht="15.75">
      <c r="B238" s="113" t="s">
        <v>131</v>
      </c>
      <c r="C238" s="115" t="s">
        <v>9</v>
      </c>
      <c r="D238" s="115" t="s">
        <v>87</v>
      </c>
      <c r="E238" s="115" t="s">
        <v>10</v>
      </c>
      <c r="F238" s="115" t="s">
        <v>10</v>
      </c>
      <c r="G238" s="115" t="s">
        <v>10</v>
      </c>
      <c r="H238" s="113" t="s">
        <v>170</v>
      </c>
      <c r="I238" s="115">
        <v>110092.31605423642</v>
      </c>
      <c r="J238" s="115">
        <f t="shared" si="10"/>
        <v>9493.9600969727835</v>
      </c>
      <c r="K238" s="115">
        <f t="shared" si="10"/>
        <v>9752.1632884496412</v>
      </c>
      <c r="L238" s="115">
        <f t="shared" si="10"/>
        <v>9055.8189845389588</v>
      </c>
      <c r="M238" s="115">
        <f t="shared" si="10"/>
        <v>8419.5911975236231</v>
      </c>
      <c r="N238" s="115">
        <f t="shared" si="10"/>
        <v>8646.4228441895448</v>
      </c>
      <c r="O238" s="115">
        <f t="shared" si="10"/>
        <v>10389.852070408933</v>
      </c>
      <c r="P238" s="115">
        <f t="shared" si="10"/>
        <v>11514.229068840383</v>
      </c>
      <c r="Q238" s="115">
        <f t="shared" si="10"/>
        <v>10079.768406360157</v>
      </c>
      <c r="R238" s="115">
        <f t="shared" si="10"/>
        <v>8935.162506580069</v>
      </c>
      <c r="S238" s="115">
        <f t="shared" si="10"/>
        <v>8236.5470332819405</v>
      </c>
      <c r="T238" s="115">
        <f t="shared" si="10"/>
        <v>7839.3255164790562</v>
      </c>
      <c r="U238" s="115">
        <f t="shared" si="10"/>
        <v>7729.4750406113189</v>
      </c>
    </row>
    <row r="239" spans="2:21" ht="15.75">
      <c r="B239" s="113" t="s">
        <v>131</v>
      </c>
      <c r="C239" s="115" t="s">
        <v>21</v>
      </c>
      <c r="D239" s="115" t="s">
        <v>68</v>
      </c>
      <c r="E239" s="115" t="s">
        <v>22</v>
      </c>
      <c r="F239" s="115" t="s">
        <v>10</v>
      </c>
      <c r="G239" s="115" t="s">
        <v>10</v>
      </c>
      <c r="H239" s="113" t="s">
        <v>170</v>
      </c>
      <c r="I239" s="115">
        <v>19614.789810188311</v>
      </c>
      <c r="J239" s="115">
        <f t="shared" si="10"/>
        <v>1291.8992223640057</v>
      </c>
      <c r="K239" s="115">
        <f t="shared" si="10"/>
        <v>1243.7846668047291</v>
      </c>
      <c r="L239" s="115">
        <f t="shared" si="10"/>
        <v>1135.9134345711336</v>
      </c>
      <c r="M239" s="115">
        <f t="shared" si="10"/>
        <v>1010.5753225912734</v>
      </c>
      <c r="N239" s="115">
        <f t="shared" si="10"/>
        <v>1303.3726785898973</v>
      </c>
      <c r="O239" s="115">
        <f t="shared" si="10"/>
        <v>1833.3165890521182</v>
      </c>
      <c r="P239" s="115">
        <f t="shared" si="10"/>
        <v>2661.7066452050044</v>
      </c>
      <c r="Q239" s="115">
        <f t="shared" si="10"/>
        <v>2178.3365418700855</v>
      </c>
      <c r="R239" s="115">
        <f t="shared" si="10"/>
        <v>2119.0932013321003</v>
      </c>
      <c r="S239" s="115">
        <f t="shared" si="10"/>
        <v>1751.6416361038423</v>
      </c>
      <c r="T239" s="115">
        <f t="shared" si="10"/>
        <v>1655.7560296874881</v>
      </c>
      <c r="U239" s="115">
        <f t="shared" si="10"/>
        <v>1429.3938420166321</v>
      </c>
    </row>
    <row r="240" spans="2:21" ht="15.75">
      <c r="B240" s="113" t="s">
        <v>131</v>
      </c>
      <c r="C240" s="115" t="s">
        <v>21</v>
      </c>
      <c r="D240" s="115" t="s">
        <v>84</v>
      </c>
      <c r="E240" s="115" t="s">
        <v>22</v>
      </c>
      <c r="F240" s="115" t="s">
        <v>10</v>
      </c>
      <c r="G240" s="115" t="s">
        <v>10</v>
      </c>
      <c r="H240" s="113" t="s">
        <v>170</v>
      </c>
      <c r="I240" s="115">
        <v>5472573.8466537502</v>
      </c>
      <c r="J240" s="115">
        <f t="shared" si="10"/>
        <v>453400.45816554484</v>
      </c>
      <c r="K240" s="115">
        <f t="shared" si="10"/>
        <v>484053.21822240081</v>
      </c>
      <c r="L240" s="115">
        <f t="shared" si="10"/>
        <v>501078.18664600735</v>
      </c>
      <c r="M240" s="115">
        <f t="shared" si="10"/>
        <v>510260.78560722322</v>
      </c>
      <c r="N240" s="115">
        <f t="shared" si="10"/>
        <v>495512.70792052918</v>
      </c>
      <c r="O240" s="115">
        <f t="shared" si="10"/>
        <v>499364.98591914074</v>
      </c>
      <c r="P240" s="115">
        <f t="shared" si="10"/>
        <v>465483.58006424445</v>
      </c>
      <c r="Q240" s="115">
        <f t="shared" si="10"/>
        <v>434757.40795666934</v>
      </c>
      <c r="R240" s="115">
        <f t="shared" si="10"/>
        <v>419779.66622256231</v>
      </c>
      <c r="S240" s="115">
        <f t="shared" si="10"/>
        <v>392006.71212238906</v>
      </c>
      <c r="T240" s="115">
        <f t="shared" si="10"/>
        <v>402608.28171720589</v>
      </c>
      <c r="U240" s="115">
        <f t="shared" si="10"/>
        <v>414267.8560898322</v>
      </c>
    </row>
    <row r="241" spans="2:21" ht="15.75">
      <c r="B241" s="113" t="s">
        <v>131</v>
      </c>
      <c r="C241" s="115" t="s">
        <v>21</v>
      </c>
      <c r="D241" s="115" t="s">
        <v>84</v>
      </c>
      <c r="E241" s="115" t="s">
        <v>23</v>
      </c>
      <c r="F241" s="115" t="s">
        <v>10</v>
      </c>
      <c r="G241" s="115" t="s">
        <v>10</v>
      </c>
      <c r="H241" s="113" t="s">
        <v>170</v>
      </c>
      <c r="I241" s="115">
        <v>68088.107312671767</v>
      </c>
      <c r="J241" s="115">
        <f t="shared" si="10"/>
        <v>5683.6043843545312</v>
      </c>
      <c r="K241" s="115">
        <f t="shared" si="10"/>
        <v>6656.4431562336458</v>
      </c>
      <c r="L241" s="115">
        <f t="shared" si="10"/>
        <v>6482.5860112997671</v>
      </c>
      <c r="M241" s="115">
        <f t="shared" si="10"/>
        <v>5846.6369749177538</v>
      </c>
      <c r="N241" s="115">
        <f t="shared" si="10"/>
        <v>6189.7738208055907</v>
      </c>
      <c r="O241" s="115">
        <f t="shared" si="10"/>
        <v>6070.4408420788113</v>
      </c>
      <c r="P241" s="115">
        <f t="shared" si="10"/>
        <v>5857.2754193471128</v>
      </c>
      <c r="Q241" s="115">
        <f t="shared" si="10"/>
        <v>5438.5998132285458</v>
      </c>
      <c r="R241" s="115">
        <f t="shared" si="10"/>
        <v>4968.0451148254551</v>
      </c>
      <c r="S241" s="115">
        <f t="shared" si="10"/>
        <v>4640.7957161507484</v>
      </c>
      <c r="T241" s="115">
        <f t="shared" si="10"/>
        <v>5618.611109655516</v>
      </c>
      <c r="U241" s="115">
        <f t="shared" si="10"/>
        <v>4635.2949497742911</v>
      </c>
    </row>
    <row r="242" spans="2:21" ht="15.75">
      <c r="B242" s="113" t="s">
        <v>131</v>
      </c>
      <c r="C242" s="115" t="s">
        <v>21</v>
      </c>
      <c r="D242" s="115" t="s">
        <v>87</v>
      </c>
      <c r="E242" s="115" t="s">
        <v>22</v>
      </c>
      <c r="F242" s="115" t="s">
        <v>10</v>
      </c>
      <c r="G242" s="115" t="s">
        <v>10</v>
      </c>
      <c r="H242" s="113" t="s">
        <v>170</v>
      </c>
      <c r="I242" s="115">
        <v>636048.71381252212</v>
      </c>
      <c r="J242" s="115">
        <f t="shared" si="10"/>
        <v>54318.833713552245</v>
      </c>
      <c r="K242" s="115">
        <f t="shared" si="10"/>
        <v>55926.819288554616</v>
      </c>
      <c r="L242" s="115">
        <f t="shared" si="10"/>
        <v>57333.751714338316</v>
      </c>
      <c r="M242" s="115">
        <f t="shared" si="10"/>
        <v>65422.940874443746</v>
      </c>
      <c r="N242" s="115">
        <f t="shared" si="10"/>
        <v>55340.424405830512</v>
      </c>
      <c r="O242" s="115">
        <f t="shared" si="10"/>
        <v>54010.476268046463</v>
      </c>
      <c r="P242" s="115">
        <f t="shared" si="10"/>
        <v>47927.73278481586</v>
      </c>
      <c r="Q242" s="115">
        <f t="shared" si="10"/>
        <v>49054.267763200864</v>
      </c>
      <c r="R242" s="115">
        <f t="shared" si="10"/>
        <v>51087.274995099709</v>
      </c>
      <c r="S242" s="115">
        <f t="shared" si="10"/>
        <v>49721.746162087322</v>
      </c>
      <c r="T242" s="115">
        <f t="shared" si="10"/>
        <v>48489.470769962529</v>
      </c>
      <c r="U242" s="115">
        <f t="shared" si="10"/>
        <v>47414.97507258987</v>
      </c>
    </row>
    <row r="243" spans="2:21" ht="15.75">
      <c r="B243" s="113" t="s">
        <v>131</v>
      </c>
      <c r="C243" s="115" t="s">
        <v>21</v>
      </c>
      <c r="D243" s="115" t="s">
        <v>87</v>
      </c>
      <c r="E243" s="115" t="s">
        <v>23</v>
      </c>
      <c r="F243" s="115" t="s">
        <v>10</v>
      </c>
      <c r="G243" s="115" t="s">
        <v>10</v>
      </c>
      <c r="H243" s="113" t="s">
        <v>170</v>
      </c>
      <c r="I243" s="115">
        <v>1285.9175998965197</v>
      </c>
      <c r="J243" s="115">
        <f t="shared" si="10"/>
        <v>0</v>
      </c>
      <c r="K243" s="115">
        <f t="shared" si="10"/>
        <v>0</v>
      </c>
      <c r="L243" s="115">
        <f t="shared" si="10"/>
        <v>69.982210517205701</v>
      </c>
      <c r="M243" s="115">
        <f t="shared" si="10"/>
        <v>122.46795611724237</v>
      </c>
      <c r="N243" s="115">
        <f t="shared" si="10"/>
        <v>148.71143710917241</v>
      </c>
      <c r="O243" s="115">
        <f t="shared" si="10"/>
        <v>148.71143710917241</v>
      </c>
      <c r="P243" s="115">
        <f t="shared" si="10"/>
        <v>157.45966956775695</v>
      </c>
      <c r="Q243" s="115">
        <f t="shared" si="10"/>
        <v>157.45946094438827</v>
      </c>
      <c r="R243" s="115">
        <f t="shared" si="10"/>
        <v>131.21618857582686</v>
      </c>
      <c r="S243" s="115">
        <f t="shared" si="10"/>
        <v>122.46794701969209</v>
      </c>
      <c r="T243" s="115">
        <f t="shared" si="10"/>
        <v>104.97285026529094</v>
      </c>
      <c r="U243" s="115">
        <f t="shared" si="10"/>
        <v>122.46844267077174</v>
      </c>
    </row>
    <row r="244" spans="2:21" ht="15.75">
      <c r="B244" s="113" t="s">
        <v>131</v>
      </c>
      <c r="C244" s="115" t="s">
        <v>24</v>
      </c>
      <c r="D244" s="115" t="s">
        <v>90</v>
      </c>
      <c r="E244" s="115" t="s">
        <v>10</v>
      </c>
      <c r="F244" s="115" t="s">
        <v>10</v>
      </c>
      <c r="G244" s="115" t="s">
        <v>10</v>
      </c>
      <c r="H244" s="113" t="s">
        <v>170</v>
      </c>
      <c r="I244" s="115">
        <v>-10577000</v>
      </c>
      <c r="J244" s="115">
        <f t="shared" si="10"/>
        <v>-2138587.0723327408</v>
      </c>
      <c r="K244" s="115">
        <f t="shared" si="10"/>
        <v>-2317657.8605625867</v>
      </c>
      <c r="L244" s="115">
        <f t="shared" si="10"/>
        <v>-1814860.6242712559</v>
      </c>
      <c r="M244" s="115">
        <f t="shared" si="10"/>
        <v>-1025167.4797885468</v>
      </c>
      <c r="N244" s="115">
        <f t="shared" si="10"/>
        <v>-298302.32195957541</v>
      </c>
      <c r="O244" s="115">
        <f t="shared" si="10"/>
        <v>-55025.733424417704</v>
      </c>
      <c r="P244" s="115">
        <f t="shared" si="10"/>
        <v>-35731.713420962791</v>
      </c>
      <c r="Q244" s="115">
        <f t="shared" si="10"/>
        <v>-34476.301349543515</v>
      </c>
      <c r="R244" s="115">
        <f t="shared" si="10"/>
        <v>-163271.18093209091</v>
      </c>
      <c r="S244" s="115">
        <f t="shared" si="10"/>
        <v>-604972.89458734391</v>
      </c>
      <c r="T244" s="115">
        <f t="shared" si="10"/>
        <v>-896660.25611474877</v>
      </c>
      <c r="U244" s="115">
        <f t="shared" si="10"/>
        <v>-1192286.5612561868</v>
      </c>
    </row>
    <row r="245" spans="2:21" ht="15.75">
      <c r="B245" s="113" t="s">
        <v>131</v>
      </c>
      <c r="C245" s="115" t="s">
        <v>88</v>
      </c>
      <c r="D245" s="115" t="s">
        <v>87</v>
      </c>
      <c r="E245" s="115" t="s">
        <v>22</v>
      </c>
      <c r="F245" s="115" t="s">
        <v>10</v>
      </c>
      <c r="G245" s="115" t="s">
        <v>10</v>
      </c>
      <c r="H245" s="113" t="s">
        <v>170</v>
      </c>
      <c r="I245" s="115">
        <v>12224.974902314538</v>
      </c>
      <c r="J245" s="115">
        <f t="shared" si="10"/>
        <v>896.64395526815031</v>
      </c>
      <c r="K245" s="115">
        <f t="shared" si="10"/>
        <v>1261.1333679787806</v>
      </c>
      <c r="L245" s="115">
        <f t="shared" si="10"/>
        <v>1239.2640032161428</v>
      </c>
      <c r="M245" s="115">
        <f t="shared" si="10"/>
        <v>867.48480225129993</v>
      </c>
      <c r="N245" s="115">
        <f t="shared" si="10"/>
        <v>998.70099082712682</v>
      </c>
      <c r="O245" s="115">
        <f t="shared" si="10"/>
        <v>962.25204955606387</v>
      </c>
      <c r="P245" s="115">
        <f t="shared" si="10"/>
        <v>2711.8012305670891</v>
      </c>
      <c r="Q245" s="115">
        <f t="shared" si="10"/>
        <v>736.26861367547315</v>
      </c>
      <c r="R245" s="115">
        <f t="shared" si="10"/>
        <v>743.55840192968572</v>
      </c>
      <c r="S245" s="115">
        <f t="shared" si="10"/>
        <v>517.574966049095</v>
      </c>
      <c r="T245" s="115">
        <f t="shared" si="10"/>
        <v>619.63200160807128</v>
      </c>
      <c r="U245" s="115">
        <f t="shared" si="10"/>
        <v>670.66051938755959</v>
      </c>
    </row>
    <row r="246" spans="2:21" ht="15.75">
      <c r="B246" s="113" t="s">
        <v>131</v>
      </c>
      <c r="C246" s="115" t="s">
        <v>85</v>
      </c>
      <c r="D246" s="115" t="s">
        <v>84</v>
      </c>
      <c r="E246" s="115" t="s">
        <v>22</v>
      </c>
      <c r="F246" s="115" t="s">
        <v>10</v>
      </c>
      <c r="G246" s="115" t="s">
        <v>10</v>
      </c>
      <c r="H246" s="113" t="s">
        <v>170</v>
      </c>
      <c r="I246" s="115">
        <v>817331.87600806251</v>
      </c>
      <c r="J246" s="115">
        <f t="shared" si="10"/>
        <v>78748.42433159762</v>
      </c>
      <c r="K246" s="115">
        <f t="shared" si="10"/>
        <v>77149.844975506363</v>
      </c>
      <c r="L246" s="115">
        <f t="shared" si="10"/>
        <v>78225.400164137813</v>
      </c>
      <c r="M246" s="115">
        <f t="shared" si="10"/>
        <v>80827.035307682425</v>
      </c>
      <c r="N246" s="115">
        <f t="shared" si="10"/>
        <v>76939.007735727879</v>
      </c>
      <c r="O246" s="115">
        <f t="shared" si="10"/>
        <v>73934.898499362956</v>
      </c>
      <c r="P246" s="115">
        <f t="shared" si="10"/>
        <v>60764.47316193748</v>
      </c>
      <c r="Q246" s="115">
        <f t="shared" si="10"/>
        <v>59140.01277079487</v>
      </c>
      <c r="R246" s="115">
        <f t="shared" si="10"/>
        <v>58655.644950115297</v>
      </c>
      <c r="S246" s="115">
        <f t="shared" si="10"/>
        <v>55307.424059383899</v>
      </c>
      <c r="T246" s="115">
        <f t="shared" si="10"/>
        <v>56267.811699345824</v>
      </c>
      <c r="U246" s="115">
        <f t="shared" si="10"/>
        <v>61371.898352470125</v>
      </c>
    </row>
    <row r="247" spans="2:21" ht="15.75">
      <c r="B247" s="113" t="s">
        <v>131</v>
      </c>
      <c r="C247" s="115" t="s">
        <v>85</v>
      </c>
      <c r="D247" s="115" t="s">
        <v>84</v>
      </c>
      <c r="E247" s="115" t="s">
        <v>23</v>
      </c>
      <c r="F247" s="115" t="s">
        <v>10</v>
      </c>
      <c r="G247" s="115" t="s">
        <v>10</v>
      </c>
      <c r="H247" s="113" t="s">
        <v>170</v>
      </c>
      <c r="I247" s="115">
        <v>340647.4859614296</v>
      </c>
      <c r="J247" s="115">
        <f t="shared" si="10"/>
        <v>31950.712174856686</v>
      </c>
      <c r="K247" s="115">
        <f t="shared" si="10"/>
        <v>34278.110913397366</v>
      </c>
      <c r="L247" s="115">
        <f t="shared" si="10"/>
        <v>29724.744720590596</v>
      </c>
      <c r="M247" s="115">
        <f t="shared" si="10"/>
        <v>29582.996476033637</v>
      </c>
      <c r="N247" s="115">
        <f t="shared" si="10"/>
        <v>28195.443483094317</v>
      </c>
      <c r="O247" s="115">
        <f t="shared" si="10"/>
        <v>31161.097055337606</v>
      </c>
      <c r="P247" s="115">
        <f t="shared" si="10"/>
        <v>28017.004898880634</v>
      </c>
      <c r="Q247" s="115">
        <f t="shared" si="10"/>
        <v>27272.76645838613</v>
      </c>
      <c r="R247" s="115">
        <f t="shared" si="10"/>
        <v>25797.213226335283</v>
      </c>
      <c r="S247" s="115">
        <f t="shared" si="10"/>
        <v>24553.446974202063</v>
      </c>
      <c r="T247" s="115">
        <f t="shared" si="10"/>
        <v>24804.634104596815</v>
      </c>
      <c r="U247" s="115">
        <f t="shared" si="10"/>
        <v>25309.315475718464</v>
      </c>
    </row>
    <row r="248" spans="2:21" ht="15.75">
      <c r="B248" s="113" t="s">
        <v>131</v>
      </c>
      <c r="C248" s="115" t="s">
        <v>85</v>
      </c>
      <c r="D248" s="115" t="s">
        <v>87</v>
      </c>
      <c r="E248" s="115" t="s">
        <v>22</v>
      </c>
      <c r="F248" s="115" t="s">
        <v>10</v>
      </c>
      <c r="G248" s="115" t="s">
        <v>10</v>
      </c>
      <c r="H248" s="113" t="s">
        <v>170</v>
      </c>
      <c r="I248" s="115">
        <v>1449131.9273043326</v>
      </c>
      <c r="J248" s="115">
        <f t="shared" si="10"/>
        <v>130656.33302409672</v>
      </c>
      <c r="K248" s="115">
        <f t="shared" si="10"/>
        <v>119555.4483748878</v>
      </c>
      <c r="L248" s="115">
        <f t="shared" si="10"/>
        <v>125800.97338119072</v>
      </c>
      <c r="M248" s="115">
        <f t="shared" si="10"/>
        <v>123721.19630233601</v>
      </c>
      <c r="N248" s="115">
        <f t="shared" si="10"/>
        <v>130713.92452668175</v>
      </c>
      <c r="O248" s="115">
        <f t="shared" si="10"/>
        <v>117761.79398324166</v>
      </c>
      <c r="P248" s="115">
        <f t="shared" si="10"/>
        <v>111872.73389885898</v>
      </c>
      <c r="Q248" s="115">
        <f t="shared" si="10"/>
        <v>116065.82597939351</v>
      </c>
      <c r="R248" s="115">
        <f t="shared" si="10"/>
        <v>116686.91673097873</v>
      </c>
      <c r="S248" s="115">
        <f t="shared" si="10"/>
        <v>119868.54674832703</v>
      </c>
      <c r="T248" s="115">
        <f t="shared" si="10"/>
        <v>116619.47584974307</v>
      </c>
      <c r="U248" s="115">
        <f t="shared" si="10"/>
        <v>119808.75850459657</v>
      </c>
    </row>
    <row r="249" spans="2:21" ht="15.75">
      <c r="B249" s="113" t="s">
        <v>131</v>
      </c>
      <c r="C249" s="115" t="s">
        <v>85</v>
      </c>
      <c r="D249" s="115" t="s">
        <v>87</v>
      </c>
      <c r="E249" s="115" t="s">
        <v>23</v>
      </c>
      <c r="F249" s="115" t="s">
        <v>10</v>
      </c>
      <c r="G249" s="115" t="s">
        <v>10</v>
      </c>
      <c r="H249" s="113" t="s">
        <v>170</v>
      </c>
      <c r="I249" s="115">
        <v>3162.3086908914211</v>
      </c>
      <c r="J249" s="115">
        <f t="shared" si="10"/>
        <v>209.94525632174316</v>
      </c>
      <c r="K249" s="115">
        <f t="shared" si="10"/>
        <v>196.82428286374031</v>
      </c>
      <c r="L249" s="115">
        <f t="shared" si="10"/>
        <v>209.94525632174316</v>
      </c>
      <c r="M249" s="115">
        <f t="shared" si="10"/>
        <v>236.18972960236724</v>
      </c>
      <c r="N249" s="115">
        <f t="shared" si="10"/>
        <v>249.30957796231334</v>
      </c>
      <c r="O249" s="115">
        <f t="shared" si="10"/>
        <v>314.91949798156429</v>
      </c>
      <c r="P249" s="115">
        <f t="shared" si="10"/>
        <v>354.28333122124161</v>
      </c>
      <c r="Q249" s="115">
        <f t="shared" si="10"/>
        <v>314.91931845881498</v>
      </c>
      <c r="R249" s="115">
        <f t="shared" si="10"/>
        <v>314.91819167643104</v>
      </c>
      <c r="S249" s="115">
        <f t="shared" si="10"/>
        <v>262.432046698877</v>
      </c>
      <c r="T249" s="115">
        <f t="shared" si="10"/>
        <v>262.43355708854432</v>
      </c>
      <c r="U249" s="115">
        <f t="shared" si="10"/>
        <v>236.18864469404019</v>
      </c>
    </row>
    <row r="250" spans="2:21" ht="15.75">
      <c r="B250" s="113" t="s">
        <v>131</v>
      </c>
      <c r="C250" s="115" t="s">
        <v>89</v>
      </c>
      <c r="D250" s="115" t="s">
        <v>87</v>
      </c>
      <c r="E250" s="115" t="s">
        <v>23</v>
      </c>
      <c r="F250" s="115" t="s">
        <v>10</v>
      </c>
      <c r="G250" s="115" t="s">
        <v>10</v>
      </c>
      <c r="H250" s="113" t="s">
        <v>170</v>
      </c>
      <c r="I250" s="115">
        <v>3938165.2249523695</v>
      </c>
      <c r="J250" s="115">
        <f t="shared" si="10"/>
        <v>335467.30717126938</v>
      </c>
      <c r="K250" s="115">
        <f t="shared" si="10"/>
        <v>333341.60518718575</v>
      </c>
      <c r="L250" s="115">
        <f t="shared" si="10"/>
        <v>339718.71195197094</v>
      </c>
      <c r="M250" s="115">
        <f t="shared" si="10"/>
        <v>322634.36392855347</v>
      </c>
      <c r="N250" s="115">
        <f t="shared" si="10"/>
        <v>329378.87710473029</v>
      </c>
      <c r="O250" s="115">
        <f t="shared" si="10"/>
        <v>321584.63523248129</v>
      </c>
      <c r="P250" s="115">
        <f t="shared" si="10"/>
        <v>341765.68476459867</v>
      </c>
      <c r="Q250" s="115">
        <f t="shared" si="10"/>
        <v>337278.09165699506</v>
      </c>
      <c r="R250" s="115">
        <f t="shared" si="10"/>
        <v>313291.77095889195</v>
      </c>
      <c r="S250" s="115">
        <f t="shared" si="10"/>
        <v>312556.9621312418</v>
      </c>
      <c r="T250" s="115">
        <f t="shared" si="10"/>
        <v>310457.50238683063</v>
      </c>
      <c r="U250" s="115">
        <f t="shared" si="10"/>
        <v>340689.71247762087</v>
      </c>
    </row>
    <row r="251" spans="2:21" ht="15.75">
      <c r="B251" s="113" t="s">
        <v>131</v>
      </c>
      <c r="C251" s="115" t="s">
        <v>78</v>
      </c>
      <c r="D251" s="115" t="s">
        <v>68</v>
      </c>
      <c r="E251" s="115" t="s">
        <v>10</v>
      </c>
      <c r="F251" s="115" t="s">
        <v>10</v>
      </c>
      <c r="G251" s="115" t="s">
        <v>10</v>
      </c>
      <c r="H251" s="113" t="s">
        <v>170</v>
      </c>
      <c r="I251" s="115">
        <v>7510.896066627859</v>
      </c>
      <c r="J251" s="115">
        <f t="shared" si="10"/>
        <v>632.63038556809147</v>
      </c>
      <c r="K251" s="115">
        <f t="shared" si="10"/>
        <v>630.95979063772018</v>
      </c>
      <c r="L251" s="115">
        <f t="shared" si="10"/>
        <v>631.11075488749225</v>
      </c>
      <c r="M251" s="115">
        <f t="shared" si="10"/>
        <v>629.72839037729091</v>
      </c>
      <c r="N251" s="115">
        <f t="shared" si="10"/>
        <v>628.69703915105879</v>
      </c>
      <c r="O251" s="115">
        <f t="shared" si="10"/>
        <v>627.88171805162733</v>
      </c>
      <c r="P251" s="115">
        <f t="shared" si="10"/>
        <v>625.39779965840034</v>
      </c>
      <c r="Q251" s="115">
        <f t="shared" si="10"/>
        <v>619.62206156550894</v>
      </c>
      <c r="R251" s="115">
        <f t="shared" si="10"/>
        <v>626.43229002782209</v>
      </c>
      <c r="S251" s="115">
        <f t="shared" si="10"/>
        <v>624.5836200655832</v>
      </c>
      <c r="T251" s="115">
        <f t="shared" si="10"/>
        <v>610.48487186946579</v>
      </c>
      <c r="U251" s="115">
        <f t="shared" si="10"/>
        <v>623.36734476779657</v>
      </c>
    </row>
    <row r="252" spans="2:21" ht="15.75">
      <c r="B252" s="113" t="s">
        <v>131</v>
      </c>
      <c r="C252" s="115" t="s">
        <v>78</v>
      </c>
      <c r="D252" s="115" t="s">
        <v>84</v>
      </c>
      <c r="E252" s="115" t="s">
        <v>10</v>
      </c>
      <c r="F252" s="115" t="s">
        <v>10</v>
      </c>
      <c r="G252" s="115" t="s">
        <v>10</v>
      </c>
      <c r="H252" s="113" t="s">
        <v>170</v>
      </c>
      <c r="I252" s="115">
        <v>12164.823195369338</v>
      </c>
      <c r="J252" s="115">
        <f t="shared" si="10"/>
        <v>1019.0215492682912</v>
      </c>
      <c r="K252" s="115">
        <f t="shared" si="10"/>
        <v>1019.7524196111865</v>
      </c>
      <c r="L252" s="115">
        <f t="shared" si="10"/>
        <v>1018.5273122710873</v>
      </c>
      <c r="M252" s="115">
        <f t="shared" si="10"/>
        <v>1017.5549523011524</v>
      </c>
      <c r="N252" s="115">
        <f t="shared" si="10"/>
        <v>1019.7676506754144</v>
      </c>
      <c r="O252" s="115">
        <f t="shared" si="10"/>
        <v>1019.5528705957904</v>
      </c>
      <c r="P252" s="115">
        <f t="shared" si="10"/>
        <v>1011.343547716819</v>
      </c>
      <c r="Q252" s="115">
        <f t="shared" si="10"/>
        <v>995.86966942114998</v>
      </c>
      <c r="R252" s="115">
        <f t="shared" si="10"/>
        <v>1015.032776360977</v>
      </c>
      <c r="S252" s="115">
        <f t="shared" si="10"/>
        <v>1016.1066767590995</v>
      </c>
      <c r="T252" s="115">
        <f t="shared" si="10"/>
        <v>998.99424498855558</v>
      </c>
      <c r="U252" s="115">
        <f t="shared" si="10"/>
        <v>1013.299525399813</v>
      </c>
    </row>
    <row r="253" spans="2:21" ht="15.75">
      <c r="B253" s="113" t="s">
        <v>131</v>
      </c>
      <c r="C253" s="115" t="s">
        <v>78</v>
      </c>
      <c r="D253" s="115" t="s">
        <v>87</v>
      </c>
      <c r="E253" s="115" t="s">
        <v>10</v>
      </c>
      <c r="F253" s="115" t="s">
        <v>10</v>
      </c>
      <c r="G253" s="115" t="s">
        <v>10</v>
      </c>
      <c r="H253" s="113" t="s">
        <v>170</v>
      </c>
      <c r="I253" s="115">
        <v>888.61668343555323</v>
      </c>
      <c r="J253" s="115">
        <f t="shared" si="10"/>
        <v>74.231913792646935</v>
      </c>
      <c r="K253" s="115">
        <f t="shared" si="10"/>
        <v>74.231913792646935</v>
      </c>
      <c r="L253" s="115">
        <f t="shared" si="10"/>
        <v>74.231913792646935</v>
      </c>
      <c r="M253" s="115">
        <f t="shared" si="10"/>
        <v>74.231913792646935</v>
      </c>
      <c r="N253" s="115">
        <f t="shared" si="10"/>
        <v>74.231913792646935</v>
      </c>
      <c r="O253" s="115">
        <f t="shared" si="10"/>
        <v>74.287316183378962</v>
      </c>
      <c r="P253" s="115">
        <f t="shared" si="10"/>
        <v>73.901686384731121</v>
      </c>
      <c r="Q253" s="115">
        <f t="shared" si="10"/>
        <v>73.024967850691141</v>
      </c>
      <c r="R253" s="115">
        <f t="shared" si="10"/>
        <v>74.231913792646935</v>
      </c>
      <c r="S253" s="115">
        <f t="shared" si="10"/>
        <v>74.636011054872128</v>
      </c>
      <c r="T253" s="115">
        <f t="shared" si="10"/>
        <v>72.967864509366478</v>
      </c>
      <c r="U253" s="115">
        <f t="shared" si="10"/>
        <v>74.407354696631657</v>
      </c>
    </row>
    <row r="254" spans="2:21" ht="15.75">
      <c r="B254" s="113" t="s">
        <v>131</v>
      </c>
      <c r="C254" s="115" t="s">
        <v>94</v>
      </c>
      <c r="D254" s="115" t="s">
        <v>93</v>
      </c>
      <c r="E254" s="115" t="s">
        <v>10</v>
      </c>
      <c r="F254" s="115" t="s">
        <v>10</v>
      </c>
      <c r="G254" s="115" t="s">
        <v>10</v>
      </c>
      <c r="H254" s="113" t="s">
        <v>170</v>
      </c>
      <c r="I254" s="115">
        <v>-139583.88973560554</v>
      </c>
      <c r="J254" s="115">
        <f t="shared" si="10"/>
        <v>-11609.889766063012</v>
      </c>
      <c r="K254" s="115">
        <f t="shared" si="10"/>
        <v>-11615.744337101116</v>
      </c>
      <c r="L254" s="115">
        <f t="shared" si="10"/>
        <v>-11597.344935014617</v>
      </c>
      <c r="M254" s="115">
        <f t="shared" si="10"/>
        <v>-11599.455524492665</v>
      </c>
      <c r="N254" s="115">
        <f t="shared" si="10"/>
        <v>-11616.254772126742</v>
      </c>
      <c r="O254" s="115">
        <f t="shared" si="10"/>
        <v>-11694.018954751684</v>
      </c>
      <c r="P254" s="115">
        <f t="shared" si="10"/>
        <v>-11596.333561428955</v>
      </c>
      <c r="Q254" s="115">
        <f t="shared" si="10"/>
        <v>-11415.969564536899</v>
      </c>
      <c r="R254" s="115">
        <f t="shared" si="10"/>
        <v>-11694.747808485949</v>
      </c>
      <c r="S254" s="115">
        <f t="shared" si="10"/>
        <v>-11722.862094874119</v>
      </c>
      <c r="T254" s="115">
        <f t="shared" si="10"/>
        <v>-11712.750733133938</v>
      </c>
      <c r="U254" s="115">
        <f t="shared" si="10"/>
        <v>-11708.517683595846</v>
      </c>
    </row>
    <row r="255" spans="2:21" ht="15.75">
      <c r="B255" s="113" t="s">
        <v>131</v>
      </c>
      <c r="C255" s="113" t="s">
        <v>95</v>
      </c>
      <c r="D255" s="115" t="s">
        <v>93</v>
      </c>
      <c r="E255" s="115" t="s">
        <v>10</v>
      </c>
      <c r="F255" s="115" t="s">
        <v>10</v>
      </c>
      <c r="G255" s="115" t="s">
        <v>10</v>
      </c>
      <c r="H255" s="113" t="s">
        <v>170</v>
      </c>
      <c r="I255" s="115">
        <v>-150416.11026439449</v>
      </c>
      <c r="J255" s="115">
        <f t="shared" si="10"/>
        <v>-11279.20980173001</v>
      </c>
      <c r="K255" s="115">
        <f t="shared" si="10"/>
        <v>-11598.184968114689</v>
      </c>
      <c r="L255" s="115">
        <f t="shared" si="10"/>
        <v>-12071.654496288131</v>
      </c>
      <c r="M255" s="115">
        <f t="shared" si="10"/>
        <v>-12561.702428757508</v>
      </c>
      <c r="N255" s="115">
        <f t="shared" si="10"/>
        <v>-13252.949149012018</v>
      </c>
      <c r="O255" s="115">
        <f t="shared" si="10"/>
        <v>-14122.81529471079</v>
      </c>
      <c r="P255" s="115">
        <f t="shared" si="10"/>
        <v>-14066.36193223878</v>
      </c>
      <c r="Q255" s="115">
        <f t="shared" si="10"/>
        <v>-13319.190686233806</v>
      </c>
      <c r="R255" s="115">
        <f t="shared" si="10"/>
        <v>-12740.410972136075</v>
      </c>
      <c r="S255" s="115">
        <f t="shared" si="10"/>
        <v>-12228.741099192013</v>
      </c>
      <c r="T255" s="115">
        <f t="shared" si="10"/>
        <v>-11730.551623826936</v>
      </c>
      <c r="U255" s="115">
        <f t="shared" si="10"/>
        <v>-11444.33781215373</v>
      </c>
    </row>
    <row r="256" spans="2:21" ht="15.75">
      <c r="B256" s="113" t="s">
        <v>131</v>
      </c>
      <c r="C256" s="115" t="s">
        <v>86</v>
      </c>
      <c r="D256" s="115" t="s">
        <v>84</v>
      </c>
      <c r="E256" s="115" t="s">
        <v>10</v>
      </c>
      <c r="F256" s="115" t="s">
        <v>10</v>
      </c>
      <c r="G256" s="115" t="s">
        <v>10</v>
      </c>
      <c r="H256" s="113" t="s">
        <v>170</v>
      </c>
      <c r="I256" s="115">
        <v>2068.8721145136751</v>
      </c>
      <c r="J256" s="115">
        <f t="shared" si="10"/>
        <v>152.62909424224858</v>
      </c>
      <c r="K256" s="115">
        <f t="shared" si="10"/>
        <v>122.62532341799911</v>
      </c>
      <c r="L256" s="115">
        <f t="shared" si="10"/>
        <v>99.213108427640819</v>
      </c>
      <c r="M256" s="115">
        <f t="shared" si="10"/>
        <v>163.35652824642443</v>
      </c>
      <c r="N256" s="115">
        <f t="shared" si="10"/>
        <v>215.87178801621505</v>
      </c>
      <c r="O256" s="115">
        <f t="shared" si="10"/>
        <v>184.14384633102861</v>
      </c>
      <c r="P256" s="115">
        <f t="shared" si="10"/>
        <v>184.15094262445075</v>
      </c>
      <c r="Q256" s="115">
        <f t="shared" si="10"/>
        <v>226.42376605035884</v>
      </c>
      <c r="R256" s="115">
        <f t="shared" si="10"/>
        <v>254.56487298767144</v>
      </c>
      <c r="S256" s="115">
        <f t="shared" si="10"/>
        <v>200.17177442219739</v>
      </c>
      <c r="T256" s="115">
        <f t="shared" si="10"/>
        <v>154.00012028753696</v>
      </c>
      <c r="U256" s="115">
        <f t="shared" si="10"/>
        <v>111.72094945990342</v>
      </c>
    </row>
    <row r="257" spans="2:21" ht="15.75">
      <c r="B257" s="126"/>
      <c r="C257" s="127"/>
      <c r="D257" s="127"/>
      <c r="E257" s="127"/>
      <c r="F257" s="127"/>
      <c r="G257" s="127"/>
      <c r="H257" s="126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</row>
    <row r="259" spans="2:21" ht="15.75">
      <c r="B259" s="108" t="s">
        <v>171</v>
      </c>
      <c r="C259" s="128" t="s">
        <v>79</v>
      </c>
      <c r="E259" s="129" t="s">
        <v>10</v>
      </c>
      <c r="J259" s="129">
        <f>IF($C259="Schedule 15,51,53,54",SUM(Units!J$228:J$233,Units!J$251:J$256),SUMIFS(J$195:J$256,$C$195:$C$256,$C259,$E$195:$E$256,$E259))</f>
        <v>129285146.6842245</v>
      </c>
      <c r="K259" s="129">
        <f>IF($C259="Schedule 15,51,53,54",SUM(Units!K$228:K$233,Units!K$251:K$256),SUMIFS(K$195:K$256,$C$195:$C$256,$C259,$E$195:$E$256,$E259))</f>
        <v>140659153.86027229</v>
      </c>
      <c r="L259" s="129">
        <f>IF($C259="Schedule 15,51,53,54",SUM(Units!L$228:L$233,Units!L$251:L$256),SUMIFS(L$195:L$256,$C$195:$C$256,$C259,$E$195:$E$256,$E259))</f>
        <v>107789209.78954051</v>
      </c>
      <c r="M259" s="129">
        <f>IF($C259="Schedule 15,51,53,54",SUM(Units!M$228:M$233,Units!M$251:M$256),SUMIFS(M$195:M$256,$C$195:$C$256,$C259,$E$195:$E$256,$E259))</f>
        <v>94858614.043642163</v>
      </c>
      <c r="N259" s="129">
        <f>IF($C259="Schedule 15,51,53,54",SUM(Units!N$228:N$233,Units!N$251:N$256),SUMIFS(N$195:N$256,$C$195:$C$256,$C259,$E$195:$E$256,$E259))</f>
        <v>138965586.62539425</v>
      </c>
      <c r="O259" s="129">
        <f>IF($C259="Schedule 15,51,53,54",SUM(Units!O$228:O$233,Units!O$251:O$256),SUMIFS(O$195:O$256,$C$195:$C$256,$C259,$E$195:$E$256,$E259))</f>
        <v>180911176.93364429</v>
      </c>
      <c r="P259" s="129">
        <f>IF($C259="Schedule 15,51,53,54",SUM(Units!P$228:P$233,Units!P$251:P$256),SUMIFS(P$195:P$256,$C$195:$C$256,$C259,$E$195:$E$256,$E259))</f>
        <v>204828151.74796712</v>
      </c>
      <c r="Q259" s="129">
        <f>IF($C259="Schedule 15,51,53,54",SUM(Units!Q$228:Q$233,Units!Q$251:Q$256),SUMIFS(Q$195:Q$256,$C$195:$C$256,$C259,$E$195:$E$256,$E259))</f>
        <v>179234983.20692793</v>
      </c>
      <c r="R259" s="129">
        <f>IF($C259="Schedule 15,51,53,54",SUM(Units!R$228:R$233,Units!R$251:R$256),SUMIFS(R$195:R$256,$C$195:$C$256,$C259,$E$195:$E$256,$E259))</f>
        <v>155729639.79354775</v>
      </c>
      <c r="S259" s="129">
        <f>IF($C259="Schedule 15,51,53,54",SUM(Units!S$228:S$233,Units!S$251:S$256),SUMIFS(S$195:S$256,$C$195:$C$256,$C259,$E$195:$E$256,$E259))</f>
        <v>99190862.143351629</v>
      </c>
      <c r="T259" s="129">
        <f>IF($C259="Schedule 15,51,53,54",SUM(Units!T$228:T$233,Units!T$251:T$256),SUMIFS(T$195:T$256,$C$195:$C$256,$C259,$E$195:$E$256,$E259))</f>
        <v>104311099.14207558</v>
      </c>
      <c r="U259" s="129">
        <f>IF($C259="Schedule 15,51,53,54",SUM(Units!U$228:U$233,Units!U$251:U$256),SUMIFS(U$195:U$256,$C$195:$C$256,$C259,$E$195:$E$256,$E259))</f>
        <v>95703335.867695853</v>
      </c>
    </row>
    <row r="260" spans="2:21" ht="15.75">
      <c r="B260" s="108" t="s">
        <v>171</v>
      </c>
      <c r="C260" s="128" t="s">
        <v>9</v>
      </c>
      <c r="E260" s="128" t="s">
        <v>10</v>
      </c>
      <c r="J260" s="129">
        <f>IF($C260="Schedule 15,51,53,54",SUM(Units!J$228:J$233,Units!J$251:J$256),SUMIFS(J$195:J$256,$C$195:$C$256,$C260,$E$195:$E$256,$E260))</f>
        <v>50960266.132125355</v>
      </c>
      <c r="K260" s="129">
        <f>IF($C260="Schedule 15,51,53,54",SUM(Units!K$228:K$233,Units!K$251:K$256),SUMIFS(K$195:K$256,$C$195:$C$256,$C260,$E$195:$E$256,$E260))</f>
        <v>54927629.43917831</v>
      </c>
      <c r="L260" s="129">
        <f>IF($C260="Schedule 15,51,53,54",SUM(Units!L$228:L$233,Units!L$251:L$256),SUMIFS(L$195:L$256,$C$195:$C$256,$C260,$E$195:$E$256,$E260))</f>
        <v>46851582.412494272</v>
      </c>
      <c r="M260" s="129">
        <f>IF($C260="Schedule 15,51,53,54",SUM(Units!M$228:M$233,Units!M$251:M$256),SUMIFS(M$195:M$256,$C$195:$C$256,$C260,$E$195:$E$256,$E260))</f>
        <v>41248801.263937339</v>
      </c>
      <c r="N260" s="129">
        <f>IF($C260="Schedule 15,51,53,54",SUM(Units!N$228:N$233,Units!N$251:N$256),SUMIFS(N$195:N$256,$C$195:$C$256,$C260,$E$195:$E$256,$E260))</f>
        <v>41924154.670058541</v>
      </c>
      <c r="O260" s="129">
        <f>IF($C260="Schedule 15,51,53,54",SUM(Units!O$228:O$233,Units!O$251:O$256),SUMIFS(O$195:O$256,$C$195:$C$256,$C260,$E$195:$E$256,$E260))</f>
        <v>48745958.157215051</v>
      </c>
      <c r="P260" s="129">
        <f>IF($C260="Schedule 15,51,53,54",SUM(Units!P$228:P$233,Units!P$251:P$256),SUMIFS(P$195:P$256,$C$195:$C$256,$C260,$E$195:$E$256,$E260))</f>
        <v>52867202.94012408</v>
      </c>
      <c r="Q260" s="129">
        <f>IF($C260="Schedule 15,51,53,54",SUM(Units!Q$228:Q$233,Units!Q$251:Q$256),SUMIFS(Q$195:Q$256,$C$195:$C$256,$C260,$E$195:$E$256,$E260))</f>
        <v>47849541.275854804</v>
      </c>
      <c r="R260" s="129">
        <f>IF($C260="Schedule 15,51,53,54",SUM(Units!R$228:R$233,Units!R$251:R$256),SUMIFS(R$195:R$256,$C$195:$C$256,$C260,$E$195:$E$256,$E260))</f>
        <v>43507329.54007826</v>
      </c>
      <c r="S260" s="129">
        <f>IF($C260="Schedule 15,51,53,54",SUM(Units!S$228:S$233,Units!S$251:S$256),SUMIFS(S$195:S$256,$C$195:$C$256,$C260,$E$195:$E$256,$E260))</f>
        <v>39162487.317504823</v>
      </c>
      <c r="T260" s="129">
        <f>IF($C260="Schedule 15,51,53,54",SUM(Units!T$228:T$233,Units!T$251:T$256),SUMIFS(T$195:T$256,$C$195:$C$256,$C260,$E$195:$E$256,$E260))</f>
        <v>39751514.681575239</v>
      </c>
      <c r="U260" s="129">
        <f>IF($C260="Schedule 15,51,53,54",SUM(Units!U$228:U$233,Units!U$251:U$256),SUMIFS(U$195:U$256,$C$195:$C$256,$C260,$E$195:$E$256,$E260))</f>
        <v>39968341.465038106</v>
      </c>
    </row>
    <row r="261" spans="2:21" ht="15.75">
      <c r="B261" s="108" t="s">
        <v>171</v>
      </c>
      <c r="C261" s="128" t="s">
        <v>21</v>
      </c>
      <c r="E261" s="129" t="s">
        <v>22</v>
      </c>
      <c r="J261" s="129">
        <f>IF($C261="Schedule 15,51,53,54",SUM(Units!J$228:J$233,Units!J$251:J$256),SUMIFS(J$195:J$256,$C$195:$C$256,$C261,$E$195:$E$256,$E261))</f>
        <v>76577993.57689707</v>
      </c>
      <c r="K261" s="129">
        <f>IF($C261="Schedule 15,51,53,54",SUM(Units!K$228:K$233,Units!K$251:K$256),SUMIFS(K$195:K$256,$C$195:$C$256,$C261,$E$195:$E$256,$E261))</f>
        <v>81453953.501539364</v>
      </c>
      <c r="L261" s="129">
        <f>IF($C261="Schedule 15,51,53,54",SUM(Units!L$228:L$233,Units!L$251:L$256),SUMIFS(L$195:L$256,$C$195:$C$256,$C261,$E$195:$E$256,$E261))</f>
        <v>84223570.523290947</v>
      </c>
      <c r="M261" s="129">
        <f>IF($C261="Schedule 15,51,53,54",SUM(Units!M$228:M$233,Units!M$251:M$256),SUMIFS(M$195:M$256,$C$195:$C$256,$C261,$E$195:$E$256,$E261))</f>
        <v>86722375.606678769</v>
      </c>
      <c r="N261" s="129">
        <f>IF($C261="Schedule 15,51,53,54",SUM(Units!N$228:N$233,Units!N$251:N$256),SUMIFS(N$195:N$256,$C$195:$C$256,$C261,$E$195:$E$256,$E261))</f>
        <v>83121870.932266116</v>
      </c>
      <c r="O261" s="129">
        <f>IF($C261="Schedule 15,51,53,54",SUM(Units!O$228:O$233,Units!O$251:O$256),SUMIFS(O$195:O$256,$C$195:$C$256,$C261,$E$195:$E$256,$E261))</f>
        <v>83586104.88014707</v>
      </c>
      <c r="P261" s="129">
        <f>IF($C261="Schedule 15,51,53,54",SUM(Units!P$228:P$233,Units!P$251:P$256),SUMIFS(P$195:P$256,$C$195:$C$256,$C261,$E$195:$E$256,$E261))</f>
        <v>77692973.768916547</v>
      </c>
      <c r="Q261" s="129">
        <f>IF($C261="Schedule 15,51,53,54",SUM(Units!Q$228:Q$233,Units!Q$251:Q$256),SUMIFS(Q$195:Q$256,$C$195:$C$256,$C261,$E$195:$E$256,$E261))</f>
        <v>73121094.41322808</v>
      </c>
      <c r="R261" s="129">
        <f>IF($C261="Schedule 15,51,53,54",SUM(Units!R$228:R$233,Units!R$251:R$256),SUMIFS(R$195:R$256,$C$195:$C$256,$C261,$E$195:$E$256,$E261))</f>
        <v>71118308.313494876</v>
      </c>
      <c r="S261" s="129">
        <f>IF($C261="Schedule 15,51,53,54",SUM(Units!S$228:S$233,Units!S$251:S$256),SUMIFS(S$195:S$256,$C$195:$C$256,$C261,$E$195:$E$256,$E261))</f>
        <v>66664646.15493869</v>
      </c>
      <c r="T261" s="129">
        <f>IF($C261="Schedule 15,51,53,54",SUM(Units!T$228:T$233,Units!T$251:T$256),SUMIFS(T$195:T$256,$C$195:$C$256,$C261,$E$195:$E$256,$E261))</f>
        <v>68094591.447524875</v>
      </c>
      <c r="U261" s="129">
        <f>IF($C261="Schedule 15,51,53,54",SUM(Units!U$228:U$233,Units!U$251:U$256),SUMIFS(U$195:U$256,$C$195:$C$256,$C261,$E$195:$E$256,$E261))</f>
        <v>69691792.01834476</v>
      </c>
    </row>
    <row r="262" spans="2:21" ht="15.75">
      <c r="B262" s="108" t="s">
        <v>171</v>
      </c>
      <c r="C262" s="128" t="s">
        <v>21</v>
      </c>
      <c r="E262" s="129" t="s">
        <v>23</v>
      </c>
      <c r="J262" s="129">
        <f>IF($C262="Schedule 15,51,53,54",SUM(Units!J$228:J$233,Units!J$251:J$256),SUMIFS(J$195:J$256,$C$195:$C$256,$C262,$E$195:$E$256,$E262))</f>
        <v>863948.65324150771</v>
      </c>
      <c r="K262" s="129">
        <f>IF($C262="Schedule 15,51,53,54",SUM(Units!K$228:K$233,Units!K$251:K$256),SUMIFS(K$195:K$256,$C$195:$C$256,$C262,$E$195:$E$256,$E262))</f>
        <v>1011827.1278763207</v>
      </c>
      <c r="L262" s="129">
        <f>IF($C262="Schedule 15,51,53,54",SUM(Units!L$228:L$233,Units!L$251:L$256),SUMIFS(L$195:L$256,$C$195:$C$256,$C262,$E$195:$E$256,$E262))</f>
        <v>995069.60979129618</v>
      </c>
      <c r="M262" s="129">
        <f>IF($C262="Schedule 15,51,53,54",SUM(Units!M$228:M$233,Units!M$251:M$256),SUMIFS(M$195:M$256,$C$195:$C$256,$C262,$E$195:$E$256,$E262))</f>
        <v>905653.17817712983</v>
      </c>
      <c r="N262" s="129">
        <f>IF($C262="Schedule 15,51,53,54",SUM(Units!N$228:N$233,Units!N$251:N$256),SUMIFS(N$195:N$256,$C$195:$C$256,$C262,$E$195:$E$256,$E262))</f>
        <v>961438.71803229558</v>
      </c>
      <c r="O262" s="129">
        <f>IF($C262="Schedule 15,51,53,54",SUM(Units!O$228:O$233,Units!O$251:O$256),SUMIFS(O$195:O$256,$C$195:$C$256,$C262,$E$195:$E$256,$E262))</f>
        <v>943299.24890560925</v>
      </c>
      <c r="P262" s="129">
        <f>IF($C262="Schedule 15,51,53,54",SUM(Units!P$228:P$233,Units!P$251:P$256),SUMIFS(P$195:P$256,$C$195:$C$256,$C262,$E$195:$E$256,$E262))</f>
        <v>912105.3899045086</v>
      </c>
      <c r="Q262" s="129">
        <f>IF($C262="Schedule 15,51,53,54",SUM(Units!Q$228:Q$233,Units!Q$251:Q$256),SUMIFS(Q$195:Q$256,$C$195:$C$256,$C262,$E$195:$E$256,$E262))</f>
        <v>848463.66443724767</v>
      </c>
      <c r="R262" s="129">
        <f>IF($C262="Schedule 15,51,53,54",SUM(Units!R$228:R$233,Units!R$251:R$256),SUMIFS(R$195:R$256,$C$195:$C$256,$C262,$E$195:$E$256,$E262))</f>
        <v>773309.72544788069</v>
      </c>
      <c r="S262" s="129">
        <f>IF($C262="Schedule 15,51,53,54",SUM(Units!S$228:S$233,Units!S$251:S$256),SUMIFS(S$195:S$256,$C$195:$C$256,$C262,$E$195:$E$256,$E262))</f>
        <v>722356.65220017731</v>
      </c>
      <c r="T262" s="129">
        <f>IF($C262="Schedule 15,51,53,54",SUM(Units!T$228:T$233,Units!T$251:T$256),SUMIFS(T$195:T$256,$C$195:$C$256,$C262,$E$195:$E$256,$E262))</f>
        <v>868574.16813171713</v>
      </c>
      <c r="U262" s="129">
        <f>IF($C262="Schedule 15,51,53,54",SUM(Units!U$228:U$233,Units!U$251:U$256),SUMIFS(U$195:U$256,$C$195:$C$256,$C262,$E$195:$E$256,$E262))</f>
        <v>721520.56472439447</v>
      </c>
    </row>
    <row r="263" spans="2:21">
      <c r="B263" s="108" t="s">
        <v>171</v>
      </c>
      <c r="C263" s="129" t="s">
        <v>85</v>
      </c>
      <c r="E263" s="129" t="s">
        <v>22</v>
      </c>
      <c r="J263" s="129">
        <f>IF($C263="Schedule 15,51,53,54",SUM(Units!J$228:J$233,Units!J$251:J$256),SUMIFS(J$195:J$256,$C$195:$C$256,$C263,$E$195:$E$256,$E263))</f>
        <v>30024181.973321062</v>
      </c>
      <c r="K263" s="129">
        <f>IF($C263="Schedule 15,51,53,54",SUM(Units!K$228:K$233,Units!K$251:K$256),SUMIFS(K$195:K$256,$C$195:$C$256,$C263,$E$195:$E$256,$E263))</f>
        <v>28247286.227545887</v>
      </c>
      <c r="L263" s="129">
        <f>IF($C263="Schedule 15,51,53,54",SUM(Units!L$228:L$233,Units!L$251:L$256),SUMIFS(L$195:L$256,$C$195:$C$256,$C263,$E$195:$E$256,$E263))</f>
        <v>29273773.711429223</v>
      </c>
      <c r="M263" s="129">
        <f>IF($C263="Schedule 15,51,53,54",SUM(Units!M$228:M$233,Units!M$251:M$256),SUMIFS(M$195:M$256,$C$195:$C$256,$C263,$E$195:$E$256,$E263))</f>
        <v>29381861.078878943</v>
      </c>
      <c r="N263" s="129">
        <f>IF($C263="Schedule 15,51,53,54",SUM(Units!N$228:N$233,Units!N$251:N$256),SUMIFS(N$195:N$256,$C$195:$C$256,$C263,$E$195:$E$256,$E263))</f>
        <v>29757095.555886444</v>
      </c>
      <c r="O263" s="129">
        <f>IF($C263="Schedule 15,51,53,54",SUM(Units!O$228:O$233,Units!O$251:O$256),SUMIFS(O$195:O$256,$C$195:$C$256,$C263,$E$195:$E$256,$E263))</f>
        <v>27510747.364386164</v>
      </c>
      <c r="P263" s="129">
        <f>IF($C263="Schedule 15,51,53,54",SUM(Units!P$228:P$233,Units!P$251:P$256),SUMIFS(P$195:P$256,$C$195:$C$256,$C263,$E$195:$E$256,$E263))</f>
        <v>24695008.502139259</v>
      </c>
      <c r="Q263" s="129">
        <f>IF($C263="Schedule 15,51,53,54",SUM(Units!Q$228:Q$233,Units!Q$251:Q$256),SUMIFS(Q$195:Q$256,$C$195:$C$256,$C263,$E$195:$E$256,$E263))</f>
        <v>25027472.763430737</v>
      </c>
      <c r="R263" s="129">
        <f>IF($C263="Schedule 15,51,53,54",SUM(Units!R$228:R$233,Units!R$251:R$256),SUMIFS(R$195:R$256,$C$195:$C$256,$C263,$E$195:$E$256,$E263))</f>
        <v>25039666.578196816</v>
      </c>
      <c r="S263" s="129">
        <f>IF($C263="Schedule 15,51,53,54",SUM(Units!S$228:S$233,Units!S$251:S$256),SUMIFS(S$195:S$256,$C$195:$C$256,$C263,$E$195:$E$256,$E263))</f>
        <v>24970344.870513849</v>
      </c>
      <c r="T263" s="129">
        <f>IF($C263="Schedule 15,51,53,54",SUM(Units!T$228:T$233,Units!T$251:T$256),SUMIFS(T$195:T$256,$C$195:$C$256,$C263,$E$195:$E$256,$E263))</f>
        <v>24667379.929165084</v>
      </c>
      <c r="U263" s="129">
        <f>IF($C263="Schedule 15,51,53,54",SUM(Units!U$228:U$233,Units!U$251:U$256),SUMIFS(U$195:U$256,$C$195:$C$256,$C263,$E$195:$E$256,$E263))</f>
        <v>25883927.051445637</v>
      </c>
    </row>
    <row r="264" spans="2:21">
      <c r="B264" s="108" t="s">
        <v>171</v>
      </c>
      <c r="C264" s="129" t="s">
        <v>85</v>
      </c>
      <c r="E264" s="129" t="s">
        <v>23</v>
      </c>
      <c r="J264" s="129">
        <f>IF($C264="Schedule 15,51,53,54",SUM(Units!J$228:J$233,Units!J$251:J$256),SUMIFS(J$195:J$256,$C$195:$C$256,$C264,$E$195:$E$256,$E264))</f>
        <v>4885747.3927753503</v>
      </c>
      <c r="K264" s="129">
        <f>IF($C264="Schedule 15,51,53,54",SUM(Units!K$228:K$233,Units!K$251:K$256),SUMIFS(K$195:K$256,$C$195:$C$256,$C264,$E$195:$E$256,$E264))</f>
        <v>5237715.6705300966</v>
      </c>
      <c r="L264" s="129">
        <f>IF($C264="Schedule 15,51,53,54",SUM(Units!L$228:L$233,Units!L$251:L$256),SUMIFS(L$195:L$256,$C$195:$C$256,$C264,$E$195:$E$256,$E264))</f>
        <v>4547384.3656852758</v>
      </c>
      <c r="M264" s="129">
        <f>IF($C264="Schedule 15,51,53,54",SUM(Units!M$228:M$233,Units!M$251:M$256),SUMIFS(M$195:M$256,$C$195:$C$256,$C264,$E$195:$E$256,$E264))</f>
        <v>4529464.0292613488</v>
      </c>
      <c r="N264" s="129">
        <f>IF($C264="Schedule 15,51,53,54",SUM(Units!N$228:N$233,Units!N$251:N$256),SUMIFS(N$195:N$256,$C$195:$C$256,$C264,$E$195:$E$256,$E264))</f>
        <v>4320358.8939178232</v>
      </c>
      <c r="O264" s="129">
        <f>IF($C264="Schedule 15,51,53,54",SUM(Units!O$228:O$233,Units!O$251:O$256),SUMIFS(O$195:O$256,$C$195:$C$256,$C264,$E$195:$E$256,$E264))</f>
        <v>4780225.37946444</v>
      </c>
      <c r="P264" s="129">
        <f>IF($C264="Schedule 15,51,53,54",SUM(Units!P$228:P$233,Units!P$251:P$256),SUMIFS(P$195:P$256,$C$195:$C$256,$C264,$E$195:$E$256,$E264))</f>
        <v>4307740.0324268527</v>
      </c>
      <c r="Q264" s="129">
        <f>IF($C264="Schedule 15,51,53,54",SUM(Units!Q$228:Q$233,Units!Q$251:Q$256),SUMIFS(Q$195:Q$256,$C$195:$C$256,$C264,$E$195:$E$256,$E264))</f>
        <v>4189171.2003893587</v>
      </c>
      <c r="R264" s="129">
        <f>IF($C264="Schedule 15,51,53,54",SUM(Units!R$228:R$233,Units!R$251:R$256),SUMIFS(R$195:R$256,$C$195:$C$256,$C264,$E$195:$E$256,$E264))</f>
        <v>3964876.3645199845</v>
      </c>
      <c r="S264" s="129">
        <f>IF($C264="Schedule 15,51,53,54",SUM(Units!S$228:S$233,Units!S$251:S$256),SUMIFS(S$195:S$256,$C$195:$C$256,$C264,$E$195:$E$256,$E264))</f>
        <v>3768562.5278361314</v>
      </c>
      <c r="T264" s="129">
        <f>IF($C264="Schedule 15,51,53,54",SUM(Units!T$228:T$233,Units!T$251:T$256),SUMIFS(T$195:T$256,$C$195:$C$256,$C264,$E$195:$E$256,$E264))</f>
        <v>3806744.9829342291</v>
      </c>
      <c r="U264" s="129">
        <f>IF($C264="Schedule 15,51,53,54",SUM(Units!U$228:U$233,Units!U$251:U$256),SUMIFS(U$195:U$256,$C$195:$C$256,$C264,$E$195:$E$256,$E264))</f>
        <v>3879833.6984095303</v>
      </c>
    </row>
    <row r="265" spans="2:21" ht="15.75">
      <c r="B265" s="108" t="s">
        <v>171</v>
      </c>
      <c r="C265" s="128" t="s">
        <v>89</v>
      </c>
      <c r="E265" s="129" t="s">
        <v>23</v>
      </c>
      <c r="J265" s="129">
        <f>IF($C265="Schedule 15,51,53,54",SUM(Units!J$228:J$233,Units!J$251:J$256),SUMIFS(J$195:J$256,$C$195:$C$256,$C265,$E$195:$E$256,$E265))</f>
        <v>46354267.232863262</v>
      </c>
      <c r="K265" s="129">
        <f>IF($C265="Schedule 15,51,53,54",SUM(Units!K$228:K$233,Units!K$251:K$256),SUMIFS(K$195:K$256,$C$195:$C$256,$C265,$E$195:$E$256,$E265))</f>
        <v>46060541.568033181</v>
      </c>
      <c r="L265" s="129">
        <f>IF($C265="Schedule 15,51,53,54",SUM(Units!L$228:L$233,Units!L$251:L$256),SUMIFS(L$195:L$256,$C$195:$C$256,$C265,$E$195:$E$256,$E265))</f>
        <v>46941718.674797967</v>
      </c>
      <c r="M265" s="129">
        <f>IF($C265="Schedule 15,51,53,54",SUM(Units!M$228:M$233,Units!M$251:M$256),SUMIFS(M$195:M$256,$C$195:$C$256,$C265,$E$195:$E$256,$E265))</f>
        <v>44581034.289620548</v>
      </c>
      <c r="N265" s="129">
        <f>IF($C265="Schedule 15,51,53,54",SUM(Units!N$228:N$233,Units!N$251:N$256),SUMIFS(N$195:N$256,$C$195:$C$256,$C265,$E$195:$E$256,$E265))</f>
        <v>45512978.951412737</v>
      </c>
      <c r="O265" s="129">
        <f>IF($C265="Schedule 15,51,53,54",SUM(Units!O$228:O$233,Units!O$251:O$256),SUMIFS(O$195:O$256,$C$195:$C$256,$C265,$E$195:$E$256,$E265))</f>
        <v>44435984.672386482</v>
      </c>
      <c r="P265" s="129">
        <f>IF($C265="Schedule 15,51,53,54",SUM(Units!P$228:P$233,Units!P$251:P$256),SUMIFS(P$195:P$256,$C$195:$C$256,$C265,$E$195:$E$256,$E265))</f>
        <v>47224565.684764601</v>
      </c>
      <c r="Q265" s="129">
        <f>IF($C265="Schedule 15,51,53,54",SUM(Units!Q$228:Q$233,Units!Q$251:Q$256),SUMIFS(Q$195:Q$256,$C$195:$C$256,$C265,$E$195:$E$256,$E265))</f>
        <v>46604478.165965006</v>
      </c>
      <c r="R265" s="129">
        <f>IF($C265="Schedule 15,51,53,54",SUM(Units!R$228:R$233,Units!R$251:R$256),SUMIFS(R$195:R$256,$C$195:$C$256,$C265,$E$195:$E$256,$E265))</f>
        <v>43290091.649590172</v>
      </c>
      <c r="S265" s="129">
        <f>IF($C265="Schedule 15,51,53,54",SUM(Units!S$228:S$233,Units!S$251:S$256),SUMIFS(S$195:S$256,$C$195:$C$256,$C265,$E$195:$E$256,$E265))</f>
        <v>43188557.09157563</v>
      </c>
      <c r="T265" s="129">
        <f>IF($C265="Schedule 15,51,53,54",SUM(Units!T$228:T$233,Units!T$251:T$256),SUMIFS(T$195:T$256,$C$195:$C$256,$C265,$E$195:$E$256,$E265))</f>
        <v>42898457.532075517</v>
      </c>
      <c r="U265" s="129">
        <f>IF($C265="Schedule 15,51,53,54",SUM(Units!U$228:U$233,Units!U$251:U$256),SUMIFS(U$195:U$256,$C$195:$C$256,$C265,$E$195:$E$256,$E265))</f>
        <v>47075889.775489599</v>
      </c>
    </row>
    <row r="266" spans="2:21">
      <c r="B266" s="108" t="s">
        <v>171</v>
      </c>
      <c r="C266" s="129" t="s">
        <v>24</v>
      </c>
      <c r="E266" s="129" t="s">
        <v>10</v>
      </c>
      <c r="J266" s="129">
        <f>IF($C266="Schedule 15,51,53,54",SUM(Units!J$228:J$233,Units!J$251:J$256),SUMIFS(J$195:J$256,$C$195:$C$256,$C266,$E$195:$E$256,$E266))</f>
        <v>30903359.040253222</v>
      </c>
      <c r="K266" s="129">
        <f>IF($C266="Schedule 15,51,53,54",SUM(Units!K$228:K$233,Units!K$251:K$256),SUMIFS(K$195:K$256,$C$195:$C$256,$C266,$E$195:$E$256,$E266))</f>
        <v>33490996.894180678</v>
      </c>
      <c r="L266" s="129">
        <f>IF($C266="Schedule 15,51,53,54",SUM(Units!L$228:L$233,Units!L$251:L$256),SUMIFS(L$195:L$256,$C$195:$C$256,$C266,$E$195:$E$256,$E266))</f>
        <v>26225394.423008308</v>
      </c>
      <c r="M266" s="129">
        <f>IF($C266="Schedule 15,51,53,54",SUM(Units!M$228:M$233,Units!M$251:M$256),SUMIFS(M$195:M$256,$C$195:$C$256,$C266,$E$195:$E$256,$E266))</f>
        <v>14814041.997242451</v>
      </c>
      <c r="N266" s="129">
        <f>IF($C266="Schedule 15,51,53,54",SUM(Units!N$228:N$233,Units!N$251:N$256),SUMIFS(N$195:N$256,$C$195:$C$256,$C266,$E$195:$E$256,$E266))</f>
        <v>4310576.7716076737</v>
      </c>
      <c r="O266" s="129">
        <f>IF($C266="Schedule 15,51,53,54",SUM(Units!O$228:O$233,Units!O$251:O$256),SUMIFS(O$195:O$256,$C$195:$C$256,$C266,$E$195:$E$256,$E266))</f>
        <v>795141.81043523434</v>
      </c>
      <c r="P266" s="129">
        <f>IF($C266="Schedule 15,51,53,54",SUM(Units!P$228:P$233,Units!P$251:P$256),SUMIFS(P$195:P$256,$C$195:$C$256,$C266,$E$195:$E$256,$E266))</f>
        <v>516336.22182470665</v>
      </c>
      <c r="Q266" s="129">
        <f>IF($C266="Schedule 15,51,53,54",SUM(Units!Q$228:Q$233,Units!Q$251:Q$256),SUMIFS(Q$195:Q$256,$C$195:$C$256,$C266,$E$195:$E$256,$E266))</f>
        <v>498195.06194935995</v>
      </c>
      <c r="R266" s="129">
        <f>IF($C266="Schedule 15,51,53,54",SUM(Units!R$228:R$233,Units!R$251:R$256),SUMIFS(R$195:R$256,$C$195:$C$256,$C266,$E$195:$E$256,$E266))</f>
        <v>2359327.7966310955</v>
      </c>
      <c r="S266" s="129">
        <f>IF($C266="Schedule 15,51,53,54",SUM(Units!S$228:S$233,Units!S$251:S$256),SUMIFS(S$195:S$256,$C$195:$C$256,$C266,$E$195:$E$256,$E266))</f>
        <v>8742077.8012376893</v>
      </c>
      <c r="T266" s="129">
        <f>IF($C266="Schedule 15,51,53,54",SUM(Units!T$228:T$233,Units!T$251:T$256),SUMIFS(T$195:T$256,$C$195:$C$256,$C266,$E$195:$E$256,$E266))</f>
        <v>12957065.994799087</v>
      </c>
      <c r="U266" s="129">
        <f>IF($C266="Schedule 15,51,53,54",SUM(Units!U$228:U$233,Units!U$251:U$256),SUMIFS(U$195:U$256,$C$195:$C$256,$C266,$E$195:$E$256,$E266))</f>
        <v>17228973.352568753</v>
      </c>
    </row>
    <row r="267" spans="2:21" ht="15.75">
      <c r="B267" s="108" t="s">
        <v>171</v>
      </c>
      <c r="C267" s="130" t="s">
        <v>172</v>
      </c>
      <c r="E267" s="129" t="s">
        <v>10</v>
      </c>
      <c r="J267" s="129">
        <f>IF($C267="Schedule 15,51,53,54",SUM(Units!J$228:J$233,Units!J$251:J$256),SUMIFS(J$195:J$256,$C$195:$C$256,$C267,$E$195:$E$256,$E267))</f>
        <v>561364.35226087563</v>
      </c>
      <c r="K267" s="129">
        <f>IF($C267="Schedule 15,51,53,54",SUM(Units!K$228:K$233,Units!K$251:K$256),SUMIFS(K$195:K$256,$C$195:$C$256,$C267,$E$195:$E$256,$E267))</f>
        <v>560953.7382914226</v>
      </c>
      <c r="L267" s="129">
        <f>IF($C267="Schedule 15,51,53,54",SUM(Units!L$228:L$233,Units!L$251:L$256),SUMIFS(L$195:L$256,$C$195:$C$256,$C267,$E$195:$E$256,$E267))</f>
        <v>563160.72890687385</v>
      </c>
      <c r="M267" s="129">
        <f>IF($C267="Schedule 15,51,53,54",SUM(Units!M$228:M$233,Units!M$251:M$256),SUMIFS(M$195:M$256,$C$195:$C$256,$C267,$E$195:$E$256,$E267))</f>
        <v>579018.23464571452</v>
      </c>
      <c r="N267" s="129">
        <f>IF($C267="Schedule 15,51,53,54",SUM(Units!N$228:N$233,Units!N$251:N$256),SUMIFS(N$195:N$256,$C$195:$C$256,$C267,$E$195:$E$256,$E267))</f>
        <v>596448.91885353241</v>
      </c>
      <c r="O267" s="129">
        <f>IF($C267="Schedule 15,51,53,54",SUM(Units!O$228:O$233,Units!O$251:O$256),SUMIFS(O$195:O$256,$C$195:$C$256,$C267,$E$195:$E$256,$E267))</f>
        <v>603862.39715947607</v>
      </c>
      <c r="P267" s="129">
        <f>IF($C267="Schedule 15,51,53,54",SUM(Units!P$228:P$233,Units!P$251:P$256),SUMIFS(P$195:P$256,$C$195:$C$256,$C267,$E$195:$E$256,$E267))</f>
        <v>600259.67961441667</v>
      </c>
      <c r="Q267" s="129">
        <f>IF($C267="Schedule 15,51,53,54",SUM(Units!Q$228:Q$233,Units!Q$251:Q$256),SUMIFS(Q$195:Q$256,$C$195:$C$256,$C267,$E$195:$E$256,$E267))</f>
        <v>591436.41080835182</v>
      </c>
      <c r="R267" s="129">
        <f>IF($C267="Schedule 15,51,53,54",SUM(Units!R$228:R$233,Units!R$251:R$256),SUMIFS(R$195:R$256,$C$195:$C$256,$C267,$E$195:$E$256,$E267))</f>
        <v>595683.92872489197</v>
      </c>
      <c r="S267" s="129">
        <f>IF($C267="Schedule 15,51,53,54",SUM(Units!S$228:S$233,Units!S$251:S$256),SUMIFS(S$195:S$256,$C$195:$C$256,$C267,$E$195:$E$256,$E267))</f>
        <v>581111.36801267264</v>
      </c>
      <c r="T267" s="129">
        <f>IF($C267="Schedule 15,51,53,54",SUM(Units!T$228:T$233,Units!T$251:T$256),SUMIFS(T$195:T$256,$C$195:$C$256,$C267,$E$195:$E$256,$E267))</f>
        <v>562971.9314278852</v>
      </c>
      <c r="U267" s="129">
        <f>IF($C267="Schedule 15,51,53,54",SUM(Units!U$228:U$233,Units!U$251:U$256),SUMIFS(U$195:U$256,$C$195:$C$256,$C267,$E$195:$E$256,$E267))</f>
        <v>556648.70380965294</v>
      </c>
    </row>
    <row r="268" spans="2:21">
      <c r="B268" s="108" t="s">
        <v>171</v>
      </c>
      <c r="C268" s="129" t="s">
        <v>88</v>
      </c>
      <c r="E268" s="129" t="s">
        <v>22</v>
      </c>
      <c r="J268" s="129">
        <f>IF($C268="Schedule 15,51,53,54",SUM(Units!J$228:J$233,Units!J$251:J$256),SUMIFS(J$195:J$256,$C$195:$C$256,$C268,$E$195:$E$256,$E268))</f>
        <v>123896.64395526815</v>
      </c>
      <c r="K268" s="129">
        <f>IF($C268="Schedule 15,51,53,54",SUM(Units!K$228:K$233,Units!K$251:K$256),SUMIFS(K$195:K$256,$C$195:$C$256,$C268,$E$195:$E$256,$E268))</f>
        <v>174261.13336797879</v>
      </c>
      <c r="L268" s="129">
        <f>IF($C268="Schedule 15,51,53,54",SUM(Units!L$228:L$233,Units!L$251:L$256),SUMIFS(L$195:L$256,$C$195:$C$256,$C268,$E$195:$E$256,$E268))</f>
        <v>171239.26400321614</v>
      </c>
      <c r="M268" s="129">
        <f>IF($C268="Schedule 15,51,53,54",SUM(Units!M$228:M$233,Units!M$251:M$256),SUMIFS(M$195:M$256,$C$195:$C$256,$C268,$E$195:$E$256,$E268))</f>
        <v>119867.4848022513</v>
      </c>
      <c r="N268" s="129">
        <f>IF($C268="Schedule 15,51,53,54",SUM(Units!N$228:N$233,Units!N$251:N$256),SUMIFS(N$195:N$256,$C$195:$C$256,$C268,$E$195:$E$256,$E268))</f>
        <v>137998.70099082711</v>
      </c>
      <c r="O268" s="129">
        <f>IF($C268="Schedule 15,51,53,54",SUM(Units!O$228:O$233,Units!O$251:O$256),SUMIFS(O$195:O$256,$C$195:$C$256,$C268,$E$195:$E$256,$E268))</f>
        <v>132962.25204955606</v>
      </c>
      <c r="P268" s="129">
        <f>IF($C268="Schedule 15,51,53,54",SUM(Units!P$228:P$233,Units!P$251:P$256),SUMIFS(P$195:P$256,$C$195:$C$256,$C268,$E$195:$E$256,$E268))</f>
        <v>374711.8012305671</v>
      </c>
      <c r="Q268" s="129">
        <f>IF($C268="Schedule 15,51,53,54",SUM(Units!Q$228:Q$233,Units!Q$251:Q$256),SUMIFS(Q$195:Q$256,$C$195:$C$256,$C268,$E$195:$E$256,$E268))</f>
        <v>101736.26861367549</v>
      </c>
      <c r="R268" s="129">
        <f>IF($C268="Schedule 15,51,53,54",SUM(Units!R$228:R$233,Units!R$251:R$256),SUMIFS(R$195:R$256,$C$195:$C$256,$C268,$E$195:$E$256,$E268))</f>
        <v>102743.55840192968</v>
      </c>
      <c r="S268" s="129">
        <f>IF($C268="Schedule 15,51,53,54",SUM(Units!S$228:S$233,Units!S$251:S$256),SUMIFS(S$195:S$256,$C$195:$C$256,$C268,$E$195:$E$256,$E268))</f>
        <v>71517.574966049098</v>
      </c>
      <c r="T268" s="129">
        <f>IF($C268="Schedule 15,51,53,54",SUM(Units!T$228:T$233,Units!T$251:T$256),SUMIFS(T$195:T$256,$C$195:$C$256,$C268,$E$195:$E$256,$E268))</f>
        <v>85619.632001608057</v>
      </c>
      <c r="U268" s="129">
        <f>IF($C268="Schedule 15,51,53,54",SUM(Units!U$228:U$233,Units!U$251:U$256),SUMIFS(U$195:U$256,$C$195:$C$256,$C268,$E$195:$E$256,$E268))</f>
        <v>92670.660519387558</v>
      </c>
    </row>
    <row r="270" spans="2:21" ht="15.75">
      <c r="B270" s="87" t="s">
        <v>173</v>
      </c>
      <c r="C270" s="87" t="s">
        <v>79</v>
      </c>
      <c r="D270" s="108" t="s">
        <v>68</v>
      </c>
      <c r="E270" s="87" t="s">
        <v>10</v>
      </c>
      <c r="F270" s="87" t="s">
        <v>10</v>
      </c>
      <c r="G270" s="87" t="s">
        <v>10</v>
      </c>
      <c r="H270" s="108" t="s">
        <v>166</v>
      </c>
      <c r="I270" s="108">
        <f>SUM(J270:U270)</f>
        <v>-2080953.9801362143</v>
      </c>
      <c r="J270" s="108">
        <v>-1900431.4078081381</v>
      </c>
      <c r="K270" s="108">
        <v>-262240.9713212183</v>
      </c>
      <c r="L270" s="108">
        <v>217305.44824789368</v>
      </c>
      <c r="M270" s="108">
        <v>350832.10498269281</v>
      </c>
      <c r="N270" s="108">
        <v>1744986.8161060493</v>
      </c>
      <c r="O270" s="108">
        <v>1056719.725450543</v>
      </c>
      <c r="P270" s="108">
        <v>-2351524.3349704286</v>
      </c>
      <c r="Q270" s="108">
        <v>-533156.61189052742</v>
      </c>
      <c r="R270" s="108">
        <v>939472.18104601884</v>
      </c>
      <c r="S270" s="108">
        <v>-1698776.764379384</v>
      </c>
      <c r="T270" s="108">
        <v>-63763.633376156162</v>
      </c>
      <c r="U270" s="108">
        <v>419623.46777644067</v>
      </c>
    </row>
    <row r="271" spans="2:21" ht="15.75">
      <c r="B271" s="87" t="s">
        <v>173</v>
      </c>
      <c r="C271" s="87" t="s">
        <v>9</v>
      </c>
      <c r="D271" s="87" t="s">
        <v>84</v>
      </c>
      <c r="E271" s="87" t="s">
        <v>10</v>
      </c>
      <c r="F271" s="87" t="s">
        <v>10</v>
      </c>
      <c r="G271" s="87" t="s">
        <v>10</v>
      </c>
      <c r="H271" s="108" t="s">
        <v>166</v>
      </c>
      <c r="I271" s="108">
        <f t="shared" ref="I271:I274" si="11">SUM(J271:U271)</f>
        <v>-69725.541098391186</v>
      </c>
      <c r="J271" s="108">
        <v>-261092.24201314425</v>
      </c>
      <c r="K271" s="108">
        <v>-26844.173157805842</v>
      </c>
      <c r="L271" s="108">
        <v>28477.628797828605</v>
      </c>
      <c r="M271" s="108">
        <v>19344.884457704306</v>
      </c>
      <c r="N271" s="108">
        <v>67711.778809347059</v>
      </c>
      <c r="O271" s="108">
        <v>48343.12051532061</v>
      </c>
      <c r="P271" s="108">
        <v>-116454.76197380392</v>
      </c>
      <c r="Q271" s="108">
        <v>-27052.07002045833</v>
      </c>
      <c r="R271" s="108">
        <v>30652.75807748938</v>
      </c>
      <c r="S271" s="108">
        <v>-21854.919869218022</v>
      </c>
      <c r="T271" s="108">
        <v>127805.6400376221</v>
      </c>
      <c r="U271" s="108">
        <v>61236.815240727112</v>
      </c>
    </row>
    <row r="272" spans="2:21" ht="15.75">
      <c r="B272" s="87" t="s">
        <v>173</v>
      </c>
      <c r="C272" s="87" t="s">
        <v>21</v>
      </c>
      <c r="D272" s="87" t="s">
        <v>84</v>
      </c>
      <c r="E272" s="87" t="s">
        <v>10</v>
      </c>
      <c r="F272" s="87" t="s">
        <v>10</v>
      </c>
      <c r="G272" s="87" t="s">
        <v>10</v>
      </c>
      <c r="H272" s="108" t="s">
        <v>166</v>
      </c>
      <c r="I272" s="108">
        <f>SUM(J272:U272)</f>
        <v>-7224.5542701902741</v>
      </c>
      <c r="J272" s="108">
        <v>-269306.91055047902</v>
      </c>
      <c r="K272" s="108">
        <v>-29202.814595846852</v>
      </c>
      <c r="L272" s="108">
        <v>33802.56633894852</v>
      </c>
      <c r="M272" s="108">
        <v>27173.516171919015</v>
      </c>
      <c r="N272" s="108">
        <v>99241.075940864102</v>
      </c>
      <c r="O272" s="108">
        <v>54256.398737008087</v>
      </c>
      <c r="P272" s="108">
        <v>-122882.96200593955</v>
      </c>
      <c r="Q272" s="108">
        <v>-29681.47434017287</v>
      </c>
      <c r="R272" s="108">
        <v>33928.523402501596</v>
      </c>
      <c r="S272" s="108">
        <v>-25814.20747082329</v>
      </c>
      <c r="T272" s="108">
        <v>147085.60127125483</v>
      </c>
      <c r="U272" s="108">
        <v>74176.132830575196</v>
      </c>
    </row>
    <row r="273" spans="2:21" ht="15.75">
      <c r="B273" s="87" t="s">
        <v>173</v>
      </c>
      <c r="C273" s="87" t="s">
        <v>85</v>
      </c>
      <c r="D273" s="87" t="s">
        <v>84</v>
      </c>
      <c r="E273" s="87" t="s">
        <v>10</v>
      </c>
      <c r="F273" s="87" t="s">
        <v>10</v>
      </c>
      <c r="G273" s="87" t="s">
        <v>10</v>
      </c>
      <c r="H273" s="108" t="s">
        <v>166</v>
      </c>
      <c r="I273" s="108">
        <f t="shared" si="11"/>
        <v>-12376.945380394933</v>
      </c>
      <c r="J273" s="108">
        <v>-61512.618992752614</v>
      </c>
      <c r="K273" s="108">
        <v>-5442.5105057015589</v>
      </c>
      <c r="L273" s="108">
        <v>6721.72766221247</v>
      </c>
      <c r="M273" s="108">
        <v>5244.5099728112609</v>
      </c>
      <c r="N273" s="108">
        <v>17438.665441979501</v>
      </c>
      <c r="O273" s="108">
        <v>10794.649611280453</v>
      </c>
      <c r="P273" s="108">
        <v>-20504.03457167447</v>
      </c>
      <c r="Q273" s="108">
        <v>-4986.2689160535756</v>
      </c>
      <c r="R273" s="108">
        <v>5783.6700377187062</v>
      </c>
      <c r="S273" s="108">
        <v>-4657.5629444102424</v>
      </c>
      <c r="T273" s="108">
        <v>25741.117795418948</v>
      </c>
      <c r="U273" s="108">
        <v>13001.71002877619</v>
      </c>
    </row>
    <row r="274" spans="2:21" ht="15.75">
      <c r="B274" s="87" t="s">
        <v>173</v>
      </c>
      <c r="C274" s="87" t="s">
        <v>24</v>
      </c>
      <c r="D274" s="87" t="s">
        <v>90</v>
      </c>
      <c r="E274" s="87" t="s">
        <v>10</v>
      </c>
      <c r="F274" s="87" t="s">
        <v>10</v>
      </c>
      <c r="G274" s="87" t="s">
        <v>10</v>
      </c>
      <c r="H274" s="108" t="s">
        <v>166</v>
      </c>
      <c r="I274" s="108">
        <f t="shared" si="11"/>
        <v>-70255.676491425198</v>
      </c>
      <c r="J274" s="108">
        <v>-307586.62128294609</v>
      </c>
      <c r="K274" s="108">
        <v>-33022.477091023095</v>
      </c>
      <c r="L274" s="108">
        <v>30665.234665536031</v>
      </c>
      <c r="M274" s="108">
        <v>1066.1622271609433</v>
      </c>
      <c r="N274" s="108">
        <v>0</v>
      </c>
      <c r="O274" s="108">
        <v>0</v>
      </c>
      <c r="P274" s="108">
        <v>0</v>
      </c>
      <c r="Q274" s="108">
        <v>0</v>
      </c>
      <c r="R274" s="108">
        <v>0</v>
      </c>
      <c r="S274" s="108">
        <v>0</v>
      </c>
      <c r="T274" s="108">
        <v>158458.53035013602</v>
      </c>
      <c r="U274" s="108">
        <v>80163.494639711018</v>
      </c>
    </row>
    <row r="275" spans="2:21">
      <c r="C275" s="129"/>
      <c r="D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</row>
  </sheetData>
  <printOptions horizontalCentered="1"/>
  <pageMargins left="0.22" right="0.5" top="0.5" bottom="0.55000000000000004" header="0.5" footer="0.38"/>
  <pageSetup scale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669C8-5322-495F-ABB3-1A7598828967}">
  <sheetPr filterMode="1"/>
  <dimension ref="A1:I254"/>
  <sheetViews>
    <sheetView zoomScale="90" zoomScaleNormal="90" workbookViewId="0"/>
  </sheetViews>
  <sheetFormatPr defaultRowHeight="15"/>
  <cols>
    <col min="1" max="1" width="37.140625" bestFit="1" customWidth="1"/>
    <col min="2" max="2" width="21.42578125" bestFit="1" customWidth="1"/>
    <col min="3" max="3" width="13" bestFit="1" customWidth="1"/>
    <col min="4" max="4" width="10.7109375" bestFit="1" customWidth="1"/>
    <col min="5" max="5" width="9.28515625" bestFit="1" customWidth="1"/>
    <col min="6" max="6" width="12" bestFit="1" customWidth="1"/>
    <col min="7" max="7" width="40.5703125" bestFit="1" customWidth="1"/>
    <col min="8" max="8" width="17.7109375" bestFit="1" customWidth="1"/>
    <col min="9" max="9" width="14.140625" customWidth="1"/>
  </cols>
  <sheetData>
    <row r="1" spans="1:9" ht="15.75">
      <c r="A1" s="109"/>
      <c r="B1" s="109" t="s">
        <v>2</v>
      </c>
      <c r="C1" s="109" t="s">
        <v>58</v>
      </c>
      <c r="D1" s="109" t="s">
        <v>3</v>
      </c>
      <c r="E1" s="109" t="s">
        <v>4</v>
      </c>
      <c r="F1" s="109" t="s">
        <v>132</v>
      </c>
      <c r="G1" s="109" t="s">
        <v>5</v>
      </c>
      <c r="H1" s="110" t="s">
        <v>7</v>
      </c>
      <c r="I1" s="132" t="s">
        <v>174</v>
      </c>
    </row>
    <row r="2" spans="1:9" hidden="1">
      <c r="A2" s="109"/>
      <c r="B2" s="111"/>
      <c r="C2" s="111"/>
      <c r="D2" s="111"/>
      <c r="E2" s="111"/>
      <c r="F2" s="111"/>
      <c r="G2" s="111"/>
      <c r="H2" s="109"/>
    </row>
    <row r="3" spans="1:9" ht="15.75" hidden="1">
      <c r="A3" s="113" t="s">
        <v>131</v>
      </c>
      <c r="B3" s="114" t="s">
        <v>79</v>
      </c>
      <c r="C3" s="114" t="s">
        <v>68</v>
      </c>
      <c r="D3" s="114" t="s">
        <v>10</v>
      </c>
      <c r="E3" s="114" t="s">
        <v>10</v>
      </c>
      <c r="F3" s="114" t="s">
        <v>10</v>
      </c>
      <c r="G3" s="114" t="s">
        <v>133</v>
      </c>
      <c r="H3" s="115">
        <v>247734</v>
      </c>
    </row>
    <row r="4" spans="1:9" ht="15.75" hidden="1">
      <c r="A4" s="113" t="s">
        <v>131</v>
      </c>
      <c r="B4" s="114" t="s">
        <v>79</v>
      </c>
      <c r="C4" s="114" t="s">
        <v>68</v>
      </c>
      <c r="D4" s="114" t="s">
        <v>10</v>
      </c>
      <c r="E4" s="114" t="s">
        <v>10</v>
      </c>
      <c r="F4" s="114" t="s">
        <v>10</v>
      </c>
      <c r="G4" s="114" t="s">
        <v>134</v>
      </c>
      <c r="H4" s="115">
        <v>452344</v>
      </c>
    </row>
    <row r="5" spans="1:9" ht="15.75">
      <c r="A5" s="113" t="s">
        <v>131</v>
      </c>
      <c r="B5" s="114" t="s">
        <v>79</v>
      </c>
      <c r="C5" s="114" t="s">
        <v>68</v>
      </c>
      <c r="D5" s="114" t="s">
        <v>10</v>
      </c>
      <c r="E5" s="114" t="s">
        <v>10</v>
      </c>
      <c r="F5" s="114" t="s">
        <v>10</v>
      </c>
      <c r="G5" s="114" t="s">
        <v>12</v>
      </c>
      <c r="H5" s="115">
        <v>1328900.3587096774</v>
      </c>
      <c r="I5" s="133">
        <f>IF(G5="Bills",H5/12,H5)</f>
        <v>110741.69655913977</v>
      </c>
    </row>
    <row r="6" spans="1:9" ht="15.75" hidden="1">
      <c r="A6" s="113" t="s">
        <v>131</v>
      </c>
      <c r="B6" s="114" t="s">
        <v>79</v>
      </c>
      <c r="C6" s="114" t="s">
        <v>68</v>
      </c>
      <c r="D6" s="114" t="s">
        <v>10</v>
      </c>
      <c r="E6" s="114" t="s">
        <v>10</v>
      </c>
      <c r="F6" s="114" t="s">
        <v>10</v>
      </c>
      <c r="G6" s="114" t="s">
        <v>135</v>
      </c>
      <c r="H6" s="115">
        <v>6381.4662921348308</v>
      </c>
    </row>
    <row r="7" spans="1:9" ht="15.75" hidden="1">
      <c r="A7" s="113" t="s">
        <v>131</v>
      </c>
      <c r="B7" s="114" t="s">
        <v>79</v>
      </c>
      <c r="C7" s="114" t="s">
        <v>68</v>
      </c>
      <c r="D7" s="114" t="s">
        <v>10</v>
      </c>
      <c r="E7" s="114" t="s">
        <v>10</v>
      </c>
      <c r="F7" s="114" t="s">
        <v>10</v>
      </c>
      <c r="G7" s="114" t="s">
        <v>136</v>
      </c>
      <c r="H7" s="115">
        <v>596.1514285714286</v>
      </c>
    </row>
    <row r="8" spans="1:9" ht="15.75" hidden="1">
      <c r="A8" s="113" t="s">
        <v>131</v>
      </c>
      <c r="B8" s="114" t="s">
        <v>79</v>
      </c>
      <c r="C8" s="114" t="s">
        <v>68</v>
      </c>
      <c r="D8" s="114" t="s">
        <v>10</v>
      </c>
      <c r="E8" s="114" t="s">
        <v>10</v>
      </c>
      <c r="F8" s="114" t="s">
        <v>10</v>
      </c>
      <c r="G8" s="117" t="s">
        <v>137</v>
      </c>
      <c r="H8" s="115">
        <v>340424.48000000004</v>
      </c>
    </row>
    <row r="9" spans="1:9" ht="15.75" hidden="1">
      <c r="A9" s="113" t="s">
        <v>131</v>
      </c>
      <c r="B9" s="114" t="s">
        <v>9</v>
      </c>
      <c r="C9" s="114" t="s">
        <v>68</v>
      </c>
      <c r="D9" s="114" t="s">
        <v>10</v>
      </c>
      <c r="E9" s="114" t="s">
        <v>10</v>
      </c>
      <c r="F9" s="114" t="s">
        <v>10</v>
      </c>
      <c r="G9" s="114" t="s">
        <v>133</v>
      </c>
      <c r="H9" s="115">
        <v>8319</v>
      </c>
    </row>
    <row r="10" spans="1:9" ht="15.75" hidden="1">
      <c r="A10" s="113" t="s">
        <v>131</v>
      </c>
      <c r="B10" s="114" t="s">
        <v>9</v>
      </c>
      <c r="C10" s="114" t="s">
        <v>68</v>
      </c>
      <c r="D10" s="114" t="s">
        <v>10</v>
      </c>
      <c r="E10" s="114" t="s">
        <v>10</v>
      </c>
      <c r="F10" s="114" t="s">
        <v>10</v>
      </c>
      <c r="G10" s="114" t="s">
        <v>134</v>
      </c>
      <c r="H10" s="115">
        <v>11191</v>
      </c>
    </row>
    <row r="11" spans="1:9" ht="15.75">
      <c r="A11" s="113" t="s">
        <v>131</v>
      </c>
      <c r="B11" s="114" t="s">
        <v>9</v>
      </c>
      <c r="C11" s="114" t="s">
        <v>68</v>
      </c>
      <c r="D11" s="114" t="s">
        <v>10</v>
      </c>
      <c r="E11" s="114" t="s">
        <v>11</v>
      </c>
      <c r="F11" s="114" t="s">
        <v>10</v>
      </c>
      <c r="G11" s="114" t="s">
        <v>12</v>
      </c>
      <c r="H11" s="115">
        <v>39261.300000000003</v>
      </c>
      <c r="I11" s="134">
        <f t="shared" ref="I11:I12" si="0">IF(G11="Bills",H11/12,H11)</f>
        <v>3271.7750000000001</v>
      </c>
    </row>
    <row r="12" spans="1:9" ht="15.75">
      <c r="A12" s="113" t="s">
        <v>131</v>
      </c>
      <c r="B12" s="114" t="s">
        <v>9</v>
      </c>
      <c r="C12" s="114" t="s">
        <v>68</v>
      </c>
      <c r="D12" s="114" t="s">
        <v>10</v>
      </c>
      <c r="E12" s="114" t="s">
        <v>20</v>
      </c>
      <c r="F12" s="114" t="s">
        <v>10</v>
      </c>
      <c r="G12" s="114" t="s">
        <v>12</v>
      </c>
      <c r="H12" s="115">
        <v>2717.666666666667</v>
      </c>
      <c r="I12" s="135">
        <f t="shared" si="0"/>
        <v>226.47222222222226</v>
      </c>
    </row>
    <row r="13" spans="1:9" ht="15.75" hidden="1">
      <c r="A13" s="113" t="s">
        <v>131</v>
      </c>
      <c r="B13" s="114" t="s">
        <v>9</v>
      </c>
      <c r="C13" s="114" t="s">
        <v>68</v>
      </c>
      <c r="D13" s="114" t="s">
        <v>10</v>
      </c>
      <c r="E13" s="114" t="s">
        <v>10</v>
      </c>
      <c r="F13" s="114" t="s">
        <v>10</v>
      </c>
      <c r="G13" s="114" t="s">
        <v>138</v>
      </c>
      <c r="H13" s="115">
        <v>24552.924358974364</v>
      </c>
    </row>
    <row r="14" spans="1:9" ht="15.75" hidden="1">
      <c r="A14" s="113" t="s">
        <v>131</v>
      </c>
      <c r="B14" s="114" t="s">
        <v>9</v>
      </c>
      <c r="C14" s="114" t="s">
        <v>68</v>
      </c>
      <c r="D14" s="114" t="s">
        <v>10</v>
      </c>
      <c r="E14" s="114" t="s">
        <v>10</v>
      </c>
      <c r="F14" s="114" t="s">
        <v>10</v>
      </c>
      <c r="G14" s="114" t="s">
        <v>139</v>
      </c>
      <c r="H14" s="115">
        <v>14515.131233595803</v>
      </c>
    </row>
    <row r="15" spans="1:9" ht="15.75" hidden="1">
      <c r="A15" s="113" t="s">
        <v>131</v>
      </c>
      <c r="B15" s="114" t="s">
        <v>9</v>
      </c>
      <c r="C15" s="114" t="s">
        <v>68</v>
      </c>
      <c r="D15" s="114" t="s">
        <v>10</v>
      </c>
      <c r="E15" s="114" t="s">
        <v>10</v>
      </c>
      <c r="F15" s="114" t="s">
        <v>10</v>
      </c>
      <c r="G15" s="114" t="s">
        <v>140</v>
      </c>
      <c r="H15" s="115">
        <v>113</v>
      </c>
    </row>
    <row r="16" spans="1:9" ht="15.75" hidden="1">
      <c r="A16" s="113" t="s">
        <v>131</v>
      </c>
      <c r="B16" s="114" t="s">
        <v>9</v>
      </c>
      <c r="C16" s="114" t="s">
        <v>84</v>
      </c>
      <c r="D16" s="114" t="s">
        <v>10</v>
      </c>
      <c r="E16" s="114" t="s">
        <v>10</v>
      </c>
      <c r="F16" s="114" t="s">
        <v>10</v>
      </c>
      <c r="G16" s="114" t="s">
        <v>133</v>
      </c>
      <c r="H16" s="115">
        <v>29994</v>
      </c>
    </row>
    <row r="17" spans="1:9" ht="15.75" hidden="1">
      <c r="A17" s="113" t="s">
        <v>131</v>
      </c>
      <c r="B17" s="114" t="s">
        <v>9</v>
      </c>
      <c r="C17" s="114" t="s">
        <v>84</v>
      </c>
      <c r="D17" s="114" t="s">
        <v>10</v>
      </c>
      <c r="E17" s="114" t="s">
        <v>10</v>
      </c>
      <c r="F17" s="114" t="s">
        <v>10</v>
      </c>
      <c r="G17" s="114" t="s">
        <v>134</v>
      </c>
      <c r="H17" s="115">
        <v>54240</v>
      </c>
    </row>
    <row r="18" spans="1:9" ht="15.75">
      <c r="A18" s="113" t="s">
        <v>131</v>
      </c>
      <c r="B18" s="114" t="s">
        <v>9</v>
      </c>
      <c r="C18" s="114" t="s">
        <v>84</v>
      </c>
      <c r="D18" s="114" t="s">
        <v>10</v>
      </c>
      <c r="E18" s="114" t="s">
        <v>11</v>
      </c>
      <c r="F18" s="114" t="s">
        <v>10</v>
      </c>
      <c r="G18" s="114" t="s">
        <v>12</v>
      </c>
      <c r="H18" s="115">
        <v>137486.80000000002</v>
      </c>
      <c r="I18" s="134">
        <f t="shared" ref="I18:I21" si="1">IF(G18="Bills",H18/12,H18)</f>
        <v>11457.233333333335</v>
      </c>
    </row>
    <row r="19" spans="1:9" ht="15.75">
      <c r="A19" s="113" t="s">
        <v>131</v>
      </c>
      <c r="B19" s="114" t="s">
        <v>9</v>
      </c>
      <c r="C19" s="114" t="s">
        <v>84</v>
      </c>
      <c r="D19" s="114" t="s">
        <v>10</v>
      </c>
      <c r="E19" s="114" t="s">
        <v>11</v>
      </c>
      <c r="F19" s="114" t="s">
        <v>10</v>
      </c>
      <c r="G19" s="114" t="s">
        <v>19</v>
      </c>
      <c r="H19" s="115">
        <v>2.6301369863013697</v>
      </c>
      <c r="I19" s="136">
        <f t="shared" si="1"/>
        <v>2.6301369863013697</v>
      </c>
    </row>
    <row r="20" spans="1:9" ht="15.75">
      <c r="A20" s="113" t="s">
        <v>131</v>
      </c>
      <c r="B20" s="114" t="s">
        <v>9</v>
      </c>
      <c r="C20" s="114" t="s">
        <v>84</v>
      </c>
      <c r="D20" s="114" t="s">
        <v>10</v>
      </c>
      <c r="E20" s="114" t="s">
        <v>20</v>
      </c>
      <c r="F20" s="114" t="s">
        <v>10</v>
      </c>
      <c r="G20" s="114" t="s">
        <v>12</v>
      </c>
      <c r="H20" s="115">
        <v>64614.799999999988</v>
      </c>
      <c r="I20" s="136">
        <f t="shared" si="1"/>
        <v>5384.5666666666657</v>
      </c>
    </row>
    <row r="21" spans="1:9" ht="15.75">
      <c r="A21" s="113" t="s">
        <v>131</v>
      </c>
      <c r="B21" s="114" t="s">
        <v>9</v>
      </c>
      <c r="C21" s="114" t="s">
        <v>84</v>
      </c>
      <c r="D21" s="114" t="s">
        <v>10</v>
      </c>
      <c r="E21" s="114" t="s">
        <v>20</v>
      </c>
      <c r="F21" s="114" t="s">
        <v>10</v>
      </c>
      <c r="G21" s="114" t="s">
        <v>19</v>
      </c>
      <c r="H21" s="115">
        <v>63.471232876712314</v>
      </c>
      <c r="I21" s="135">
        <f t="shared" si="1"/>
        <v>63.471232876712314</v>
      </c>
    </row>
    <row r="22" spans="1:9" ht="15.75" hidden="1">
      <c r="A22" s="113" t="s">
        <v>131</v>
      </c>
      <c r="B22" s="114" t="s">
        <v>9</v>
      </c>
      <c r="C22" s="114" t="s">
        <v>84</v>
      </c>
      <c r="D22" s="114" t="s">
        <v>10</v>
      </c>
      <c r="E22" s="114" t="s">
        <v>10</v>
      </c>
      <c r="F22" s="114" t="s">
        <v>10</v>
      </c>
      <c r="G22" s="114" t="s">
        <v>138</v>
      </c>
      <c r="H22" s="115">
        <v>1187878.7378205128</v>
      </c>
    </row>
    <row r="23" spans="1:9" ht="15.75" hidden="1">
      <c r="A23" s="113" t="s">
        <v>131</v>
      </c>
      <c r="B23" s="114" t="s">
        <v>9</v>
      </c>
      <c r="C23" s="114" t="s">
        <v>84</v>
      </c>
      <c r="D23" s="114" t="s">
        <v>10</v>
      </c>
      <c r="E23" s="114" t="s">
        <v>10</v>
      </c>
      <c r="F23" s="114" t="s">
        <v>10</v>
      </c>
      <c r="G23" s="114" t="s">
        <v>141</v>
      </c>
      <c r="H23" s="115">
        <v>2130.0812961011588</v>
      </c>
    </row>
    <row r="24" spans="1:9" ht="15.75" hidden="1">
      <c r="A24" s="113" t="s">
        <v>131</v>
      </c>
      <c r="B24" s="114" t="s">
        <v>9</v>
      </c>
      <c r="C24" s="114" t="s">
        <v>84</v>
      </c>
      <c r="D24" s="114" t="s">
        <v>10</v>
      </c>
      <c r="E24" s="114" t="s">
        <v>10</v>
      </c>
      <c r="F24" s="114" t="s">
        <v>10</v>
      </c>
      <c r="G24" s="114" t="s">
        <v>139</v>
      </c>
      <c r="H24" s="115">
        <v>715183.48293963249</v>
      </c>
    </row>
    <row r="25" spans="1:9" ht="15.75" hidden="1">
      <c r="A25" s="113" t="s">
        <v>131</v>
      </c>
      <c r="B25" s="114" t="s">
        <v>9</v>
      </c>
      <c r="C25" s="114" t="s">
        <v>84</v>
      </c>
      <c r="D25" s="114" t="s">
        <v>10</v>
      </c>
      <c r="E25" s="114" t="s">
        <v>10</v>
      </c>
      <c r="F25" s="114" t="s">
        <v>10</v>
      </c>
      <c r="G25" s="114" t="s">
        <v>140</v>
      </c>
      <c r="H25" s="115">
        <v>108913.48275862068</v>
      </c>
    </row>
    <row r="26" spans="1:9" ht="15.75" hidden="1">
      <c r="A26" s="113" t="s">
        <v>131</v>
      </c>
      <c r="B26" s="114" t="s">
        <v>9</v>
      </c>
      <c r="C26" s="114" t="s">
        <v>84</v>
      </c>
      <c r="D26" s="114" t="s">
        <v>10</v>
      </c>
      <c r="E26" s="114" t="s">
        <v>10</v>
      </c>
      <c r="F26" s="114" t="s">
        <v>10</v>
      </c>
      <c r="G26" s="118" t="s">
        <v>142</v>
      </c>
      <c r="H26" s="115">
        <v>104394</v>
      </c>
    </row>
    <row r="27" spans="1:9" ht="15.75" hidden="1">
      <c r="A27" s="113" t="s">
        <v>131</v>
      </c>
      <c r="B27" s="114" t="s">
        <v>9</v>
      </c>
      <c r="C27" s="114" t="s">
        <v>84</v>
      </c>
      <c r="D27" s="114" t="s">
        <v>10</v>
      </c>
      <c r="E27" s="114" t="s">
        <v>10</v>
      </c>
      <c r="F27" s="114" t="s">
        <v>10</v>
      </c>
      <c r="G27" s="118" t="s">
        <v>143</v>
      </c>
      <c r="H27" s="115">
        <v>3766.6333333333332</v>
      </c>
    </row>
    <row r="28" spans="1:9" ht="15.75" hidden="1">
      <c r="A28" s="113" t="s">
        <v>131</v>
      </c>
      <c r="B28" s="114" t="s">
        <v>9</v>
      </c>
      <c r="C28" s="114" t="s">
        <v>84</v>
      </c>
      <c r="D28" s="114" t="s">
        <v>10</v>
      </c>
      <c r="E28" s="114" t="s">
        <v>10</v>
      </c>
      <c r="F28" s="114" t="s">
        <v>10</v>
      </c>
      <c r="G28" s="118" t="s">
        <v>144</v>
      </c>
      <c r="H28" s="115">
        <v>132.06666666666666</v>
      </c>
    </row>
    <row r="29" spans="1:9" ht="15.75" hidden="1">
      <c r="A29" s="113" t="s">
        <v>131</v>
      </c>
      <c r="B29" s="114" t="s">
        <v>9</v>
      </c>
      <c r="C29" s="114" t="s">
        <v>87</v>
      </c>
      <c r="D29" s="114" t="s">
        <v>10</v>
      </c>
      <c r="E29" s="114" t="s">
        <v>10</v>
      </c>
      <c r="F29" s="114" t="s">
        <v>10</v>
      </c>
      <c r="G29" s="114" t="s">
        <v>133</v>
      </c>
      <c r="H29" s="115">
        <v>317</v>
      </c>
    </row>
    <row r="30" spans="1:9" ht="15.75" hidden="1">
      <c r="A30" s="113" t="s">
        <v>131</v>
      </c>
      <c r="B30" s="114" t="s">
        <v>9</v>
      </c>
      <c r="C30" s="114" t="s">
        <v>87</v>
      </c>
      <c r="D30" s="114" t="s">
        <v>10</v>
      </c>
      <c r="E30" s="114" t="s">
        <v>10</v>
      </c>
      <c r="F30" s="114" t="s">
        <v>10</v>
      </c>
      <c r="G30" s="114" t="s">
        <v>134</v>
      </c>
      <c r="H30" s="115">
        <v>927</v>
      </c>
    </row>
    <row r="31" spans="1:9" ht="15.75">
      <c r="A31" s="113" t="s">
        <v>131</v>
      </c>
      <c r="B31" s="114" t="s">
        <v>9</v>
      </c>
      <c r="C31" s="114" t="s">
        <v>87</v>
      </c>
      <c r="D31" s="114" t="s">
        <v>10</v>
      </c>
      <c r="E31" s="114" t="s">
        <v>11</v>
      </c>
      <c r="F31" s="114" t="s">
        <v>10</v>
      </c>
      <c r="G31" s="114" t="s">
        <v>12</v>
      </c>
      <c r="H31" s="115">
        <v>2064.5333333333333</v>
      </c>
      <c r="I31" s="134">
        <f t="shared" ref="I31:I33" si="2">IF(G31="Bills",H31/12,H31)</f>
        <v>172.04444444444445</v>
      </c>
    </row>
    <row r="32" spans="1:9" ht="15.75">
      <c r="A32" s="113" t="s">
        <v>131</v>
      </c>
      <c r="B32" s="114" t="s">
        <v>9</v>
      </c>
      <c r="C32" s="114" t="s">
        <v>87</v>
      </c>
      <c r="D32" s="114" t="s">
        <v>10</v>
      </c>
      <c r="E32" s="114" t="s">
        <v>20</v>
      </c>
      <c r="F32" s="114" t="s">
        <v>10</v>
      </c>
      <c r="G32" s="114" t="s">
        <v>12</v>
      </c>
      <c r="H32" s="115">
        <v>2816.0666666666666</v>
      </c>
      <c r="I32" s="136">
        <f t="shared" si="2"/>
        <v>234.67222222222222</v>
      </c>
    </row>
    <row r="33" spans="1:9" ht="15.75">
      <c r="A33" s="113" t="s">
        <v>131</v>
      </c>
      <c r="B33" s="114" t="s">
        <v>9</v>
      </c>
      <c r="C33" s="114" t="s">
        <v>87</v>
      </c>
      <c r="D33" s="114" t="s">
        <v>10</v>
      </c>
      <c r="E33" s="114" t="s">
        <v>20</v>
      </c>
      <c r="F33" s="114" t="s">
        <v>10</v>
      </c>
      <c r="G33" s="114" t="s">
        <v>19</v>
      </c>
      <c r="H33" s="115">
        <v>1</v>
      </c>
      <c r="I33" s="135">
        <f t="shared" si="2"/>
        <v>1</v>
      </c>
    </row>
    <row r="34" spans="1:9" ht="15.75" hidden="1">
      <c r="A34" s="113" t="s">
        <v>131</v>
      </c>
      <c r="B34" s="114" t="s">
        <v>9</v>
      </c>
      <c r="C34" s="114" t="s">
        <v>87</v>
      </c>
      <c r="D34" s="114" t="s">
        <v>10</v>
      </c>
      <c r="E34" s="114" t="s">
        <v>10</v>
      </c>
      <c r="F34" s="114" t="s">
        <v>10</v>
      </c>
      <c r="G34" s="114" t="s">
        <v>138</v>
      </c>
      <c r="H34" s="115">
        <v>50566.221153846156</v>
      </c>
    </row>
    <row r="35" spans="1:9" ht="15.75" hidden="1">
      <c r="A35" s="113" t="s">
        <v>131</v>
      </c>
      <c r="B35" s="114" t="s">
        <v>9</v>
      </c>
      <c r="C35" s="114" t="s">
        <v>87</v>
      </c>
      <c r="D35" s="114" t="s">
        <v>10</v>
      </c>
      <c r="E35" s="114" t="s">
        <v>10</v>
      </c>
      <c r="F35" s="114" t="s">
        <v>10</v>
      </c>
      <c r="G35" s="114" t="s">
        <v>141</v>
      </c>
      <c r="H35" s="115">
        <v>55.99970802599227</v>
      </c>
    </row>
    <row r="36" spans="1:9" ht="15.75" hidden="1">
      <c r="A36" s="113" t="s">
        <v>131</v>
      </c>
      <c r="B36" s="114" t="s">
        <v>9</v>
      </c>
      <c r="C36" s="114" t="s">
        <v>87</v>
      </c>
      <c r="D36" s="114" t="s">
        <v>10</v>
      </c>
      <c r="E36" s="114" t="s">
        <v>10</v>
      </c>
      <c r="F36" s="114" t="s">
        <v>10</v>
      </c>
      <c r="G36" s="114" t="s">
        <v>139</v>
      </c>
      <c r="H36" s="115">
        <v>32855.535433070865</v>
      </c>
    </row>
    <row r="37" spans="1:9" ht="15.75" hidden="1">
      <c r="A37" s="113" t="s">
        <v>131</v>
      </c>
      <c r="B37" s="114" t="s">
        <v>9</v>
      </c>
      <c r="C37" s="114" t="s">
        <v>87</v>
      </c>
      <c r="D37" s="114" t="s">
        <v>10</v>
      </c>
      <c r="E37" s="114" t="s">
        <v>10</v>
      </c>
      <c r="F37" s="114" t="s">
        <v>10</v>
      </c>
      <c r="G37" s="114" t="s">
        <v>140</v>
      </c>
      <c r="H37" s="115">
        <v>14449.086206896553</v>
      </c>
    </row>
    <row r="38" spans="1:9" ht="15.75" hidden="1">
      <c r="A38" s="113" t="s">
        <v>131</v>
      </c>
      <c r="B38" s="114" t="s">
        <v>9</v>
      </c>
      <c r="C38" s="114" t="s">
        <v>87</v>
      </c>
      <c r="D38" s="114" t="s">
        <v>10</v>
      </c>
      <c r="E38" s="114" t="s">
        <v>10</v>
      </c>
      <c r="F38" s="114" t="s">
        <v>10</v>
      </c>
      <c r="G38" s="118" t="s">
        <v>142</v>
      </c>
      <c r="H38" s="115">
        <v>11942</v>
      </c>
    </row>
    <row r="39" spans="1:9" ht="15.75" hidden="1">
      <c r="A39" s="113" t="s">
        <v>131</v>
      </c>
      <c r="B39" s="114" t="s">
        <v>9</v>
      </c>
      <c r="C39" s="114" t="s">
        <v>87</v>
      </c>
      <c r="D39" s="114" t="s">
        <v>10</v>
      </c>
      <c r="E39" s="114" t="s">
        <v>10</v>
      </c>
      <c r="F39" s="114" t="s">
        <v>10</v>
      </c>
      <c r="G39" s="118" t="s">
        <v>143</v>
      </c>
      <c r="H39" s="115">
        <v>489.2</v>
      </c>
    </row>
    <row r="40" spans="1:9" ht="15.75" hidden="1">
      <c r="A40" s="113" t="s">
        <v>131</v>
      </c>
      <c r="B40" s="114" t="s">
        <v>9</v>
      </c>
      <c r="C40" s="114" t="s">
        <v>87</v>
      </c>
      <c r="D40" s="114" t="s">
        <v>10</v>
      </c>
      <c r="E40" s="114" t="s">
        <v>10</v>
      </c>
      <c r="F40" s="114" t="s">
        <v>10</v>
      </c>
      <c r="G40" s="118" t="s">
        <v>144</v>
      </c>
      <c r="H40" s="115">
        <v>25.933333333333334</v>
      </c>
    </row>
    <row r="41" spans="1:9" ht="15.75" hidden="1">
      <c r="A41" s="113" t="s">
        <v>131</v>
      </c>
      <c r="B41" s="114" t="s">
        <v>21</v>
      </c>
      <c r="C41" s="114" t="s">
        <v>68</v>
      </c>
      <c r="D41" s="114" t="s">
        <v>10</v>
      </c>
      <c r="E41" s="114" t="s">
        <v>10</v>
      </c>
      <c r="F41" s="114" t="s">
        <v>10</v>
      </c>
      <c r="G41" s="114" t="s">
        <v>133</v>
      </c>
      <c r="H41" s="115">
        <v>18</v>
      </c>
    </row>
    <row r="42" spans="1:9" ht="15.75" hidden="1">
      <c r="A42" s="113" t="s">
        <v>131</v>
      </c>
      <c r="B42" s="114" t="s">
        <v>21</v>
      </c>
      <c r="C42" s="114" t="s">
        <v>68</v>
      </c>
      <c r="D42" s="114" t="s">
        <v>10</v>
      </c>
      <c r="E42" s="114" t="s">
        <v>10</v>
      </c>
      <c r="F42" s="114" t="s">
        <v>10</v>
      </c>
      <c r="G42" s="114" t="s">
        <v>134</v>
      </c>
      <c r="H42" s="115">
        <v>18</v>
      </c>
    </row>
    <row r="43" spans="1:9" ht="15.75">
      <c r="A43" s="113" t="s">
        <v>131</v>
      </c>
      <c r="B43" s="114" t="s">
        <v>21</v>
      </c>
      <c r="C43" s="114" t="s">
        <v>68</v>
      </c>
      <c r="D43" s="114" t="s">
        <v>10</v>
      </c>
      <c r="E43" s="114" t="s">
        <v>10</v>
      </c>
      <c r="F43" s="114" t="s">
        <v>145</v>
      </c>
      <c r="G43" s="114" t="s">
        <v>12</v>
      </c>
      <c r="H43" s="115">
        <v>2</v>
      </c>
      <c r="I43" s="134">
        <f t="shared" ref="I43:I45" si="3">IF(G43="Bills",H43/12,H43)</f>
        <v>0.16666666666666666</v>
      </c>
    </row>
    <row r="44" spans="1:9" ht="15.75">
      <c r="A44" s="113" t="s">
        <v>131</v>
      </c>
      <c r="B44" s="114" t="s">
        <v>21</v>
      </c>
      <c r="C44" s="114" t="s">
        <v>68</v>
      </c>
      <c r="D44" s="114" t="s">
        <v>10</v>
      </c>
      <c r="E44" s="114" t="s">
        <v>10</v>
      </c>
      <c r="F44" s="114" t="s">
        <v>146</v>
      </c>
      <c r="G44" s="114" t="s">
        <v>12</v>
      </c>
      <c r="H44" s="115">
        <v>37</v>
      </c>
      <c r="I44" s="136">
        <f t="shared" si="3"/>
        <v>3.0833333333333335</v>
      </c>
    </row>
    <row r="45" spans="1:9" ht="15.75">
      <c r="A45" s="113" t="s">
        <v>131</v>
      </c>
      <c r="B45" s="114" t="s">
        <v>21</v>
      </c>
      <c r="C45" s="114" t="s">
        <v>68</v>
      </c>
      <c r="D45" s="114" t="s">
        <v>10</v>
      </c>
      <c r="E45" s="114" t="s">
        <v>10</v>
      </c>
      <c r="F45" s="114" t="s">
        <v>147</v>
      </c>
      <c r="G45" s="114" t="s">
        <v>12</v>
      </c>
      <c r="H45" s="115">
        <v>7</v>
      </c>
      <c r="I45" s="135">
        <f t="shared" si="3"/>
        <v>0.58333333333333337</v>
      </c>
    </row>
    <row r="46" spans="1:9" ht="15.75" hidden="1">
      <c r="A46" s="113" t="s">
        <v>131</v>
      </c>
      <c r="B46" s="114" t="s">
        <v>21</v>
      </c>
      <c r="C46" s="114" t="s">
        <v>68</v>
      </c>
      <c r="D46" s="114" t="s">
        <v>10</v>
      </c>
      <c r="E46" s="114" t="s">
        <v>10</v>
      </c>
      <c r="F46" s="114" t="s">
        <v>146</v>
      </c>
      <c r="G46" s="114" t="s">
        <v>138</v>
      </c>
      <c r="H46" s="115">
        <v>5273</v>
      </c>
    </row>
    <row r="47" spans="1:9" ht="15.75" hidden="1">
      <c r="A47" s="113" t="s">
        <v>131</v>
      </c>
      <c r="B47" s="114" t="s">
        <v>21</v>
      </c>
      <c r="C47" s="114" t="s">
        <v>68</v>
      </c>
      <c r="D47" s="114" t="s">
        <v>10</v>
      </c>
      <c r="E47" s="114" t="s">
        <v>10</v>
      </c>
      <c r="F47" s="114" t="s">
        <v>147</v>
      </c>
      <c r="G47" s="114" t="s">
        <v>138</v>
      </c>
      <c r="H47" s="115">
        <v>2167</v>
      </c>
    </row>
    <row r="48" spans="1:9" ht="15.75" hidden="1">
      <c r="A48" s="113" t="s">
        <v>131</v>
      </c>
      <c r="B48" s="114" t="s">
        <v>21</v>
      </c>
      <c r="C48" s="114" t="s">
        <v>68</v>
      </c>
      <c r="D48" s="114" t="s">
        <v>10</v>
      </c>
      <c r="E48" s="114" t="s">
        <v>10</v>
      </c>
      <c r="F48" s="114" t="s">
        <v>10</v>
      </c>
      <c r="G48" s="114" t="s">
        <v>139</v>
      </c>
      <c r="H48" s="115">
        <v>5873</v>
      </c>
    </row>
    <row r="49" spans="1:9" ht="15.75" hidden="1">
      <c r="A49" s="113" t="s">
        <v>131</v>
      </c>
      <c r="B49" s="114" t="s">
        <v>21</v>
      </c>
      <c r="C49" s="114" t="s">
        <v>84</v>
      </c>
      <c r="D49" s="114" t="s">
        <v>10</v>
      </c>
      <c r="E49" s="114" t="s">
        <v>10</v>
      </c>
      <c r="F49" s="114" t="s">
        <v>10</v>
      </c>
      <c r="G49" s="114" t="s">
        <v>133</v>
      </c>
      <c r="H49" s="115">
        <v>1046</v>
      </c>
    </row>
    <row r="50" spans="1:9" ht="15.75" hidden="1">
      <c r="A50" s="113" t="s">
        <v>131</v>
      </c>
      <c r="B50" s="114" t="s">
        <v>21</v>
      </c>
      <c r="C50" s="114" t="s">
        <v>84</v>
      </c>
      <c r="D50" s="114" t="s">
        <v>10</v>
      </c>
      <c r="E50" s="114" t="s">
        <v>10</v>
      </c>
      <c r="F50" s="114" t="s">
        <v>10</v>
      </c>
      <c r="G50" s="114" t="s">
        <v>134</v>
      </c>
      <c r="H50" s="115">
        <v>3082</v>
      </c>
    </row>
    <row r="51" spans="1:9" ht="15.75">
      <c r="A51" s="113" t="s">
        <v>131</v>
      </c>
      <c r="B51" s="114" t="s">
        <v>21</v>
      </c>
      <c r="C51" s="114" t="s">
        <v>84</v>
      </c>
      <c r="D51" s="114" t="s">
        <v>10</v>
      </c>
      <c r="E51" s="114" t="s">
        <v>10</v>
      </c>
      <c r="F51" s="114" t="s">
        <v>145</v>
      </c>
      <c r="G51" s="114" t="s">
        <v>12</v>
      </c>
      <c r="H51" s="115">
        <v>231.48648041034534</v>
      </c>
      <c r="I51" s="134">
        <f t="shared" ref="I51:I53" si="4">IF(G51="Bills",H51/12,H51)</f>
        <v>19.290540034195445</v>
      </c>
    </row>
    <row r="52" spans="1:9" ht="15.75">
      <c r="A52" s="113" t="s">
        <v>131</v>
      </c>
      <c r="B52" s="114" t="s">
        <v>21</v>
      </c>
      <c r="C52" s="114" t="s">
        <v>84</v>
      </c>
      <c r="D52" s="114" t="s">
        <v>10</v>
      </c>
      <c r="E52" s="114" t="s">
        <v>10</v>
      </c>
      <c r="F52" s="114" t="s">
        <v>146</v>
      </c>
      <c r="G52" s="114" t="s">
        <v>12</v>
      </c>
      <c r="H52" s="115">
        <v>8003.4963466443714</v>
      </c>
      <c r="I52" s="136">
        <f t="shared" si="4"/>
        <v>666.95802888703099</v>
      </c>
    </row>
    <row r="53" spans="1:9" ht="15.75">
      <c r="A53" s="113" t="s">
        <v>131</v>
      </c>
      <c r="B53" s="114" t="s">
        <v>21</v>
      </c>
      <c r="C53" s="114" t="s">
        <v>84</v>
      </c>
      <c r="D53" s="114" t="s">
        <v>10</v>
      </c>
      <c r="E53" s="114" t="s">
        <v>10</v>
      </c>
      <c r="F53" s="114" t="s">
        <v>147</v>
      </c>
      <c r="G53" s="114" t="s">
        <v>12</v>
      </c>
      <c r="H53" s="115">
        <v>3417.4838396119494</v>
      </c>
      <c r="I53" s="135">
        <f t="shared" si="4"/>
        <v>284.79031996766247</v>
      </c>
    </row>
    <row r="54" spans="1:9" ht="15.75" hidden="1">
      <c r="A54" s="113" t="s">
        <v>131</v>
      </c>
      <c r="B54" s="114" t="s">
        <v>21</v>
      </c>
      <c r="C54" s="114" t="s">
        <v>84</v>
      </c>
      <c r="D54" s="114" t="s">
        <v>10</v>
      </c>
      <c r="E54" s="114" t="s">
        <v>10</v>
      </c>
      <c r="F54" s="114" t="s">
        <v>146</v>
      </c>
      <c r="G54" s="114" t="s">
        <v>138</v>
      </c>
      <c r="H54" s="115">
        <v>1389404.3666666667</v>
      </c>
    </row>
    <row r="55" spans="1:9" ht="15.75" hidden="1">
      <c r="A55" s="113" t="s">
        <v>131</v>
      </c>
      <c r="B55" s="114" t="s">
        <v>21</v>
      </c>
      <c r="C55" s="114" t="s">
        <v>84</v>
      </c>
      <c r="D55" s="114" t="s">
        <v>10</v>
      </c>
      <c r="E55" s="114" t="s">
        <v>10</v>
      </c>
      <c r="F55" s="114" t="s">
        <v>147</v>
      </c>
      <c r="G55" s="114" t="s">
        <v>138</v>
      </c>
      <c r="H55" s="115">
        <v>1689588.1328828828</v>
      </c>
    </row>
    <row r="56" spans="1:9" ht="15.75" hidden="1">
      <c r="A56" s="113" t="s">
        <v>131</v>
      </c>
      <c r="B56" s="114" t="s">
        <v>21</v>
      </c>
      <c r="C56" s="114" t="s">
        <v>84</v>
      </c>
      <c r="D56" s="114" t="s">
        <v>10</v>
      </c>
      <c r="E56" s="114" t="s">
        <v>10</v>
      </c>
      <c r="F56" s="114" t="s">
        <v>10</v>
      </c>
      <c r="G56" s="114" t="s">
        <v>139</v>
      </c>
      <c r="H56" s="115">
        <v>2267892.5</v>
      </c>
    </row>
    <row r="57" spans="1:9" ht="15.75" hidden="1">
      <c r="A57" s="113" t="s">
        <v>131</v>
      </c>
      <c r="B57" s="114" t="s">
        <v>21</v>
      </c>
      <c r="C57" s="114" t="s">
        <v>84</v>
      </c>
      <c r="D57" s="114" t="s">
        <v>10</v>
      </c>
      <c r="E57" s="114" t="s">
        <v>10</v>
      </c>
      <c r="F57" s="114" t="s">
        <v>10</v>
      </c>
      <c r="G57" s="114" t="s">
        <v>140</v>
      </c>
      <c r="H57" s="115">
        <v>322568.75862068968</v>
      </c>
    </row>
    <row r="58" spans="1:9" ht="15.75" hidden="1">
      <c r="A58" s="113" t="s">
        <v>131</v>
      </c>
      <c r="B58" s="114" t="s">
        <v>21</v>
      </c>
      <c r="C58" s="114" t="s">
        <v>84</v>
      </c>
      <c r="D58" s="114" t="s">
        <v>10</v>
      </c>
      <c r="E58" s="114" t="s">
        <v>10</v>
      </c>
      <c r="F58" s="114" t="s">
        <v>10</v>
      </c>
      <c r="G58" s="118" t="s">
        <v>142</v>
      </c>
      <c r="H58" s="115">
        <v>907042</v>
      </c>
    </row>
    <row r="59" spans="1:9" ht="15.75" hidden="1">
      <c r="A59" s="113" t="s">
        <v>131</v>
      </c>
      <c r="B59" s="114" t="s">
        <v>21</v>
      </c>
      <c r="C59" s="114" t="s">
        <v>84</v>
      </c>
      <c r="D59" s="114" t="s">
        <v>10</v>
      </c>
      <c r="E59" s="114" t="s">
        <v>10</v>
      </c>
      <c r="F59" s="114" t="s">
        <v>10</v>
      </c>
      <c r="G59" s="118" t="s">
        <v>143</v>
      </c>
      <c r="H59" s="115">
        <v>44474</v>
      </c>
    </row>
    <row r="60" spans="1:9" ht="15.75" hidden="1">
      <c r="A60" s="113" t="s">
        <v>131</v>
      </c>
      <c r="B60" s="114" t="s">
        <v>21</v>
      </c>
      <c r="C60" s="114" t="s">
        <v>84</v>
      </c>
      <c r="D60" s="114" t="s">
        <v>10</v>
      </c>
      <c r="E60" s="114" t="s">
        <v>10</v>
      </c>
      <c r="F60" s="114" t="s">
        <v>10</v>
      </c>
      <c r="G60" s="118" t="s">
        <v>144</v>
      </c>
      <c r="H60" s="115">
        <v>108</v>
      </c>
    </row>
    <row r="61" spans="1:9" ht="15.75" hidden="1">
      <c r="A61" s="113" t="s">
        <v>131</v>
      </c>
      <c r="B61" s="114" t="s">
        <v>21</v>
      </c>
      <c r="C61" s="114" t="s">
        <v>87</v>
      </c>
      <c r="D61" s="114" t="s">
        <v>10</v>
      </c>
      <c r="E61" s="114" t="s">
        <v>10</v>
      </c>
      <c r="F61" s="114" t="s">
        <v>10</v>
      </c>
      <c r="G61" s="114" t="s">
        <v>133</v>
      </c>
      <c r="H61" s="115">
        <v>109</v>
      </c>
    </row>
    <row r="62" spans="1:9" ht="15.75" hidden="1">
      <c r="A62" s="113" t="s">
        <v>131</v>
      </c>
      <c r="B62" s="114" t="s">
        <v>21</v>
      </c>
      <c r="C62" s="114" t="s">
        <v>87</v>
      </c>
      <c r="D62" s="114" t="s">
        <v>10</v>
      </c>
      <c r="E62" s="114" t="s">
        <v>10</v>
      </c>
      <c r="F62" s="114" t="s">
        <v>10</v>
      </c>
      <c r="G62" s="114" t="s">
        <v>134</v>
      </c>
      <c r="H62" s="115">
        <v>426</v>
      </c>
    </row>
    <row r="63" spans="1:9" ht="15.75">
      <c r="A63" s="113" t="s">
        <v>131</v>
      </c>
      <c r="B63" s="114" t="s">
        <v>21</v>
      </c>
      <c r="C63" s="114" t="s">
        <v>87</v>
      </c>
      <c r="D63" s="114" t="s">
        <v>10</v>
      </c>
      <c r="E63" s="114" t="s">
        <v>10</v>
      </c>
      <c r="F63" s="114" t="s">
        <v>145</v>
      </c>
      <c r="G63" s="114" t="s">
        <v>12</v>
      </c>
      <c r="H63" s="115">
        <v>46.766666666666666</v>
      </c>
      <c r="I63" s="134">
        <f t="shared" ref="I63:I65" si="5">IF(G63="Bills",H63/12,H63)</f>
        <v>3.8972222222222221</v>
      </c>
    </row>
    <row r="64" spans="1:9" ht="15.75">
      <c r="A64" s="113" t="s">
        <v>131</v>
      </c>
      <c r="B64" s="114" t="s">
        <v>21</v>
      </c>
      <c r="C64" s="114" t="s">
        <v>87</v>
      </c>
      <c r="D64" s="114" t="s">
        <v>10</v>
      </c>
      <c r="E64" s="114" t="s">
        <v>10</v>
      </c>
      <c r="F64" s="114" t="s">
        <v>146</v>
      </c>
      <c r="G64" s="114" t="s">
        <v>12</v>
      </c>
      <c r="H64" s="115">
        <v>650.6</v>
      </c>
      <c r="I64" s="136">
        <f t="shared" si="5"/>
        <v>54.216666666666669</v>
      </c>
    </row>
    <row r="65" spans="1:9" ht="15.75">
      <c r="A65" s="113" t="s">
        <v>131</v>
      </c>
      <c r="B65" s="114" t="s">
        <v>21</v>
      </c>
      <c r="C65" s="114" t="s">
        <v>87</v>
      </c>
      <c r="D65" s="114" t="s">
        <v>10</v>
      </c>
      <c r="E65" s="114" t="s">
        <v>10</v>
      </c>
      <c r="F65" s="114" t="s">
        <v>147</v>
      </c>
      <c r="G65" s="114" t="s">
        <v>12</v>
      </c>
      <c r="H65" s="115">
        <v>451</v>
      </c>
      <c r="I65" s="135">
        <f t="shared" si="5"/>
        <v>37.583333333333336</v>
      </c>
    </row>
    <row r="66" spans="1:9" ht="15.75" hidden="1">
      <c r="A66" s="113" t="s">
        <v>131</v>
      </c>
      <c r="B66" s="114" t="s">
        <v>21</v>
      </c>
      <c r="C66" s="114" t="s">
        <v>87</v>
      </c>
      <c r="D66" s="114" t="s">
        <v>10</v>
      </c>
      <c r="E66" s="114" t="s">
        <v>10</v>
      </c>
      <c r="F66" s="114" t="s">
        <v>146</v>
      </c>
      <c r="G66" s="114" t="s">
        <v>138</v>
      </c>
      <c r="H66" s="115">
        <v>117720.66666666666</v>
      </c>
    </row>
    <row r="67" spans="1:9" ht="15.75" hidden="1">
      <c r="A67" s="113" t="s">
        <v>131</v>
      </c>
      <c r="B67" s="114" t="s">
        <v>21</v>
      </c>
      <c r="C67" s="114" t="s">
        <v>87</v>
      </c>
      <c r="D67" s="114" t="s">
        <v>10</v>
      </c>
      <c r="E67" s="114" t="s">
        <v>10</v>
      </c>
      <c r="F67" s="114" t="s">
        <v>147</v>
      </c>
      <c r="G67" s="114" t="s">
        <v>138</v>
      </c>
      <c r="H67" s="115">
        <v>250954</v>
      </c>
    </row>
    <row r="68" spans="1:9" ht="15.75" hidden="1">
      <c r="A68" s="113" t="s">
        <v>131</v>
      </c>
      <c r="B68" s="114" t="s">
        <v>21</v>
      </c>
      <c r="C68" s="114" t="s">
        <v>87</v>
      </c>
      <c r="D68" s="114" t="s">
        <v>10</v>
      </c>
      <c r="E68" s="114" t="s">
        <v>10</v>
      </c>
      <c r="F68" s="114" t="s">
        <v>10</v>
      </c>
      <c r="G68" s="114" t="s">
        <v>139</v>
      </c>
      <c r="H68" s="115">
        <v>286376.76666666666</v>
      </c>
    </row>
    <row r="69" spans="1:9" ht="15.75" hidden="1">
      <c r="A69" s="113" t="s">
        <v>131</v>
      </c>
      <c r="B69" s="114" t="s">
        <v>21</v>
      </c>
      <c r="C69" s="114" t="s">
        <v>87</v>
      </c>
      <c r="D69" s="114" t="s">
        <v>10</v>
      </c>
      <c r="E69" s="114" t="s">
        <v>10</v>
      </c>
      <c r="F69" s="114" t="s">
        <v>10</v>
      </c>
      <c r="G69" s="114" t="s">
        <v>140</v>
      </c>
      <c r="H69" s="115">
        <v>81408.741379310348</v>
      </c>
    </row>
    <row r="70" spans="1:9" ht="15.75" hidden="1">
      <c r="A70" s="113" t="s">
        <v>131</v>
      </c>
      <c r="B70" s="114" t="s">
        <v>21</v>
      </c>
      <c r="C70" s="114" t="s">
        <v>87</v>
      </c>
      <c r="D70" s="114" t="s">
        <v>10</v>
      </c>
      <c r="E70" s="114" t="s">
        <v>10</v>
      </c>
      <c r="F70" s="114" t="s">
        <v>10</v>
      </c>
      <c r="G70" s="118" t="s">
        <v>142</v>
      </c>
      <c r="H70" s="115">
        <v>18439</v>
      </c>
    </row>
    <row r="71" spans="1:9" ht="15.75" hidden="1">
      <c r="A71" s="113" t="s">
        <v>131</v>
      </c>
      <c r="B71" s="114" t="s">
        <v>21</v>
      </c>
      <c r="C71" s="114" t="s">
        <v>87</v>
      </c>
      <c r="D71" s="114" t="s">
        <v>10</v>
      </c>
      <c r="E71" s="114" t="s">
        <v>10</v>
      </c>
      <c r="F71" s="114" t="s">
        <v>10</v>
      </c>
      <c r="G71" s="118" t="s">
        <v>143</v>
      </c>
      <c r="H71" s="115">
        <v>855</v>
      </c>
    </row>
    <row r="72" spans="1:9" ht="15.75" hidden="1">
      <c r="A72" s="113" t="s">
        <v>131</v>
      </c>
      <c r="B72" s="114" t="s">
        <v>21</v>
      </c>
      <c r="C72" s="114" t="s">
        <v>87</v>
      </c>
      <c r="D72" s="114" t="s">
        <v>10</v>
      </c>
      <c r="E72" s="114" t="s">
        <v>10</v>
      </c>
      <c r="F72" s="114" t="s">
        <v>10</v>
      </c>
      <c r="G72" s="118" t="s">
        <v>144</v>
      </c>
      <c r="H72" s="115">
        <v>10</v>
      </c>
    </row>
    <row r="73" spans="1:9" ht="15.75" hidden="1">
      <c r="A73" s="113" t="s">
        <v>131</v>
      </c>
      <c r="B73" s="114" t="s">
        <v>24</v>
      </c>
      <c r="C73" s="114" t="s">
        <v>90</v>
      </c>
      <c r="D73" s="114" t="s">
        <v>10</v>
      </c>
      <c r="E73" s="114" t="s">
        <v>10</v>
      </c>
      <c r="F73" s="114" t="s">
        <v>10</v>
      </c>
      <c r="G73" s="114" t="s">
        <v>133</v>
      </c>
      <c r="H73" s="115">
        <v>7254</v>
      </c>
    </row>
    <row r="74" spans="1:9" ht="15.75" hidden="1">
      <c r="A74" s="113" t="s">
        <v>131</v>
      </c>
      <c r="B74" s="114" t="s">
        <v>24</v>
      </c>
      <c r="C74" s="114" t="s">
        <v>90</v>
      </c>
      <c r="D74" s="114" t="s">
        <v>10</v>
      </c>
      <c r="E74" s="114" t="s">
        <v>10</v>
      </c>
      <c r="F74" s="114" t="s">
        <v>10</v>
      </c>
      <c r="G74" s="114" t="s">
        <v>134</v>
      </c>
      <c r="H74" s="115">
        <v>12769</v>
      </c>
    </row>
    <row r="75" spans="1:9" ht="15.75" hidden="1">
      <c r="A75" s="113" t="s">
        <v>131</v>
      </c>
      <c r="B75" s="114" t="s">
        <v>24</v>
      </c>
      <c r="C75" s="114" t="s">
        <v>90</v>
      </c>
      <c r="D75" s="114" t="s">
        <v>10</v>
      </c>
      <c r="E75" s="114" t="s">
        <v>11</v>
      </c>
      <c r="F75" s="114" t="s">
        <v>10</v>
      </c>
      <c r="G75" s="114" t="s">
        <v>148</v>
      </c>
      <c r="H75" s="115">
        <v>508.93495414173873</v>
      </c>
    </row>
    <row r="76" spans="1:9" ht="15.75" hidden="1">
      <c r="A76" s="113" t="s">
        <v>131</v>
      </c>
      <c r="B76" s="114" t="s">
        <v>24</v>
      </c>
      <c r="C76" s="114" t="s">
        <v>90</v>
      </c>
      <c r="D76" s="114" t="s">
        <v>10</v>
      </c>
      <c r="E76" s="114" t="s">
        <v>11</v>
      </c>
      <c r="F76" s="114" t="s">
        <v>10</v>
      </c>
      <c r="G76" s="114" t="s">
        <v>132</v>
      </c>
      <c r="H76" s="115">
        <v>495.84657534246583</v>
      </c>
    </row>
    <row r="77" spans="1:9" ht="15.75" hidden="1">
      <c r="A77" s="113" t="s">
        <v>131</v>
      </c>
      <c r="B77" s="114" t="s">
        <v>24</v>
      </c>
      <c r="C77" s="114" t="s">
        <v>90</v>
      </c>
      <c r="D77" s="114" t="s">
        <v>10</v>
      </c>
      <c r="E77" s="114" t="s">
        <v>20</v>
      </c>
      <c r="F77" s="114" t="s">
        <v>145</v>
      </c>
      <c r="G77" s="114" t="s">
        <v>148</v>
      </c>
      <c r="H77" s="115">
        <v>983.23536988517992</v>
      </c>
    </row>
    <row r="78" spans="1:9" ht="15.75" hidden="1">
      <c r="A78" s="113" t="s">
        <v>131</v>
      </c>
      <c r="B78" s="114" t="s">
        <v>24</v>
      </c>
      <c r="C78" s="114" t="s">
        <v>90</v>
      </c>
      <c r="D78" s="114" t="s">
        <v>10</v>
      </c>
      <c r="E78" s="114" t="s">
        <v>20</v>
      </c>
      <c r="F78" s="114" t="s">
        <v>145</v>
      </c>
      <c r="G78" s="114" t="s">
        <v>132</v>
      </c>
      <c r="H78" s="115">
        <v>2698.3863013698633</v>
      </c>
    </row>
    <row r="79" spans="1:9" ht="15.75" hidden="1">
      <c r="A79" s="113" t="s">
        <v>131</v>
      </c>
      <c r="B79" s="114" t="s">
        <v>24</v>
      </c>
      <c r="C79" s="114" t="s">
        <v>90</v>
      </c>
      <c r="D79" s="114" t="s">
        <v>10</v>
      </c>
      <c r="E79" s="114" t="s">
        <v>20</v>
      </c>
      <c r="F79" s="114" t="s">
        <v>146</v>
      </c>
      <c r="G79" s="85" t="s">
        <v>132</v>
      </c>
      <c r="H79" s="115">
        <v>441.46027397260241</v>
      </c>
    </row>
    <row r="80" spans="1:9" ht="15.75" hidden="1">
      <c r="A80" s="113" t="s">
        <v>131</v>
      </c>
      <c r="B80" s="114" t="s">
        <v>24</v>
      </c>
      <c r="C80" s="114" t="s">
        <v>90</v>
      </c>
      <c r="D80" s="114" t="s">
        <v>10</v>
      </c>
      <c r="E80" s="114" t="s">
        <v>20</v>
      </c>
      <c r="F80" s="114" t="s">
        <v>147</v>
      </c>
      <c r="G80" s="114" t="s">
        <v>132</v>
      </c>
      <c r="H80" s="115">
        <v>12.999999999999996</v>
      </c>
    </row>
    <row r="81" spans="1:9" ht="15.75" hidden="1">
      <c r="A81" s="113" t="s">
        <v>131</v>
      </c>
      <c r="B81" s="114" t="s">
        <v>24</v>
      </c>
      <c r="C81" s="114" t="s">
        <v>90</v>
      </c>
      <c r="D81" s="114" t="s">
        <v>10</v>
      </c>
      <c r="E81" s="114" t="s">
        <v>10</v>
      </c>
      <c r="F81" s="114" t="s">
        <v>145</v>
      </c>
      <c r="G81" s="114" t="s">
        <v>138</v>
      </c>
      <c r="H81" s="115">
        <v>55806.423731300492</v>
      </c>
    </row>
    <row r="82" spans="1:9" ht="15.75" hidden="1">
      <c r="A82" s="113" t="s">
        <v>131</v>
      </c>
      <c r="B82" s="114" t="s">
        <v>24</v>
      </c>
      <c r="C82" s="114" t="s">
        <v>90</v>
      </c>
      <c r="D82" s="114" t="s">
        <v>10</v>
      </c>
      <c r="E82" s="114" t="s">
        <v>20</v>
      </c>
      <c r="F82" s="114" t="s">
        <v>146</v>
      </c>
      <c r="G82" s="114" t="s">
        <v>138</v>
      </c>
      <c r="H82" s="115">
        <v>42806.539309357671</v>
      </c>
    </row>
    <row r="83" spans="1:9" ht="15.75" hidden="1">
      <c r="A83" s="113" t="s">
        <v>131</v>
      </c>
      <c r="B83" s="114" t="s">
        <v>24</v>
      </c>
      <c r="C83" s="114" t="s">
        <v>90</v>
      </c>
      <c r="D83" s="114" t="s">
        <v>10</v>
      </c>
      <c r="E83" s="114" t="s">
        <v>20</v>
      </c>
      <c r="F83" s="114" t="s">
        <v>147</v>
      </c>
      <c r="G83" s="114" t="s">
        <v>138</v>
      </c>
      <c r="H83" s="115">
        <v>5726.0005996812115</v>
      </c>
    </row>
    <row r="84" spans="1:9" ht="15.75" hidden="1">
      <c r="A84" s="113" t="s">
        <v>131</v>
      </c>
      <c r="B84" s="114" t="s">
        <v>24</v>
      </c>
      <c r="C84" s="114" t="s">
        <v>90</v>
      </c>
      <c r="D84" s="114" t="s">
        <v>10</v>
      </c>
      <c r="E84" s="114" t="s">
        <v>10</v>
      </c>
      <c r="F84" s="114" t="s">
        <v>10</v>
      </c>
      <c r="G84" s="114" t="s">
        <v>140</v>
      </c>
      <c r="H84" s="115">
        <v>70608.913793103449</v>
      </c>
    </row>
    <row r="85" spans="1:9" ht="15.75" hidden="1">
      <c r="A85" s="113" t="s">
        <v>131</v>
      </c>
      <c r="B85" s="114" t="s">
        <v>24</v>
      </c>
      <c r="C85" s="114" t="s">
        <v>90</v>
      </c>
      <c r="D85" s="114" t="s">
        <v>10</v>
      </c>
      <c r="E85" s="114" t="s">
        <v>10</v>
      </c>
      <c r="F85" s="114" t="s">
        <v>10</v>
      </c>
      <c r="G85" s="118" t="s">
        <v>142</v>
      </c>
      <c r="H85" s="115">
        <v>22840</v>
      </c>
    </row>
    <row r="86" spans="1:9" ht="15.75" hidden="1">
      <c r="A86" s="113" t="s">
        <v>131</v>
      </c>
      <c r="B86" s="114" t="s">
        <v>24</v>
      </c>
      <c r="C86" s="114" t="s">
        <v>90</v>
      </c>
      <c r="D86" s="114" t="s">
        <v>10</v>
      </c>
      <c r="E86" s="114" t="s">
        <v>10</v>
      </c>
      <c r="F86" s="114" t="s">
        <v>10</v>
      </c>
      <c r="G86" s="118" t="s">
        <v>143</v>
      </c>
      <c r="H86" s="115">
        <v>853.73333333333335</v>
      </c>
    </row>
    <row r="87" spans="1:9" ht="15.75" hidden="1">
      <c r="A87" s="113" t="s">
        <v>131</v>
      </c>
      <c r="B87" s="114" t="s">
        <v>24</v>
      </c>
      <c r="C87" s="114" t="s">
        <v>90</v>
      </c>
      <c r="D87" s="114" t="s">
        <v>10</v>
      </c>
      <c r="E87" s="114" t="s">
        <v>10</v>
      </c>
      <c r="F87" s="114" t="s">
        <v>10</v>
      </c>
      <c r="G87" s="118" t="s">
        <v>144</v>
      </c>
      <c r="H87" s="115">
        <v>12.166666666666668</v>
      </c>
    </row>
    <row r="88" spans="1:9" ht="15.75" hidden="1">
      <c r="A88" s="113" t="s">
        <v>131</v>
      </c>
      <c r="B88" s="114" t="s">
        <v>88</v>
      </c>
      <c r="C88" s="114" t="s">
        <v>87</v>
      </c>
      <c r="D88" s="114" t="s">
        <v>22</v>
      </c>
      <c r="E88" s="114" t="s">
        <v>10</v>
      </c>
      <c r="F88" s="114" t="s">
        <v>10</v>
      </c>
      <c r="G88" s="114" t="s">
        <v>134</v>
      </c>
      <c r="H88" s="115">
        <v>12</v>
      </c>
    </row>
    <row r="89" spans="1:9" ht="15.75">
      <c r="A89" s="113" t="s">
        <v>131</v>
      </c>
      <c r="B89" s="114" t="s">
        <v>88</v>
      </c>
      <c r="C89" s="114" t="s">
        <v>87</v>
      </c>
      <c r="D89" s="114" t="s">
        <v>22</v>
      </c>
      <c r="E89" s="114" t="s">
        <v>10</v>
      </c>
      <c r="F89" s="114" t="s">
        <v>145</v>
      </c>
      <c r="G89" s="114" t="s">
        <v>12</v>
      </c>
      <c r="H89" s="115">
        <v>12</v>
      </c>
      <c r="I89" s="133">
        <f t="shared" ref="I89" si="6">IF(G89="Bills",H89/12,H89)</f>
        <v>1</v>
      </c>
    </row>
    <row r="90" spans="1:9" ht="15.75" hidden="1">
      <c r="A90" s="113" t="s">
        <v>131</v>
      </c>
      <c r="B90" s="114" t="s">
        <v>88</v>
      </c>
      <c r="C90" s="114" t="s">
        <v>87</v>
      </c>
      <c r="D90" s="114" t="s">
        <v>22</v>
      </c>
      <c r="E90" s="114" t="s">
        <v>10</v>
      </c>
      <c r="F90" s="114" t="s">
        <v>145</v>
      </c>
      <c r="G90" s="85" t="s">
        <v>138</v>
      </c>
      <c r="H90" s="115">
        <v>24249</v>
      </c>
    </row>
    <row r="91" spans="1:9" ht="15.75" hidden="1">
      <c r="A91" s="113" t="s">
        <v>131</v>
      </c>
      <c r="B91" s="114" t="s">
        <v>88</v>
      </c>
      <c r="C91" s="114" t="s">
        <v>87</v>
      </c>
      <c r="D91" s="114" t="s">
        <v>22</v>
      </c>
      <c r="E91" s="114" t="s">
        <v>10</v>
      </c>
      <c r="F91" s="114" t="s">
        <v>10</v>
      </c>
      <c r="G91" s="114" t="s">
        <v>139</v>
      </c>
      <c r="H91" s="115">
        <v>17900</v>
      </c>
    </row>
    <row r="92" spans="1:9" ht="15.75" hidden="1">
      <c r="A92" s="113" t="s">
        <v>131</v>
      </c>
      <c r="B92" s="114" t="s">
        <v>88</v>
      </c>
      <c r="C92" s="114" t="s">
        <v>87</v>
      </c>
      <c r="D92" s="114" t="s">
        <v>22</v>
      </c>
      <c r="E92" s="114" t="s">
        <v>10</v>
      </c>
      <c r="F92" s="114" t="s">
        <v>10</v>
      </c>
      <c r="G92" s="114" t="s">
        <v>149</v>
      </c>
      <c r="H92" s="115">
        <v>6100</v>
      </c>
    </row>
    <row r="93" spans="1:9" ht="15.75" hidden="1">
      <c r="A93" s="113" t="s">
        <v>131</v>
      </c>
      <c r="B93" s="114" t="s">
        <v>85</v>
      </c>
      <c r="C93" s="114" t="s">
        <v>84</v>
      </c>
      <c r="D93" s="114" t="s">
        <v>10</v>
      </c>
      <c r="E93" s="114" t="s">
        <v>10</v>
      </c>
      <c r="F93" s="114" t="s">
        <v>10</v>
      </c>
      <c r="G93" s="114" t="s">
        <v>133</v>
      </c>
      <c r="H93" s="115">
        <v>35</v>
      </c>
    </row>
    <row r="94" spans="1:9" ht="15.75" hidden="1">
      <c r="A94" s="113" t="s">
        <v>131</v>
      </c>
      <c r="B94" s="114" t="s">
        <v>85</v>
      </c>
      <c r="C94" s="114" t="s">
        <v>84</v>
      </c>
      <c r="D94" s="114" t="s">
        <v>10</v>
      </c>
      <c r="E94" s="114" t="s">
        <v>10</v>
      </c>
      <c r="F94" s="114" t="s">
        <v>10</v>
      </c>
      <c r="G94" s="114" t="s">
        <v>134</v>
      </c>
      <c r="H94" s="115">
        <v>123</v>
      </c>
    </row>
    <row r="95" spans="1:9" ht="15.75">
      <c r="A95" s="113" t="s">
        <v>131</v>
      </c>
      <c r="B95" s="114" t="s">
        <v>85</v>
      </c>
      <c r="C95" s="114" t="s">
        <v>84</v>
      </c>
      <c r="D95" s="114" t="s">
        <v>22</v>
      </c>
      <c r="E95" s="114" t="s">
        <v>10</v>
      </c>
      <c r="F95" s="114" t="s">
        <v>145</v>
      </c>
      <c r="G95" s="114" t="s">
        <v>12</v>
      </c>
      <c r="H95" s="115">
        <v>353.66666666666663</v>
      </c>
      <c r="I95" s="133">
        <f t="shared" ref="I95" si="7">IF(G95="Bills",H95/12,H95)</f>
        <v>29.472222222222218</v>
      </c>
    </row>
    <row r="96" spans="1:9" ht="15.75" hidden="1">
      <c r="A96" s="113" t="s">
        <v>131</v>
      </c>
      <c r="B96" s="114" t="s">
        <v>85</v>
      </c>
      <c r="C96" s="114" t="s">
        <v>84</v>
      </c>
      <c r="D96" s="114" t="s">
        <v>22</v>
      </c>
      <c r="E96" s="114" t="s">
        <v>10</v>
      </c>
      <c r="F96" s="114" t="s">
        <v>145</v>
      </c>
      <c r="G96" s="114" t="s">
        <v>138</v>
      </c>
      <c r="H96" s="115">
        <v>413974.99726775958</v>
      </c>
    </row>
    <row r="97" spans="1:9" ht="15.75" hidden="1">
      <c r="A97" s="113" t="s">
        <v>131</v>
      </c>
      <c r="B97" s="114" t="s">
        <v>85</v>
      </c>
      <c r="C97" s="114" t="s">
        <v>84</v>
      </c>
      <c r="D97" s="114" t="s">
        <v>22</v>
      </c>
      <c r="E97" s="114" t="s">
        <v>10</v>
      </c>
      <c r="F97" s="114" t="s">
        <v>10</v>
      </c>
      <c r="G97" s="114" t="s">
        <v>139</v>
      </c>
      <c r="H97" s="115">
        <v>291879.33333333337</v>
      </c>
    </row>
    <row r="98" spans="1:9" ht="15.75" hidden="1">
      <c r="A98" s="113" t="s">
        <v>131</v>
      </c>
      <c r="B98" s="114" t="s">
        <v>85</v>
      </c>
      <c r="C98" s="114" t="s">
        <v>84</v>
      </c>
      <c r="D98" s="114" t="s">
        <v>22</v>
      </c>
      <c r="E98" s="114" t="s">
        <v>10</v>
      </c>
      <c r="F98" s="114" t="s">
        <v>10</v>
      </c>
      <c r="G98" s="114" t="s">
        <v>140</v>
      </c>
      <c r="H98" s="115">
        <v>31472.333333333332</v>
      </c>
    </row>
    <row r="99" spans="1:9" ht="15.75">
      <c r="A99" s="113" t="s">
        <v>131</v>
      </c>
      <c r="B99" s="114" t="s">
        <v>85</v>
      </c>
      <c r="C99" s="114" t="s">
        <v>84</v>
      </c>
      <c r="D99" s="114" t="s">
        <v>23</v>
      </c>
      <c r="E99" s="114" t="s">
        <v>10</v>
      </c>
      <c r="F99" s="114" t="s">
        <v>145</v>
      </c>
      <c r="G99" s="114" t="s">
        <v>12</v>
      </c>
      <c r="H99" s="115">
        <v>83.666666666666671</v>
      </c>
      <c r="I99" s="134">
        <f t="shared" ref="I99:I100" si="8">IF(G99="Bills",H99/12,H99)</f>
        <v>6.9722222222222223</v>
      </c>
    </row>
    <row r="100" spans="1:9" ht="15.75">
      <c r="A100" s="113" t="s">
        <v>131</v>
      </c>
      <c r="B100" s="114" t="s">
        <v>85</v>
      </c>
      <c r="C100" s="114" t="s">
        <v>84</v>
      </c>
      <c r="D100" s="114" t="s">
        <v>23</v>
      </c>
      <c r="E100" s="114" t="s">
        <v>10</v>
      </c>
      <c r="F100" s="114" t="s">
        <v>147</v>
      </c>
      <c r="G100" s="114" t="s">
        <v>12</v>
      </c>
      <c r="H100" s="115">
        <v>12</v>
      </c>
      <c r="I100" s="135">
        <f t="shared" si="8"/>
        <v>1</v>
      </c>
    </row>
    <row r="101" spans="1:9" ht="15.75" hidden="1">
      <c r="A101" s="113" t="s">
        <v>131</v>
      </c>
      <c r="B101" s="114" t="s">
        <v>85</v>
      </c>
      <c r="C101" s="114" t="s">
        <v>84</v>
      </c>
      <c r="D101" s="114" t="s">
        <v>23</v>
      </c>
      <c r="E101" s="114" t="s">
        <v>10</v>
      </c>
      <c r="F101" s="114" t="s">
        <v>145</v>
      </c>
      <c r="G101" s="114" t="s">
        <v>138</v>
      </c>
      <c r="H101" s="115">
        <v>91474.688524590165</v>
      </c>
    </row>
    <row r="102" spans="1:9" ht="15.75" hidden="1">
      <c r="A102" s="113" t="s">
        <v>131</v>
      </c>
      <c r="B102" s="114" t="s">
        <v>85</v>
      </c>
      <c r="C102" s="114" t="s">
        <v>84</v>
      </c>
      <c r="D102" s="114" t="s">
        <v>23</v>
      </c>
      <c r="E102" s="114" t="s">
        <v>10</v>
      </c>
      <c r="F102" s="114" t="s">
        <v>147</v>
      </c>
      <c r="G102" s="114" t="s">
        <v>138</v>
      </c>
      <c r="H102" s="115">
        <v>54406</v>
      </c>
    </row>
    <row r="103" spans="1:9" ht="15.75" hidden="1">
      <c r="A103" s="113" t="s">
        <v>131</v>
      </c>
      <c r="B103" s="114" t="s">
        <v>85</v>
      </c>
      <c r="C103" s="114" t="s">
        <v>84</v>
      </c>
      <c r="D103" s="114" t="s">
        <v>23</v>
      </c>
      <c r="E103" s="114" t="s">
        <v>10</v>
      </c>
      <c r="F103" s="114" t="s">
        <v>10</v>
      </c>
      <c r="G103" s="114" t="s">
        <v>139</v>
      </c>
      <c r="H103" s="115">
        <v>117203.33409090909</v>
      </c>
    </row>
    <row r="104" spans="1:9" ht="15.75" hidden="1">
      <c r="A104" s="113" t="s">
        <v>131</v>
      </c>
      <c r="B104" s="114" t="s">
        <v>85</v>
      </c>
      <c r="C104" s="114" t="s">
        <v>84</v>
      </c>
      <c r="D104" s="114" t="s">
        <v>23</v>
      </c>
      <c r="E104" s="114" t="s">
        <v>10</v>
      </c>
      <c r="F104" s="114" t="s">
        <v>10</v>
      </c>
      <c r="G104" s="114" t="s">
        <v>140</v>
      </c>
      <c r="H104" s="115">
        <v>9250.1428571428569</v>
      </c>
    </row>
    <row r="105" spans="1:9" ht="15.75" hidden="1">
      <c r="A105" s="113" t="s">
        <v>131</v>
      </c>
      <c r="B105" s="114" t="s">
        <v>85</v>
      </c>
      <c r="C105" s="114" t="s">
        <v>87</v>
      </c>
      <c r="D105" s="114" t="s">
        <v>10</v>
      </c>
      <c r="E105" s="114" t="s">
        <v>10</v>
      </c>
      <c r="F105" s="114" t="s">
        <v>10</v>
      </c>
      <c r="G105" s="114" t="s">
        <v>134</v>
      </c>
      <c r="H105" s="115">
        <v>119</v>
      </c>
    </row>
    <row r="106" spans="1:9" ht="15.75">
      <c r="A106" s="113" t="s">
        <v>131</v>
      </c>
      <c r="B106" s="114" t="s">
        <v>85</v>
      </c>
      <c r="C106" s="114" t="s">
        <v>87</v>
      </c>
      <c r="D106" s="114" t="s">
        <v>22</v>
      </c>
      <c r="E106" s="114" t="s">
        <v>10</v>
      </c>
      <c r="F106" s="114" t="s">
        <v>145</v>
      </c>
      <c r="G106" s="114" t="s">
        <v>12</v>
      </c>
      <c r="H106" s="115">
        <v>309</v>
      </c>
      <c r="I106" s="134">
        <f t="shared" ref="I106:I107" si="9">IF(G106="Bills",H106/12,H106)</f>
        <v>25.75</v>
      </c>
    </row>
    <row r="107" spans="1:9" ht="15.75">
      <c r="A107" s="113" t="s">
        <v>131</v>
      </c>
      <c r="B107" s="114" t="s">
        <v>85</v>
      </c>
      <c r="C107" s="114" t="s">
        <v>87</v>
      </c>
      <c r="D107" s="114" t="s">
        <v>22</v>
      </c>
      <c r="E107" s="114" t="s">
        <v>10</v>
      </c>
      <c r="F107" s="114" t="s">
        <v>147</v>
      </c>
      <c r="G107" s="114" t="s">
        <v>12</v>
      </c>
      <c r="H107" s="115">
        <v>27</v>
      </c>
      <c r="I107" s="135">
        <f t="shared" si="9"/>
        <v>2.25</v>
      </c>
    </row>
    <row r="108" spans="1:9" ht="15.75" hidden="1">
      <c r="A108" s="113" t="s">
        <v>131</v>
      </c>
      <c r="B108" s="114" t="s">
        <v>85</v>
      </c>
      <c r="C108" s="114" t="s">
        <v>87</v>
      </c>
      <c r="D108" s="114" t="s">
        <v>22</v>
      </c>
      <c r="E108" s="114" t="s">
        <v>10</v>
      </c>
      <c r="F108" s="114" t="s">
        <v>145</v>
      </c>
      <c r="G108" s="114" t="s">
        <v>138</v>
      </c>
      <c r="H108" s="115">
        <v>404993</v>
      </c>
    </row>
    <row r="109" spans="1:9" ht="15.75" hidden="1">
      <c r="A109" s="113" t="s">
        <v>131</v>
      </c>
      <c r="B109" s="114" t="s">
        <v>85</v>
      </c>
      <c r="C109" s="114" t="s">
        <v>87</v>
      </c>
      <c r="D109" s="114" t="s">
        <v>22</v>
      </c>
      <c r="E109" s="114" t="s">
        <v>10</v>
      </c>
      <c r="F109" s="114" t="s">
        <v>147</v>
      </c>
      <c r="G109" s="114" t="s">
        <v>138</v>
      </c>
      <c r="H109" s="115">
        <v>105203</v>
      </c>
    </row>
    <row r="110" spans="1:9" ht="15.75" hidden="1">
      <c r="A110" s="113" t="s">
        <v>131</v>
      </c>
      <c r="B110" s="114" t="s">
        <v>85</v>
      </c>
      <c r="C110" s="114" t="s">
        <v>87</v>
      </c>
      <c r="D110" s="114" t="s">
        <v>22</v>
      </c>
      <c r="E110" s="114" t="s">
        <v>10</v>
      </c>
      <c r="F110" s="114" t="s">
        <v>10</v>
      </c>
      <c r="G110" s="114" t="s">
        <v>139</v>
      </c>
      <c r="H110" s="115">
        <v>431793</v>
      </c>
    </row>
    <row r="111" spans="1:9" ht="15.75" hidden="1">
      <c r="A111" s="113" t="s">
        <v>131</v>
      </c>
      <c r="B111" s="114" t="s">
        <v>85</v>
      </c>
      <c r="C111" s="114" t="s">
        <v>87</v>
      </c>
      <c r="D111" s="114" t="s">
        <v>22</v>
      </c>
      <c r="E111" s="114" t="s">
        <v>10</v>
      </c>
      <c r="F111" s="114" t="s">
        <v>10</v>
      </c>
      <c r="G111" s="114" t="s">
        <v>140</v>
      </c>
      <c r="H111" s="115">
        <v>108851</v>
      </c>
    </row>
    <row r="112" spans="1:9" ht="15.75">
      <c r="A112" s="113" t="s">
        <v>131</v>
      </c>
      <c r="B112" s="114" t="s">
        <v>85</v>
      </c>
      <c r="C112" s="114" t="s">
        <v>87</v>
      </c>
      <c r="D112" s="114" t="s">
        <v>23</v>
      </c>
      <c r="E112" s="114" t="s">
        <v>10</v>
      </c>
      <c r="F112" s="114" t="s">
        <v>145</v>
      </c>
      <c r="G112" s="114" t="s">
        <v>12</v>
      </c>
      <c r="H112" s="115">
        <v>12</v>
      </c>
      <c r="I112" s="133">
        <f t="shared" ref="I112" si="10">IF(G112="Bills",H112/12,H112)</f>
        <v>1</v>
      </c>
    </row>
    <row r="113" spans="1:9" ht="15.75" hidden="1">
      <c r="A113" s="113" t="s">
        <v>131</v>
      </c>
      <c r="B113" s="114" t="s">
        <v>85</v>
      </c>
      <c r="C113" s="114" t="s">
        <v>87</v>
      </c>
      <c r="D113" s="114" t="s">
        <v>23</v>
      </c>
      <c r="E113" s="114" t="s">
        <v>10</v>
      </c>
      <c r="F113" s="114" t="s">
        <v>145</v>
      </c>
      <c r="G113" s="114" t="s">
        <v>138</v>
      </c>
      <c r="H113" s="115">
        <v>1080</v>
      </c>
    </row>
    <row r="114" spans="1:9" ht="15.75" hidden="1">
      <c r="A114" s="113" t="s">
        <v>131</v>
      </c>
      <c r="B114" s="114" t="s">
        <v>85</v>
      </c>
      <c r="C114" s="114" t="s">
        <v>87</v>
      </c>
      <c r="D114" s="114" t="s">
        <v>23</v>
      </c>
      <c r="E114" s="114" t="s">
        <v>10</v>
      </c>
      <c r="F114" s="114" t="s">
        <v>10</v>
      </c>
      <c r="G114" s="114" t="s">
        <v>139</v>
      </c>
      <c r="H114" s="115">
        <v>5999.9999999999991</v>
      </c>
    </row>
    <row r="115" spans="1:9" ht="15.75" hidden="1">
      <c r="A115" s="113" t="s">
        <v>131</v>
      </c>
      <c r="B115" s="114" t="s">
        <v>85</v>
      </c>
      <c r="C115" s="114" t="s">
        <v>87</v>
      </c>
      <c r="D115" s="114" t="s">
        <v>23</v>
      </c>
      <c r="E115" s="114" t="s">
        <v>10</v>
      </c>
      <c r="F115" s="114" t="s">
        <v>10</v>
      </c>
      <c r="G115" s="114" t="s">
        <v>140</v>
      </c>
      <c r="H115" s="115">
        <v>601</v>
      </c>
    </row>
    <row r="116" spans="1:9" ht="15.75" hidden="1">
      <c r="A116" s="113" t="s">
        <v>131</v>
      </c>
      <c r="B116" s="114" t="s">
        <v>89</v>
      </c>
      <c r="C116" s="114" t="s">
        <v>87</v>
      </c>
      <c r="D116" s="114" t="s">
        <v>23</v>
      </c>
      <c r="E116" s="114" t="s">
        <v>10</v>
      </c>
      <c r="F116" s="114" t="s">
        <v>10</v>
      </c>
      <c r="G116" s="114" t="s">
        <v>134</v>
      </c>
      <c r="H116" s="115">
        <v>12</v>
      </c>
    </row>
    <row r="117" spans="1:9" ht="15.75">
      <c r="A117" s="113" t="s">
        <v>131</v>
      </c>
      <c r="B117" s="114" t="s">
        <v>89</v>
      </c>
      <c r="C117" s="114" t="s">
        <v>87</v>
      </c>
      <c r="D117" s="114" t="s">
        <v>23</v>
      </c>
      <c r="E117" s="114" t="s">
        <v>10</v>
      </c>
      <c r="F117" s="114" t="s">
        <v>10</v>
      </c>
      <c r="G117" s="114" t="s">
        <v>12</v>
      </c>
      <c r="H117" s="115">
        <v>12</v>
      </c>
      <c r="I117" s="133">
        <f t="shared" ref="I117" si="11">IF(G117="Bills",H117/12,H117)</f>
        <v>1</v>
      </c>
    </row>
    <row r="118" spans="1:9" ht="15.75" hidden="1">
      <c r="A118" s="113" t="s">
        <v>131</v>
      </c>
      <c r="B118" s="114" t="s">
        <v>89</v>
      </c>
      <c r="C118" s="114" t="s">
        <v>87</v>
      </c>
      <c r="D118" s="114" t="s">
        <v>23</v>
      </c>
      <c r="E118" s="114" t="s">
        <v>10</v>
      </c>
      <c r="F118" s="114" t="s">
        <v>10</v>
      </c>
      <c r="G118" s="114" t="s">
        <v>138</v>
      </c>
      <c r="H118" s="115">
        <v>827586</v>
      </c>
    </row>
    <row r="119" spans="1:9" ht="15.75" hidden="1">
      <c r="A119" s="113" t="s">
        <v>131</v>
      </c>
      <c r="B119" s="114" t="s">
        <v>89</v>
      </c>
      <c r="C119" s="114" t="s">
        <v>87</v>
      </c>
      <c r="D119" s="114" t="s">
        <v>23</v>
      </c>
      <c r="E119" s="114" t="s">
        <v>10</v>
      </c>
      <c r="F119" s="114" t="s">
        <v>10</v>
      </c>
      <c r="G119" s="114" t="s">
        <v>139</v>
      </c>
      <c r="H119" s="115">
        <v>815013</v>
      </c>
    </row>
    <row r="120" spans="1:9" ht="15.75" hidden="1">
      <c r="A120" s="113" t="s">
        <v>131</v>
      </c>
      <c r="B120" s="114" t="s">
        <v>89</v>
      </c>
      <c r="C120" s="114" t="s">
        <v>87</v>
      </c>
      <c r="D120" s="114" t="s">
        <v>23</v>
      </c>
      <c r="E120" s="114" t="s">
        <v>10</v>
      </c>
      <c r="F120" s="114" t="s">
        <v>10</v>
      </c>
      <c r="G120" s="114" t="s">
        <v>140</v>
      </c>
      <c r="H120" s="115">
        <v>22838.999999999996</v>
      </c>
    </row>
    <row r="121" spans="1:9" ht="15.75" hidden="1">
      <c r="A121" s="113" t="s">
        <v>131</v>
      </c>
      <c r="B121" s="114" t="s">
        <v>78</v>
      </c>
      <c r="C121" s="114" t="s">
        <v>68</v>
      </c>
      <c r="D121" s="114" t="s">
        <v>10</v>
      </c>
      <c r="E121" s="114" t="s">
        <v>10</v>
      </c>
      <c r="F121" s="114" t="s">
        <v>10</v>
      </c>
      <c r="G121" s="114" t="s">
        <v>150</v>
      </c>
      <c r="H121" s="115">
        <v>11358.954476087458</v>
      </c>
    </row>
    <row r="122" spans="1:9" ht="15.75" hidden="1">
      <c r="A122" s="113" t="s">
        <v>131</v>
      </c>
      <c r="B122" s="114" t="s">
        <v>78</v>
      </c>
      <c r="C122" s="114" t="s">
        <v>68</v>
      </c>
      <c r="D122" s="114" t="s">
        <v>10</v>
      </c>
      <c r="E122" s="114" t="s">
        <v>10</v>
      </c>
      <c r="F122" s="114" t="s">
        <v>10</v>
      </c>
      <c r="G122" s="114" t="s">
        <v>151</v>
      </c>
      <c r="H122" s="115">
        <v>526.33326791014065</v>
      </c>
    </row>
    <row r="123" spans="1:9" ht="15.75" hidden="1">
      <c r="A123" s="113" t="s">
        <v>131</v>
      </c>
      <c r="B123" s="114" t="s">
        <v>78</v>
      </c>
      <c r="C123" s="114" t="s">
        <v>68</v>
      </c>
      <c r="D123" s="114" t="s">
        <v>10</v>
      </c>
      <c r="E123" s="114" t="s">
        <v>10</v>
      </c>
      <c r="F123" s="114" t="s">
        <v>10</v>
      </c>
      <c r="G123" s="114" t="s">
        <v>152</v>
      </c>
      <c r="H123" s="115">
        <v>24.000151301886131</v>
      </c>
    </row>
    <row r="124" spans="1:9" ht="15.75" hidden="1">
      <c r="A124" s="113" t="s">
        <v>131</v>
      </c>
      <c r="B124" s="114" t="s">
        <v>78</v>
      </c>
      <c r="C124" s="114" t="s">
        <v>84</v>
      </c>
      <c r="D124" s="114" t="s">
        <v>10</v>
      </c>
      <c r="E124" s="114" t="s">
        <v>10</v>
      </c>
      <c r="F124" s="114" t="s">
        <v>10</v>
      </c>
      <c r="G124" s="114" t="s">
        <v>150</v>
      </c>
      <c r="H124" s="115">
        <v>13292.36576712665</v>
      </c>
    </row>
    <row r="125" spans="1:9" ht="15.75" hidden="1">
      <c r="A125" s="113" t="s">
        <v>131</v>
      </c>
      <c r="B125" s="114" t="s">
        <v>78</v>
      </c>
      <c r="C125" s="114" t="s">
        <v>84</v>
      </c>
      <c r="D125" s="114" t="s">
        <v>10</v>
      </c>
      <c r="E125" s="114" t="s">
        <v>10</v>
      </c>
      <c r="F125" s="114" t="s">
        <v>10</v>
      </c>
      <c r="G125" s="114" t="s">
        <v>151</v>
      </c>
      <c r="H125" s="115">
        <v>4567.0003983882498</v>
      </c>
    </row>
    <row r="126" spans="1:9" ht="15.75" hidden="1">
      <c r="A126" s="113" t="s">
        <v>131</v>
      </c>
      <c r="B126" s="114" t="s">
        <v>78</v>
      </c>
      <c r="C126" s="114" t="s">
        <v>84</v>
      </c>
      <c r="D126" s="114" t="s">
        <v>10</v>
      </c>
      <c r="E126" s="114" t="s">
        <v>10</v>
      </c>
      <c r="F126" s="114" t="s">
        <v>10</v>
      </c>
      <c r="G126" s="114" t="s">
        <v>152</v>
      </c>
      <c r="H126" s="115">
        <v>953.11491762270532</v>
      </c>
    </row>
    <row r="127" spans="1:9" ht="15.75" hidden="1">
      <c r="A127" s="113" t="s">
        <v>131</v>
      </c>
      <c r="B127" s="114" t="s">
        <v>78</v>
      </c>
      <c r="C127" s="114" t="s">
        <v>87</v>
      </c>
      <c r="D127" s="114" t="s">
        <v>10</v>
      </c>
      <c r="E127" s="114" t="s">
        <v>10</v>
      </c>
      <c r="F127" s="114" t="s">
        <v>10</v>
      </c>
      <c r="G127" s="114" t="s">
        <v>150</v>
      </c>
      <c r="H127" s="115">
        <v>553.77376815090633</v>
      </c>
    </row>
    <row r="128" spans="1:9" ht="15.75" hidden="1">
      <c r="A128" s="113" t="s">
        <v>131</v>
      </c>
      <c r="B128" s="114" t="s">
        <v>78</v>
      </c>
      <c r="C128" s="114" t="s">
        <v>87</v>
      </c>
      <c r="D128" s="114" t="s">
        <v>10</v>
      </c>
      <c r="E128" s="114" t="s">
        <v>10</v>
      </c>
      <c r="F128" s="114" t="s">
        <v>10</v>
      </c>
      <c r="G128" s="114" t="s">
        <v>151</v>
      </c>
      <c r="H128" s="115">
        <v>432.00177682459218</v>
      </c>
    </row>
    <row r="129" spans="1:9" ht="15.75" hidden="1">
      <c r="A129" s="113" t="s">
        <v>131</v>
      </c>
      <c r="B129" s="114" t="s">
        <v>78</v>
      </c>
      <c r="C129" s="114" t="s">
        <v>87</v>
      </c>
      <c r="D129" s="114" t="s">
        <v>10</v>
      </c>
      <c r="E129" s="114" t="s">
        <v>10</v>
      </c>
      <c r="F129" s="114" t="s">
        <v>10</v>
      </c>
      <c r="G129" s="114" t="s">
        <v>152</v>
      </c>
      <c r="H129" s="115">
        <v>36.000950710147876</v>
      </c>
    </row>
    <row r="130" spans="1:9" ht="15.75" hidden="1">
      <c r="A130" s="113" t="s">
        <v>131</v>
      </c>
      <c r="B130" s="114" t="s">
        <v>94</v>
      </c>
      <c r="C130" s="114" t="s">
        <v>93</v>
      </c>
      <c r="D130" s="114" t="s">
        <v>10</v>
      </c>
      <c r="E130" s="114" t="s">
        <v>10</v>
      </c>
      <c r="F130" s="114" t="s">
        <v>10</v>
      </c>
      <c r="G130" s="114" t="s">
        <v>150</v>
      </c>
      <c r="H130" s="115">
        <v>382.93389518695301</v>
      </c>
      <c r="I130" s="131">
        <f>H130/12</f>
        <v>31.911157932246084</v>
      </c>
    </row>
    <row r="131" spans="1:9" ht="15.75" hidden="1">
      <c r="A131" s="113" t="s">
        <v>131</v>
      </c>
      <c r="B131" s="114" t="s">
        <v>94</v>
      </c>
      <c r="C131" s="114" t="s">
        <v>93</v>
      </c>
      <c r="D131" s="114" t="s">
        <v>10</v>
      </c>
      <c r="E131" s="114" t="s">
        <v>10</v>
      </c>
      <c r="F131" s="114" t="s">
        <v>10</v>
      </c>
      <c r="G131" s="114" t="s">
        <v>151</v>
      </c>
      <c r="H131" s="115">
        <v>3558.2369917005844</v>
      </c>
      <c r="I131" s="131">
        <f t="shared" ref="I131:I141" si="12">H131/12</f>
        <v>296.51974930838202</v>
      </c>
    </row>
    <row r="132" spans="1:9" ht="15.75" hidden="1">
      <c r="A132" s="113" t="s">
        <v>131</v>
      </c>
      <c r="B132" s="114" t="s">
        <v>94</v>
      </c>
      <c r="C132" s="114" t="s">
        <v>93</v>
      </c>
      <c r="D132" s="114" t="s">
        <v>10</v>
      </c>
      <c r="E132" s="114" t="s">
        <v>10</v>
      </c>
      <c r="F132" s="114" t="s">
        <v>10</v>
      </c>
      <c r="G132" s="114" t="s">
        <v>152</v>
      </c>
      <c r="H132" s="115">
        <v>670.30171191440525</v>
      </c>
      <c r="I132" s="131">
        <f t="shared" si="12"/>
        <v>55.858475992867106</v>
      </c>
    </row>
    <row r="133" spans="1:9" ht="15.75" hidden="1">
      <c r="A133" s="113" t="s">
        <v>131</v>
      </c>
      <c r="B133" s="114" t="s">
        <v>94</v>
      </c>
      <c r="C133" s="114" t="s">
        <v>93</v>
      </c>
      <c r="D133" s="114" t="s">
        <v>10</v>
      </c>
      <c r="E133" s="114" t="s">
        <v>10</v>
      </c>
      <c r="F133" s="114" t="s">
        <v>10</v>
      </c>
      <c r="G133" s="114" t="s">
        <v>153</v>
      </c>
      <c r="H133" s="115">
        <v>2337.4062264139297</v>
      </c>
      <c r="I133" s="131">
        <f t="shared" si="12"/>
        <v>194.78385220116081</v>
      </c>
    </row>
    <row r="134" spans="1:9" ht="15.75" hidden="1">
      <c r="A134" s="113" t="s">
        <v>131</v>
      </c>
      <c r="B134" s="114" t="s">
        <v>94</v>
      </c>
      <c r="C134" s="114" t="s">
        <v>93</v>
      </c>
      <c r="D134" s="114" t="s">
        <v>10</v>
      </c>
      <c r="E134" s="114" t="s">
        <v>10</v>
      </c>
      <c r="F134" s="114" t="s">
        <v>10</v>
      </c>
      <c r="G134" s="114" t="s">
        <v>154</v>
      </c>
      <c r="H134" s="115">
        <v>2940.6303782198192</v>
      </c>
      <c r="I134" s="131">
        <f t="shared" si="12"/>
        <v>245.05253151831826</v>
      </c>
    </row>
    <row r="135" spans="1:9" ht="15.75" hidden="1">
      <c r="A135" s="113" t="s">
        <v>131</v>
      </c>
      <c r="B135" s="114" t="s">
        <v>94</v>
      </c>
      <c r="C135" s="114" t="s">
        <v>93</v>
      </c>
      <c r="D135" s="114" t="s">
        <v>10</v>
      </c>
      <c r="E135" s="114" t="s">
        <v>10</v>
      </c>
      <c r="F135" s="114" t="s">
        <v>10</v>
      </c>
      <c r="G135" s="114" t="s">
        <v>155</v>
      </c>
      <c r="H135" s="115">
        <v>1226.7485812663319</v>
      </c>
      <c r="I135" s="131">
        <f t="shared" si="12"/>
        <v>102.229048438861</v>
      </c>
    </row>
    <row r="136" spans="1:9" ht="15.75" hidden="1">
      <c r="A136" s="113" t="s">
        <v>131</v>
      </c>
      <c r="B136" s="114" t="s">
        <v>94</v>
      </c>
      <c r="C136" s="114" t="s">
        <v>93</v>
      </c>
      <c r="D136" s="114" t="s">
        <v>10</v>
      </c>
      <c r="E136" s="114" t="s">
        <v>10</v>
      </c>
      <c r="F136" s="114" t="s">
        <v>10</v>
      </c>
      <c r="G136" s="114" t="s">
        <v>156</v>
      </c>
      <c r="H136" s="115">
        <v>26579.096109647213</v>
      </c>
      <c r="I136" s="131">
        <f t="shared" si="12"/>
        <v>2214.9246758039344</v>
      </c>
    </row>
    <row r="137" spans="1:9" ht="15.75" hidden="1">
      <c r="A137" s="113" t="s">
        <v>131</v>
      </c>
      <c r="B137" s="114" t="s">
        <v>94</v>
      </c>
      <c r="C137" s="114" t="s">
        <v>93</v>
      </c>
      <c r="D137" s="114" t="s">
        <v>10</v>
      </c>
      <c r="E137" s="114" t="s">
        <v>10</v>
      </c>
      <c r="F137" s="114" t="s">
        <v>10</v>
      </c>
      <c r="G137" s="114" t="s">
        <v>157</v>
      </c>
      <c r="H137" s="115">
        <v>20543.462638465189</v>
      </c>
      <c r="I137" s="131">
        <f t="shared" si="12"/>
        <v>1711.9552198720992</v>
      </c>
    </row>
    <row r="138" spans="1:9" ht="15.75" hidden="1">
      <c r="A138" s="113" t="s">
        <v>131</v>
      </c>
      <c r="B138" s="114" t="s">
        <v>94</v>
      </c>
      <c r="C138" s="114" t="s">
        <v>93</v>
      </c>
      <c r="D138" s="114" t="s">
        <v>10</v>
      </c>
      <c r="E138" s="114" t="s">
        <v>10</v>
      </c>
      <c r="F138" s="114" t="s">
        <v>10</v>
      </c>
      <c r="G138" s="114" t="s">
        <v>158</v>
      </c>
      <c r="H138" s="115">
        <v>983.99704050185335</v>
      </c>
      <c r="I138" s="131">
        <f t="shared" si="12"/>
        <v>81.999753375154441</v>
      </c>
    </row>
    <row r="139" spans="1:9" ht="15.75" hidden="1">
      <c r="A139" s="113" t="s">
        <v>131</v>
      </c>
      <c r="B139" s="114" t="s">
        <v>94</v>
      </c>
      <c r="C139" s="114" t="s">
        <v>93</v>
      </c>
      <c r="D139" s="114" t="s">
        <v>10</v>
      </c>
      <c r="E139" s="114" t="s">
        <v>10</v>
      </c>
      <c r="F139" s="114" t="s">
        <v>10</v>
      </c>
      <c r="G139" s="114" t="s">
        <v>159</v>
      </c>
      <c r="H139" s="115">
        <v>18658.617894870746</v>
      </c>
      <c r="I139" s="131">
        <f t="shared" si="12"/>
        <v>1554.8848245725621</v>
      </c>
    </row>
    <row r="140" spans="1:9" ht="15.75" hidden="1">
      <c r="A140" s="113" t="s">
        <v>131</v>
      </c>
      <c r="B140" s="114" t="s">
        <v>94</v>
      </c>
      <c r="C140" s="114" t="s">
        <v>93</v>
      </c>
      <c r="D140" s="114" t="s">
        <v>10</v>
      </c>
      <c r="E140" s="114" t="s">
        <v>10</v>
      </c>
      <c r="F140" s="114" t="s">
        <v>10</v>
      </c>
      <c r="G140" s="114" t="s">
        <v>160</v>
      </c>
      <c r="H140" s="115">
        <v>2440.0357828284577</v>
      </c>
      <c r="I140" s="131">
        <f t="shared" si="12"/>
        <v>203.3363152357048</v>
      </c>
    </row>
    <row r="141" spans="1:9" ht="15.75" hidden="1">
      <c r="A141" s="113" t="s">
        <v>131</v>
      </c>
      <c r="B141" s="114" t="s">
        <v>94</v>
      </c>
      <c r="C141" s="114" t="s">
        <v>93</v>
      </c>
      <c r="D141" s="114" t="s">
        <v>10</v>
      </c>
      <c r="E141" s="114" t="s">
        <v>10</v>
      </c>
      <c r="F141" s="114" t="s">
        <v>10</v>
      </c>
      <c r="G141" s="114" t="s">
        <v>161</v>
      </c>
      <c r="H141" s="115">
        <v>3095.9975745689503</v>
      </c>
      <c r="I141" s="131">
        <f t="shared" si="12"/>
        <v>257.99979788074586</v>
      </c>
    </row>
    <row r="142" spans="1:9" ht="15.75" hidden="1">
      <c r="A142" s="113" t="s">
        <v>131</v>
      </c>
      <c r="B142" s="114" t="s">
        <v>86</v>
      </c>
      <c r="C142" s="114" t="s">
        <v>84</v>
      </c>
      <c r="D142" s="114" t="s">
        <v>10</v>
      </c>
      <c r="E142" s="114" t="s">
        <v>10</v>
      </c>
      <c r="F142" s="114" t="s">
        <v>10</v>
      </c>
      <c r="G142" s="114" t="s">
        <v>133</v>
      </c>
      <c r="H142" s="115">
        <v>12</v>
      </c>
    </row>
    <row r="143" spans="1:9" ht="15.75" hidden="1">
      <c r="A143" s="113" t="s">
        <v>131</v>
      </c>
      <c r="B143" s="114" t="s">
        <v>86</v>
      </c>
      <c r="C143" s="114" t="s">
        <v>84</v>
      </c>
      <c r="D143" s="114" t="s">
        <v>10</v>
      </c>
      <c r="E143" s="114" t="s">
        <v>10</v>
      </c>
      <c r="F143" s="114" t="s">
        <v>10</v>
      </c>
      <c r="G143" s="114" t="s">
        <v>134</v>
      </c>
      <c r="H143" s="115">
        <v>79</v>
      </c>
    </row>
    <row r="144" spans="1:9" ht="15.75">
      <c r="A144" s="113" t="s">
        <v>131</v>
      </c>
      <c r="B144" s="114" t="s">
        <v>86</v>
      </c>
      <c r="C144" s="114" t="s">
        <v>84</v>
      </c>
      <c r="D144" s="114" t="s">
        <v>10</v>
      </c>
      <c r="E144" s="114" t="s">
        <v>11</v>
      </c>
      <c r="F144" s="114" t="s">
        <v>10</v>
      </c>
      <c r="G144" s="114" t="s">
        <v>12</v>
      </c>
      <c r="H144" s="115">
        <v>138.90042674253201</v>
      </c>
      <c r="I144" s="134">
        <f t="shared" ref="I144:I145" si="13">IF(G144="Bills",H144/12,H144)</f>
        <v>11.575035561877668</v>
      </c>
    </row>
    <row r="145" spans="1:9" ht="15.75">
      <c r="A145" s="119" t="s">
        <v>131</v>
      </c>
      <c r="B145" s="120" t="s">
        <v>86</v>
      </c>
      <c r="C145" s="120" t="s">
        <v>84</v>
      </c>
      <c r="D145" s="120" t="s">
        <v>10</v>
      </c>
      <c r="E145" s="120" t="s">
        <v>20</v>
      </c>
      <c r="F145" s="120" t="s">
        <v>10</v>
      </c>
      <c r="G145" s="120" t="s">
        <v>12</v>
      </c>
      <c r="H145" s="121">
        <v>168</v>
      </c>
      <c r="I145" s="135">
        <f t="shared" si="13"/>
        <v>14</v>
      </c>
    </row>
    <row r="146" spans="1:9" ht="15.75" hidden="1">
      <c r="A146" s="110"/>
      <c r="B146" s="111"/>
      <c r="C146" s="111"/>
      <c r="D146" s="111"/>
      <c r="E146" s="111"/>
      <c r="F146" s="111"/>
      <c r="G146" s="111"/>
      <c r="H146" s="109"/>
    </row>
    <row r="147" spans="1:9" ht="15.75" hidden="1">
      <c r="A147" s="113" t="s">
        <v>162</v>
      </c>
      <c r="B147" s="114" t="s">
        <v>79</v>
      </c>
      <c r="C147" s="114" t="s">
        <v>68</v>
      </c>
      <c r="D147" s="114" t="s">
        <v>10</v>
      </c>
      <c r="E147" s="114" t="s">
        <v>10</v>
      </c>
      <c r="F147" s="114" t="s">
        <v>10</v>
      </c>
      <c r="G147" s="117" t="s">
        <v>163</v>
      </c>
      <c r="H147" s="115">
        <v>720685046.35999298</v>
      </c>
    </row>
    <row r="148" spans="1:9" ht="15.75" hidden="1">
      <c r="A148" s="113" t="s">
        <v>162</v>
      </c>
      <c r="B148" s="114" t="s">
        <v>79</v>
      </c>
      <c r="C148" s="114" t="s">
        <v>68</v>
      </c>
      <c r="D148" s="114" t="s">
        <v>10</v>
      </c>
      <c r="E148" s="114" t="s">
        <v>10</v>
      </c>
      <c r="F148" s="114" t="s">
        <v>10</v>
      </c>
      <c r="G148" s="117" t="s">
        <v>164</v>
      </c>
      <c r="H148" s="115">
        <v>916418564.89516139</v>
      </c>
    </row>
    <row r="149" spans="1:9" ht="15.75" hidden="1">
      <c r="A149" s="113" t="s">
        <v>162</v>
      </c>
      <c r="B149" s="114" t="s">
        <v>9</v>
      </c>
      <c r="C149" s="114" t="s">
        <v>68</v>
      </c>
      <c r="D149" s="114" t="s">
        <v>10</v>
      </c>
      <c r="E149" s="114" t="s">
        <v>10</v>
      </c>
      <c r="F149" s="114" t="s">
        <v>10</v>
      </c>
      <c r="G149" s="114" t="s">
        <v>163</v>
      </c>
      <c r="H149" s="115">
        <v>13566732.250124412</v>
      </c>
    </row>
    <row r="150" spans="1:9" ht="15.75" hidden="1">
      <c r="A150" s="113" t="s">
        <v>162</v>
      </c>
      <c r="B150" s="114" t="s">
        <v>9</v>
      </c>
      <c r="C150" s="114" t="s">
        <v>68</v>
      </c>
      <c r="D150" s="114" t="s">
        <v>10</v>
      </c>
      <c r="E150" s="114" t="s">
        <v>10</v>
      </c>
      <c r="F150" s="114" t="s">
        <v>10</v>
      </c>
      <c r="G150" s="114" t="s">
        <v>164</v>
      </c>
      <c r="H150" s="115">
        <v>7107440.1776486794</v>
      </c>
    </row>
    <row r="151" spans="1:9" ht="15.75" hidden="1">
      <c r="A151" s="113" t="s">
        <v>162</v>
      </c>
      <c r="B151" s="114" t="s">
        <v>9</v>
      </c>
      <c r="C151" s="114" t="s">
        <v>68</v>
      </c>
      <c r="D151" s="114" t="s">
        <v>10</v>
      </c>
      <c r="E151" s="114" t="s">
        <v>10</v>
      </c>
      <c r="F151" s="114" t="s">
        <v>10</v>
      </c>
      <c r="G151" s="114" t="s">
        <v>165</v>
      </c>
      <c r="H151" s="115">
        <v>930206.40963127534</v>
      </c>
    </row>
    <row r="152" spans="1:9" ht="15.75" hidden="1">
      <c r="A152" s="113" t="s">
        <v>162</v>
      </c>
      <c r="B152" s="114" t="s">
        <v>9</v>
      </c>
      <c r="C152" s="114" t="s">
        <v>84</v>
      </c>
      <c r="D152" s="114" t="s">
        <v>10</v>
      </c>
      <c r="E152" s="114" t="s">
        <v>10</v>
      </c>
      <c r="F152" s="114" t="s">
        <v>10</v>
      </c>
      <c r="G152" s="114" t="s">
        <v>163</v>
      </c>
      <c r="H152" s="115">
        <v>124967365.13654114</v>
      </c>
    </row>
    <row r="153" spans="1:9" ht="15.75" hidden="1">
      <c r="A153" s="113" t="s">
        <v>162</v>
      </c>
      <c r="B153" s="114" t="s">
        <v>9</v>
      </c>
      <c r="C153" s="114" t="s">
        <v>84</v>
      </c>
      <c r="D153" s="114" t="s">
        <v>10</v>
      </c>
      <c r="E153" s="114" t="s">
        <v>10</v>
      </c>
      <c r="F153" s="114" t="s">
        <v>10</v>
      </c>
      <c r="G153" s="114" t="s">
        <v>164</v>
      </c>
      <c r="H153" s="115">
        <v>273578624.4422645</v>
      </c>
    </row>
    <row r="154" spans="1:9" ht="15.75" hidden="1">
      <c r="A154" s="113" t="s">
        <v>162</v>
      </c>
      <c r="B154" s="114" t="s">
        <v>9</v>
      </c>
      <c r="C154" s="114" t="s">
        <v>84</v>
      </c>
      <c r="D154" s="114" t="s">
        <v>10</v>
      </c>
      <c r="E154" s="114" t="s">
        <v>10</v>
      </c>
      <c r="F154" s="114" t="s">
        <v>10</v>
      </c>
      <c r="G154" s="114" t="s">
        <v>165</v>
      </c>
      <c r="H154" s="115">
        <v>109715019.69276887</v>
      </c>
    </row>
    <row r="155" spans="1:9" ht="15.75" hidden="1">
      <c r="A155" s="113" t="s">
        <v>162</v>
      </c>
      <c r="B155" s="114" t="s">
        <v>9</v>
      </c>
      <c r="C155" s="114" t="s">
        <v>87</v>
      </c>
      <c r="D155" s="114" t="s">
        <v>10</v>
      </c>
      <c r="E155" s="114" t="s">
        <v>10</v>
      </c>
      <c r="F155" s="114" t="s">
        <v>10</v>
      </c>
      <c r="G155" s="114" t="s">
        <v>163</v>
      </c>
      <c r="H155" s="115">
        <v>2936892.8839031216</v>
      </c>
    </row>
    <row r="156" spans="1:9" ht="15.75" hidden="1">
      <c r="A156" s="113" t="s">
        <v>162</v>
      </c>
      <c r="B156" s="114" t="s">
        <v>9</v>
      </c>
      <c r="C156" s="114" t="s">
        <v>87</v>
      </c>
      <c r="D156" s="114" t="s">
        <v>10</v>
      </c>
      <c r="E156" s="114" t="s">
        <v>10</v>
      </c>
      <c r="F156" s="114" t="s">
        <v>10</v>
      </c>
      <c r="G156" s="114" t="s">
        <v>164</v>
      </c>
      <c r="H156" s="115">
        <v>8697585.3458522987</v>
      </c>
    </row>
    <row r="157" spans="1:9" ht="15.75" hidden="1">
      <c r="A157" s="113" t="s">
        <v>162</v>
      </c>
      <c r="B157" s="114" t="s">
        <v>9</v>
      </c>
      <c r="C157" s="114" t="s">
        <v>87</v>
      </c>
      <c r="D157" s="114" t="s">
        <v>10</v>
      </c>
      <c r="E157" s="114" t="s">
        <v>10</v>
      </c>
      <c r="F157" s="114" t="s">
        <v>10</v>
      </c>
      <c r="G157" s="114" t="s">
        <v>165</v>
      </c>
      <c r="H157" s="115">
        <v>3467787.0508055836</v>
      </c>
    </row>
    <row r="158" spans="1:9" ht="15.75" hidden="1">
      <c r="A158" s="113" t="s">
        <v>162</v>
      </c>
      <c r="B158" s="114" t="s">
        <v>21</v>
      </c>
      <c r="C158" s="114" t="s">
        <v>68</v>
      </c>
      <c r="D158" s="114" t="s">
        <v>22</v>
      </c>
      <c r="E158" s="114" t="s">
        <v>10</v>
      </c>
      <c r="F158" s="114" t="s">
        <v>10</v>
      </c>
      <c r="G158" s="114" t="s">
        <v>163</v>
      </c>
      <c r="H158" s="115">
        <v>1479518.9669764682</v>
      </c>
    </row>
    <row r="159" spans="1:9" ht="15.75" hidden="1">
      <c r="A159" s="113" t="s">
        <v>162</v>
      </c>
      <c r="B159" s="114" t="s">
        <v>21</v>
      </c>
      <c r="C159" s="114" t="s">
        <v>68</v>
      </c>
      <c r="D159" s="114" t="s">
        <v>22</v>
      </c>
      <c r="E159" s="114" t="s">
        <v>10</v>
      </c>
      <c r="F159" s="114" t="s">
        <v>10</v>
      </c>
      <c r="G159" s="114" t="s">
        <v>164</v>
      </c>
      <c r="H159" s="115">
        <v>811580.59804120462</v>
      </c>
    </row>
    <row r="160" spans="1:9" ht="15.75" hidden="1">
      <c r="A160" s="113" t="s">
        <v>162</v>
      </c>
      <c r="B160" s="114" t="s">
        <v>21</v>
      </c>
      <c r="C160" s="114" t="s">
        <v>84</v>
      </c>
      <c r="D160" s="114" t="s">
        <v>22</v>
      </c>
      <c r="E160" s="114" t="s">
        <v>10</v>
      </c>
      <c r="F160" s="114" t="s">
        <v>10</v>
      </c>
      <c r="G160" s="114" t="s">
        <v>163</v>
      </c>
      <c r="H160" s="115">
        <v>366850889.9658466</v>
      </c>
    </row>
    <row r="161" spans="1:8" ht="15.75" hidden="1">
      <c r="A161" s="113" t="s">
        <v>162</v>
      </c>
      <c r="B161" s="114" t="s">
        <v>21</v>
      </c>
      <c r="C161" s="114" t="s">
        <v>84</v>
      </c>
      <c r="D161" s="114" t="s">
        <v>22</v>
      </c>
      <c r="E161" s="114" t="s">
        <v>10</v>
      </c>
      <c r="F161" s="114" t="s">
        <v>10</v>
      </c>
      <c r="G161" s="114" t="s">
        <v>164</v>
      </c>
      <c r="H161" s="115">
        <v>459673216.13885874</v>
      </c>
    </row>
    <row r="162" spans="1:8" ht="15.75" hidden="1">
      <c r="A162" s="113" t="s">
        <v>162</v>
      </c>
      <c r="B162" s="114" t="s">
        <v>21</v>
      </c>
      <c r="C162" s="114" t="s">
        <v>84</v>
      </c>
      <c r="D162" s="114" t="s">
        <v>23</v>
      </c>
      <c r="E162" s="114" t="s">
        <v>10</v>
      </c>
      <c r="F162" s="114" t="s">
        <v>10</v>
      </c>
      <c r="G162" s="114" t="s">
        <v>163</v>
      </c>
      <c r="H162" s="115">
        <v>3617831.4520378858</v>
      </c>
    </row>
    <row r="163" spans="1:8" ht="15.75" hidden="1">
      <c r="A163" s="113" t="s">
        <v>162</v>
      </c>
      <c r="B163" s="114" t="s">
        <v>21</v>
      </c>
      <c r="C163" s="114" t="s">
        <v>84</v>
      </c>
      <c r="D163" s="114" t="s">
        <v>23</v>
      </c>
      <c r="E163" s="114" t="s">
        <v>10</v>
      </c>
      <c r="F163" s="114" t="s">
        <v>10</v>
      </c>
      <c r="G163" s="114" t="s">
        <v>164</v>
      </c>
      <c r="H163" s="115">
        <v>6665225.9040677128</v>
      </c>
    </row>
    <row r="164" spans="1:8" ht="15.75" hidden="1">
      <c r="A164" s="113" t="s">
        <v>162</v>
      </c>
      <c r="B164" s="114" t="s">
        <v>21</v>
      </c>
      <c r="C164" s="114" t="s">
        <v>87</v>
      </c>
      <c r="D164" s="114" t="s">
        <v>22</v>
      </c>
      <c r="E164" s="114" t="s">
        <v>10</v>
      </c>
      <c r="F164" s="114" t="s">
        <v>10</v>
      </c>
      <c r="G164" s="114" t="s">
        <v>163</v>
      </c>
      <c r="H164" s="115">
        <v>34551148.671501786</v>
      </c>
    </row>
    <row r="165" spans="1:8" ht="15.75" hidden="1">
      <c r="A165" s="113" t="s">
        <v>162</v>
      </c>
      <c r="B165" s="114" t="s">
        <v>21</v>
      </c>
      <c r="C165" s="114" t="s">
        <v>87</v>
      </c>
      <c r="D165" s="114" t="s">
        <v>22</v>
      </c>
      <c r="E165" s="114" t="s">
        <v>10</v>
      </c>
      <c r="F165" s="114" t="s">
        <v>10</v>
      </c>
      <c r="G165" s="114" t="s">
        <v>164</v>
      </c>
      <c r="H165" s="115">
        <v>52700866.28859859</v>
      </c>
    </row>
    <row r="166" spans="1:8" ht="15.75" hidden="1">
      <c r="A166" s="113" t="s">
        <v>162</v>
      </c>
      <c r="B166" s="114" t="s">
        <v>21</v>
      </c>
      <c r="C166" s="114" t="s">
        <v>87</v>
      </c>
      <c r="D166" s="114" t="s">
        <v>23</v>
      </c>
      <c r="E166" s="114" t="s">
        <v>10</v>
      </c>
      <c r="F166" s="114" t="s">
        <v>10</v>
      </c>
      <c r="G166" s="114" t="s">
        <v>163</v>
      </c>
      <c r="H166" s="115">
        <v>176399.85621714281</v>
      </c>
    </row>
    <row r="167" spans="1:8" ht="15.75" hidden="1">
      <c r="A167" s="113" t="s">
        <v>162</v>
      </c>
      <c r="B167" s="114" t="s">
        <v>24</v>
      </c>
      <c r="C167" s="114" t="s">
        <v>90</v>
      </c>
      <c r="D167" s="114" t="s">
        <v>10</v>
      </c>
      <c r="E167" s="114" t="s">
        <v>10</v>
      </c>
      <c r="F167" s="114" t="s">
        <v>10</v>
      </c>
      <c r="G167" s="114" t="s">
        <v>166</v>
      </c>
      <c r="H167" s="115">
        <v>164308137.36823827</v>
      </c>
    </row>
    <row r="168" spans="1:8" ht="15.75" hidden="1">
      <c r="A168" s="113" t="s">
        <v>162</v>
      </c>
      <c r="B168" s="114" t="s">
        <v>88</v>
      </c>
      <c r="C168" s="114" t="s">
        <v>87</v>
      </c>
      <c r="D168" s="114" t="s">
        <v>22</v>
      </c>
      <c r="E168" s="114" t="s">
        <v>10</v>
      </c>
      <c r="F168" s="114" t="s">
        <v>10</v>
      </c>
      <c r="G168" s="114" t="s">
        <v>167</v>
      </c>
      <c r="H168" s="115">
        <v>750000</v>
      </c>
    </row>
    <row r="169" spans="1:8" ht="15.75" hidden="1">
      <c r="A169" s="113" t="s">
        <v>162</v>
      </c>
      <c r="B169" s="114" t="s">
        <v>88</v>
      </c>
      <c r="C169" s="114" t="s">
        <v>87</v>
      </c>
      <c r="D169" s="114" t="s">
        <v>22</v>
      </c>
      <c r="E169" s="114" t="s">
        <v>10</v>
      </c>
      <c r="F169" s="114" t="s">
        <v>10</v>
      </c>
      <c r="G169" s="114" t="s">
        <v>168</v>
      </c>
      <c r="H169" s="115">
        <v>927000</v>
      </c>
    </row>
    <row r="170" spans="1:8" ht="15.75" hidden="1">
      <c r="A170" s="113" t="s">
        <v>162</v>
      </c>
      <c r="B170" s="114" t="s">
        <v>85</v>
      </c>
      <c r="C170" s="114" t="s">
        <v>84</v>
      </c>
      <c r="D170" s="114" t="s">
        <v>22</v>
      </c>
      <c r="E170" s="114" t="s">
        <v>10</v>
      </c>
      <c r="F170" s="114" t="s">
        <v>10</v>
      </c>
      <c r="G170" s="114" t="s">
        <v>167</v>
      </c>
      <c r="H170" s="115">
        <v>49173565.341664359</v>
      </c>
    </row>
    <row r="171" spans="1:8" ht="15.75" hidden="1">
      <c r="A171" s="113" t="s">
        <v>162</v>
      </c>
      <c r="B171" s="114" t="s">
        <v>85</v>
      </c>
      <c r="C171" s="114" t="s">
        <v>84</v>
      </c>
      <c r="D171" s="114" t="s">
        <v>22</v>
      </c>
      <c r="E171" s="114" t="s">
        <v>10</v>
      </c>
      <c r="F171" s="114" t="s">
        <v>10</v>
      </c>
      <c r="G171" s="114" t="s">
        <v>168</v>
      </c>
      <c r="H171" s="115">
        <v>74395518.782554358</v>
      </c>
    </row>
    <row r="172" spans="1:8" ht="15.75" hidden="1">
      <c r="A172" s="113" t="s">
        <v>162</v>
      </c>
      <c r="B172" s="114" t="s">
        <v>85</v>
      </c>
      <c r="C172" s="114" t="s">
        <v>84</v>
      </c>
      <c r="D172" s="114" t="s">
        <v>23</v>
      </c>
      <c r="E172" s="114" t="s">
        <v>10</v>
      </c>
      <c r="F172" s="114" t="s">
        <v>10</v>
      </c>
      <c r="G172" s="114" t="s">
        <v>167</v>
      </c>
      <c r="H172" s="115">
        <v>20696100.937098291</v>
      </c>
    </row>
    <row r="173" spans="1:8" ht="15.75" hidden="1">
      <c r="A173" s="113" t="s">
        <v>162</v>
      </c>
      <c r="B173" s="114" t="s">
        <v>85</v>
      </c>
      <c r="C173" s="114" t="s">
        <v>84</v>
      </c>
      <c r="D173" s="114" t="s">
        <v>23</v>
      </c>
      <c r="E173" s="114" t="s">
        <v>10</v>
      </c>
      <c r="F173" s="114" t="s">
        <v>10</v>
      </c>
      <c r="G173" s="114" t="s">
        <v>168</v>
      </c>
      <c r="H173" s="115">
        <v>30822000.819300748</v>
      </c>
    </row>
    <row r="174" spans="1:8" ht="15.75" hidden="1">
      <c r="A174" s="113" t="s">
        <v>162</v>
      </c>
      <c r="B174" s="114" t="s">
        <v>85</v>
      </c>
      <c r="C174" s="114" t="s">
        <v>87</v>
      </c>
      <c r="D174" s="114" t="s">
        <v>22</v>
      </c>
      <c r="E174" s="114" t="s">
        <v>10</v>
      </c>
      <c r="F174" s="114" t="s">
        <v>10</v>
      </c>
      <c r="G174" s="114" t="s">
        <v>167</v>
      </c>
      <c r="H174" s="115">
        <v>77212653.977065504</v>
      </c>
    </row>
    <row r="175" spans="1:8" ht="15.75" hidden="1">
      <c r="A175" s="113" t="s">
        <v>162</v>
      </c>
      <c r="B175" s="114" t="s">
        <v>85</v>
      </c>
      <c r="C175" s="114" t="s">
        <v>87</v>
      </c>
      <c r="D175" s="114" t="s">
        <v>22</v>
      </c>
      <c r="E175" s="114" t="s">
        <v>10</v>
      </c>
      <c r="F175" s="114" t="s">
        <v>10</v>
      </c>
      <c r="G175" s="114" t="s">
        <v>168</v>
      </c>
      <c r="H175" s="115">
        <v>121576649.19191363</v>
      </c>
    </row>
    <row r="176" spans="1:8" ht="15.75" hidden="1">
      <c r="A176" s="113" t="s">
        <v>162</v>
      </c>
      <c r="B176" s="114" t="s">
        <v>85</v>
      </c>
      <c r="C176" s="114" t="s">
        <v>87</v>
      </c>
      <c r="D176" s="114" t="s">
        <v>23</v>
      </c>
      <c r="E176" s="114" t="s">
        <v>10</v>
      </c>
      <c r="F176" s="114" t="s">
        <v>10</v>
      </c>
      <c r="G176" s="114" t="s">
        <v>167</v>
      </c>
      <c r="H176" s="115">
        <v>167400.11911145085</v>
      </c>
    </row>
    <row r="177" spans="1:8" ht="15.75" hidden="1">
      <c r="A177" s="113" t="s">
        <v>162</v>
      </c>
      <c r="B177" s="114" t="s">
        <v>85</v>
      </c>
      <c r="C177" s="114" t="s">
        <v>87</v>
      </c>
      <c r="D177" s="114" t="s">
        <v>23</v>
      </c>
      <c r="E177" s="114" t="s">
        <v>10</v>
      </c>
      <c r="F177" s="114" t="s">
        <v>10</v>
      </c>
      <c r="G177" s="114" t="s">
        <v>168</v>
      </c>
      <c r="H177" s="115">
        <v>266399.6814608078</v>
      </c>
    </row>
    <row r="178" spans="1:8" ht="15.75" hidden="1">
      <c r="A178" s="113" t="s">
        <v>162</v>
      </c>
      <c r="B178" s="114" t="s">
        <v>89</v>
      </c>
      <c r="C178" s="114" t="s">
        <v>87</v>
      </c>
      <c r="D178" s="114" t="s">
        <v>23</v>
      </c>
      <c r="E178" s="114" t="s">
        <v>10</v>
      </c>
      <c r="F178" s="114" t="s">
        <v>10</v>
      </c>
      <c r="G178" s="114" t="s">
        <v>167</v>
      </c>
      <c r="H178" s="115">
        <v>210164400.0636223</v>
      </c>
    </row>
    <row r="179" spans="1:8" ht="15.75" hidden="1">
      <c r="A179" s="113" t="s">
        <v>162</v>
      </c>
      <c r="B179" s="114" t="s">
        <v>89</v>
      </c>
      <c r="C179" s="114" t="s">
        <v>87</v>
      </c>
      <c r="D179" s="114" t="s">
        <v>23</v>
      </c>
      <c r="E179" s="114" t="s">
        <v>10</v>
      </c>
      <c r="F179" s="114" t="s">
        <v>10</v>
      </c>
      <c r="G179" s="114" t="s">
        <v>168</v>
      </c>
      <c r="H179" s="115">
        <v>330066000</v>
      </c>
    </row>
    <row r="180" spans="1:8" ht="15.75" hidden="1">
      <c r="A180" s="113" t="s">
        <v>162</v>
      </c>
      <c r="B180" s="114" t="s">
        <v>78</v>
      </c>
      <c r="C180" s="114" t="s">
        <v>68</v>
      </c>
      <c r="D180" s="114" t="s">
        <v>10</v>
      </c>
      <c r="E180" s="114" t="s">
        <v>10</v>
      </c>
      <c r="F180" s="114" t="s">
        <v>10</v>
      </c>
      <c r="G180" s="114" t="s">
        <v>166</v>
      </c>
      <c r="H180" s="115">
        <v>877307.93333333358</v>
      </c>
    </row>
    <row r="181" spans="1:8" ht="15.75" hidden="1">
      <c r="A181" s="113" t="s">
        <v>162</v>
      </c>
      <c r="B181" s="114" t="s">
        <v>78</v>
      </c>
      <c r="C181" s="114" t="s">
        <v>84</v>
      </c>
      <c r="D181" s="114" t="s">
        <v>10</v>
      </c>
      <c r="E181" s="114" t="s">
        <v>10</v>
      </c>
      <c r="F181" s="114" t="s">
        <v>10</v>
      </c>
      <c r="G181" s="114" t="s">
        <v>166</v>
      </c>
      <c r="H181" s="115">
        <v>1836975.6</v>
      </c>
    </row>
    <row r="182" spans="1:8" ht="15.75" hidden="1">
      <c r="A182" s="113" t="s">
        <v>162</v>
      </c>
      <c r="B182" s="114" t="s">
        <v>78</v>
      </c>
      <c r="C182" s="114" t="s">
        <v>87</v>
      </c>
      <c r="D182" s="114" t="s">
        <v>10</v>
      </c>
      <c r="E182" s="114" t="s">
        <v>10</v>
      </c>
      <c r="F182" s="114" t="s">
        <v>10</v>
      </c>
      <c r="G182" s="114" t="s">
        <v>166</v>
      </c>
      <c r="H182" s="115">
        <v>121898.83333333334</v>
      </c>
    </row>
    <row r="183" spans="1:8" ht="15.75" hidden="1">
      <c r="A183" s="113" t="s">
        <v>162</v>
      </c>
      <c r="B183" s="114" t="s">
        <v>94</v>
      </c>
      <c r="C183" s="114" t="s">
        <v>93</v>
      </c>
      <c r="D183" s="114" t="s">
        <v>10</v>
      </c>
      <c r="E183" s="114" t="s">
        <v>10</v>
      </c>
      <c r="F183" s="114" t="s">
        <v>10</v>
      </c>
      <c r="G183" s="114" t="s">
        <v>166</v>
      </c>
      <c r="H183" s="115">
        <v>1959801.2666666666</v>
      </c>
    </row>
    <row r="184" spans="1:8" ht="15.75" hidden="1">
      <c r="A184" s="113" t="s">
        <v>162</v>
      </c>
      <c r="B184" s="114" t="s">
        <v>95</v>
      </c>
      <c r="C184" s="114" t="s">
        <v>93</v>
      </c>
      <c r="D184" s="114" t="s">
        <v>10</v>
      </c>
      <c r="E184" s="114" t="s">
        <v>10</v>
      </c>
      <c r="F184" s="114" t="s">
        <v>10</v>
      </c>
      <c r="G184" s="114" t="s">
        <v>166</v>
      </c>
      <c r="H184" s="115">
        <v>2111889.0151406806</v>
      </c>
    </row>
    <row r="185" spans="1:8" ht="15.75" hidden="1">
      <c r="A185" s="119" t="s">
        <v>162</v>
      </c>
      <c r="B185" s="120" t="s">
        <v>86</v>
      </c>
      <c r="C185" s="120" t="s">
        <v>84</v>
      </c>
      <c r="D185" s="120" t="s">
        <v>10</v>
      </c>
      <c r="E185" s="120" t="s">
        <v>10</v>
      </c>
      <c r="F185" s="120" t="s">
        <v>10</v>
      </c>
      <c r="G185" s="120" t="s">
        <v>166</v>
      </c>
      <c r="H185" s="121">
        <v>312414.5359818064</v>
      </c>
    </row>
    <row r="186" spans="1:8" ht="15.75" hidden="1">
      <c r="A186" s="110"/>
      <c r="B186" s="109"/>
      <c r="C186" s="109"/>
      <c r="D186" s="109"/>
      <c r="E186" s="109"/>
      <c r="F186" s="109"/>
      <c r="G186" s="109"/>
      <c r="H186" s="109"/>
    </row>
    <row r="187" spans="1:8" ht="15.75" hidden="1">
      <c r="A187" s="113" t="s">
        <v>169</v>
      </c>
      <c r="B187" s="113" t="s">
        <v>79</v>
      </c>
      <c r="C187" s="115" t="s">
        <v>68</v>
      </c>
      <c r="D187" s="113" t="s">
        <v>10</v>
      </c>
      <c r="E187" s="113" t="s">
        <v>10</v>
      </c>
      <c r="F187" s="113" t="s">
        <v>10</v>
      </c>
      <c r="G187" s="113" t="s">
        <v>166</v>
      </c>
      <c r="H187" s="115">
        <v>-19485564.170899998</v>
      </c>
    </row>
    <row r="188" spans="1:8" ht="15.75" hidden="1">
      <c r="A188" s="113" t="s">
        <v>169</v>
      </c>
      <c r="B188" s="113" t="s">
        <v>9</v>
      </c>
      <c r="C188" s="113" t="s">
        <v>84</v>
      </c>
      <c r="D188" s="113" t="s">
        <v>10</v>
      </c>
      <c r="E188" s="113" t="s">
        <v>10</v>
      </c>
      <c r="F188" s="113" t="s">
        <v>10</v>
      </c>
      <c r="G188" s="113" t="s">
        <v>166</v>
      </c>
      <c r="H188" s="115">
        <v>-858022.95925769093</v>
      </c>
    </row>
    <row r="189" spans="1:8" ht="15.75" hidden="1">
      <c r="A189" s="113" t="s">
        <v>169</v>
      </c>
      <c r="B189" s="113" t="s">
        <v>21</v>
      </c>
      <c r="C189" s="113" t="s">
        <v>84</v>
      </c>
      <c r="D189" s="113" t="s">
        <v>10</v>
      </c>
      <c r="E189" s="113" t="s">
        <v>10</v>
      </c>
      <c r="F189" s="113" t="s">
        <v>10</v>
      </c>
      <c r="G189" s="113" t="s">
        <v>166</v>
      </c>
      <c r="H189" s="115">
        <v>-127447.37919797213</v>
      </c>
    </row>
    <row r="190" spans="1:8" ht="15.75" hidden="1">
      <c r="A190" s="113" t="s">
        <v>169</v>
      </c>
      <c r="B190" s="113" t="s">
        <v>85</v>
      </c>
      <c r="C190" s="113" t="s">
        <v>84</v>
      </c>
      <c r="D190" s="113" t="s">
        <v>10</v>
      </c>
      <c r="E190" s="113" t="s">
        <v>10</v>
      </c>
      <c r="F190" s="113" t="s">
        <v>10</v>
      </c>
      <c r="G190" s="113" t="s">
        <v>166</v>
      </c>
      <c r="H190" s="115">
        <v>-223992.30364433755</v>
      </c>
    </row>
    <row r="191" spans="1:8" ht="15.75" hidden="1">
      <c r="A191" s="119" t="s">
        <v>169</v>
      </c>
      <c r="B191" s="119" t="s">
        <v>24</v>
      </c>
      <c r="C191" s="119" t="s">
        <v>90</v>
      </c>
      <c r="D191" s="119" t="s">
        <v>10</v>
      </c>
      <c r="E191" s="119" t="s">
        <v>10</v>
      </c>
      <c r="F191" s="119" t="s">
        <v>10</v>
      </c>
      <c r="G191" s="119" t="s">
        <v>166</v>
      </c>
      <c r="H191" s="121">
        <v>-889650.20250000036</v>
      </c>
    </row>
    <row r="192" spans="1:8" hidden="1">
      <c r="A192" s="109"/>
      <c r="B192" s="109"/>
      <c r="C192" s="109"/>
      <c r="D192" s="109"/>
      <c r="E192" s="109"/>
      <c r="F192" s="109"/>
      <c r="G192" s="109"/>
      <c r="H192" s="109"/>
    </row>
    <row r="193" spans="1:8" ht="15.75" hidden="1">
      <c r="A193" s="113" t="s">
        <v>131</v>
      </c>
      <c r="B193" s="114" t="s">
        <v>79</v>
      </c>
      <c r="C193" s="114" t="s">
        <v>68</v>
      </c>
      <c r="D193" s="114" t="s">
        <v>10</v>
      </c>
      <c r="E193" s="114" t="s">
        <v>10</v>
      </c>
      <c r="F193" s="114" t="s">
        <v>10</v>
      </c>
      <c r="G193" s="117" t="s">
        <v>163</v>
      </c>
      <c r="H193" s="115">
        <v>717227158.07384765</v>
      </c>
    </row>
    <row r="194" spans="1:8" ht="15.75" hidden="1">
      <c r="A194" s="113" t="s">
        <v>131</v>
      </c>
      <c r="B194" s="114" t="s">
        <v>79</v>
      </c>
      <c r="C194" s="114" t="s">
        <v>68</v>
      </c>
      <c r="D194" s="114" t="s">
        <v>10</v>
      </c>
      <c r="E194" s="114" t="s">
        <v>10</v>
      </c>
      <c r="F194" s="114" t="s">
        <v>10</v>
      </c>
      <c r="G194" s="117" t="s">
        <v>164</v>
      </c>
      <c r="H194" s="115">
        <v>900390889.01040673</v>
      </c>
    </row>
    <row r="195" spans="1:8" ht="15.75" hidden="1">
      <c r="A195" s="113" t="s">
        <v>131</v>
      </c>
      <c r="B195" s="114" t="s">
        <v>9</v>
      </c>
      <c r="C195" s="114" t="s">
        <v>68</v>
      </c>
      <c r="D195" s="114" t="s">
        <v>10</v>
      </c>
      <c r="E195" s="114" t="s">
        <v>10</v>
      </c>
      <c r="F195" s="114" t="s">
        <v>10</v>
      </c>
      <c r="G195" s="114" t="s">
        <v>163</v>
      </c>
      <c r="H195" s="115">
        <v>13566732.250124412</v>
      </c>
    </row>
    <row r="196" spans="1:8" ht="15.75" hidden="1">
      <c r="A196" s="113" t="s">
        <v>131</v>
      </c>
      <c r="B196" s="114" t="s">
        <v>9</v>
      </c>
      <c r="C196" s="114" t="s">
        <v>68</v>
      </c>
      <c r="D196" s="114" t="s">
        <v>10</v>
      </c>
      <c r="E196" s="114" t="s">
        <v>10</v>
      </c>
      <c r="F196" s="114" t="s">
        <v>10</v>
      </c>
      <c r="G196" s="114" t="s">
        <v>164</v>
      </c>
      <c r="H196" s="115">
        <v>7107440.1776486794</v>
      </c>
    </row>
    <row r="197" spans="1:8" ht="15.75" hidden="1">
      <c r="A197" s="113" t="s">
        <v>131</v>
      </c>
      <c r="B197" s="114" t="s">
        <v>9</v>
      </c>
      <c r="C197" s="114" t="s">
        <v>68</v>
      </c>
      <c r="D197" s="114" t="s">
        <v>10</v>
      </c>
      <c r="E197" s="114" t="s">
        <v>10</v>
      </c>
      <c r="F197" s="114" t="s">
        <v>10</v>
      </c>
      <c r="G197" s="114" t="s">
        <v>165</v>
      </c>
      <c r="H197" s="115">
        <v>930206.40963127534</v>
      </c>
    </row>
    <row r="198" spans="1:8" ht="15.75" hidden="1">
      <c r="A198" s="113" t="s">
        <v>131</v>
      </c>
      <c r="B198" s="114" t="s">
        <v>9</v>
      </c>
      <c r="C198" s="114" t="s">
        <v>84</v>
      </c>
      <c r="D198" s="114" t="s">
        <v>10</v>
      </c>
      <c r="E198" s="114" t="s">
        <v>10</v>
      </c>
      <c r="F198" s="114" t="s">
        <v>10</v>
      </c>
      <c r="G198" s="114" t="s">
        <v>163</v>
      </c>
      <c r="H198" s="115">
        <v>124967405.83695066</v>
      </c>
    </row>
    <row r="199" spans="1:8" ht="15.75" hidden="1">
      <c r="A199" s="113" t="s">
        <v>131</v>
      </c>
      <c r="B199" s="114" t="s">
        <v>9</v>
      </c>
      <c r="C199" s="114" t="s">
        <v>84</v>
      </c>
      <c r="D199" s="114" t="s">
        <v>10</v>
      </c>
      <c r="E199" s="114" t="s">
        <v>10</v>
      </c>
      <c r="F199" s="114" t="s">
        <v>10</v>
      </c>
      <c r="G199" s="114" t="s">
        <v>164</v>
      </c>
      <c r="H199" s="115">
        <v>273139740.90305042</v>
      </c>
    </row>
    <row r="200" spans="1:8" ht="15.75" hidden="1">
      <c r="A200" s="113" t="s">
        <v>131</v>
      </c>
      <c r="B200" s="114" t="s">
        <v>9</v>
      </c>
      <c r="C200" s="114" t="s">
        <v>84</v>
      </c>
      <c r="D200" s="114" t="s">
        <v>10</v>
      </c>
      <c r="E200" s="114" t="s">
        <v>10</v>
      </c>
      <c r="F200" s="114" t="s">
        <v>10</v>
      </c>
      <c r="G200" s="114" t="s">
        <v>165</v>
      </c>
      <c r="H200" s="115">
        <v>109295839.57231574</v>
      </c>
    </row>
    <row r="201" spans="1:8" ht="15.75" hidden="1">
      <c r="A201" s="113" t="s">
        <v>131</v>
      </c>
      <c r="B201" s="114" t="s">
        <v>9</v>
      </c>
      <c r="C201" s="114" t="s">
        <v>87</v>
      </c>
      <c r="D201" s="114" t="s">
        <v>10</v>
      </c>
      <c r="E201" s="114" t="s">
        <v>10</v>
      </c>
      <c r="F201" s="114" t="s">
        <v>10</v>
      </c>
      <c r="G201" s="114" t="s">
        <v>163</v>
      </c>
      <c r="H201" s="115">
        <v>2936892.8839031216</v>
      </c>
    </row>
    <row r="202" spans="1:8" ht="15.75" hidden="1">
      <c r="A202" s="113" t="s">
        <v>131</v>
      </c>
      <c r="B202" s="114" t="s">
        <v>9</v>
      </c>
      <c r="C202" s="114" t="s">
        <v>87</v>
      </c>
      <c r="D202" s="114" t="s">
        <v>10</v>
      </c>
      <c r="E202" s="114" t="s">
        <v>10</v>
      </c>
      <c r="F202" s="114" t="s">
        <v>10</v>
      </c>
      <c r="G202" s="114" t="s">
        <v>164</v>
      </c>
      <c r="H202" s="115">
        <v>8697585.3458522987</v>
      </c>
    </row>
    <row r="203" spans="1:8" ht="15.75" hidden="1">
      <c r="A203" s="113" t="s">
        <v>131</v>
      </c>
      <c r="B203" s="114" t="s">
        <v>9</v>
      </c>
      <c r="C203" s="114" t="s">
        <v>87</v>
      </c>
      <c r="D203" s="114" t="s">
        <v>10</v>
      </c>
      <c r="E203" s="114" t="s">
        <v>10</v>
      </c>
      <c r="F203" s="114" t="s">
        <v>10</v>
      </c>
      <c r="G203" s="114" t="s">
        <v>165</v>
      </c>
      <c r="H203" s="115">
        <v>3467787.0508055836</v>
      </c>
    </row>
    <row r="204" spans="1:8" ht="15.75" hidden="1">
      <c r="A204" s="113" t="s">
        <v>131</v>
      </c>
      <c r="B204" s="114" t="s">
        <v>21</v>
      </c>
      <c r="C204" s="114" t="s">
        <v>68</v>
      </c>
      <c r="D204" s="114" t="s">
        <v>22</v>
      </c>
      <c r="E204" s="114" t="s">
        <v>10</v>
      </c>
      <c r="F204" s="114" t="s">
        <v>10</v>
      </c>
      <c r="G204" s="114" t="s">
        <v>163</v>
      </c>
      <c r="H204" s="115">
        <v>1479518.9669764682</v>
      </c>
    </row>
    <row r="205" spans="1:8" ht="15.75" hidden="1">
      <c r="A205" s="113" t="s">
        <v>131</v>
      </c>
      <c r="B205" s="114" t="s">
        <v>21</v>
      </c>
      <c r="C205" s="114" t="s">
        <v>68</v>
      </c>
      <c r="D205" s="114" t="s">
        <v>22</v>
      </c>
      <c r="E205" s="114" t="s">
        <v>10</v>
      </c>
      <c r="F205" s="114" t="s">
        <v>10</v>
      </c>
      <c r="G205" s="114" t="s">
        <v>164</v>
      </c>
      <c r="H205" s="115">
        <v>811580.59804120462</v>
      </c>
    </row>
    <row r="206" spans="1:8" ht="15.75" hidden="1">
      <c r="A206" s="113" t="s">
        <v>131</v>
      </c>
      <c r="B206" s="114" t="s">
        <v>21</v>
      </c>
      <c r="C206" s="114" t="s">
        <v>84</v>
      </c>
      <c r="D206" s="114" t="s">
        <v>22</v>
      </c>
      <c r="E206" s="114" t="s">
        <v>10</v>
      </c>
      <c r="F206" s="114" t="s">
        <v>10</v>
      </c>
      <c r="G206" s="114" t="s">
        <v>163</v>
      </c>
      <c r="H206" s="115">
        <v>366995069.57076186</v>
      </c>
    </row>
    <row r="207" spans="1:8" ht="15.75" hidden="1">
      <c r="A207" s="113" t="s">
        <v>131</v>
      </c>
      <c r="B207" s="114" t="s">
        <v>21</v>
      </c>
      <c r="C207" s="114" t="s">
        <v>84</v>
      </c>
      <c r="D207" s="114" t="s">
        <v>22</v>
      </c>
      <c r="E207" s="114" t="s">
        <v>10</v>
      </c>
      <c r="F207" s="114" t="s">
        <v>10</v>
      </c>
      <c r="G207" s="114" t="s">
        <v>164</v>
      </c>
      <c r="H207" s="115">
        <v>459402853.69111091</v>
      </c>
    </row>
    <row r="208" spans="1:8" ht="15.75" hidden="1">
      <c r="A208" s="113" t="s">
        <v>131</v>
      </c>
      <c r="B208" s="114" t="s">
        <v>21</v>
      </c>
      <c r="C208" s="114" t="s">
        <v>84</v>
      </c>
      <c r="D208" s="114" t="s">
        <v>23</v>
      </c>
      <c r="E208" s="114" t="s">
        <v>10</v>
      </c>
      <c r="F208" s="114" t="s">
        <v>10</v>
      </c>
      <c r="G208" s="114" t="s">
        <v>163</v>
      </c>
      <c r="H208" s="115">
        <v>3622258.3859375762</v>
      </c>
    </row>
    <row r="209" spans="1:8" ht="15.75" hidden="1">
      <c r="A209" s="113" t="s">
        <v>131</v>
      </c>
      <c r="B209" s="114" t="s">
        <v>21</v>
      </c>
      <c r="C209" s="114" t="s">
        <v>84</v>
      </c>
      <c r="D209" s="114" t="s">
        <v>23</v>
      </c>
      <c r="E209" s="114" t="s">
        <v>10</v>
      </c>
      <c r="F209" s="114" t="s">
        <v>10</v>
      </c>
      <c r="G209" s="114" t="s">
        <v>164</v>
      </c>
      <c r="H209" s="115">
        <v>6659534.4338027984</v>
      </c>
    </row>
    <row r="210" spans="1:8" ht="15.75" hidden="1">
      <c r="A210" s="113" t="s">
        <v>131</v>
      </c>
      <c r="B210" s="114" t="s">
        <v>21</v>
      </c>
      <c r="C210" s="114" t="s">
        <v>87</v>
      </c>
      <c r="D210" s="114" t="s">
        <v>22</v>
      </c>
      <c r="E210" s="114" t="s">
        <v>10</v>
      </c>
      <c r="F210" s="114" t="s">
        <v>10</v>
      </c>
      <c r="G210" s="114" t="s">
        <v>163</v>
      </c>
      <c r="H210" s="115">
        <v>34551148.671501786</v>
      </c>
    </row>
    <row r="211" spans="1:8" ht="15.75" hidden="1">
      <c r="A211" s="113" t="s">
        <v>131</v>
      </c>
      <c r="B211" s="114" t="s">
        <v>21</v>
      </c>
      <c r="C211" s="114" t="s">
        <v>87</v>
      </c>
      <c r="D211" s="114" t="s">
        <v>22</v>
      </c>
      <c r="E211" s="114" t="s">
        <v>10</v>
      </c>
      <c r="F211" s="114" t="s">
        <v>10</v>
      </c>
      <c r="G211" s="114" t="s">
        <v>164</v>
      </c>
      <c r="H211" s="115">
        <v>52700866.28859859</v>
      </c>
    </row>
    <row r="212" spans="1:8" ht="15.75" hidden="1">
      <c r="A212" s="113" t="s">
        <v>131</v>
      </c>
      <c r="B212" s="114" t="s">
        <v>21</v>
      </c>
      <c r="C212" s="114" t="s">
        <v>87</v>
      </c>
      <c r="D212" s="114" t="s">
        <v>23</v>
      </c>
      <c r="E212" s="114" t="s">
        <v>10</v>
      </c>
      <c r="F212" s="114" t="s">
        <v>10</v>
      </c>
      <c r="G212" s="114" t="s">
        <v>163</v>
      </c>
      <c r="H212" s="115">
        <v>176399.85621714281</v>
      </c>
    </row>
    <row r="213" spans="1:8" ht="15.75" hidden="1">
      <c r="A213" s="113" t="s">
        <v>131</v>
      </c>
      <c r="B213" s="114" t="s">
        <v>24</v>
      </c>
      <c r="C213" s="114" t="s">
        <v>90</v>
      </c>
      <c r="D213" s="114" t="s">
        <v>10</v>
      </c>
      <c r="E213" s="114" t="s">
        <v>10</v>
      </c>
      <c r="F213" s="114" t="s">
        <v>10</v>
      </c>
      <c r="G213" s="114" t="s">
        <v>166</v>
      </c>
      <c r="H213" s="115">
        <v>163418487.16573825</v>
      </c>
    </row>
    <row r="214" spans="1:8" ht="15.75" hidden="1">
      <c r="A214" s="113" t="s">
        <v>131</v>
      </c>
      <c r="B214" s="114" t="s">
        <v>88</v>
      </c>
      <c r="C214" s="114" t="s">
        <v>87</v>
      </c>
      <c r="D214" s="114" t="s">
        <v>22</v>
      </c>
      <c r="E214" s="114" t="s">
        <v>10</v>
      </c>
      <c r="F214" s="114" t="s">
        <v>10</v>
      </c>
      <c r="G214" s="114" t="s">
        <v>167</v>
      </c>
      <c r="H214" s="115">
        <v>750000</v>
      </c>
    </row>
    <row r="215" spans="1:8" ht="15.75" hidden="1">
      <c r="A215" s="113" t="s">
        <v>131</v>
      </c>
      <c r="B215" s="114" t="s">
        <v>88</v>
      </c>
      <c r="C215" s="114" t="s">
        <v>87</v>
      </c>
      <c r="D215" s="114" t="s">
        <v>22</v>
      </c>
      <c r="E215" s="114" t="s">
        <v>10</v>
      </c>
      <c r="F215" s="114" t="s">
        <v>10</v>
      </c>
      <c r="G215" s="114" t="s">
        <v>168</v>
      </c>
      <c r="H215" s="115">
        <v>927000</v>
      </c>
    </row>
    <row r="216" spans="1:8" ht="15.75" hidden="1">
      <c r="A216" s="113" t="s">
        <v>131</v>
      </c>
      <c r="B216" s="114" t="s">
        <v>85</v>
      </c>
      <c r="C216" s="114" t="s">
        <v>84</v>
      </c>
      <c r="D216" s="114" t="s">
        <v>22</v>
      </c>
      <c r="E216" s="114" t="s">
        <v>10</v>
      </c>
      <c r="F216" s="114" t="s">
        <v>10</v>
      </c>
      <c r="G216" s="114" t="s">
        <v>167</v>
      </c>
      <c r="H216" s="115">
        <v>49153349.825124249</v>
      </c>
    </row>
    <row r="217" spans="1:8" ht="15.75" hidden="1">
      <c r="A217" s="113" t="s">
        <v>131</v>
      </c>
      <c r="B217" s="114" t="s">
        <v>85</v>
      </c>
      <c r="C217" s="114" t="s">
        <v>84</v>
      </c>
      <c r="D217" s="114" t="s">
        <v>22</v>
      </c>
      <c r="E217" s="114" t="s">
        <v>10</v>
      </c>
      <c r="F217" s="114" t="s">
        <v>10</v>
      </c>
      <c r="G217" s="114" t="s">
        <v>168</v>
      </c>
      <c r="H217" s="115">
        <v>74269628.808923334</v>
      </c>
    </row>
    <row r="218" spans="1:8" ht="15.75" hidden="1">
      <c r="A218" s="113" t="s">
        <v>131</v>
      </c>
      <c r="B218" s="114" t="s">
        <v>85</v>
      </c>
      <c r="C218" s="114" t="s">
        <v>84</v>
      </c>
      <c r="D218" s="114" t="s">
        <v>23</v>
      </c>
      <c r="E218" s="114" t="s">
        <v>10</v>
      </c>
      <c r="F218" s="114" t="s">
        <v>10</v>
      </c>
      <c r="G218" s="114" t="s">
        <v>167</v>
      </c>
      <c r="H218" s="115">
        <v>20677549.9030241</v>
      </c>
    </row>
    <row r="219" spans="1:8" ht="15.75" hidden="1">
      <c r="A219" s="113" t="s">
        <v>131</v>
      </c>
      <c r="B219" s="114" t="s">
        <v>85</v>
      </c>
      <c r="C219" s="114" t="s">
        <v>84</v>
      </c>
      <c r="D219" s="114" t="s">
        <v>23</v>
      </c>
      <c r="E219" s="114" t="s">
        <v>10</v>
      </c>
      <c r="F219" s="114" t="s">
        <v>10</v>
      </c>
      <c r="G219" s="114" t="s">
        <v>168</v>
      </c>
      <c r="H219" s="115">
        <v>30762665.039901745</v>
      </c>
    </row>
    <row r="220" spans="1:8" ht="15.75" hidden="1">
      <c r="A220" s="113" t="s">
        <v>131</v>
      </c>
      <c r="B220" s="114" t="s">
        <v>85</v>
      </c>
      <c r="C220" s="114" t="s">
        <v>87</v>
      </c>
      <c r="D220" s="114" t="s">
        <v>22</v>
      </c>
      <c r="E220" s="114" t="s">
        <v>10</v>
      </c>
      <c r="F220" s="114" t="s">
        <v>10</v>
      </c>
      <c r="G220" s="114" t="s">
        <v>167</v>
      </c>
      <c r="H220" s="115">
        <v>77212653.977065504</v>
      </c>
    </row>
    <row r="221" spans="1:8" ht="15.75" hidden="1">
      <c r="A221" s="113" t="s">
        <v>131</v>
      </c>
      <c r="B221" s="114" t="s">
        <v>85</v>
      </c>
      <c r="C221" s="114" t="s">
        <v>87</v>
      </c>
      <c r="D221" s="114" t="s">
        <v>22</v>
      </c>
      <c r="E221" s="114" t="s">
        <v>10</v>
      </c>
      <c r="F221" s="114" t="s">
        <v>10</v>
      </c>
      <c r="G221" s="114" t="s">
        <v>168</v>
      </c>
      <c r="H221" s="115">
        <v>121576649.19191363</v>
      </c>
    </row>
    <row r="222" spans="1:8" ht="15.75" hidden="1">
      <c r="A222" s="113" t="s">
        <v>131</v>
      </c>
      <c r="B222" s="114" t="s">
        <v>85</v>
      </c>
      <c r="C222" s="114" t="s">
        <v>87</v>
      </c>
      <c r="D222" s="114" t="s">
        <v>23</v>
      </c>
      <c r="E222" s="114" t="s">
        <v>10</v>
      </c>
      <c r="F222" s="114" t="s">
        <v>10</v>
      </c>
      <c r="G222" s="114" t="s">
        <v>167</v>
      </c>
      <c r="H222" s="115">
        <v>167400.11911145085</v>
      </c>
    </row>
    <row r="223" spans="1:8" ht="15.75" hidden="1">
      <c r="A223" s="113" t="s">
        <v>131</v>
      </c>
      <c r="B223" s="114" t="s">
        <v>85</v>
      </c>
      <c r="C223" s="114" t="s">
        <v>87</v>
      </c>
      <c r="D223" s="114" t="s">
        <v>23</v>
      </c>
      <c r="E223" s="114" t="s">
        <v>10</v>
      </c>
      <c r="F223" s="114" t="s">
        <v>10</v>
      </c>
      <c r="G223" s="114" t="s">
        <v>168</v>
      </c>
      <c r="H223" s="115">
        <v>266399.6814608078</v>
      </c>
    </row>
    <row r="224" spans="1:8" ht="15.75" hidden="1">
      <c r="A224" s="113" t="s">
        <v>131</v>
      </c>
      <c r="B224" s="114" t="s">
        <v>89</v>
      </c>
      <c r="C224" s="114" t="s">
        <v>87</v>
      </c>
      <c r="D224" s="114" t="s">
        <v>23</v>
      </c>
      <c r="E224" s="114" t="s">
        <v>10</v>
      </c>
      <c r="F224" s="114" t="s">
        <v>10</v>
      </c>
      <c r="G224" s="114" t="s">
        <v>167</v>
      </c>
      <c r="H224" s="115">
        <v>210164400.0636223</v>
      </c>
    </row>
    <row r="225" spans="1:8" ht="15.75" hidden="1">
      <c r="A225" s="113" t="s">
        <v>131</v>
      </c>
      <c r="B225" s="114" t="s">
        <v>89</v>
      </c>
      <c r="C225" s="114" t="s">
        <v>87</v>
      </c>
      <c r="D225" s="114" t="s">
        <v>23</v>
      </c>
      <c r="E225" s="114" t="s">
        <v>10</v>
      </c>
      <c r="F225" s="114" t="s">
        <v>10</v>
      </c>
      <c r="G225" s="114" t="s">
        <v>168</v>
      </c>
      <c r="H225" s="115">
        <v>330066000</v>
      </c>
    </row>
    <row r="226" spans="1:8" ht="15.75" hidden="1">
      <c r="A226" s="113" t="s">
        <v>131</v>
      </c>
      <c r="B226" s="114" t="s">
        <v>78</v>
      </c>
      <c r="C226" s="114" t="s">
        <v>68</v>
      </c>
      <c r="D226" s="114" t="s">
        <v>10</v>
      </c>
      <c r="E226" s="114" t="s">
        <v>10</v>
      </c>
      <c r="F226" s="114" t="s">
        <v>10</v>
      </c>
      <c r="G226" s="114" t="s">
        <v>166</v>
      </c>
      <c r="H226" s="115">
        <v>877307.93333333358</v>
      </c>
    </row>
    <row r="227" spans="1:8" ht="15.75" hidden="1">
      <c r="A227" s="113" t="s">
        <v>131</v>
      </c>
      <c r="B227" s="114" t="s">
        <v>78</v>
      </c>
      <c r="C227" s="114" t="s">
        <v>84</v>
      </c>
      <c r="D227" s="114" t="s">
        <v>10</v>
      </c>
      <c r="E227" s="114" t="s">
        <v>10</v>
      </c>
      <c r="F227" s="114" t="s">
        <v>10</v>
      </c>
      <c r="G227" s="114" t="s">
        <v>166</v>
      </c>
      <c r="H227" s="115">
        <v>1836975.6</v>
      </c>
    </row>
    <row r="228" spans="1:8" ht="15.75" hidden="1">
      <c r="A228" s="113" t="s">
        <v>131</v>
      </c>
      <c r="B228" s="114" t="s">
        <v>78</v>
      </c>
      <c r="C228" s="114" t="s">
        <v>87</v>
      </c>
      <c r="D228" s="114" t="s">
        <v>10</v>
      </c>
      <c r="E228" s="114" t="s">
        <v>10</v>
      </c>
      <c r="F228" s="114" t="s">
        <v>10</v>
      </c>
      <c r="G228" s="114" t="s">
        <v>166</v>
      </c>
      <c r="H228" s="115">
        <v>121898.83333333334</v>
      </c>
    </row>
    <row r="229" spans="1:8" ht="15.75" hidden="1">
      <c r="A229" s="113" t="s">
        <v>131</v>
      </c>
      <c r="B229" s="114" t="s">
        <v>94</v>
      </c>
      <c r="C229" s="114" t="s">
        <v>93</v>
      </c>
      <c r="D229" s="114" t="s">
        <v>10</v>
      </c>
      <c r="E229" s="114" t="s">
        <v>10</v>
      </c>
      <c r="F229" s="114" t="s">
        <v>10</v>
      </c>
      <c r="G229" s="114" t="s">
        <v>166</v>
      </c>
      <c r="H229" s="115">
        <v>1959801.2666666666</v>
      </c>
    </row>
    <row r="230" spans="1:8" ht="15.75" hidden="1">
      <c r="A230" s="113" t="s">
        <v>131</v>
      </c>
      <c r="B230" s="114" t="s">
        <v>95</v>
      </c>
      <c r="C230" s="114" t="s">
        <v>93</v>
      </c>
      <c r="D230" s="114" t="s">
        <v>10</v>
      </c>
      <c r="E230" s="114" t="s">
        <v>10</v>
      </c>
      <c r="F230" s="114" t="s">
        <v>10</v>
      </c>
      <c r="G230" s="114" t="s">
        <v>166</v>
      </c>
      <c r="H230" s="115">
        <v>2111889.0151406806</v>
      </c>
    </row>
    <row r="231" spans="1:8" ht="15.75" hidden="1">
      <c r="A231" s="119" t="s">
        <v>131</v>
      </c>
      <c r="B231" s="120" t="s">
        <v>86</v>
      </c>
      <c r="C231" s="120" t="s">
        <v>84</v>
      </c>
      <c r="D231" s="120" t="s">
        <v>10</v>
      </c>
      <c r="E231" s="120" t="s">
        <v>10</v>
      </c>
      <c r="F231" s="120" t="s">
        <v>10</v>
      </c>
      <c r="G231" s="120" t="s">
        <v>166</v>
      </c>
      <c r="H231" s="121">
        <v>312414.5359818064</v>
      </c>
    </row>
    <row r="232" spans="1:8" ht="15.75" hidden="1">
      <c r="A232" s="113"/>
      <c r="B232" s="115"/>
      <c r="C232" s="115"/>
      <c r="D232" s="115"/>
      <c r="E232" s="115"/>
      <c r="F232" s="115"/>
      <c r="G232" s="115"/>
      <c r="H232" s="109"/>
    </row>
    <row r="233" spans="1:8" ht="15.75" hidden="1">
      <c r="A233" s="113" t="s">
        <v>131</v>
      </c>
      <c r="B233" s="115" t="s">
        <v>79</v>
      </c>
      <c r="C233" s="115" t="s">
        <v>68</v>
      </c>
      <c r="D233" s="115" t="s">
        <v>10</v>
      </c>
      <c r="E233" s="115" t="s">
        <v>10</v>
      </c>
      <c r="F233" s="115" t="s">
        <v>10</v>
      </c>
      <c r="G233" s="113" t="s">
        <v>170</v>
      </c>
      <c r="H233" s="115">
        <v>13848912.754029613</v>
      </c>
    </row>
    <row r="234" spans="1:8" ht="15.75" hidden="1">
      <c r="A234" s="113" t="s">
        <v>131</v>
      </c>
      <c r="B234" s="115" t="s">
        <v>9</v>
      </c>
      <c r="C234" s="115" t="s">
        <v>68</v>
      </c>
      <c r="D234" s="115" t="s">
        <v>10</v>
      </c>
      <c r="E234" s="115" t="s">
        <v>10</v>
      </c>
      <c r="F234" s="115" t="s">
        <v>10</v>
      </c>
      <c r="G234" s="113" t="s">
        <v>170</v>
      </c>
      <c r="H234" s="115">
        <v>184961.56009356948</v>
      </c>
    </row>
    <row r="235" spans="1:8" ht="15.75" hidden="1">
      <c r="A235" s="113" t="s">
        <v>131</v>
      </c>
      <c r="B235" s="115" t="s">
        <v>9</v>
      </c>
      <c r="C235" s="115" t="s">
        <v>84</v>
      </c>
      <c r="D235" s="115" t="s">
        <v>10</v>
      </c>
      <c r="E235" s="115" t="s">
        <v>10</v>
      </c>
      <c r="F235" s="115" t="s">
        <v>10</v>
      </c>
      <c r="G235" s="113" t="s">
        <v>170</v>
      </c>
      <c r="H235" s="115">
        <v>3360124.9887542012</v>
      </c>
    </row>
    <row r="236" spans="1:8" ht="15.75" hidden="1">
      <c r="A236" s="113" t="s">
        <v>131</v>
      </c>
      <c r="B236" s="115" t="s">
        <v>9</v>
      </c>
      <c r="C236" s="115" t="s">
        <v>87</v>
      </c>
      <c r="D236" s="115" t="s">
        <v>10</v>
      </c>
      <c r="E236" s="115" t="s">
        <v>10</v>
      </c>
      <c r="F236" s="115" t="s">
        <v>10</v>
      </c>
      <c r="G236" s="113" t="s">
        <v>170</v>
      </c>
      <c r="H236" s="115">
        <v>110092.31605423642</v>
      </c>
    </row>
    <row r="237" spans="1:8" ht="15.75" hidden="1">
      <c r="A237" s="113" t="s">
        <v>131</v>
      </c>
      <c r="B237" s="115" t="s">
        <v>21</v>
      </c>
      <c r="C237" s="115" t="s">
        <v>68</v>
      </c>
      <c r="D237" s="115" t="s">
        <v>22</v>
      </c>
      <c r="E237" s="115" t="s">
        <v>10</v>
      </c>
      <c r="F237" s="115" t="s">
        <v>10</v>
      </c>
      <c r="G237" s="113" t="s">
        <v>170</v>
      </c>
      <c r="H237" s="115">
        <v>19614.789810188311</v>
      </c>
    </row>
    <row r="238" spans="1:8" ht="15.75" hidden="1">
      <c r="A238" s="113" t="s">
        <v>131</v>
      </c>
      <c r="B238" s="115" t="s">
        <v>21</v>
      </c>
      <c r="C238" s="115" t="s">
        <v>84</v>
      </c>
      <c r="D238" s="115" t="s">
        <v>22</v>
      </c>
      <c r="E238" s="115" t="s">
        <v>10</v>
      </c>
      <c r="F238" s="115" t="s">
        <v>10</v>
      </c>
      <c r="G238" s="113" t="s">
        <v>170</v>
      </c>
      <c r="H238" s="115">
        <v>5472573.8466537502</v>
      </c>
    </row>
    <row r="239" spans="1:8" ht="15.75" hidden="1">
      <c r="A239" s="113" t="s">
        <v>131</v>
      </c>
      <c r="B239" s="115" t="s">
        <v>21</v>
      </c>
      <c r="C239" s="115" t="s">
        <v>84</v>
      </c>
      <c r="D239" s="115" t="s">
        <v>23</v>
      </c>
      <c r="E239" s="115" t="s">
        <v>10</v>
      </c>
      <c r="F239" s="115" t="s">
        <v>10</v>
      </c>
      <c r="G239" s="113" t="s">
        <v>170</v>
      </c>
      <c r="H239" s="115">
        <v>68088.107312671767</v>
      </c>
    </row>
    <row r="240" spans="1:8" ht="15.75" hidden="1">
      <c r="A240" s="113" t="s">
        <v>131</v>
      </c>
      <c r="B240" s="115" t="s">
        <v>21</v>
      </c>
      <c r="C240" s="115" t="s">
        <v>87</v>
      </c>
      <c r="D240" s="115" t="s">
        <v>22</v>
      </c>
      <c r="E240" s="115" t="s">
        <v>10</v>
      </c>
      <c r="F240" s="115" t="s">
        <v>10</v>
      </c>
      <c r="G240" s="113" t="s">
        <v>170</v>
      </c>
      <c r="H240" s="115">
        <v>636048.71381252212</v>
      </c>
    </row>
    <row r="241" spans="1:8" ht="15.75" hidden="1">
      <c r="A241" s="113" t="s">
        <v>131</v>
      </c>
      <c r="B241" s="115" t="s">
        <v>21</v>
      </c>
      <c r="C241" s="115" t="s">
        <v>87</v>
      </c>
      <c r="D241" s="115" t="s">
        <v>23</v>
      </c>
      <c r="E241" s="115" t="s">
        <v>10</v>
      </c>
      <c r="F241" s="115" t="s">
        <v>10</v>
      </c>
      <c r="G241" s="113" t="s">
        <v>170</v>
      </c>
      <c r="H241" s="115">
        <v>1285.9175998965197</v>
      </c>
    </row>
    <row r="242" spans="1:8" ht="15.75" hidden="1">
      <c r="A242" s="113" t="s">
        <v>131</v>
      </c>
      <c r="B242" s="115" t="s">
        <v>24</v>
      </c>
      <c r="C242" s="115" t="s">
        <v>90</v>
      </c>
      <c r="D242" s="115" t="s">
        <v>10</v>
      </c>
      <c r="E242" s="115" t="s">
        <v>10</v>
      </c>
      <c r="F242" s="115" t="s">
        <v>10</v>
      </c>
      <c r="G242" s="113" t="s">
        <v>170</v>
      </c>
      <c r="H242" s="115">
        <v>-10577000</v>
      </c>
    </row>
    <row r="243" spans="1:8" ht="15.75" hidden="1">
      <c r="A243" s="113" t="s">
        <v>131</v>
      </c>
      <c r="B243" s="115" t="s">
        <v>88</v>
      </c>
      <c r="C243" s="115" t="s">
        <v>87</v>
      </c>
      <c r="D243" s="115" t="s">
        <v>22</v>
      </c>
      <c r="E243" s="115" t="s">
        <v>10</v>
      </c>
      <c r="F243" s="115" t="s">
        <v>10</v>
      </c>
      <c r="G243" s="113" t="s">
        <v>170</v>
      </c>
      <c r="H243" s="115">
        <v>12224.974902314538</v>
      </c>
    </row>
    <row r="244" spans="1:8" ht="15.75" hidden="1">
      <c r="A244" s="113" t="s">
        <v>131</v>
      </c>
      <c r="B244" s="115" t="s">
        <v>85</v>
      </c>
      <c r="C244" s="115" t="s">
        <v>84</v>
      </c>
      <c r="D244" s="115" t="s">
        <v>22</v>
      </c>
      <c r="E244" s="115" t="s">
        <v>10</v>
      </c>
      <c r="F244" s="115" t="s">
        <v>10</v>
      </c>
      <c r="G244" s="113" t="s">
        <v>170</v>
      </c>
      <c r="H244" s="115">
        <v>817331.87600806251</v>
      </c>
    </row>
    <row r="245" spans="1:8" ht="15.75" hidden="1">
      <c r="A245" s="113" t="s">
        <v>131</v>
      </c>
      <c r="B245" s="115" t="s">
        <v>85</v>
      </c>
      <c r="C245" s="115" t="s">
        <v>84</v>
      </c>
      <c r="D245" s="115" t="s">
        <v>23</v>
      </c>
      <c r="E245" s="115" t="s">
        <v>10</v>
      </c>
      <c r="F245" s="115" t="s">
        <v>10</v>
      </c>
      <c r="G245" s="113" t="s">
        <v>170</v>
      </c>
      <c r="H245" s="115">
        <v>340647.4859614296</v>
      </c>
    </row>
    <row r="246" spans="1:8" ht="15.75" hidden="1">
      <c r="A246" s="113" t="s">
        <v>131</v>
      </c>
      <c r="B246" s="115" t="s">
        <v>85</v>
      </c>
      <c r="C246" s="115" t="s">
        <v>87</v>
      </c>
      <c r="D246" s="115" t="s">
        <v>22</v>
      </c>
      <c r="E246" s="115" t="s">
        <v>10</v>
      </c>
      <c r="F246" s="115" t="s">
        <v>10</v>
      </c>
      <c r="G246" s="113" t="s">
        <v>170</v>
      </c>
      <c r="H246" s="115">
        <v>1449131.9273043326</v>
      </c>
    </row>
    <row r="247" spans="1:8" ht="15.75" hidden="1">
      <c r="A247" s="113" t="s">
        <v>131</v>
      </c>
      <c r="B247" s="115" t="s">
        <v>85</v>
      </c>
      <c r="C247" s="115" t="s">
        <v>87</v>
      </c>
      <c r="D247" s="115" t="s">
        <v>23</v>
      </c>
      <c r="E247" s="115" t="s">
        <v>10</v>
      </c>
      <c r="F247" s="115" t="s">
        <v>10</v>
      </c>
      <c r="G247" s="113" t="s">
        <v>170</v>
      </c>
      <c r="H247" s="115">
        <v>3162.3086908914211</v>
      </c>
    </row>
    <row r="248" spans="1:8" ht="15.75" hidden="1">
      <c r="A248" s="113" t="s">
        <v>131</v>
      </c>
      <c r="B248" s="115" t="s">
        <v>89</v>
      </c>
      <c r="C248" s="115" t="s">
        <v>87</v>
      </c>
      <c r="D248" s="115" t="s">
        <v>23</v>
      </c>
      <c r="E248" s="115" t="s">
        <v>10</v>
      </c>
      <c r="F248" s="115" t="s">
        <v>10</v>
      </c>
      <c r="G248" s="113" t="s">
        <v>170</v>
      </c>
      <c r="H248" s="115">
        <v>3938165.2249523695</v>
      </c>
    </row>
    <row r="249" spans="1:8" ht="15.75" hidden="1">
      <c r="A249" s="113" t="s">
        <v>131</v>
      </c>
      <c r="B249" s="115" t="s">
        <v>78</v>
      </c>
      <c r="C249" s="115" t="s">
        <v>68</v>
      </c>
      <c r="D249" s="115" t="s">
        <v>10</v>
      </c>
      <c r="E249" s="115" t="s">
        <v>10</v>
      </c>
      <c r="F249" s="115" t="s">
        <v>10</v>
      </c>
      <c r="G249" s="113" t="s">
        <v>170</v>
      </c>
      <c r="H249" s="115">
        <v>7510.896066627859</v>
      </c>
    </row>
    <row r="250" spans="1:8" ht="15.75" hidden="1">
      <c r="A250" s="113" t="s">
        <v>131</v>
      </c>
      <c r="B250" s="115" t="s">
        <v>78</v>
      </c>
      <c r="C250" s="115" t="s">
        <v>84</v>
      </c>
      <c r="D250" s="115" t="s">
        <v>10</v>
      </c>
      <c r="E250" s="115" t="s">
        <v>10</v>
      </c>
      <c r="F250" s="115" t="s">
        <v>10</v>
      </c>
      <c r="G250" s="113" t="s">
        <v>170</v>
      </c>
      <c r="H250" s="115">
        <v>12164.823195369338</v>
      </c>
    </row>
    <row r="251" spans="1:8" ht="15.75" hidden="1">
      <c r="A251" s="113" t="s">
        <v>131</v>
      </c>
      <c r="B251" s="115" t="s">
        <v>78</v>
      </c>
      <c r="C251" s="115" t="s">
        <v>87</v>
      </c>
      <c r="D251" s="115" t="s">
        <v>10</v>
      </c>
      <c r="E251" s="115" t="s">
        <v>10</v>
      </c>
      <c r="F251" s="115" t="s">
        <v>10</v>
      </c>
      <c r="G251" s="113" t="s">
        <v>170</v>
      </c>
      <c r="H251" s="115">
        <v>888.61668343555323</v>
      </c>
    </row>
    <row r="252" spans="1:8" ht="15.75" hidden="1">
      <c r="A252" s="113" t="s">
        <v>131</v>
      </c>
      <c r="B252" s="115" t="s">
        <v>94</v>
      </c>
      <c r="C252" s="115" t="s">
        <v>93</v>
      </c>
      <c r="D252" s="115" t="s">
        <v>10</v>
      </c>
      <c r="E252" s="115" t="s">
        <v>10</v>
      </c>
      <c r="F252" s="115" t="s">
        <v>10</v>
      </c>
      <c r="G252" s="113" t="s">
        <v>170</v>
      </c>
      <c r="H252" s="115">
        <v>-139583.88973560554</v>
      </c>
    </row>
    <row r="253" spans="1:8" ht="15.75" hidden="1">
      <c r="A253" s="113" t="s">
        <v>131</v>
      </c>
      <c r="B253" s="113" t="s">
        <v>95</v>
      </c>
      <c r="C253" s="115" t="s">
        <v>93</v>
      </c>
      <c r="D253" s="115" t="s">
        <v>10</v>
      </c>
      <c r="E253" s="115" t="s">
        <v>10</v>
      </c>
      <c r="F253" s="115" t="s">
        <v>10</v>
      </c>
      <c r="G253" s="113" t="s">
        <v>170</v>
      </c>
      <c r="H253" s="115">
        <v>-150416.11026439449</v>
      </c>
    </row>
    <row r="254" spans="1:8" ht="15.75" hidden="1">
      <c r="A254" s="113" t="s">
        <v>131</v>
      </c>
      <c r="B254" s="115" t="s">
        <v>86</v>
      </c>
      <c r="C254" s="115" t="s">
        <v>84</v>
      </c>
      <c r="D254" s="115" t="s">
        <v>10</v>
      </c>
      <c r="E254" s="115" t="s">
        <v>10</v>
      </c>
      <c r="F254" s="115" t="s">
        <v>10</v>
      </c>
      <c r="G254" s="113" t="s">
        <v>170</v>
      </c>
      <c r="H254" s="115">
        <v>2068.8721145136751</v>
      </c>
    </row>
  </sheetData>
  <autoFilter ref="A1:H254" xr:uid="{629669C8-5322-495F-ABB3-1A7598828967}">
    <filterColumn colId="6">
      <filters>
        <filter val="Annual Bills"/>
        <filter val="Bills"/>
      </filters>
    </filterColumn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B77C-B08D-401C-BE24-CB44105A1D97}">
  <dimension ref="A1:B20"/>
  <sheetViews>
    <sheetView workbookViewId="0"/>
  </sheetViews>
  <sheetFormatPr defaultRowHeight="15"/>
  <cols>
    <col min="1" max="1" width="21.140625" style="107" bestFit="1" customWidth="1"/>
    <col min="2" max="2" width="11.85546875" style="107" bestFit="1" customWidth="1"/>
    <col min="3" max="3" width="12.140625" bestFit="1" customWidth="1"/>
  </cols>
  <sheetData>
    <row r="1" spans="1:2" ht="15.75" thickBot="1">
      <c r="A1" s="142" t="s">
        <v>130</v>
      </c>
      <c r="B1" s="143" t="s">
        <v>1</v>
      </c>
    </row>
    <row r="2" spans="1:2">
      <c r="A2" s="137" t="s">
        <v>68</v>
      </c>
      <c r="B2" s="138"/>
    </row>
    <row r="3" spans="1:2">
      <c r="A3" s="139" t="s">
        <v>127</v>
      </c>
      <c r="B3" s="138">
        <f>Units!I7/12</f>
        <v>110741.69655913977</v>
      </c>
    </row>
    <row r="4" spans="1:2">
      <c r="A4" s="137"/>
      <c r="B4" s="138"/>
    </row>
    <row r="5" spans="1:2">
      <c r="A5" s="137" t="s">
        <v>117</v>
      </c>
      <c r="B5" s="138"/>
    </row>
    <row r="6" spans="1:2">
      <c r="A6" s="139" t="s">
        <v>128</v>
      </c>
      <c r="B6" s="138">
        <f>SUM(Bills!I18:I33,Bills!I11:I12)</f>
        <v>20813.865258751906</v>
      </c>
    </row>
    <row r="7" spans="1:2">
      <c r="A7" s="137" t="s">
        <v>118</v>
      </c>
      <c r="B7" s="138">
        <f>SUM('Sch.24,29,36,40 Customers'!G30:G41)</f>
        <v>1060.7361111111111</v>
      </c>
    </row>
    <row r="8" spans="1:2">
      <c r="A8" s="137" t="s">
        <v>119</v>
      </c>
      <c r="B8" s="138">
        <f>SUM('Sch.24,29,36,40 Customers'!G42:G53)</f>
        <v>9.8333333333333321</v>
      </c>
    </row>
    <row r="9" spans="1:2">
      <c r="A9" s="137" t="s">
        <v>120</v>
      </c>
      <c r="B9" s="138">
        <f>SUM(Bills!I106:I107,Bills!I95)</f>
        <v>57.472222222222214</v>
      </c>
    </row>
    <row r="10" spans="1:2">
      <c r="A10" s="137" t="s">
        <v>121</v>
      </c>
      <c r="B10" s="138">
        <f>Bills!I117</f>
        <v>1</v>
      </c>
    </row>
    <row r="11" spans="1:2">
      <c r="A11" s="137" t="s">
        <v>122</v>
      </c>
      <c r="B11" s="138">
        <f>SUM(Bills!I99:I100,Bills!I112)</f>
        <v>8.9722222222222214</v>
      </c>
    </row>
    <row r="12" spans="1:2">
      <c r="A12" s="137"/>
      <c r="B12" s="138"/>
    </row>
    <row r="13" spans="1:2">
      <c r="A13" s="137" t="s">
        <v>123</v>
      </c>
      <c r="B13" s="138"/>
    </row>
    <row r="14" spans="1:2">
      <c r="A14" s="139" t="s">
        <v>129</v>
      </c>
      <c r="B14" s="138">
        <f>SUM('Sch.24,29,36,40 Customers'!G55:G66)</f>
        <v>5140.8634747118667</v>
      </c>
    </row>
    <row r="15" spans="1:2">
      <c r="A15" s="137"/>
      <c r="B15" s="138"/>
    </row>
    <row r="16" spans="1:2">
      <c r="A16" s="137" t="s">
        <v>124</v>
      </c>
      <c r="B16" s="138"/>
    </row>
    <row r="17" spans="1:2">
      <c r="A17" s="139" t="s">
        <v>129</v>
      </c>
      <c r="B17" s="138"/>
    </row>
    <row r="18" spans="1:2">
      <c r="A18" s="137"/>
      <c r="B18" s="138"/>
    </row>
    <row r="19" spans="1:2">
      <c r="A19" s="137" t="s">
        <v>125</v>
      </c>
      <c r="B19" s="138"/>
    </row>
    <row r="20" spans="1:2" ht="15.75" thickBot="1">
      <c r="A20" s="140" t="s">
        <v>126</v>
      </c>
      <c r="B20" s="141">
        <f>SUM('T2 (Customers &amp; kWh)'!E20,'T2 (Customers &amp; kWh)'!E37,'T2 (Customers &amp; kWh)'!E41,'T2 (Customers &amp; kWh)'!E55,'T2 (Customers &amp; kWh)'!E86:E87)</f>
        <v>2692.491702228544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405BC3-A877-48E6-92BA-2309DEFF2A77}"/>
</file>

<file path=customXml/itemProps2.xml><?xml version="1.0" encoding="utf-8"?>
<ds:datastoreItem xmlns:ds="http://schemas.openxmlformats.org/officeDocument/2006/customXml" ds:itemID="{911D32C8-B661-44FB-9C3A-7CB1C024469F}"/>
</file>

<file path=customXml/itemProps3.xml><?xml version="1.0" encoding="utf-8"?>
<ds:datastoreItem xmlns:ds="http://schemas.openxmlformats.org/officeDocument/2006/customXml" ds:itemID="{B7974752-0E04-40A0-8A7D-734ED2969EC1}"/>
</file>

<file path=customXml/itemProps4.xml><?xml version="1.0" encoding="utf-8"?>
<ds:datastoreItem xmlns:ds="http://schemas.openxmlformats.org/officeDocument/2006/customXml" ds:itemID="{7815370A-242E-4F82-8C8B-4A99A8BC9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Sch.24,29,36,40 Customers</vt:lpstr>
      <vt:lpstr>MtrXfmrSvcs</vt:lpstr>
      <vt:lpstr>T2 (Customers &amp; kWh)</vt:lpstr>
      <vt:lpstr>Units</vt:lpstr>
      <vt:lpstr>Bills</vt:lpstr>
      <vt:lpstr>Cust. Factors</vt:lpstr>
      <vt:lpstr>'Sch.24,29,36,40 Customers'!Print_Area</vt:lpstr>
      <vt:lpstr>'T2 (Customers &amp; kWh)'!Print_Area</vt:lpstr>
      <vt:lpstr>Units!Print_Area</vt:lpstr>
      <vt:lpstr>Units!Print_Titles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Pratt, Christine (PacifiCorp)</dc:creator>
  <cp:lastModifiedBy>Meredith, Robert</cp:lastModifiedBy>
  <dcterms:created xsi:type="dcterms:W3CDTF">2022-12-02T23:58:55Z</dcterms:created>
  <dcterms:modified xsi:type="dcterms:W3CDTF">2023-03-17T16:44:42Z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