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1.xml" ContentType="application/vnd.ms-office.chartcolorstyle+xml"/>
  <Override PartName="/xl/charts/style11.xml" ContentType="application/vnd.ms-office.chartstyle+xml"/>
  <Override PartName="/xl/charts/chart11.xml" ContentType="application/vnd.openxmlformats-officedocument.drawingml.chart+xml"/>
  <Override PartName="/xl/charts/colors8.xml" ContentType="application/vnd.ms-office.chartcolorstyle+xml"/>
  <Override PartName="/xl/worksheets/sheet1.xml" ContentType="application/vnd.openxmlformats-officedocument.spreadsheetml.worksheet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style8.xml" ContentType="application/vnd.ms-office.chartstyle+xml"/>
  <Override PartName="/xl/drawings/drawing5.xml" ContentType="application/vnd.openxmlformats-officedocument.drawing+xml"/>
  <Override PartName="/xl/charts/colors7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8.xml" ContentType="application/vnd.openxmlformats-officedocument.drawingml.chart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olors3.xml" ContentType="application/vnd.ms-office.chartcolorstyle+xml"/>
  <Override PartName="/xl/charts/style2.xml" ContentType="application/vnd.ms-office.chartstyle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olors5.xml" ContentType="application/vnd.ms-office.chartcolorstyle+xml"/>
  <Override PartName="/xl/drawings/drawing4.xml" ContentType="application/vnd.openxmlformats-officedocument.drawing+xml"/>
  <Override PartName="/xl/charts/colors6.xml" ContentType="application/vnd.ms-office.chartcolorstyle+xml"/>
  <Override PartName="/xl/charts/style6.xml" ContentType="application/vnd.ms-office.chartstyle+xml"/>
  <Override PartName="/xl/drawings/drawing3.xml" ContentType="application/vnd.openxmlformats-officedocument.drawing+xml"/>
  <Override PartName="/xl/charts/style5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53222"/>
  <bookViews>
    <workbookView xWindow="28680" yWindow="-120" windowWidth="29040" windowHeight="15840" tabRatio="940" firstSheet="2" activeTab="8"/>
  </bookViews>
  <sheets>
    <sheet name="DJG-3 Sum Accrual Adj" sheetId="14" r:id="rId1"/>
    <sheet name="DJG-4 Parameter Comp" sheetId="69" r:id="rId2"/>
    <sheet name="DJG-5 Detail Rate Comp" sheetId="9" r:id="rId3"/>
    <sheet name="DJG-6 Rate Development" sheetId="11" r:id="rId4"/>
    <sheet name="DJG-7 Acct. 366" sheetId="102" r:id="rId5"/>
    <sheet name="DJG-8 Acct. 367" sheetId="104" r:id="rId6"/>
    <sheet name="DJG-9 Acct. 368" sheetId="106" r:id="rId7"/>
    <sheet name="DJG-10 Acct. 376.20" sheetId="108" r:id="rId8"/>
    <sheet name="DJG-11 Acct. 376.40" sheetId="110" r:id="rId9"/>
    <sheet name="DJG-12 Acct. 380.20" sheetId="112" r:id="rId10"/>
  </sheets>
  <externalReferences>
    <externalReference r:id="rId11"/>
    <externalReference r:id="rId12"/>
    <externalReference r:id="rId13"/>
    <externalReference r:id="rId14"/>
  </externalReferences>
  <definedNames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255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1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hidden="1">#REF!</definedName>
    <definedName name="AccountTitles">'[1]General Info'!$A$3:$B$81</definedName>
    <definedName name="Deprate">[1]Deprate!$A$1:$S$155</definedName>
    <definedName name="Deprate2004">'[1]Deprate 2004'!$A$1:$S$139</definedName>
    <definedName name="Deprate2009Order" localSheetId="7">#REF!</definedName>
    <definedName name="Deprate2009Order" localSheetId="8">#REF!</definedName>
    <definedName name="Deprate2009Order" localSheetId="9">#REF!</definedName>
    <definedName name="Deprate2009Order" localSheetId="1">#REF!</definedName>
    <definedName name="Deprate2009Order" localSheetId="4">#REF!</definedName>
    <definedName name="Deprate2009Order" localSheetId="5">#REF!</definedName>
    <definedName name="Deprate2009Order" localSheetId="6">#REF!</definedName>
    <definedName name="Deprate2009Order">#REF!</definedName>
    <definedName name="Deprate2009Order_Common" localSheetId="7">#REF!</definedName>
    <definedName name="Deprate2009Order_Common" localSheetId="8">#REF!</definedName>
    <definedName name="Deprate2009Order_Common" localSheetId="9">#REF!</definedName>
    <definedName name="Deprate2009Order_Common" localSheetId="1">#REF!</definedName>
    <definedName name="Deprate2009Order_Common" localSheetId="4">#REF!</definedName>
    <definedName name="Deprate2009Order_Common" localSheetId="5">#REF!</definedName>
    <definedName name="Deprate2009Order_Common" localSheetId="6">#REF!</definedName>
    <definedName name="Deprate2009Order_Common">#REF!</definedName>
    <definedName name="DeprateCommon">'[2]Deprate - Common'!$A$1:$S$13</definedName>
    <definedName name="ExistingRates">'[1]Existing Rates'!$B$1:$P$260</definedName>
    <definedName name="H_3">'[3]Index:H Adj'!$B$3:$B$46</definedName>
    <definedName name="OtherProductionGroups">'[1]General Info'!$G$21:$H$40</definedName>
    <definedName name="_xlnm.Print_Area" localSheetId="7">'DJG-10 Acct. 376.20'!$A$1:$M$72</definedName>
    <definedName name="_xlnm.Print_Area" localSheetId="8">'DJG-11 Acct. 376.40'!$A$1:$M$89</definedName>
    <definedName name="_xlnm.Print_Area" localSheetId="9">'DJG-12 Acct. 380.20'!$A$1:$M$80</definedName>
    <definedName name="_xlnm.Print_Area" localSheetId="2">'DJG-5 Detail Rate Comp'!$A$1:$R$535</definedName>
    <definedName name="_xlnm.Print_Area" localSheetId="4">'DJG-7 Acct. 366'!$A$1:$M$92</definedName>
    <definedName name="_xlnm.Print_Area" localSheetId="5">'DJG-8 Acct. 367'!$A$1:$M$83</definedName>
    <definedName name="_xlnm.Print_Area" localSheetId="6">'DJG-9 Acct. 368'!$A$1:$M$86</definedName>
    <definedName name="_xlnm.Print_Titles" localSheetId="7">'DJG-10 Acct. 376.20'!$1:$7</definedName>
    <definedName name="_xlnm.Print_Titles" localSheetId="8">'DJG-11 Acct. 376.40'!$1:$7</definedName>
    <definedName name="_xlnm.Print_Titles" localSheetId="9">'DJG-12 Acct. 380.20'!$1:$7</definedName>
    <definedName name="_xlnm.Print_Titles" localSheetId="1">'DJG-4 Parameter Comp'!$1:$7</definedName>
    <definedName name="_xlnm.Print_Titles" localSheetId="2">'DJG-5 Detail Rate Comp'!$1:$10</definedName>
    <definedName name="_xlnm.Print_Titles" localSheetId="3">'DJG-6 Rate Development'!$1:$9</definedName>
    <definedName name="_xlnm.Print_Titles" localSheetId="4">'DJG-7 Acct. 366'!$1:$7</definedName>
    <definedName name="_xlnm.Print_Titles" localSheetId="5">'DJG-8 Acct. 367'!$1:$7</definedName>
    <definedName name="_xlnm.Print_Titles" localSheetId="6">'DJG-9 Acct. 368'!$1:$7</definedName>
    <definedName name="ReserveCommon" localSheetId="7">#REF!</definedName>
    <definedName name="ReserveCommon" localSheetId="8">#REF!</definedName>
    <definedName name="ReserveCommon" localSheetId="9">#REF!</definedName>
    <definedName name="ReserveCommon" localSheetId="1">#REF!</definedName>
    <definedName name="ReserveCommon" localSheetId="4">#REF!</definedName>
    <definedName name="ReserveCommon" localSheetId="5">#REF!</definedName>
    <definedName name="ReserveCommon" localSheetId="6">#REF!</definedName>
    <definedName name="ReserveCommon">#REF!</definedName>
    <definedName name="ReserveControls">[4]Reserve!$A$5:$G$46</definedName>
    <definedName name="ScheduleLookup" localSheetId="7">#REF!</definedName>
    <definedName name="ScheduleLookup" localSheetId="8">#REF!</definedName>
    <definedName name="ScheduleLookup" localSheetId="9">#REF!</definedName>
    <definedName name="ScheduleLookup" localSheetId="1">#REF!</definedName>
    <definedName name="ScheduleLookup" localSheetId="4">#REF!</definedName>
    <definedName name="ScheduleLookup" localSheetId="5">#REF!</definedName>
    <definedName name="ScheduleLookup" localSheetId="6">#REF!</definedName>
    <definedName name="ScheduleLookup">#REF!</definedName>
    <definedName name="SteamGroups">'[1]General Info'!$G$4:$H$12</definedName>
    <definedName name="tblAllSeries">#REF!</definedName>
    <definedName name="TempLookup" localSheetId="7">#REF!</definedName>
    <definedName name="TempLookup" localSheetId="8">#REF!</definedName>
    <definedName name="TempLookup" localSheetId="9">#REF!</definedName>
    <definedName name="TempLookup" localSheetId="1">#REF!</definedName>
    <definedName name="TempLookup" localSheetId="4">#REF!</definedName>
    <definedName name="TempLookup" localSheetId="5">#REF!</definedName>
    <definedName name="TempLookup" localSheetId="6">#REF!</definedName>
    <definedName name="TempLookup">#REF!</definedName>
    <definedName name="TP_Footer_User" hidden="1">"Will Kane"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DLC." localSheetId="7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8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9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1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4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5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6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3" i="112" l="1"/>
  <c r="K63" i="112"/>
  <c r="M62" i="112"/>
  <c r="K62" i="112"/>
  <c r="M61" i="112"/>
  <c r="K61" i="112"/>
  <c r="M60" i="112"/>
  <c r="K60" i="112"/>
  <c r="M59" i="112"/>
  <c r="K59" i="112"/>
  <c r="M58" i="112"/>
  <c r="K58" i="112"/>
  <c r="M57" i="112"/>
  <c r="K57" i="112"/>
  <c r="M56" i="112"/>
  <c r="K56" i="112"/>
  <c r="M55" i="112"/>
  <c r="K55" i="112"/>
  <c r="M54" i="112"/>
  <c r="K54" i="112"/>
  <c r="M53" i="112"/>
  <c r="K53" i="112"/>
  <c r="M52" i="112"/>
  <c r="K52" i="112"/>
  <c r="M51" i="112"/>
  <c r="K51" i="112"/>
  <c r="M50" i="112"/>
  <c r="K50" i="112"/>
  <c r="M49" i="112"/>
  <c r="K49" i="112"/>
  <c r="M48" i="112"/>
  <c r="K48" i="112"/>
  <c r="M47" i="112"/>
  <c r="K47" i="112"/>
  <c r="M46" i="112"/>
  <c r="K46" i="112"/>
  <c r="M45" i="112"/>
  <c r="K45" i="112"/>
  <c r="M44" i="112"/>
  <c r="K44" i="112"/>
  <c r="M43" i="112"/>
  <c r="K43" i="112"/>
  <c r="M42" i="112"/>
  <c r="K42" i="112"/>
  <c r="M41" i="112"/>
  <c r="K41" i="112"/>
  <c r="M40" i="112"/>
  <c r="K40" i="112"/>
  <c r="M39" i="112"/>
  <c r="K39" i="112"/>
  <c r="M38" i="112"/>
  <c r="K38" i="112"/>
  <c r="M37" i="112"/>
  <c r="K37" i="112"/>
  <c r="M36" i="112"/>
  <c r="K36" i="112"/>
  <c r="M35" i="112"/>
  <c r="K35" i="112"/>
  <c r="M34" i="112"/>
  <c r="K34" i="112"/>
  <c r="M33" i="112"/>
  <c r="K33" i="112"/>
  <c r="M32" i="112"/>
  <c r="K32" i="112"/>
  <c r="M31" i="112"/>
  <c r="K31" i="112"/>
  <c r="M30" i="112"/>
  <c r="K30" i="112"/>
  <c r="M29" i="112"/>
  <c r="K29" i="112"/>
  <c r="M28" i="112"/>
  <c r="K28" i="112"/>
  <c r="M27" i="112"/>
  <c r="K27" i="112"/>
  <c r="M26" i="112"/>
  <c r="K26" i="112"/>
  <c r="M25" i="112"/>
  <c r="K25" i="112"/>
  <c r="M24" i="112"/>
  <c r="K24" i="112"/>
  <c r="M23" i="112"/>
  <c r="K23" i="112"/>
  <c r="M22" i="112"/>
  <c r="K22" i="112"/>
  <c r="M21" i="112"/>
  <c r="K21" i="112"/>
  <c r="M20" i="112"/>
  <c r="K20" i="112"/>
  <c r="M19" i="112"/>
  <c r="K19" i="112"/>
  <c r="M18" i="112"/>
  <c r="K18" i="112"/>
  <c r="M17" i="112"/>
  <c r="K17" i="112"/>
  <c r="M16" i="112"/>
  <c r="K16" i="112"/>
  <c r="M15" i="112"/>
  <c r="K15" i="112"/>
  <c r="M14" i="112"/>
  <c r="K14" i="112"/>
  <c r="M13" i="112"/>
  <c r="K13" i="112"/>
  <c r="M12" i="112"/>
  <c r="K12" i="112"/>
  <c r="M11" i="112"/>
  <c r="K11" i="112"/>
  <c r="M10" i="112"/>
  <c r="K10" i="112"/>
  <c r="M9" i="112"/>
  <c r="K9" i="112"/>
  <c r="N8" i="112"/>
  <c r="M8" i="112"/>
  <c r="M69" i="112" s="1"/>
  <c r="K8" i="112"/>
  <c r="K69" i="112" s="1"/>
  <c r="K78" i="110"/>
  <c r="M72" i="110"/>
  <c r="K72" i="110"/>
  <c r="M71" i="110"/>
  <c r="K71" i="110"/>
  <c r="M70" i="110"/>
  <c r="K70" i="110"/>
  <c r="M69" i="110"/>
  <c r="K69" i="110"/>
  <c r="M68" i="110"/>
  <c r="K68" i="110"/>
  <c r="M67" i="110"/>
  <c r="K67" i="110"/>
  <c r="M66" i="110"/>
  <c r="K66" i="110"/>
  <c r="M65" i="110"/>
  <c r="K65" i="110"/>
  <c r="M64" i="110"/>
  <c r="K64" i="110"/>
  <c r="M63" i="110"/>
  <c r="K63" i="110"/>
  <c r="M62" i="110"/>
  <c r="K62" i="110"/>
  <c r="M61" i="110"/>
  <c r="K61" i="110"/>
  <c r="M60" i="110"/>
  <c r="K60" i="110"/>
  <c r="M59" i="110"/>
  <c r="K59" i="110"/>
  <c r="M58" i="110"/>
  <c r="K58" i="110"/>
  <c r="M57" i="110"/>
  <c r="K57" i="110"/>
  <c r="M56" i="110"/>
  <c r="K56" i="110"/>
  <c r="M55" i="110"/>
  <c r="K55" i="110"/>
  <c r="M54" i="110"/>
  <c r="K54" i="110"/>
  <c r="M53" i="110"/>
  <c r="K53" i="110"/>
  <c r="M52" i="110"/>
  <c r="K52" i="110"/>
  <c r="M51" i="110"/>
  <c r="K51" i="110"/>
  <c r="M50" i="110"/>
  <c r="K50" i="110"/>
  <c r="M49" i="110"/>
  <c r="K49" i="110"/>
  <c r="M48" i="110"/>
  <c r="K48" i="110"/>
  <c r="M47" i="110"/>
  <c r="K47" i="110"/>
  <c r="M46" i="110"/>
  <c r="K46" i="110"/>
  <c r="M45" i="110"/>
  <c r="K45" i="110"/>
  <c r="M44" i="110"/>
  <c r="K44" i="110"/>
  <c r="M43" i="110"/>
  <c r="K43" i="110"/>
  <c r="M42" i="110"/>
  <c r="K42" i="110"/>
  <c r="M41" i="110"/>
  <c r="K41" i="110"/>
  <c r="M40" i="110"/>
  <c r="K40" i="110"/>
  <c r="M39" i="110"/>
  <c r="K39" i="110"/>
  <c r="M38" i="110"/>
  <c r="K38" i="110"/>
  <c r="M37" i="110"/>
  <c r="K37" i="110"/>
  <c r="M36" i="110"/>
  <c r="K36" i="110"/>
  <c r="M35" i="110"/>
  <c r="K35" i="110"/>
  <c r="M34" i="110"/>
  <c r="K34" i="110"/>
  <c r="M33" i="110"/>
  <c r="K33" i="110"/>
  <c r="M32" i="110"/>
  <c r="K32" i="110"/>
  <c r="M31" i="110"/>
  <c r="K31" i="110"/>
  <c r="M30" i="110"/>
  <c r="K30" i="110"/>
  <c r="M29" i="110"/>
  <c r="K29" i="110"/>
  <c r="M28" i="110"/>
  <c r="K28" i="110"/>
  <c r="M27" i="110"/>
  <c r="K27" i="110"/>
  <c r="M26" i="110"/>
  <c r="K26" i="110"/>
  <c r="M25" i="110"/>
  <c r="K25" i="110"/>
  <c r="M24" i="110"/>
  <c r="K24" i="110"/>
  <c r="M23" i="110"/>
  <c r="K23" i="110"/>
  <c r="M22" i="110"/>
  <c r="K22" i="110"/>
  <c r="M21" i="110"/>
  <c r="K21" i="110"/>
  <c r="M20" i="110"/>
  <c r="K20" i="110"/>
  <c r="M19" i="110"/>
  <c r="K19" i="110"/>
  <c r="M18" i="110"/>
  <c r="K18" i="110"/>
  <c r="M17" i="110"/>
  <c r="K17" i="110"/>
  <c r="M16" i="110"/>
  <c r="K16" i="110"/>
  <c r="M15" i="110"/>
  <c r="K15" i="110"/>
  <c r="M14" i="110"/>
  <c r="K14" i="110"/>
  <c r="M13" i="110"/>
  <c r="K13" i="110"/>
  <c r="M12" i="110"/>
  <c r="K12" i="110"/>
  <c r="M11" i="110"/>
  <c r="K11" i="110"/>
  <c r="M10" i="110"/>
  <c r="K10" i="110"/>
  <c r="M9" i="110"/>
  <c r="K9" i="110"/>
  <c r="N8" i="110"/>
  <c r="M8" i="110"/>
  <c r="K8" i="110"/>
  <c r="M55" i="108"/>
  <c r="K55" i="108"/>
  <c r="M54" i="108"/>
  <c r="K54" i="108"/>
  <c r="M53" i="108"/>
  <c r="K53" i="108"/>
  <c r="M52" i="108"/>
  <c r="K52" i="108"/>
  <c r="M51" i="108"/>
  <c r="K51" i="108"/>
  <c r="M50" i="108"/>
  <c r="K50" i="108"/>
  <c r="M49" i="108"/>
  <c r="K49" i="108"/>
  <c r="M48" i="108"/>
  <c r="K48" i="108"/>
  <c r="M47" i="108"/>
  <c r="K47" i="108"/>
  <c r="M46" i="108"/>
  <c r="K46" i="108"/>
  <c r="M45" i="108"/>
  <c r="K45" i="108"/>
  <c r="M44" i="108"/>
  <c r="K44" i="108"/>
  <c r="M43" i="108"/>
  <c r="K43" i="108"/>
  <c r="M42" i="108"/>
  <c r="K42" i="108"/>
  <c r="M41" i="108"/>
  <c r="K41" i="108"/>
  <c r="M40" i="108"/>
  <c r="K40" i="108"/>
  <c r="M39" i="108"/>
  <c r="K39" i="108"/>
  <c r="M38" i="108"/>
  <c r="K38" i="108"/>
  <c r="M37" i="108"/>
  <c r="K37" i="108"/>
  <c r="M36" i="108"/>
  <c r="K36" i="108"/>
  <c r="M35" i="108"/>
  <c r="K35" i="108"/>
  <c r="M34" i="108"/>
  <c r="K34" i="108"/>
  <c r="M33" i="108"/>
  <c r="K33" i="108"/>
  <c r="M32" i="108"/>
  <c r="K32" i="108"/>
  <c r="M31" i="108"/>
  <c r="K31" i="108"/>
  <c r="M30" i="108"/>
  <c r="K30" i="108"/>
  <c r="M29" i="108"/>
  <c r="K29" i="108"/>
  <c r="M28" i="108"/>
  <c r="K28" i="108"/>
  <c r="M27" i="108"/>
  <c r="K27" i="108"/>
  <c r="M26" i="108"/>
  <c r="K26" i="108"/>
  <c r="M25" i="108"/>
  <c r="K25" i="108"/>
  <c r="M24" i="108"/>
  <c r="K24" i="108"/>
  <c r="M23" i="108"/>
  <c r="K23" i="108"/>
  <c r="M22" i="108"/>
  <c r="K22" i="108"/>
  <c r="M21" i="108"/>
  <c r="K21" i="108"/>
  <c r="M20" i="108"/>
  <c r="K20" i="108"/>
  <c r="M19" i="108"/>
  <c r="K19" i="108"/>
  <c r="M18" i="108"/>
  <c r="K18" i="108"/>
  <c r="M17" i="108"/>
  <c r="K17" i="108"/>
  <c r="M16" i="108"/>
  <c r="K16" i="108"/>
  <c r="M15" i="108"/>
  <c r="K15" i="108"/>
  <c r="M14" i="108"/>
  <c r="K14" i="108"/>
  <c r="M13" i="108"/>
  <c r="K13" i="108"/>
  <c r="M12" i="108"/>
  <c r="K12" i="108"/>
  <c r="M11" i="108"/>
  <c r="K11" i="108"/>
  <c r="M10" i="108"/>
  <c r="K10" i="108"/>
  <c r="M9" i="108"/>
  <c r="M61" i="108" s="1"/>
  <c r="K9" i="108"/>
  <c r="N8" i="108"/>
  <c r="M8" i="108"/>
  <c r="K8" i="108"/>
  <c r="K61" i="108" s="1"/>
  <c r="M67" i="112" l="1"/>
  <c r="K67" i="112"/>
  <c r="M78" i="110"/>
  <c r="K76" i="110"/>
  <c r="M76" i="110"/>
  <c r="M59" i="108"/>
  <c r="K59" i="108"/>
  <c r="M69" i="106"/>
  <c r="K69" i="106"/>
  <c r="M68" i="106"/>
  <c r="K68" i="106"/>
  <c r="M67" i="106"/>
  <c r="K67" i="106"/>
  <c r="M66" i="106"/>
  <c r="K66" i="106"/>
  <c r="M65" i="106"/>
  <c r="K65" i="106"/>
  <c r="M64" i="106"/>
  <c r="K64" i="106"/>
  <c r="M63" i="106"/>
  <c r="K63" i="106"/>
  <c r="M62" i="106"/>
  <c r="K62" i="106"/>
  <c r="M61" i="106"/>
  <c r="K61" i="106"/>
  <c r="M60" i="106"/>
  <c r="K60" i="106"/>
  <c r="M59" i="106"/>
  <c r="K59" i="106"/>
  <c r="M58" i="106"/>
  <c r="K58" i="106"/>
  <c r="M57" i="106"/>
  <c r="K57" i="106"/>
  <c r="M56" i="106"/>
  <c r="K56" i="106"/>
  <c r="M55" i="106"/>
  <c r="K55" i="106"/>
  <c r="M54" i="106"/>
  <c r="K54" i="106"/>
  <c r="M53" i="106"/>
  <c r="K53" i="106"/>
  <c r="M52" i="106"/>
  <c r="K52" i="106"/>
  <c r="M51" i="106"/>
  <c r="K51" i="106"/>
  <c r="M50" i="106"/>
  <c r="K50" i="106"/>
  <c r="M49" i="106"/>
  <c r="K49" i="106"/>
  <c r="M48" i="106"/>
  <c r="K48" i="106"/>
  <c r="M47" i="106"/>
  <c r="K47" i="106"/>
  <c r="M46" i="106"/>
  <c r="K46" i="106"/>
  <c r="M45" i="106"/>
  <c r="K45" i="106"/>
  <c r="M44" i="106"/>
  <c r="K44" i="106"/>
  <c r="M43" i="106"/>
  <c r="K43" i="106"/>
  <c r="M42" i="106"/>
  <c r="K42" i="106"/>
  <c r="M41" i="106"/>
  <c r="K41" i="106"/>
  <c r="M40" i="106"/>
  <c r="K40" i="106"/>
  <c r="M39" i="106"/>
  <c r="K39" i="106"/>
  <c r="M38" i="106"/>
  <c r="K38" i="106"/>
  <c r="M37" i="106"/>
  <c r="K37" i="106"/>
  <c r="M36" i="106"/>
  <c r="K36" i="106"/>
  <c r="M35" i="106"/>
  <c r="K35" i="106"/>
  <c r="M34" i="106"/>
  <c r="K34" i="106"/>
  <c r="M33" i="106"/>
  <c r="K33" i="106"/>
  <c r="M32" i="106"/>
  <c r="K32" i="106"/>
  <c r="M31" i="106"/>
  <c r="K31" i="106"/>
  <c r="M30" i="106"/>
  <c r="K30" i="106"/>
  <c r="M29" i="106"/>
  <c r="K29" i="106"/>
  <c r="M28" i="106"/>
  <c r="K28" i="106"/>
  <c r="M27" i="106"/>
  <c r="K27" i="106"/>
  <c r="M26" i="106"/>
  <c r="K26" i="106"/>
  <c r="M25" i="106"/>
  <c r="K25" i="106"/>
  <c r="M24" i="106"/>
  <c r="K24" i="106"/>
  <c r="M23" i="106"/>
  <c r="K23" i="106"/>
  <c r="M22" i="106"/>
  <c r="K22" i="106"/>
  <c r="M21" i="106"/>
  <c r="K21" i="106"/>
  <c r="M20" i="106"/>
  <c r="K20" i="106"/>
  <c r="M19" i="106"/>
  <c r="K19" i="106"/>
  <c r="M18" i="106"/>
  <c r="K18" i="106"/>
  <c r="M17" i="106"/>
  <c r="K17" i="106"/>
  <c r="M16" i="106"/>
  <c r="K16" i="106"/>
  <c r="M15" i="106"/>
  <c r="K15" i="106"/>
  <c r="M14" i="106"/>
  <c r="K14" i="106"/>
  <c r="M13" i="106"/>
  <c r="K13" i="106"/>
  <c r="M12" i="106"/>
  <c r="K12" i="106"/>
  <c r="M11" i="106"/>
  <c r="K11" i="106"/>
  <c r="M10" i="106"/>
  <c r="K10" i="106"/>
  <c r="M9" i="106"/>
  <c r="K9" i="106"/>
  <c r="K75" i="106" s="1"/>
  <c r="N8" i="106"/>
  <c r="M8" i="106"/>
  <c r="K8" i="106"/>
  <c r="M66" i="104"/>
  <c r="K66" i="104"/>
  <c r="M65" i="104"/>
  <c r="K65" i="104"/>
  <c r="M64" i="104"/>
  <c r="K64" i="104"/>
  <c r="M63" i="104"/>
  <c r="K63" i="104"/>
  <c r="M62" i="104"/>
  <c r="K62" i="104"/>
  <c r="M61" i="104"/>
  <c r="K61" i="104"/>
  <c r="M60" i="104"/>
  <c r="K60" i="104"/>
  <c r="M59" i="104"/>
  <c r="K59" i="104"/>
  <c r="M58" i="104"/>
  <c r="K58" i="104"/>
  <c r="M57" i="104"/>
  <c r="K57" i="104"/>
  <c r="M56" i="104"/>
  <c r="K56" i="104"/>
  <c r="M55" i="104"/>
  <c r="K55" i="104"/>
  <c r="M54" i="104"/>
  <c r="K54" i="104"/>
  <c r="M53" i="104"/>
  <c r="K53" i="104"/>
  <c r="M52" i="104"/>
  <c r="K52" i="104"/>
  <c r="M51" i="104"/>
  <c r="K51" i="104"/>
  <c r="M50" i="104"/>
  <c r="K50" i="104"/>
  <c r="M49" i="104"/>
  <c r="K49" i="104"/>
  <c r="M48" i="104"/>
  <c r="K48" i="104"/>
  <c r="M47" i="104"/>
  <c r="K47" i="104"/>
  <c r="M46" i="104"/>
  <c r="K46" i="104"/>
  <c r="M45" i="104"/>
  <c r="K45" i="104"/>
  <c r="M44" i="104"/>
  <c r="K44" i="104"/>
  <c r="M43" i="104"/>
  <c r="K43" i="104"/>
  <c r="M42" i="104"/>
  <c r="K42" i="104"/>
  <c r="M41" i="104"/>
  <c r="K41" i="104"/>
  <c r="M40" i="104"/>
  <c r="K40" i="104"/>
  <c r="M39" i="104"/>
  <c r="K39" i="104"/>
  <c r="M38" i="104"/>
  <c r="K38" i="104"/>
  <c r="M37" i="104"/>
  <c r="K37" i="104"/>
  <c r="M36" i="104"/>
  <c r="K36" i="104"/>
  <c r="M35" i="104"/>
  <c r="K35" i="104"/>
  <c r="M34" i="104"/>
  <c r="K34" i="104"/>
  <c r="M33" i="104"/>
  <c r="K33" i="104"/>
  <c r="M32" i="104"/>
  <c r="K32" i="104"/>
  <c r="M31" i="104"/>
  <c r="K31" i="104"/>
  <c r="M30" i="104"/>
  <c r="K30" i="104"/>
  <c r="M29" i="104"/>
  <c r="K29" i="104"/>
  <c r="M28" i="104"/>
  <c r="K28" i="104"/>
  <c r="M27" i="104"/>
  <c r="K27" i="104"/>
  <c r="M26" i="104"/>
  <c r="K26" i="104"/>
  <c r="M25" i="104"/>
  <c r="K25" i="104"/>
  <c r="M24" i="104"/>
  <c r="K24" i="104"/>
  <c r="M23" i="104"/>
  <c r="K23" i="104"/>
  <c r="M22" i="104"/>
  <c r="K22" i="104"/>
  <c r="M21" i="104"/>
  <c r="K21" i="104"/>
  <c r="M20" i="104"/>
  <c r="K20" i="104"/>
  <c r="M19" i="104"/>
  <c r="K19" i="104"/>
  <c r="M18" i="104"/>
  <c r="K18" i="104"/>
  <c r="M17" i="104"/>
  <c r="K17" i="104"/>
  <c r="M16" i="104"/>
  <c r="K16" i="104"/>
  <c r="M15" i="104"/>
  <c r="K15" i="104"/>
  <c r="M14" i="104"/>
  <c r="K14" i="104"/>
  <c r="M13" i="104"/>
  <c r="K13" i="104"/>
  <c r="M12" i="104"/>
  <c r="K12" i="104"/>
  <c r="M11" i="104"/>
  <c r="K11" i="104"/>
  <c r="M10" i="104"/>
  <c r="K10" i="104"/>
  <c r="M9" i="104"/>
  <c r="K9" i="104"/>
  <c r="N8" i="104"/>
  <c r="M8" i="104"/>
  <c r="K8" i="104"/>
  <c r="K72" i="104" s="1"/>
  <c r="K81" i="102"/>
  <c r="M75" i="102"/>
  <c r="K75" i="102"/>
  <c r="M74" i="102"/>
  <c r="K74" i="102"/>
  <c r="M73" i="102"/>
  <c r="K73" i="102"/>
  <c r="M72" i="102"/>
  <c r="K72" i="102"/>
  <c r="M71" i="102"/>
  <c r="K71" i="102"/>
  <c r="M70" i="102"/>
  <c r="K70" i="102"/>
  <c r="M69" i="102"/>
  <c r="K69" i="102"/>
  <c r="M68" i="102"/>
  <c r="K68" i="102"/>
  <c r="M67" i="102"/>
  <c r="K67" i="102"/>
  <c r="M66" i="102"/>
  <c r="K66" i="102"/>
  <c r="M65" i="102"/>
  <c r="K65" i="102"/>
  <c r="M64" i="102"/>
  <c r="K64" i="102"/>
  <c r="M63" i="102"/>
  <c r="K63" i="102"/>
  <c r="M62" i="102"/>
  <c r="K62" i="102"/>
  <c r="M61" i="102"/>
  <c r="K61" i="102"/>
  <c r="M60" i="102"/>
  <c r="K60" i="102"/>
  <c r="M59" i="102"/>
  <c r="K59" i="102"/>
  <c r="M58" i="102"/>
  <c r="K58" i="102"/>
  <c r="M57" i="102"/>
  <c r="K57" i="102"/>
  <c r="M56" i="102"/>
  <c r="K56" i="102"/>
  <c r="M55" i="102"/>
  <c r="K55" i="102"/>
  <c r="M54" i="102"/>
  <c r="K54" i="102"/>
  <c r="M53" i="102"/>
  <c r="K53" i="102"/>
  <c r="M52" i="102"/>
  <c r="K52" i="102"/>
  <c r="M51" i="102"/>
  <c r="K51" i="102"/>
  <c r="M50" i="102"/>
  <c r="K50" i="102"/>
  <c r="M49" i="102"/>
  <c r="K49" i="102"/>
  <c r="M48" i="102"/>
  <c r="K48" i="102"/>
  <c r="M47" i="102"/>
  <c r="K47" i="102"/>
  <c r="M46" i="102"/>
  <c r="K46" i="102"/>
  <c r="M45" i="102"/>
  <c r="K45" i="102"/>
  <c r="M44" i="102"/>
  <c r="K44" i="102"/>
  <c r="M43" i="102"/>
  <c r="K43" i="102"/>
  <c r="M42" i="102"/>
  <c r="K42" i="102"/>
  <c r="M41" i="102"/>
  <c r="K41" i="102"/>
  <c r="M40" i="102"/>
  <c r="K40" i="102"/>
  <c r="M39" i="102"/>
  <c r="K39" i="102"/>
  <c r="M38" i="102"/>
  <c r="K38" i="102"/>
  <c r="M37" i="102"/>
  <c r="K37" i="102"/>
  <c r="M36" i="102"/>
  <c r="K36" i="102"/>
  <c r="M35" i="102"/>
  <c r="K35" i="102"/>
  <c r="M34" i="102"/>
  <c r="K34" i="102"/>
  <c r="M33" i="102"/>
  <c r="K33" i="102"/>
  <c r="M32" i="102"/>
  <c r="K32" i="102"/>
  <c r="M31" i="102"/>
  <c r="K31" i="102"/>
  <c r="M30" i="102"/>
  <c r="K30" i="102"/>
  <c r="M29" i="102"/>
  <c r="K29" i="102"/>
  <c r="M28" i="102"/>
  <c r="K28" i="102"/>
  <c r="M27" i="102"/>
  <c r="K27" i="102"/>
  <c r="M26" i="102"/>
  <c r="K26" i="102"/>
  <c r="M25" i="102"/>
  <c r="K25" i="102"/>
  <c r="M24" i="102"/>
  <c r="K24" i="102"/>
  <c r="M23" i="102"/>
  <c r="K23" i="102"/>
  <c r="M22" i="102"/>
  <c r="K22" i="102"/>
  <c r="M21" i="102"/>
  <c r="K21" i="102"/>
  <c r="M20" i="102"/>
  <c r="K20" i="102"/>
  <c r="M19" i="102"/>
  <c r="K19" i="102"/>
  <c r="M18" i="102"/>
  <c r="K18" i="102"/>
  <c r="M17" i="102"/>
  <c r="K17" i="102"/>
  <c r="M16" i="102"/>
  <c r="K16" i="102"/>
  <c r="M15" i="102"/>
  <c r="K15" i="102"/>
  <c r="M14" i="102"/>
  <c r="K14" i="102"/>
  <c r="M13" i="102"/>
  <c r="K13" i="102"/>
  <c r="M12" i="102"/>
  <c r="K12" i="102"/>
  <c r="M11" i="102"/>
  <c r="K11" i="102"/>
  <c r="M10" i="102"/>
  <c r="K10" i="102"/>
  <c r="M9" i="102"/>
  <c r="K9" i="102"/>
  <c r="N8" i="102"/>
  <c r="M8" i="102"/>
  <c r="K8" i="102"/>
  <c r="M75" i="106" l="1"/>
  <c r="K73" i="106"/>
  <c r="M73" i="106"/>
  <c r="M72" i="104"/>
  <c r="K70" i="104"/>
  <c r="M70" i="104"/>
  <c r="M81" i="102"/>
  <c r="K79" i="102"/>
  <c r="M79" i="102"/>
  <c r="U497" i="11" l="1"/>
  <c r="U498" i="11"/>
  <c r="U499" i="11"/>
  <c r="U500" i="11"/>
  <c r="U502" i="11"/>
  <c r="U496" i="11"/>
  <c r="U442" i="11" l="1"/>
  <c r="U443" i="11"/>
  <c r="U444" i="11"/>
  <c r="U445" i="11"/>
  <c r="U446" i="11"/>
  <c r="U447" i="11"/>
  <c r="U448" i="11"/>
  <c r="U449" i="11"/>
  <c r="U441" i="11"/>
  <c r="U340" i="11" l="1"/>
  <c r="U341" i="11"/>
  <c r="U342" i="11"/>
  <c r="U343" i="11"/>
  <c r="U344" i="11"/>
  <c r="U345" i="11"/>
  <c r="U346" i="11"/>
  <c r="U347" i="11"/>
  <c r="U339" i="11"/>
  <c r="K496" i="9" l="1"/>
  <c r="M496" i="9"/>
  <c r="K497" i="9"/>
  <c r="M497" i="9"/>
  <c r="K498" i="9"/>
  <c r="M498" i="9"/>
  <c r="K499" i="9"/>
  <c r="M499" i="9"/>
  <c r="K500" i="9"/>
  <c r="M500" i="9"/>
  <c r="K501" i="9"/>
  <c r="M501" i="9"/>
  <c r="K502" i="9"/>
  <c r="M502" i="9"/>
  <c r="K503" i="9"/>
  <c r="M503" i="9"/>
  <c r="K441" i="9"/>
  <c r="M441" i="9"/>
  <c r="K442" i="9"/>
  <c r="M442" i="9"/>
  <c r="K443" i="9"/>
  <c r="M443" i="9"/>
  <c r="K444" i="9"/>
  <c r="M444" i="9"/>
  <c r="K445" i="9"/>
  <c r="M445" i="9"/>
  <c r="K446" i="9"/>
  <c r="M446" i="9"/>
  <c r="K447" i="9"/>
  <c r="M447" i="9"/>
  <c r="K448" i="9"/>
  <c r="M448" i="9"/>
  <c r="K449" i="9"/>
  <c r="M449" i="9"/>
  <c r="K128" i="9"/>
  <c r="M128" i="9"/>
  <c r="K175" i="9"/>
  <c r="M175" i="9"/>
  <c r="K176" i="9"/>
  <c r="M176" i="9"/>
  <c r="K233" i="9"/>
  <c r="M233" i="9"/>
  <c r="K339" i="9"/>
  <c r="M339" i="9"/>
  <c r="K340" i="9"/>
  <c r="M340" i="9"/>
  <c r="K341" i="9"/>
  <c r="M341" i="9"/>
  <c r="K342" i="9"/>
  <c r="M342" i="9"/>
  <c r="K343" i="9"/>
  <c r="M343" i="9"/>
  <c r="K344" i="9"/>
  <c r="M344" i="9"/>
  <c r="K345" i="9"/>
  <c r="M345" i="9"/>
  <c r="K346" i="9"/>
  <c r="M346" i="9"/>
  <c r="K347" i="9"/>
  <c r="M347" i="9"/>
  <c r="O520" i="11" l="1"/>
  <c r="O494" i="11"/>
  <c r="O505" i="11" s="1"/>
  <c r="O508" i="11" s="1"/>
  <c r="O523" i="11" l="1"/>
  <c r="M497" i="11"/>
  <c r="Q497" i="11" s="1"/>
  <c r="M498" i="11"/>
  <c r="Q498" i="11" s="1"/>
  <c r="M499" i="11"/>
  <c r="Q499" i="11" s="1"/>
  <c r="M500" i="11"/>
  <c r="Q500" i="11" s="1"/>
  <c r="M501" i="11"/>
  <c r="Q501" i="11" s="1"/>
  <c r="M502" i="11"/>
  <c r="Q502" i="11" s="1"/>
  <c r="M490" i="11"/>
  <c r="Q490" i="11" s="1"/>
  <c r="U490" i="11" s="1"/>
  <c r="M491" i="11"/>
  <c r="Q491" i="11" s="1"/>
  <c r="U491" i="11" s="1"/>
  <c r="M503" i="11"/>
  <c r="Q503" i="11" s="1"/>
  <c r="M492" i="11"/>
  <c r="M496" i="11"/>
  <c r="Q496" i="11" s="1"/>
  <c r="M489" i="11"/>
  <c r="M486" i="11"/>
  <c r="O475" i="11"/>
  <c r="O451" i="11"/>
  <c r="O436" i="11"/>
  <c r="O412" i="11"/>
  <c r="O402" i="11"/>
  <c r="W490" i="11" l="1"/>
  <c r="K490" i="9" s="1"/>
  <c r="M490" i="9"/>
  <c r="W491" i="11"/>
  <c r="K491" i="9" s="1"/>
  <c r="M491" i="9"/>
  <c r="O454" i="11"/>
  <c r="O478" i="11" s="1"/>
  <c r="Q486" i="11"/>
  <c r="Q489" i="11"/>
  <c r="M494" i="11"/>
  <c r="M505" i="11" s="1"/>
  <c r="Q492" i="11"/>
  <c r="M508" i="11" l="1"/>
  <c r="M523" i="11" s="1"/>
  <c r="U489" i="11"/>
  <c r="M489" i="9" s="1"/>
  <c r="Q494" i="11"/>
  <c r="Q505" i="11" s="1"/>
  <c r="Q508" i="11" s="1"/>
  <c r="Q523" i="11" s="1"/>
  <c r="U486" i="11"/>
  <c r="M486" i="9" s="1"/>
  <c r="U492" i="11"/>
  <c r="M492" i="9" s="1"/>
  <c r="W486" i="11" l="1"/>
  <c r="K486" i="9" s="1"/>
  <c r="W489" i="11"/>
  <c r="K489" i="9" s="1"/>
  <c r="U494" i="11"/>
  <c r="M494" i="9" s="1"/>
  <c r="W492" i="11"/>
  <c r="K492" i="9" s="1"/>
  <c r="U505" i="11" l="1"/>
  <c r="M505" i="9" s="1"/>
  <c r="S494" i="11"/>
  <c r="U508" i="11" l="1"/>
  <c r="M508" i="9" s="1"/>
  <c r="G11" i="14" s="1"/>
  <c r="S505" i="11"/>
  <c r="M442" i="11"/>
  <c r="Q442" i="11" s="1"/>
  <c r="M443" i="11"/>
  <c r="Q443" i="11" s="1"/>
  <c r="M444" i="11"/>
  <c r="Q444" i="11" s="1"/>
  <c r="M445" i="11"/>
  <c r="Q445" i="11" s="1"/>
  <c r="M446" i="11"/>
  <c r="Q446" i="11" s="1"/>
  <c r="M447" i="11"/>
  <c r="Q447" i="11" s="1"/>
  <c r="M448" i="11"/>
  <c r="Q448" i="11" s="1"/>
  <c r="M418" i="11"/>
  <c r="Q418" i="11" s="1"/>
  <c r="U418" i="11" s="1"/>
  <c r="M419" i="11"/>
  <c r="Q419" i="11" s="1"/>
  <c r="U419" i="11" s="1"/>
  <c r="M420" i="11"/>
  <c r="Q420" i="11" s="1"/>
  <c r="U420" i="11" s="1"/>
  <c r="M421" i="11"/>
  <c r="Q421" i="11" s="1"/>
  <c r="U421" i="11" s="1"/>
  <c r="M422" i="11"/>
  <c r="Q422" i="11" s="1"/>
  <c r="U422" i="11" s="1"/>
  <c r="M423" i="11"/>
  <c r="Q423" i="11" s="1"/>
  <c r="U423" i="11" s="1"/>
  <c r="M424" i="11"/>
  <c r="Q424" i="11" s="1"/>
  <c r="U424" i="11" s="1"/>
  <c r="M425" i="11"/>
  <c r="Q425" i="11" s="1"/>
  <c r="U425" i="11" s="1"/>
  <c r="M426" i="11"/>
  <c r="Q426" i="11" s="1"/>
  <c r="U426" i="11" s="1"/>
  <c r="M427" i="11"/>
  <c r="Q427" i="11" s="1"/>
  <c r="U427" i="11" s="1"/>
  <c r="M428" i="11"/>
  <c r="Q428" i="11" s="1"/>
  <c r="U428" i="11" s="1"/>
  <c r="M429" i="11"/>
  <c r="Q429" i="11" s="1"/>
  <c r="U429" i="11" s="1"/>
  <c r="M430" i="11"/>
  <c r="Q430" i="11" s="1"/>
  <c r="U430" i="11" s="1"/>
  <c r="M431" i="11"/>
  <c r="Q431" i="11" s="1"/>
  <c r="U431" i="11" s="1"/>
  <c r="M432" i="11"/>
  <c r="Q432" i="11" s="1"/>
  <c r="U432" i="11" s="1"/>
  <c r="M433" i="11"/>
  <c r="Q433" i="11" s="1"/>
  <c r="U433" i="11" s="1"/>
  <c r="M408" i="11"/>
  <c r="Q408" i="11" s="1"/>
  <c r="U408" i="11" s="1"/>
  <c r="M409" i="11"/>
  <c r="Q409" i="11" s="1"/>
  <c r="U409" i="11" s="1"/>
  <c r="M389" i="11"/>
  <c r="Q389" i="11" s="1"/>
  <c r="U389" i="11" s="1"/>
  <c r="M390" i="11"/>
  <c r="Q390" i="11" s="1"/>
  <c r="U390" i="11" s="1"/>
  <c r="M391" i="11"/>
  <c r="Q391" i="11" s="1"/>
  <c r="U391" i="11" s="1"/>
  <c r="M392" i="11"/>
  <c r="Q392" i="11" s="1"/>
  <c r="U392" i="11" s="1"/>
  <c r="M393" i="11"/>
  <c r="Q393" i="11" s="1"/>
  <c r="U393" i="11" s="1"/>
  <c r="M394" i="11"/>
  <c r="Q394" i="11" s="1"/>
  <c r="U394" i="11" s="1"/>
  <c r="M395" i="11"/>
  <c r="Q395" i="11" s="1"/>
  <c r="U395" i="11" s="1"/>
  <c r="M396" i="11"/>
  <c r="Q396" i="11" s="1"/>
  <c r="U396" i="11" s="1"/>
  <c r="M397" i="11"/>
  <c r="Q397" i="11" s="1"/>
  <c r="U397" i="11" s="1"/>
  <c r="M398" i="11"/>
  <c r="Q398" i="11" s="1"/>
  <c r="U398" i="11" s="1"/>
  <c r="M399" i="11"/>
  <c r="Q399" i="11" s="1"/>
  <c r="U399" i="11" s="1"/>
  <c r="M449" i="11"/>
  <c r="Q449" i="11" s="1"/>
  <c r="M434" i="11"/>
  <c r="M410" i="11"/>
  <c r="Q410" i="11" s="1"/>
  <c r="U410" i="11" s="1"/>
  <c r="M400" i="11"/>
  <c r="M441" i="11"/>
  <c r="M417" i="11"/>
  <c r="M407" i="11"/>
  <c r="M388" i="11"/>
  <c r="O377" i="11"/>
  <c r="O337" i="11"/>
  <c r="O349" i="11" s="1"/>
  <c r="O327" i="11"/>
  <c r="O308" i="11"/>
  <c r="O265" i="11"/>
  <c r="O258" i="11"/>
  <c r="O244" i="11"/>
  <c r="O237" i="11"/>
  <c r="O225" i="11"/>
  <c r="O218" i="11"/>
  <c r="O204" i="11"/>
  <c r="O194" i="11"/>
  <c r="O187" i="11"/>
  <c r="O179" i="11"/>
  <c r="O165" i="11"/>
  <c r="O158" i="11"/>
  <c r="O138" i="11"/>
  <c r="O130" i="11"/>
  <c r="O122" i="11"/>
  <c r="O114" i="11"/>
  <c r="O106" i="11"/>
  <c r="O98" i="11"/>
  <c r="O90" i="11"/>
  <c r="O76" i="11"/>
  <c r="O64" i="11"/>
  <c r="O51" i="11"/>
  <c r="O39" i="11"/>
  <c r="O26" i="11"/>
  <c r="W394" i="11" l="1"/>
  <c r="K394" i="9" s="1"/>
  <c r="M394" i="9"/>
  <c r="W399" i="11"/>
  <c r="K399" i="9" s="1"/>
  <c r="M399" i="9"/>
  <c r="W392" i="11"/>
  <c r="K392" i="9" s="1"/>
  <c r="M392" i="9"/>
  <c r="W432" i="11"/>
  <c r="K432" i="9" s="1"/>
  <c r="M432" i="9"/>
  <c r="W424" i="11"/>
  <c r="K424" i="9" s="1"/>
  <c r="M424" i="9"/>
  <c r="W391" i="11"/>
  <c r="K391" i="9" s="1"/>
  <c r="M391" i="9"/>
  <c r="W431" i="11"/>
  <c r="K431" i="9" s="1"/>
  <c r="M431" i="9"/>
  <c r="W423" i="11"/>
  <c r="K423" i="9" s="1"/>
  <c r="M423" i="9"/>
  <c r="W397" i="11"/>
  <c r="K397" i="9" s="1"/>
  <c r="M397" i="9"/>
  <c r="W430" i="11"/>
  <c r="K430" i="9" s="1"/>
  <c r="M430" i="9"/>
  <c r="W422" i="11"/>
  <c r="K422" i="9" s="1"/>
  <c r="M422" i="9"/>
  <c r="W396" i="11"/>
  <c r="K396" i="9" s="1"/>
  <c r="M396" i="9"/>
  <c r="W390" i="11"/>
  <c r="K390" i="9" s="1"/>
  <c r="M390" i="9"/>
  <c r="W429" i="11"/>
  <c r="K429" i="9" s="1"/>
  <c r="M429" i="9"/>
  <c r="W421" i="11"/>
  <c r="K421" i="9" s="1"/>
  <c r="M421" i="9"/>
  <c r="W395" i="11"/>
  <c r="K395" i="9" s="1"/>
  <c r="M395" i="9"/>
  <c r="W389" i="11"/>
  <c r="K389" i="9" s="1"/>
  <c r="M389" i="9"/>
  <c r="W428" i="11"/>
  <c r="K428" i="9" s="1"/>
  <c r="M428" i="9"/>
  <c r="W420" i="11"/>
  <c r="K420" i="9" s="1"/>
  <c r="M420" i="9"/>
  <c r="O78" i="11"/>
  <c r="W410" i="11"/>
  <c r="K410" i="9" s="1"/>
  <c r="M410" i="9"/>
  <c r="W409" i="11"/>
  <c r="K409" i="9" s="1"/>
  <c r="M409" i="9"/>
  <c r="W427" i="11"/>
  <c r="K427" i="9" s="1"/>
  <c r="M427" i="9"/>
  <c r="W419" i="11"/>
  <c r="K419" i="9" s="1"/>
  <c r="M419" i="9"/>
  <c r="W398" i="11"/>
  <c r="K398" i="9" s="1"/>
  <c r="M398" i="9"/>
  <c r="W408" i="11"/>
  <c r="K408" i="9" s="1"/>
  <c r="M408" i="9"/>
  <c r="W426" i="11"/>
  <c r="K426" i="9" s="1"/>
  <c r="M426" i="9"/>
  <c r="W418" i="11"/>
  <c r="K418" i="9" s="1"/>
  <c r="M418" i="9"/>
  <c r="W393" i="11"/>
  <c r="K393" i="9" s="1"/>
  <c r="M393" i="9"/>
  <c r="W433" i="11"/>
  <c r="K433" i="9" s="1"/>
  <c r="M433" i="9"/>
  <c r="W425" i="11"/>
  <c r="K425" i="9" s="1"/>
  <c r="M425" i="9"/>
  <c r="O140" i="11"/>
  <c r="O269" i="11"/>
  <c r="Q407" i="11"/>
  <c r="M412" i="11"/>
  <c r="Q417" i="11"/>
  <c r="M436" i="11"/>
  <c r="Q441" i="11"/>
  <c r="M451" i="11"/>
  <c r="Q388" i="11"/>
  <c r="M402" i="11"/>
  <c r="U523" i="11"/>
  <c r="M523" i="9" s="1"/>
  <c r="S508" i="11"/>
  <c r="Q434" i="11"/>
  <c r="Q400" i="11"/>
  <c r="O271" i="11" l="1"/>
  <c r="O352" i="11" s="1"/>
  <c r="O526" i="11" s="1"/>
  <c r="Q451" i="11"/>
  <c r="U417" i="11"/>
  <c r="M417" i="9" s="1"/>
  <c r="Q436" i="11"/>
  <c r="S523" i="11"/>
  <c r="M454" i="11"/>
  <c r="U407" i="11"/>
  <c r="M407" i="9" s="1"/>
  <c r="Q412" i="11"/>
  <c r="U388" i="11"/>
  <c r="M388" i="9" s="1"/>
  <c r="Q402" i="11"/>
  <c r="U400" i="11"/>
  <c r="M400" i="9" s="1"/>
  <c r="U434" i="11"/>
  <c r="M434" i="9" s="1"/>
  <c r="O380" i="11" l="1"/>
  <c r="O529" i="11" s="1"/>
  <c r="U451" i="11"/>
  <c r="M451" i="9" s="1"/>
  <c r="Q454" i="11"/>
  <c r="W417" i="11"/>
  <c r="K417" i="9" s="1"/>
  <c r="U436" i="11"/>
  <c r="M436" i="9" s="1"/>
  <c r="W388" i="11"/>
  <c r="K388" i="9" s="1"/>
  <c r="U402" i="11"/>
  <c r="M402" i="9" s="1"/>
  <c r="W407" i="11"/>
  <c r="K407" i="9" s="1"/>
  <c r="U412" i="11"/>
  <c r="M412" i="9" s="1"/>
  <c r="M478" i="11"/>
  <c r="W400" i="11"/>
  <c r="K400" i="9" s="1"/>
  <c r="W434" i="11"/>
  <c r="K434" i="9" s="1"/>
  <c r="U454" i="11" l="1"/>
  <c r="Q478" i="11"/>
  <c r="S402" i="11"/>
  <c r="S451" i="11"/>
  <c r="S436" i="11"/>
  <c r="S454" i="11" l="1"/>
  <c r="M454" i="9"/>
  <c r="G9" i="14" s="1"/>
  <c r="U478" i="11"/>
  <c r="M478" i="9" s="1"/>
  <c r="S412" i="11"/>
  <c r="S478" i="11" l="1"/>
  <c r="M340" i="11"/>
  <c r="Q340" i="11" s="1"/>
  <c r="M341" i="11"/>
  <c r="Q341" i="11" s="1"/>
  <c r="M342" i="11"/>
  <c r="Q342" i="11" s="1"/>
  <c r="M343" i="11"/>
  <c r="M344" i="11"/>
  <c r="Q344" i="11" s="1"/>
  <c r="M345" i="11"/>
  <c r="Q345" i="11" s="1"/>
  <c r="M346" i="11"/>
  <c r="Q346" i="11" s="1"/>
  <c r="M334" i="11"/>
  <c r="Q334" i="11" s="1"/>
  <c r="U334" i="11" s="1"/>
  <c r="M347" i="11"/>
  <c r="M335" i="11"/>
  <c r="Q335" i="11" s="1"/>
  <c r="U335" i="11" s="1"/>
  <c r="M335" i="9" s="1"/>
  <c r="M339" i="11"/>
  <c r="Q339" i="11" s="1"/>
  <c r="M333" i="11"/>
  <c r="M314" i="11"/>
  <c r="Q314" i="11" s="1"/>
  <c r="U314" i="11" s="1"/>
  <c r="M315" i="11"/>
  <c r="Q315" i="11" s="1"/>
  <c r="U315" i="11" s="1"/>
  <c r="M316" i="11"/>
  <c r="Q316" i="11" s="1"/>
  <c r="U316" i="11" s="1"/>
  <c r="M317" i="11"/>
  <c r="Q317" i="11" s="1"/>
  <c r="U317" i="11" s="1"/>
  <c r="M318" i="11"/>
  <c r="Q318" i="11" s="1"/>
  <c r="U318" i="11" s="1"/>
  <c r="M319" i="11"/>
  <c r="Q319" i="11" s="1"/>
  <c r="U319" i="11" s="1"/>
  <c r="M320" i="11"/>
  <c r="Q320" i="11" s="1"/>
  <c r="U320" i="11" s="1"/>
  <c r="M321" i="11"/>
  <c r="Q321" i="11" s="1"/>
  <c r="U321" i="11" s="1"/>
  <c r="M322" i="11"/>
  <c r="Q322" i="11" s="1"/>
  <c r="U322" i="11" s="1"/>
  <c r="M323" i="11"/>
  <c r="Q323" i="11" s="1"/>
  <c r="U323" i="11" s="1"/>
  <c r="M324" i="11"/>
  <c r="Q324" i="11" s="1"/>
  <c r="U324" i="11" s="1"/>
  <c r="M277" i="11"/>
  <c r="Q277" i="11" s="1"/>
  <c r="U277" i="11" s="1"/>
  <c r="M278" i="11"/>
  <c r="Q278" i="11" s="1"/>
  <c r="U278" i="11" s="1"/>
  <c r="M279" i="11"/>
  <c r="Q279" i="11" s="1"/>
  <c r="U279" i="11" s="1"/>
  <c r="M280" i="11"/>
  <c r="Q280" i="11" s="1"/>
  <c r="U280" i="11" s="1"/>
  <c r="M281" i="11"/>
  <c r="Q281" i="11" s="1"/>
  <c r="U281" i="11" s="1"/>
  <c r="M282" i="11"/>
  <c r="Q282" i="11" s="1"/>
  <c r="U282" i="11" s="1"/>
  <c r="M283" i="11"/>
  <c r="Q283" i="11" s="1"/>
  <c r="U283" i="11" s="1"/>
  <c r="M284" i="11"/>
  <c r="Q284" i="11" s="1"/>
  <c r="U284" i="11" s="1"/>
  <c r="M285" i="11"/>
  <c r="Q285" i="11" s="1"/>
  <c r="U285" i="11" s="1"/>
  <c r="M286" i="11"/>
  <c r="Q286" i="11" s="1"/>
  <c r="U286" i="11" s="1"/>
  <c r="M287" i="11"/>
  <c r="Q287" i="11" s="1"/>
  <c r="U287" i="11" s="1"/>
  <c r="M288" i="11"/>
  <c r="Q288" i="11" s="1"/>
  <c r="U288" i="11" s="1"/>
  <c r="M289" i="11"/>
  <c r="Q289" i="11" s="1"/>
  <c r="U289" i="11" s="1"/>
  <c r="M290" i="11"/>
  <c r="Q290" i="11" s="1"/>
  <c r="U290" i="11" s="1"/>
  <c r="M291" i="11"/>
  <c r="Q291" i="11" s="1"/>
  <c r="U291" i="11" s="1"/>
  <c r="M292" i="11"/>
  <c r="Q292" i="11" s="1"/>
  <c r="U292" i="11" s="1"/>
  <c r="M293" i="11"/>
  <c r="Q293" i="11" s="1"/>
  <c r="U293" i="11" s="1"/>
  <c r="M294" i="11"/>
  <c r="Q294" i="11" s="1"/>
  <c r="U294" i="11" s="1"/>
  <c r="M295" i="11"/>
  <c r="Q295" i="11" s="1"/>
  <c r="U295" i="11" s="1"/>
  <c r="M296" i="11"/>
  <c r="Q296" i="11" s="1"/>
  <c r="U296" i="11" s="1"/>
  <c r="M297" i="11"/>
  <c r="Q297" i="11" s="1"/>
  <c r="U297" i="11" s="1"/>
  <c r="M298" i="11"/>
  <c r="Q298" i="11" s="1"/>
  <c r="U298" i="11" s="1"/>
  <c r="M299" i="11"/>
  <c r="Q299" i="11" s="1"/>
  <c r="U299" i="11" s="1"/>
  <c r="M300" i="11"/>
  <c r="Q300" i="11" s="1"/>
  <c r="U300" i="11" s="1"/>
  <c r="M301" i="11"/>
  <c r="Q301" i="11" s="1"/>
  <c r="U301" i="11" s="1"/>
  <c r="M302" i="11"/>
  <c r="Q302" i="11" s="1"/>
  <c r="U302" i="11" s="1"/>
  <c r="M303" i="11"/>
  <c r="Q303" i="11" s="1"/>
  <c r="U303" i="11" s="1"/>
  <c r="M304" i="11"/>
  <c r="Q304" i="11" s="1"/>
  <c r="U304" i="11" s="1"/>
  <c r="M305" i="11"/>
  <c r="Q305" i="11" s="1"/>
  <c r="U305" i="11" s="1"/>
  <c r="M262" i="11"/>
  <c r="Q262" i="11" s="1"/>
  <c r="U262" i="11" s="1"/>
  <c r="M248" i="11"/>
  <c r="Q248" i="11" s="1"/>
  <c r="U248" i="11" s="1"/>
  <c r="M249" i="11"/>
  <c r="Q249" i="11" s="1"/>
  <c r="U249" i="11" s="1"/>
  <c r="M250" i="11"/>
  <c r="Q250" i="11" s="1"/>
  <c r="U250" i="11" s="1"/>
  <c r="M251" i="11"/>
  <c r="Q251" i="11" s="1"/>
  <c r="U251" i="11" s="1"/>
  <c r="M252" i="11"/>
  <c r="Q252" i="11" s="1"/>
  <c r="U252" i="11" s="1"/>
  <c r="M253" i="11"/>
  <c r="Q253" i="11" s="1"/>
  <c r="U253" i="11" s="1"/>
  <c r="M254" i="11"/>
  <c r="Q254" i="11"/>
  <c r="U254" i="11" s="1"/>
  <c r="M255" i="11"/>
  <c r="Q255" i="11" s="1"/>
  <c r="U255" i="11" s="1"/>
  <c r="M241" i="11"/>
  <c r="Q241" i="11" s="1"/>
  <c r="U241" i="11" s="1"/>
  <c r="M229" i="11"/>
  <c r="Q229" i="11" s="1"/>
  <c r="U229" i="11" s="1"/>
  <c r="M230" i="11"/>
  <c r="Q230" i="11" s="1"/>
  <c r="U230" i="11" s="1"/>
  <c r="M231" i="11"/>
  <c r="Q231" i="11" s="1"/>
  <c r="U231" i="11" s="1"/>
  <c r="M232" i="11"/>
  <c r="Q232" i="11" s="1"/>
  <c r="U232" i="11" s="1"/>
  <c r="M233" i="11"/>
  <c r="Q233" i="11" s="1"/>
  <c r="M234" i="11"/>
  <c r="Q234" i="11" s="1"/>
  <c r="U234" i="11" s="1"/>
  <c r="M222" i="11"/>
  <c r="Q222" i="11" s="1"/>
  <c r="U222" i="11" s="1"/>
  <c r="M208" i="11"/>
  <c r="Q208" i="11" s="1"/>
  <c r="U208" i="11" s="1"/>
  <c r="M209" i="11"/>
  <c r="Q209" i="11" s="1"/>
  <c r="U209" i="11" s="1"/>
  <c r="M210" i="11"/>
  <c r="Q210" i="11" s="1"/>
  <c r="U210" i="11" s="1"/>
  <c r="M211" i="11"/>
  <c r="Q211" i="11" s="1"/>
  <c r="U211" i="11" s="1"/>
  <c r="M212" i="11"/>
  <c r="Q212" i="11" s="1"/>
  <c r="U212" i="11" s="1"/>
  <c r="M213" i="11"/>
  <c r="Q213" i="11" s="1"/>
  <c r="U213" i="11" s="1"/>
  <c r="M214" i="11"/>
  <c r="Q214" i="11" s="1"/>
  <c r="U214" i="11" s="1"/>
  <c r="M215" i="11"/>
  <c r="Q215" i="11" s="1"/>
  <c r="U215" i="11" s="1"/>
  <c r="M198" i="11"/>
  <c r="Q198" i="11" s="1"/>
  <c r="U198" i="11" s="1"/>
  <c r="M199" i="11"/>
  <c r="Q199" i="11" s="1"/>
  <c r="U199" i="11" s="1"/>
  <c r="M200" i="11"/>
  <c r="Q200" i="11" s="1"/>
  <c r="U200" i="11" s="1"/>
  <c r="M201" i="11"/>
  <c r="Q201" i="11" s="1"/>
  <c r="U201" i="11" s="1"/>
  <c r="M191" i="11"/>
  <c r="Q191" i="11" s="1"/>
  <c r="U191" i="11" s="1"/>
  <c r="M183" i="11"/>
  <c r="Q183" i="11" s="1"/>
  <c r="U183" i="11" s="1"/>
  <c r="M184" i="11"/>
  <c r="Q184" i="11" s="1"/>
  <c r="U184" i="11" s="1"/>
  <c r="M169" i="11"/>
  <c r="Q169" i="11" s="1"/>
  <c r="U169" i="11" s="1"/>
  <c r="M170" i="11"/>
  <c r="Q170" i="11" s="1"/>
  <c r="U170" i="11" s="1"/>
  <c r="M171" i="11"/>
  <c r="Q171" i="11" s="1"/>
  <c r="U171" i="11" s="1"/>
  <c r="M172" i="11"/>
  <c r="Q172" i="11" s="1"/>
  <c r="U172" i="11" s="1"/>
  <c r="M173" i="11"/>
  <c r="Q173" i="11" s="1"/>
  <c r="U173" i="11" s="1"/>
  <c r="M174" i="11"/>
  <c r="Q174" i="11" s="1"/>
  <c r="U174" i="11" s="1"/>
  <c r="M175" i="11"/>
  <c r="Q175" i="11" s="1"/>
  <c r="M176" i="11"/>
  <c r="Q176" i="11" s="1"/>
  <c r="M162" i="11"/>
  <c r="Q162" i="11" s="1"/>
  <c r="U162" i="11" s="1"/>
  <c r="M148" i="11"/>
  <c r="Q148" i="11" s="1"/>
  <c r="U148" i="11" s="1"/>
  <c r="M149" i="11"/>
  <c r="Q149" i="11" s="1"/>
  <c r="U149" i="11" s="1"/>
  <c r="M150" i="11"/>
  <c r="Q150" i="11" s="1"/>
  <c r="U150" i="11" s="1"/>
  <c r="M151" i="11"/>
  <c r="Q151" i="11" s="1"/>
  <c r="U151" i="11" s="1"/>
  <c r="M152" i="11"/>
  <c r="Q152" i="11" s="1"/>
  <c r="U152" i="11" s="1"/>
  <c r="M153" i="11"/>
  <c r="Q153" i="11" s="1"/>
  <c r="U153" i="11" s="1"/>
  <c r="M154" i="11"/>
  <c r="Q154" i="11" s="1"/>
  <c r="U154" i="11" s="1"/>
  <c r="M155" i="11"/>
  <c r="Q155" i="11" s="1"/>
  <c r="U155" i="11" s="1"/>
  <c r="M325" i="11"/>
  <c r="Q325" i="11" s="1"/>
  <c r="U325" i="11" s="1"/>
  <c r="M325" i="9" s="1"/>
  <c r="M306" i="11"/>
  <c r="M263" i="11"/>
  <c r="Q263" i="11" s="1"/>
  <c r="M256" i="11"/>
  <c r="Q256" i="11" s="1"/>
  <c r="U256" i="11" s="1"/>
  <c r="M242" i="11"/>
  <c r="Q242" i="11" s="1"/>
  <c r="U242" i="11" s="1"/>
  <c r="M235" i="11"/>
  <c r="Q235" i="11" s="1"/>
  <c r="M223" i="11"/>
  <c r="Q223" i="11" s="1"/>
  <c r="U223" i="11" s="1"/>
  <c r="M216" i="11"/>
  <c r="M202" i="11"/>
  <c r="Q202" i="11" s="1"/>
  <c r="U202" i="11" s="1"/>
  <c r="M202" i="9" s="1"/>
  <c r="M192" i="11"/>
  <c r="Q192" i="11" s="1"/>
  <c r="U192" i="11" s="1"/>
  <c r="M185" i="11"/>
  <c r="Q185" i="11" s="1"/>
  <c r="M177" i="11"/>
  <c r="Q177" i="11" s="1"/>
  <c r="M163" i="11"/>
  <c r="Q163" i="11" s="1"/>
  <c r="U163" i="11" s="1"/>
  <c r="M156" i="11"/>
  <c r="Q156" i="11" s="1"/>
  <c r="M313" i="11"/>
  <c r="M276" i="11"/>
  <c r="M267" i="11"/>
  <c r="Q267" i="11" s="1"/>
  <c r="U267" i="11" s="1"/>
  <c r="M261" i="11"/>
  <c r="M247" i="11"/>
  <c r="M240" i="11"/>
  <c r="M228" i="11"/>
  <c r="M221" i="11"/>
  <c r="M207" i="11"/>
  <c r="M197" i="11"/>
  <c r="M190" i="11"/>
  <c r="M182" i="11"/>
  <c r="M168" i="11"/>
  <c r="M161" i="11"/>
  <c r="M147" i="11"/>
  <c r="M144" i="11"/>
  <c r="M134" i="11"/>
  <c r="Q134" i="11" s="1"/>
  <c r="U134" i="11" s="1"/>
  <c r="M135" i="11"/>
  <c r="Q135" i="11" s="1"/>
  <c r="U135" i="11" s="1"/>
  <c r="M126" i="11"/>
  <c r="Q126" i="11" s="1"/>
  <c r="U126" i="11" s="1"/>
  <c r="M127" i="11"/>
  <c r="Q127" i="11" s="1"/>
  <c r="U127" i="11" s="1"/>
  <c r="M118" i="11"/>
  <c r="Q118" i="11" s="1"/>
  <c r="U118" i="11" s="1"/>
  <c r="M119" i="11"/>
  <c r="Q119" i="11" s="1"/>
  <c r="U119" i="11" s="1"/>
  <c r="M110" i="11"/>
  <c r="Q110" i="11" s="1"/>
  <c r="U110" i="11" s="1"/>
  <c r="M111" i="11"/>
  <c r="Q111" i="11" s="1"/>
  <c r="U111" i="11" s="1"/>
  <c r="M102" i="11"/>
  <c r="Q102" i="11" s="1"/>
  <c r="U102" i="11" s="1"/>
  <c r="M103" i="11"/>
  <c r="Q103" i="11" s="1"/>
  <c r="U103" i="11" s="1"/>
  <c r="M94" i="11"/>
  <c r="Q94" i="11" s="1"/>
  <c r="U94" i="11" s="1"/>
  <c r="M95" i="11"/>
  <c r="Q95" i="11" s="1"/>
  <c r="U95" i="11" s="1"/>
  <c r="M86" i="11"/>
  <c r="Q86" i="11" s="1"/>
  <c r="U86" i="11" s="1"/>
  <c r="M87" i="11"/>
  <c r="Q87" i="11" s="1"/>
  <c r="U87" i="11" s="1"/>
  <c r="M136" i="11"/>
  <c r="Q136" i="11" s="1"/>
  <c r="U136" i="11" s="1"/>
  <c r="M128" i="11"/>
  <c r="Q128" i="11" s="1"/>
  <c r="M120" i="11"/>
  <c r="Q120" i="11" s="1"/>
  <c r="U120" i="11" s="1"/>
  <c r="M112" i="11"/>
  <c r="Q112" i="11" s="1"/>
  <c r="U112" i="11" s="1"/>
  <c r="M104" i="11"/>
  <c r="Q104" i="11" s="1"/>
  <c r="U104" i="11" s="1"/>
  <c r="M96" i="11"/>
  <c r="Q96" i="11" s="1"/>
  <c r="U96" i="11" s="1"/>
  <c r="M88" i="11"/>
  <c r="Q88" i="11" s="1"/>
  <c r="M133" i="11"/>
  <c r="M125" i="11"/>
  <c r="M117" i="11"/>
  <c r="M109" i="11"/>
  <c r="M101" i="11"/>
  <c r="M93" i="11"/>
  <c r="M85" i="11"/>
  <c r="M82" i="11"/>
  <c r="M68" i="11"/>
  <c r="Q68" i="11" s="1"/>
  <c r="U68" i="11" s="1"/>
  <c r="M69" i="11"/>
  <c r="Q69" i="11" s="1"/>
  <c r="U69" i="11" s="1"/>
  <c r="M70" i="11"/>
  <c r="Q70" i="11" s="1"/>
  <c r="U70" i="11" s="1"/>
  <c r="M71" i="11"/>
  <c r="Q71" i="11" s="1"/>
  <c r="U71" i="11" s="1"/>
  <c r="M72" i="11"/>
  <c r="Q72" i="11" s="1"/>
  <c r="U72" i="11" s="1"/>
  <c r="M73" i="11"/>
  <c r="Q73" i="11" s="1"/>
  <c r="U73" i="11" s="1"/>
  <c r="M55" i="11"/>
  <c r="Q55" i="11" s="1"/>
  <c r="U55" i="11" s="1"/>
  <c r="M56" i="11"/>
  <c r="Q56" i="11" s="1"/>
  <c r="U56" i="11" s="1"/>
  <c r="M57" i="11"/>
  <c r="Q57" i="11" s="1"/>
  <c r="U57" i="11" s="1"/>
  <c r="M58" i="11"/>
  <c r="Q58" i="11" s="1"/>
  <c r="U58" i="11" s="1"/>
  <c r="M59" i="11"/>
  <c r="Q59" i="11" s="1"/>
  <c r="U59" i="11" s="1"/>
  <c r="M60" i="11"/>
  <c r="Q60" i="11" s="1"/>
  <c r="U60" i="11" s="1"/>
  <c r="M61" i="11"/>
  <c r="Q61" i="11" s="1"/>
  <c r="U61" i="11" s="1"/>
  <c r="M43" i="11"/>
  <c r="Q43" i="11" s="1"/>
  <c r="U43" i="11" s="1"/>
  <c r="M44" i="11"/>
  <c r="Q44" i="11" s="1"/>
  <c r="U44" i="11" s="1"/>
  <c r="M45" i="11"/>
  <c r="Q45" i="11" s="1"/>
  <c r="U45" i="11" s="1"/>
  <c r="M46" i="11"/>
  <c r="Q46" i="11" s="1"/>
  <c r="U46" i="11" s="1"/>
  <c r="M47" i="11"/>
  <c r="Q47" i="11" s="1"/>
  <c r="U47" i="11" s="1"/>
  <c r="M48" i="11"/>
  <c r="Q48" i="11" s="1"/>
  <c r="U48" i="11" s="1"/>
  <c r="M30" i="11"/>
  <c r="Q30" i="11" s="1"/>
  <c r="U30" i="11" s="1"/>
  <c r="M31" i="11"/>
  <c r="Q31" i="11" s="1"/>
  <c r="U31" i="11" s="1"/>
  <c r="M32" i="11"/>
  <c r="Q32" i="11" s="1"/>
  <c r="U32" i="11" s="1"/>
  <c r="M33" i="11"/>
  <c r="Q33" i="11" s="1"/>
  <c r="U33" i="11" s="1"/>
  <c r="M34" i="11"/>
  <c r="Q34" i="11" s="1"/>
  <c r="U34" i="11" s="1"/>
  <c r="M35" i="11"/>
  <c r="Q35" i="11" s="1"/>
  <c r="U35" i="11" s="1"/>
  <c r="M36" i="11"/>
  <c r="Q36" i="11" s="1"/>
  <c r="U36" i="11" s="1"/>
  <c r="M74" i="11"/>
  <c r="Q74" i="11" s="1"/>
  <c r="U74" i="11" s="1"/>
  <c r="M74" i="9" s="1"/>
  <c r="M62" i="11"/>
  <c r="M49" i="11"/>
  <c r="Q49" i="11" s="1"/>
  <c r="M37" i="11"/>
  <c r="Q37" i="11" s="1"/>
  <c r="M67" i="11"/>
  <c r="M54" i="11"/>
  <c r="M42" i="11"/>
  <c r="M29" i="11"/>
  <c r="W284" i="11" l="1"/>
  <c r="K284" i="9" s="1"/>
  <c r="M284" i="9"/>
  <c r="W43" i="11"/>
  <c r="K43" i="9" s="1"/>
  <c r="M43" i="9"/>
  <c r="W60" i="11"/>
  <c r="K60" i="9" s="1"/>
  <c r="M60" i="9"/>
  <c r="W102" i="11"/>
  <c r="K102" i="9" s="1"/>
  <c r="M102" i="9"/>
  <c r="W223" i="11"/>
  <c r="K223" i="9" s="1"/>
  <c r="M223" i="9"/>
  <c r="W214" i="11"/>
  <c r="K214" i="9" s="1"/>
  <c r="M214" i="9"/>
  <c r="W262" i="11"/>
  <c r="K262" i="9" s="1"/>
  <c r="M262" i="9"/>
  <c r="W291" i="11"/>
  <c r="K291" i="9" s="1"/>
  <c r="M291" i="9"/>
  <c r="W316" i="11"/>
  <c r="K316" i="9" s="1"/>
  <c r="M316" i="9"/>
  <c r="W48" i="11"/>
  <c r="K48" i="9" s="1"/>
  <c r="M48" i="9"/>
  <c r="W59" i="11"/>
  <c r="K59" i="9" s="1"/>
  <c r="M59" i="9"/>
  <c r="W70" i="11"/>
  <c r="K70" i="9" s="1"/>
  <c r="M70" i="9"/>
  <c r="W111" i="11"/>
  <c r="K111" i="9" s="1"/>
  <c r="M111" i="9"/>
  <c r="W153" i="11"/>
  <c r="K153" i="9" s="1"/>
  <c r="M153" i="9"/>
  <c r="W183" i="11"/>
  <c r="K183" i="9" s="1"/>
  <c r="M183" i="9"/>
  <c r="W213" i="11"/>
  <c r="K213" i="9" s="1"/>
  <c r="M213" i="9"/>
  <c r="W305" i="11"/>
  <c r="K305" i="9" s="1"/>
  <c r="M305" i="9"/>
  <c r="W298" i="11"/>
  <c r="K298" i="9" s="1"/>
  <c r="M298" i="9"/>
  <c r="W290" i="11"/>
  <c r="K290" i="9" s="1"/>
  <c r="M290" i="9"/>
  <c r="W283" i="11"/>
  <c r="K283" i="9" s="1"/>
  <c r="M283" i="9"/>
  <c r="W323" i="11"/>
  <c r="K323" i="9" s="1"/>
  <c r="M323" i="9"/>
  <c r="W315" i="11"/>
  <c r="K315" i="9" s="1"/>
  <c r="M315" i="9"/>
  <c r="W32" i="11"/>
  <c r="K32" i="9" s="1"/>
  <c r="M32" i="9"/>
  <c r="W104" i="11"/>
  <c r="K104" i="9" s="1"/>
  <c r="M104" i="9"/>
  <c r="W30" i="11"/>
  <c r="K30" i="9" s="1"/>
  <c r="M30" i="9"/>
  <c r="W120" i="11"/>
  <c r="K120" i="9" s="1"/>
  <c r="M120" i="9"/>
  <c r="W134" i="11"/>
  <c r="K134" i="9" s="1"/>
  <c r="M134" i="9"/>
  <c r="W184" i="11"/>
  <c r="K184" i="9" s="1"/>
  <c r="M184" i="9"/>
  <c r="W234" i="11"/>
  <c r="K234" i="9" s="1"/>
  <c r="M234" i="9"/>
  <c r="W254" i="11"/>
  <c r="K254" i="9" s="1"/>
  <c r="M254" i="9"/>
  <c r="W299" i="11"/>
  <c r="K299" i="9" s="1"/>
  <c r="M299" i="9"/>
  <c r="W324" i="11"/>
  <c r="K324" i="9" s="1"/>
  <c r="M324" i="9"/>
  <c r="W36" i="11"/>
  <c r="K36" i="9" s="1"/>
  <c r="M36" i="9"/>
  <c r="W47" i="11"/>
  <c r="K47" i="9" s="1"/>
  <c r="M47" i="9"/>
  <c r="W58" i="11"/>
  <c r="K58" i="9" s="1"/>
  <c r="M58" i="9"/>
  <c r="W69" i="11"/>
  <c r="K69" i="9" s="1"/>
  <c r="M69" i="9"/>
  <c r="W136" i="11"/>
  <c r="K136" i="9" s="1"/>
  <c r="M136" i="9"/>
  <c r="W110" i="11"/>
  <c r="K110" i="9" s="1"/>
  <c r="M110" i="9"/>
  <c r="W163" i="11"/>
  <c r="K163" i="9" s="1"/>
  <c r="M163" i="9"/>
  <c r="W242" i="11"/>
  <c r="K242" i="9" s="1"/>
  <c r="M242" i="9"/>
  <c r="W152" i="11"/>
  <c r="K152" i="9" s="1"/>
  <c r="M152" i="9"/>
  <c r="W174" i="11"/>
  <c r="K174" i="9" s="1"/>
  <c r="M174" i="9"/>
  <c r="W191" i="11"/>
  <c r="K191" i="9" s="1"/>
  <c r="M191" i="9"/>
  <c r="W212" i="11"/>
  <c r="K212" i="9" s="1"/>
  <c r="M212" i="9"/>
  <c r="W232" i="11"/>
  <c r="K232" i="9" s="1"/>
  <c r="M232" i="9"/>
  <c r="W253" i="11"/>
  <c r="K253" i="9" s="1"/>
  <c r="M253" i="9"/>
  <c r="W304" i="11"/>
  <c r="K304" i="9" s="1"/>
  <c r="M304" i="9"/>
  <c r="W297" i="11"/>
  <c r="K297" i="9" s="1"/>
  <c r="M297" i="9"/>
  <c r="W289" i="11"/>
  <c r="K289" i="9" s="1"/>
  <c r="M289" i="9"/>
  <c r="W282" i="11"/>
  <c r="K282" i="9" s="1"/>
  <c r="M282" i="9"/>
  <c r="W322" i="11"/>
  <c r="K322" i="9" s="1"/>
  <c r="M322" i="9"/>
  <c r="W314" i="11"/>
  <c r="K314" i="9" s="1"/>
  <c r="M314" i="9"/>
  <c r="W87" i="11"/>
  <c r="K87" i="9" s="1"/>
  <c r="M87" i="9"/>
  <c r="W119" i="11"/>
  <c r="K119" i="9" s="1"/>
  <c r="M119" i="9"/>
  <c r="W256" i="11"/>
  <c r="K256" i="9" s="1"/>
  <c r="M256" i="9"/>
  <c r="W151" i="11"/>
  <c r="K151" i="9" s="1"/>
  <c r="M151" i="9"/>
  <c r="W173" i="11"/>
  <c r="K173" i="9" s="1"/>
  <c r="M173" i="9"/>
  <c r="W201" i="11"/>
  <c r="K201" i="9" s="1"/>
  <c r="M201" i="9"/>
  <c r="W211" i="11"/>
  <c r="K211" i="9" s="1"/>
  <c r="M211" i="9"/>
  <c r="W231" i="11"/>
  <c r="K231" i="9" s="1"/>
  <c r="M231" i="9"/>
  <c r="W252" i="11"/>
  <c r="K252" i="9" s="1"/>
  <c r="M252" i="9"/>
  <c r="W296" i="11"/>
  <c r="K296" i="9" s="1"/>
  <c r="M296" i="9"/>
  <c r="W288" i="11"/>
  <c r="K288" i="9" s="1"/>
  <c r="M288" i="9"/>
  <c r="W281" i="11"/>
  <c r="K281" i="9" s="1"/>
  <c r="M281" i="9"/>
  <c r="W321" i="11"/>
  <c r="K321" i="9" s="1"/>
  <c r="M321" i="9"/>
  <c r="W73" i="11"/>
  <c r="K73" i="9" s="1"/>
  <c r="M73" i="9"/>
  <c r="W71" i="11"/>
  <c r="K71" i="9" s="1"/>
  <c r="M71" i="9"/>
  <c r="W154" i="11"/>
  <c r="K154" i="9" s="1"/>
  <c r="M154" i="9"/>
  <c r="W35" i="11"/>
  <c r="K35" i="9" s="1"/>
  <c r="M35" i="9"/>
  <c r="W46" i="11"/>
  <c r="K46" i="9" s="1"/>
  <c r="M46" i="9"/>
  <c r="W57" i="11"/>
  <c r="K57" i="9" s="1"/>
  <c r="M57" i="9"/>
  <c r="W68" i="11"/>
  <c r="K68" i="9" s="1"/>
  <c r="M68" i="9"/>
  <c r="W34" i="11"/>
  <c r="K34" i="9" s="1"/>
  <c r="M34" i="9"/>
  <c r="W45" i="11"/>
  <c r="K45" i="9" s="1"/>
  <c r="M45" i="9"/>
  <c r="W56" i="11"/>
  <c r="K56" i="9" s="1"/>
  <c r="M56" i="9"/>
  <c r="W86" i="11"/>
  <c r="K86" i="9" s="1"/>
  <c r="M86" i="9"/>
  <c r="W118" i="11"/>
  <c r="K118" i="9" s="1"/>
  <c r="M118" i="9"/>
  <c r="W150" i="11"/>
  <c r="K150" i="9" s="1"/>
  <c r="M150" i="9"/>
  <c r="W172" i="11"/>
  <c r="K172" i="9" s="1"/>
  <c r="M172" i="9"/>
  <c r="W200" i="11"/>
  <c r="K200" i="9" s="1"/>
  <c r="M200" i="9"/>
  <c r="W210" i="11"/>
  <c r="K210" i="9" s="1"/>
  <c r="M210" i="9"/>
  <c r="W230" i="11"/>
  <c r="K230" i="9" s="1"/>
  <c r="M230" i="9"/>
  <c r="W251" i="11"/>
  <c r="K251" i="9" s="1"/>
  <c r="M251" i="9"/>
  <c r="W303" i="11"/>
  <c r="K303" i="9" s="1"/>
  <c r="M303" i="9"/>
  <c r="W295" i="11"/>
  <c r="K295" i="9" s="1"/>
  <c r="M295" i="9"/>
  <c r="W287" i="11"/>
  <c r="K287" i="9" s="1"/>
  <c r="M287" i="9"/>
  <c r="W280" i="11"/>
  <c r="K280" i="9" s="1"/>
  <c r="M280" i="9"/>
  <c r="W320" i="11"/>
  <c r="K320" i="9" s="1"/>
  <c r="M320" i="9"/>
  <c r="W33" i="11"/>
  <c r="K33" i="9" s="1"/>
  <c r="M33" i="9"/>
  <c r="W44" i="11"/>
  <c r="K44" i="9" s="1"/>
  <c r="M44" i="9"/>
  <c r="W55" i="11"/>
  <c r="K55" i="9" s="1"/>
  <c r="M55" i="9"/>
  <c r="W96" i="11"/>
  <c r="K96" i="9" s="1"/>
  <c r="M96" i="9"/>
  <c r="W95" i="11"/>
  <c r="K95" i="9" s="1"/>
  <c r="M95" i="9"/>
  <c r="W127" i="11"/>
  <c r="K127" i="9" s="1"/>
  <c r="M127" i="9"/>
  <c r="W192" i="11"/>
  <c r="K192" i="9" s="1"/>
  <c r="M192" i="9"/>
  <c r="W149" i="11"/>
  <c r="K149" i="9" s="1"/>
  <c r="M149" i="9"/>
  <c r="W171" i="11"/>
  <c r="K171" i="9" s="1"/>
  <c r="M171" i="9"/>
  <c r="W199" i="11"/>
  <c r="K199" i="9" s="1"/>
  <c r="M199" i="9"/>
  <c r="W209" i="11"/>
  <c r="K209" i="9" s="1"/>
  <c r="M209" i="9"/>
  <c r="W229" i="11"/>
  <c r="K229" i="9" s="1"/>
  <c r="M229" i="9"/>
  <c r="W250" i="11"/>
  <c r="K250" i="9" s="1"/>
  <c r="M250" i="9"/>
  <c r="W302" i="11"/>
  <c r="K302" i="9" s="1"/>
  <c r="M302" i="9"/>
  <c r="W294" i="11"/>
  <c r="K294" i="9" s="1"/>
  <c r="M294" i="9"/>
  <c r="W286" i="11"/>
  <c r="K286" i="9" s="1"/>
  <c r="M286" i="9"/>
  <c r="W279" i="11"/>
  <c r="K279" i="9" s="1"/>
  <c r="M279" i="9"/>
  <c r="W319" i="11"/>
  <c r="K319" i="9" s="1"/>
  <c r="M319" i="9"/>
  <c r="W267" i="11"/>
  <c r="K267" i="9" s="1"/>
  <c r="M267" i="9"/>
  <c r="W148" i="11"/>
  <c r="K148" i="9" s="1"/>
  <c r="M148" i="9"/>
  <c r="W170" i="11"/>
  <c r="K170" i="9" s="1"/>
  <c r="M170" i="9"/>
  <c r="W198" i="11"/>
  <c r="K198" i="9" s="1"/>
  <c r="M198" i="9"/>
  <c r="W208" i="11"/>
  <c r="K208" i="9" s="1"/>
  <c r="M208" i="9"/>
  <c r="W241" i="11"/>
  <c r="K241" i="9" s="1"/>
  <c r="M241" i="9"/>
  <c r="W249" i="11"/>
  <c r="K249" i="9" s="1"/>
  <c r="M249" i="9"/>
  <c r="W301" i="11"/>
  <c r="K301" i="9" s="1"/>
  <c r="M301" i="9"/>
  <c r="W293" i="11"/>
  <c r="K293" i="9" s="1"/>
  <c r="M293" i="9"/>
  <c r="W285" i="11"/>
  <c r="K285" i="9" s="1"/>
  <c r="M285" i="9"/>
  <c r="W278" i="11"/>
  <c r="K278" i="9" s="1"/>
  <c r="M278" i="9"/>
  <c r="W318" i="11"/>
  <c r="K318" i="9" s="1"/>
  <c r="M318" i="9"/>
  <c r="W94" i="11"/>
  <c r="K94" i="9" s="1"/>
  <c r="M94" i="9"/>
  <c r="W126" i="11"/>
  <c r="K126" i="9" s="1"/>
  <c r="M126" i="9"/>
  <c r="W31" i="11"/>
  <c r="K31" i="9" s="1"/>
  <c r="M31" i="9"/>
  <c r="W61" i="11"/>
  <c r="K61" i="9" s="1"/>
  <c r="M61" i="9"/>
  <c r="W72" i="11"/>
  <c r="K72" i="9" s="1"/>
  <c r="M72" i="9"/>
  <c r="W112" i="11"/>
  <c r="K112" i="9" s="1"/>
  <c r="M112" i="9"/>
  <c r="W103" i="11"/>
  <c r="K103" i="9" s="1"/>
  <c r="M103" i="9"/>
  <c r="W135" i="11"/>
  <c r="K135" i="9" s="1"/>
  <c r="M135" i="9"/>
  <c r="W155" i="11"/>
  <c r="K155" i="9" s="1"/>
  <c r="M155" i="9"/>
  <c r="W162" i="11"/>
  <c r="K162" i="9" s="1"/>
  <c r="M162" i="9"/>
  <c r="W169" i="11"/>
  <c r="K169" i="9" s="1"/>
  <c r="M169" i="9"/>
  <c r="W215" i="11"/>
  <c r="K215" i="9" s="1"/>
  <c r="M215" i="9"/>
  <c r="W222" i="11"/>
  <c r="K222" i="9" s="1"/>
  <c r="M222" i="9"/>
  <c r="W255" i="11"/>
  <c r="K255" i="9" s="1"/>
  <c r="M255" i="9"/>
  <c r="W248" i="11"/>
  <c r="K248" i="9" s="1"/>
  <c r="M248" i="9"/>
  <c r="W300" i="11"/>
  <c r="K300" i="9" s="1"/>
  <c r="M300" i="9"/>
  <c r="W292" i="11"/>
  <c r="K292" i="9" s="1"/>
  <c r="M292" i="9"/>
  <c r="W277" i="11"/>
  <c r="K277" i="9" s="1"/>
  <c r="M277" i="9"/>
  <c r="W317" i="11"/>
  <c r="K317" i="9" s="1"/>
  <c r="M317" i="9"/>
  <c r="W334" i="11"/>
  <c r="K334" i="9" s="1"/>
  <c r="M334" i="9"/>
  <c r="Q29" i="11"/>
  <c r="M39" i="11"/>
  <c r="Q42" i="11"/>
  <c r="M51" i="11"/>
  <c r="Q125" i="11"/>
  <c r="M130" i="11"/>
  <c r="Q144" i="11"/>
  <c r="Q207" i="11"/>
  <c r="M218" i="11"/>
  <c r="Q313" i="11"/>
  <c r="M327" i="11"/>
  <c r="Q109" i="11"/>
  <c r="M114" i="11"/>
  <c r="Q54" i="11"/>
  <c r="M64" i="11"/>
  <c r="Q133" i="11"/>
  <c r="M138" i="11"/>
  <c r="M158" i="11"/>
  <c r="Q221" i="11"/>
  <c r="M225" i="11"/>
  <c r="Q67" i="11"/>
  <c r="M76" i="11"/>
  <c r="Q82" i="11"/>
  <c r="Q147" i="11"/>
  <c r="Q228" i="11"/>
  <c r="M237" i="11"/>
  <c r="Q161" i="11"/>
  <c r="M165" i="11"/>
  <c r="Q85" i="11"/>
  <c r="M90" i="11"/>
  <c r="Q93" i="11"/>
  <c r="M98" i="11"/>
  <c r="Q168" i="11"/>
  <c r="M179" i="11"/>
  <c r="Q247" i="11"/>
  <c r="M258" i="11"/>
  <c r="Q333" i="11"/>
  <c r="M337" i="11"/>
  <c r="M349" i="11" s="1"/>
  <c r="Q240" i="11"/>
  <c r="M244" i="11"/>
  <c r="Q101" i="11"/>
  <c r="M106" i="11"/>
  <c r="Q182" i="11"/>
  <c r="M187" i="11"/>
  <c r="Q261" i="11"/>
  <c r="M265" i="11"/>
  <c r="Q190" i="11"/>
  <c r="M194" i="11"/>
  <c r="Q117" i="11"/>
  <c r="M122" i="11"/>
  <c r="Q197" i="11"/>
  <c r="M204" i="11"/>
  <c r="Q276" i="11"/>
  <c r="M308" i="11"/>
  <c r="Q343" i="11"/>
  <c r="W335" i="11"/>
  <c r="K335" i="9" s="1"/>
  <c r="Q347" i="11"/>
  <c r="W202" i="11"/>
  <c r="K202" i="9" s="1"/>
  <c r="U177" i="11"/>
  <c r="M177" i="9" s="1"/>
  <c r="U235" i="11"/>
  <c r="M235" i="9" s="1"/>
  <c r="U156" i="11"/>
  <c r="M156" i="9" s="1"/>
  <c r="W325" i="11"/>
  <c r="K325" i="9" s="1"/>
  <c r="U185" i="11"/>
  <c r="M185" i="9" s="1"/>
  <c r="Q216" i="11"/>
  <c r="U263" i="11"/>
  <c r="Q306" i="11"/>
  <c r="U88" i="11"/>
  <c r="M88" i="9" s="1"/>
  <c r="U37" i="11"/>
  <c r="M37" i="9" s="1"/>
  <c r="W74" i="11"/>
  <c r="K74" i="9" s="1"/>
  <c r="U49" i="11"/>
  <c r="M49" i="9" s="1"/>
  <c r="Q62" i="11"/>
  <c r="W263" i="11" l="1"/>
  <c r="K263" i="9" s="1"/>
  <c r="M263" i="9"/>
  <c r="M269" i="11"/>
  <c r="M140" i="11"/>
  <c r="U276" i="11"/>
  <c r="M276" i="9" s="1"/>
  <c r="Q308" i="11"/>
  <c r="U82" i="11"/>
  <c r="M82" i="9" s="1"/>
  <c r="U261" i="11"/>
  <c r="M261" i="9" s="1"/>
  <c r="Q265" i="11"/>
  <c r="U333" i="11"/>
  <c r="M333" i="9" s="1"/>
  <c r="Q337" i="11"/>
  <c r="Q349" i="11" s="1"/>
  <c r="U85" i="11"/>
  <c r="M85" i="9" s="1"/>
  <c r="Q90" i="11"/>
  <c r="U54" i="11"/>
  <c r="M54" i="9" s="1"/>
  <c r="Q64" i="11"/>
  <c r="U144" i="11"/>
  <c r="M144" i="9" s="1"/>
  <c r="U197" i="11"/>
  <c r="M197" i="9" s="1"/>
  <c r="Q204" i="11"/>
  <c r="U67" i="11"/>
  <c r="M67" i="9" s="1"/>
  <c r="Q76" i="11"/>
  <c r="U247" i="11"/>
  <c r="M247" i="9" s="1"/>
  <c r="Q258" i="11"/>
  <c r="U109" i="11"/>
  <c r="M109" i="9" s="1"/>
  <c r="Q114" i="11"/>
  <c r="U117" i="11"/>
  <c r="M117" i="9" s="1"/>
  <c r="Q122" i="11"/>
  <c r="U221" i="11"/>
  <c r="M221" i="9" s="1"/>
  <c r="Q225" i="11"/>
  <c r="U161" i="11"/>
  <c r="M161" i="9" s="1"/>
  <c r="Q165" i="11"/>
  <c r="U101" i="11"/>
  <c r="M101" i="9" s="1"/>
  <c r="Q106" i="11"/>
  <c r="U168" i="11"/>
  <c r="M168" i="9" s="1"/>
  <c r="Q179" i="11"/>
  <c r="U228" i="11"/>
  <c r="M228" i="9" s="1"/>
  <c r="Q237" i="11"/>
  <c r="U313" i="11"/>
  <c r="M313" i="9" s="1"/>
  <c r="Q327" i="11"/>
  <c r="U42" i="11"/>
  <c r="M42" i="9" s="1"/>
  <c r="Q51" i="11"/>
  <c r="U182" i="11"/>
  <c r="M182" i="9" s="1"/>
  <c r="Q187" i="11"/>
  <c r="U190" i="11"/>
  <c r="M190" i="9" s="1"/>
  <c r="Q194" i="11"/>
  <c r="U147" i="11"/>
  <c r="M147" i="9" s="1"/>
  <c r="Q158" i="11"/>
  <c r="U125" i="11"/>
  <c r="M125" i="9" s="1"/>
  <c r="Q130" i="11"/>
  <c r="U240" i="11"/>
  <c r="M240" i="9" s="1"/>
  <c r="Q244" i="11"/>
  <c r="U93" i="11"/>
  <c r="M93" i="9" s="1"/>
  <c r="Q98" i="11"/>
  <c r="U133" i="11"/>
  <c r="M133" i="9" s="1"/>
  <c r="Q138" i="11"/>
  <c r="U207" i="11"/>
  <c r="M207" i="9" s="1"/>
  <c r="Q218" i="11"/>
  <c r="U29" i="11"/>
  <c r="M29" i="9" s="1"/>
  <c r="Q39" i="11"/>
  <c r="U306" i="11"/>
  <c r="M306" i="9" s="1"/>
  <c r="W235" i="11"/>
  <c r="K235" i="9" s="1"/>
  <c r="U216" i="11"/>
  <c r="M216" i="9" s="1"/>
  <c r="W177" i="11"/>
  <c r="K177" i="9" s="1"/>
  <c r="W185" i="11"/>
  <c r="K185" i="9" s="1"/>
  <c r="W156" i="11"/>
  <c r="K156" i="9" s="1"/>
  <c r="W88" i="11"/>
  <c r="K88" i="9" s="1"/>
  <c r="U62" i="11"/>
  <c r="M62" i="9" s="1"/>
  <c r="W49" i="11"/>
  <c r="K49" i="9" s="1"/>
  <c r="W37" i="11"/>
  <c r="K37" i="9" s="1"/>
  <c r="Q269" i="11" l="1"/>
  <c r="Q140" i="11"/>
  <c r="W228" i="11"/>
  <c r="K228" i="9" s="1"/>
  <c r="U237" i="11"/>
  <c r="W247" i="11"/>
  <c r="K247" i="9" s="1"/>
  <c r="U258" i="11"/>
  <c r="M258" i="9" s="1"/>
  <c r="W240" i="11"/>
  <c r="K240" i="9" s="1"/>
  <c r="U244" i="11"/>
  <c r="M244" i="9" s="1"/>
  <c r="W168" i="11"/>
  <c r="K168" i="9" s="1"/>
  <c r="U179" i="11"/>
  <c r="M179" i="9" s="1"/>
  <c r="W221" i="11"/>
  <c r="K221" i="9" s="1"/>
  <c r="U225" i="11"/>
  <c r="M225" i="9" s="1"/>
  <c r="W67" i="11"/>
  <c r="K67" i="9" s="1"/>
  <c r="U76" i="11"/>
  <c r="M76" i="9" s="1"/>
  <c r="W85" i="11"/>
  <c r="K85" i="9" s="1"/>
  <c r="U90" i="11"/>
  <c r="W276" i="11"/>
  <c r="K276" i="9" s="1"/>
  <c r="U308" i="11"/>
  <c r="M308" i="9" s="1"/>
  <c r="W93" i="11"/>
  <c r="K93" i="9" s="1"/>
  <c r="U98" i="11"/>
  <c r="W161" i="11"/>
  <c r="K161" i="9" s="1"/>
  <c r="U165" i="11"/>
  <c r="M165" i="9" s="1"/>
  <c r="W101" i="11"/>
  <c r="K101" i="9" s="1"/>
  <c r="U106" i="11"/>
  <c r="M106" i="9" s="1"/>
  <c r="W117" i="11"/>
  <c r="K117" i="9" s="1"/>
  <c r="U122" i="11"/>
  <c r="M122" i="9" s="1"/>
  <c r="W197" i="11"/>
  <c r="K197" i="9" s="1"/>
  <c r="U204" i="11"/>
  <c r="M204" i="9" s="1"/>
  <c r="W333" i="11"/>
  <c r="K333" i="9" s="1"/>
  <c r="U337" i="11"/>
  <c r="M337" i="9" s="1"/>
  <c r="W82" i="11"/>
  <c r="K82" i="9" s="1"/>
  <c r="W29" i="11"/>
  <c r="K29" i="9" s="1"/>
  <c r="U39" i="11"/>
  <c r="M39" i="9" s="1"/>
  <c r="W190" i="11"/>
  <c r="K190" i="9" s="1"/>
  <c r="U194" i="11"/>
  <c r="M194" i="9" s="1"/>
  <c r="W54" i="11"/>
  <c r="K54" i="9" s="1"/>
  <c r="U64" i="11"/>
  <c r="M64" i="9" s="1"/>
  <c r="W182" i="11"/>
  <c r="K182" i="9" s="1"/>
  <c r="U187" i="11"/>
  <c r="W207" i="11"/>
  <c r="K207" i="9" s="1"/>
  <c r="U218" i="11"/>
  <c r="M218" i="9" s="1"/>
  <c r="W125" i="11"/>
  <c r="K125" i="9" s="1"/>
  <c r="U130" i="11"/>
  <c r="M130" i="9" s="1"/>
  <c r="W42" i="11"/>
  <c r="K42" i="9" s="1"/>
  <c r="U51" i="11"/>
  <c r="W133" i="11"/>
  <c r="K133" i="9" s="1"/>
  <c r="U138" i="11"/>
  <c r="M138" i="9" s="1"/>
  <c r="W147" i="11"/>
  <c r="K147" i="9" s="1"/>
  <c r="U158" i="11"/>
  <c r="M158" i="9" s="1"/>
  <c r="W313" i="11"/>
  <c r="K313" i="9" s="1"/>
  <c r="U327" i="11"/>
  <c r="M327" i="9" s="1"/>
  <c r="W109" i="11"/>
  <c r="K109" i="9" s="1"/>
  <c r="U114" i="11"/>
  <c r="M114" i="9" s="1"/>
  <c r="W144" i="11"/>
  <c r="K144" i="9" s="1"/>
  <c r="W261" i="11"/>
  <c r="K261" i="9" s="1"/>
  <c r="U265" i="11"/>
  <c r="W306" i="11"/>
  <c r="K306" i="9" s="1"/>
  <c r="W216" i="11"/>
  <c r="K216" i="9" s="1"/>
  <c r="S158" i="11"/>
  <c r="S39" i="11"/>
  <c r="W62" i="11"/>
  <c r="K62" i="9" s="1"/>
  <c r="S90" i="11" l="1"/>
  <c r="M90" i="9"/>
  <c r="S187" i="11"/>
  <c r="M187" i="9"/>
  <c r="S51" i="11"/>
  <c r="M51" i="9"/>
  <c r="S98" i="11"/>
  <c r="M98" i="9"/>
  <c r="S237" i="11"/>
  <c r="M237" i="9"/>
  <c r="S265" i="11"/>
  <c r="M265" i="9"/>
  <c r="U269" i="11"/>
  <c r="S179" i="11"/>
  <c r="U140" i="11"/>
  <c r="M140" i="9" s="1"/>
  <c r="U349" i="11"/>
  <c r="S337" i="11"/>
  <c r="S327" i="11"/>
  <c r="S204" i="11"/>
  <c r="S258" i="11"/>
  <c r="S76" i="11"/>
  <c r="S165" i="11"/>
  <c r="S218" i="11"/>
  <c r="S244" i="11"/>
  <c r="S308" i="11"/>
  <c r="S64" i="11"/>
  <c r="S269" i="11" l="1"/>
  <c r="M269" i="9"/>
  <c r="S349" i="11"/>
  <c r="M349" i="9"/>
  <c r="S194" i="11"/>
  <c r="S225" i="11"/>
  <c r="S106" i="11"/>
  <c r="S122" i="11" l="1"/>
  <c r="S114" i="11"/>
  <c r="S130" i="11" l="1"/>
  <c r="S138" i="11" l="1"/>
  <c r="S140" i="11" l="1"/>
  <c r="M23" i="11" l="1"/>
  <c r="Q23" i="11" s="1"/>
  <c r="U23" i="11" s="1"/>
  <c r="M24" i="11"/>
  <c r="Q24" i="11" s="1"/>
  <c r="U24" i="11" s="1"/>
  <c r="M18" i="11"/>
  <c r="Q18" i="11" s="1"/>
  <c r="U18" i="11" s="1"/>
  <c r="M19" i="11"/>
  <c r="Q19" i="11" s="1"/>
  <c r="U19" i="11" s="1"/>
  <c r="M20" i="11"/>
  <c r="Q20" i="11" s="1"/>
  <c r="U20" i="11" s="1"/>
  <c r="M21" i="11"/>
  <c r="Q21" i="11" s="1"/>
  <c r="U21" i="11" s="1"/>
  <c r="M22" i="11"/>
  <c r="Q22" i="11" s="1"/>
  <c r="U22" i="11" s="1"/>
  <c r="M17" i="11"/>
  <c r="E520" i="11"/>
  <c r="E494" i="11"/>
  <c r="E475" i="11"/>
  <c r="E451" i="11"/>
  <c r="E436" i="11"/>
  <c r="E412" i="11"/>
  <c r="E402" i="11"/>
  <c r="E377" i="11"/>
  <c r="E337" i="11"/>
  <c r="E327" i="11"/>
  <c r="E308" i="11"/>
  <c r="E265" i="11"/>
  <c r="E258" i="11"/>
  <c r="E244" i="11"/>
  <c r="E237" i="11"/>
  <c r="E225" i="11"/>
  <c r="E218" i="11"/>
  <c r="E204" i="11"/>
  <c r="E194" i="11"/>
  <c r="E187" i="11"/>
  <c r="E179" i="11"/>
  <c r="E165" i="11"/>
  <c r="E158" i="11"/>
  <c r="E138" i="11"/>
  <c r="E130" i="11"/>
  <c r="E122" i="11"/>
  <c r="E114" i="11"/>
  <c r="E106" i="11"/>
  <c r="E98" i="11"/>
  <c r="E90" i="11"/>
  <c r="E76" i="11"/>
  <c r="E64" i="11"/>
  <c r="E51" i="11"/>
  <c r="E39" i="11"/>
  <c r="E26" i="11"/>
  <c r="W22" i="11" l="1"/>
  <c r="K22" i="9" s="1"/>
  <c r="M22" i="9"/>
  <c r="W20" i="11"/>
  <c r="K20" i="9" s="1"/>
  <c r="M20" i="9"/>
  <c r="W19" i="11"/>
  <c r="K19" i="9" s="1"/>
  <c r="M19" i="9"/>
  <c r="W18" i="11"/>
  <c r="K18" i="9" s="1"/>
  <c r="M18" i="9"/>
  <c r="W21" i="11"/>
  <c r="K21" i="9" s="1"/>
  <c r="M21" i="9"/>
  <c r="W24" i="11"/>
  <c r="K24" i="9" s="1"/>
  <c r="M24" i="9"/>
  <c r="W23" i="11"/>
  <c r="K23" i="9" s="1"/>
  <c r="M23" i="9"/>
  <c r="Q17" i="11"/>
  <c r="M26" i="11"/>
  <c r="M78" i="11" s="1"/>
  <c r="K237" i="11"/>
  <c r="W237" i="11"/>
  <c r="K237" i="9" s="1"/>
  <c r="K138" i="11"/>
  <c r="W138" i="11"/>
  <c r="K138" i="9" s="1"/>
  <c r="K64" i="11"/>
  <c r="W64" i="11"/>
  <c r="K64" i="9" s="1"/>
  <c r="K225" i="11"/>
  <c r="W225" i="11"/>
  <c r="K225" i="9" s="1"/>
  <c r="K90" i="11"/>
  <c r="W90" i="11"/>
  <c r="K90" i="9" s="1"/>
  <c r="K179" i="11"/>
  <c r="W179" i="11"/>
  <c r="K179" i="9" s="1"/>
  <c r="K258" i="11"/>
  <c r="W258" i="11"/>
  <c r="K258" i="9" s="1"/>
  <c r="K436" i="11"/>
  <c r="W436" i="11"/>
  <c r="K436" i="9" s="1"/>
  <c r="K158" i="11"/>
  <c r="W158" i="11"/>
  <c r="K158" i="9" s="1"/>
  <c r="K165" i="11"/>
  <c r="W165" i="11"/>
  <c r="K165" i="9" s="1"/>
  <c r="K106" i="11"/>
  <c r="W106" i="11"/>
  <c r="K106" i="9" s="1"/>
  <c r="K265" i="11"/>
  <c r="W265" i="11"/>
  <c r="K265" i="9" s="1"/>
  <c r="K451" i="11"/>
  <c r="W451" i="11"/>
  <c r="K451" i="9" s="1"/>
  <c r="K76" i="11"/>
  <c r="W76" i="11"/>
  <c r="K76" i="9" s="1"/>
  <c r="K244" i="11"/>
  <c r="W244" i="11"/>
  <c r="K244" i="9" s="1"/>
  <c r="K187" i="11"/>
  <c r="W187" i="11"/>
  <c r="K187" i="9" s="1"/>
  <c r="K308" i="11"/>
  <c r="W308" i="11"/>
  <c r="K402" i="11"/>
  <c r="W402" i="11"/>
  <c r="K402" i="9" s="1"/>
  <c r="K98" i="11"/>
  <c r="W98" i="11"/>
  <c r="K98" i="9" s="1"/>
  <c r="K39" i="11"/>
  <c r="W39" i="11"/>
  <c r="K39" i="9" s="1"/>
  <c r="K122" i="11"/>
  <c r="W122" i="11"/>
  <c r="K122" i="9" s="1"/>
  <c r="K204" i="11"/>
  <c r="W204" i="11"/>
  <c r="K204" i="9" s="1"/>
  <c r="K327" i="11"/>
  <c r="W327" i="11"/>
  <c r="E505" i="11"/>
  <c r="K494" i="11"/>
  <c r="W494" i="11"/>
  <c r="K494" i="9" s="1"/>
  <c r="K412" i="11"/>
  <c r="W412" i="11"/>
  <c r="K412" i="9" s="1"/>
  <c r="E78" i="11"/>
  <c r="K114" i="11"/>
  <c r="W114" i="11"/>
  <c r="K114" i="9" s="1"/>
  <c r="K194" i="11"/>
  <c r="W194" i="11"/>
  <c r="K194" i="9" s="1"/>
  <c r="K51" i="11"/>
  <c r="W51" i="11"/>
  <c r="K51" i="9" s="1"/>
  <c r="K130" i="11"/>
  <c r="W130" i="11"/>
  <c r="K130" i="9" s="1"/>
  <c r="K218" i="11"/>
  <c r="W218" i="11"/>
  <c r="K218" i="9" s="1"/>
  <c r="E349" i="11"/>
  <c r="K337" i="11"/>
  <c r="W337" i="11"/>
  <c r="E454" i="11"/>
  <c r="E140" i="11"/>
  <c r="E269" i="11"/>
  <c r="K327" i="9" l="1"/>
  <c r="K26" i="11"/>
  <c r="K308" i="9"/>
  <c r="K337" i="9"/>
  <c r="K140" i="11"/>
  <c r="W140" i="11"/>
  <c r="K140" i="9" s="1"/>
  <c r="E478" i="11"/>
  <c r="K454" i="11"/>
  <c r="W454" i="11"/>
  <c r="K454" i="9" s="1"/>
  <c r="K269" i="11"/>
  <c r="W269" i="11"/>
  <c r="K269" i="9" s="1"/>
  <c r="M271" i="11"/>
  <c r="K78" i="11"/>
  <c r="K349" i="11"/>
  <c r="W349" i="11"/>
  <c r="K349" i="9" s="1"/>
  <c r="E508" i="11"/>
  <c r="K505" i="11"/>
  <c r="W505" i="11"/>
  <c r="K505" i="9" s="1"/>
  <c r="U17" i="11"/>
  <c r="M17" i="9" s="1"/>
  <c r="Q26" i="11"/>
  <c r="Q78" i="11" s="1"/>
  <c r="E271" i="11"/>
  <c r="E352" i="11" s="1"/>
  <c r="E380" i="11" s="1"/>
  <c r="Q271" i="11" l="1"/>
  <c r="W17" i="11"/>
  <c r="K17" i="9" s="1"/>
  <c r="U26" i="11"/>
  <c r="E529" i="11"/>
  <c r="M352" i="11"/>
  <c r="K271" i="11"/>
  <c r="K508" i="11"/>
  <c r="W508" i="11"/>
  <c r="K508" i="9" s="1"/>
  <c r="E523" i="11"/>
  <c r="K478" i="11"/>
  <c r="W478" i="11"/>
  <c r="K478" i="9" s="1"/>
  <c r="E526" i="11"/>
  <c r="S26" i="11" l="1"/>
  <c r="M26" i="9"/>
  <c r="M526" i="11"/>
  <c r="K526" i="11" s="1"/>
  <c r="M380" i="11"/>
  <c r="K352" i="11"/>
  <c r="U78" i="11"/>
  <c r="M78" i="9" s="1"/>
  <c r="W26" i="11"/>
  <c r="K26" i="9" s="1"/>
  <c r="K523" i="11"/>
  <c r="W523" i="11"/>
  <c r="K523" i="9" s="1"/>
  <c r="Q352" i="11"/>
  <c r="Q526" i="11" l="1"/>
  <c r="Q380" i="11"/>
  <c r="M529" i="11"/>
  <c r="K529" i="11" s="1"/>
  <c r="K380" i="11"/>
  <c r="U271" i="11"/>
  <c r="M271" i="9" s="1"/>
  <c r="W78" i="11"/>
  <c r="K78" i="9" s="1"/>
  <c r="S78" i="11"/>
  <c r="U352" i="11" l="1"/>
  <c r="M352" i="9" s="1"/>
  <c r="G7" i="14" s="1"/>
  <c r="W271" i="11"/>
  <c r="K271" i="9" s="1"/>
  <c r="S271" i="11"/>
  <c r="Q529" i="11"/>
  <c r="U526" i="11" l="1"/>
  <c r="M526" i="9" s="1"/>
  <c r="U380" i="11"/>
  <c r="M380" i="9" s="1"/>
  <c r="W352" i="11"/>
  <c r="K352" i="9" s="1"/>
  <c r="S352" i="11"/>
  <c r="P490" i="9"/>
  <c r="R490" i="9"/>
  <c r="R486" i="9"/>
  <c r="P486" i="9"/>
  <c r="E520" i="9"/>
  <c r="R503" i="9"/>
  <c r="P503" i="9"/>
  <c r="R502" i="9"/>
  <c r="P502" i="9"/>
  <c r="R501" i="9"/>
  <c r="P501" i="9"/>
  <c r="R500" i="9"/>
  <c r="P500" i="9"/>
  <c r="R499" i="9"/>
  <c r="P499" i="9"/>
  <c r="R498" i="9"/>
  <c r="P498" i="9"/>
  <c r="R497" i="9"/>
  <c r="P497" i="9"/>
  <c r="R496" i="9"/>
  <c r="P496" i="9"/>
  <c r="I494" i="9"/>
  <c r="I505" i="9" s="1"/>
  <c r="I508" i="9" s="1"/>
  <c r="E494" i="9"/>
  <c r="E505" i="9" s="1"/>
  <c r="E508" i="9" s="1"/>
  <c r="C11" i="14" s="1"/>
  <c r="R492" i="9"/>
  <c r="P492" i="9"/>
  <c r="R491" i="9"/>
  <c r="P491" i="9"/>
  <c r="R489" i="9"/>
  <c r="P489" i="9"/>
  <c r="E11" i="14" l="1"/>
  <c r="I523" i="9"/>
  <c r="U529" i="11"/>
  <c r="M529" i="9" s="1"/>
  <c r="W380" i="11"/>
  <c r="K380" i="9" s="1"/>
  <c r="S380" i="11"/>
  <c r="W526" i="11"/>
  <c r="K526" i="9" s="1"/>
  <c r="S526" i="11"/>
  <c r="G494" i="9"/>
  <c r="P494" i="9" s="1"/>
  <c r="R494" i="9"/>
  <c r="R523" i="9"/>
  <c r="E523" i="9"/>
  <c r="W529" i="11" l="1"/>
  <c r="K529" i="9" s="1"/>
  <c r="S529" i="11"/>
  <c r="R505" i="9"/>
  <c r="R508" i="9"/>
  <c r="J11" i="14" s="1"/>
  <c r="G505" i="9"/>
  <c r="P505" i="9" s="1"/>
  <c r="G508" i="9"/>
  <c r="P508" i="9" s="1"/>
  <c r="G523" i="9"/>
  <c r="P523" i="9" s="1"/>
  <c r="E475" i="9" l="1"/>
  <c r="I451" i="9"/>
  <c r="E451" i="9"/>
  <c r="I436" i="9"/>
  <c r="E436" i="9"/>
  <c r="I412" i="9"/>
  <c r="E412" i="9"/>
  <c r="I402" i="9"/>
  <c r="E402" i="9"/>
  <c r="E454" i="9" l="1"/>
  <c r="G451" i="9"/>
  <c r="P451" i="9" s="1"/>
  <c r="I454" i="9"/>
  <c r="R451" i="9"/>
  <c r="R436" i="9"/>
  <c r="R412" i="9"/>
  <c r="G436" i="9"/>
  <c r="P436" i="9" s="1"/>
  <c r="G412" i="9"/>
  <c r="P412" i="9" s="1"/>
  <c r="G402" i="9"/>
  <c r="P402" i="9" s="1"/>
  <c r="R402" i="9"/>
  <c r="E9" i="14" l="1"/>
  <c r="I478" i="9"/>
  <c r="E478" i="9"/>
  <c r="C9" i="14"/>
  <c r="R454" i="9"/>
  <c r="J9" i="14" s="1"/>
  <c r="G454" i="9"/>
  <c r="P454" i="9" s="1"/>
  <c r="R478" i="9" l="1"/>
  <c r="G478" i="9"/>
  <c r="P478" i="9" s="1"/>
  <c r="E377" i="9" l="1"/>
  <c r="I327" i="9"/>
  <c r="E327" i="9"/>
  <c r="I51" i="9"/>
  <c r="E51" i="9"/>
  <c r="P345" i="9"/>
  <c r="R345" i="9"/>
  <c r="I308" i="9"/>
  <c r="E308" i="9"/>
  <c r="P280" i="9"/>
  <c r="R280" i="9"/>
  <c r="P281" i="9"/>
  <c r="R281" i="9"/>
  <c r="P282" i="9"/>
  <c r="R282" i="9"/>
  <c r="P283" i="9"/>
  <c r="R283" i="9"/>
  <c r="P284" i="9"/>
  <c r="R284" i="9"/>
  <c r="P285" i="9"/>
  <c r="R285" i="9"/>
  <c r="P286" i="9"/>
  <c r="R286" i="9"/>
  <c r="P287" i="9"/>
  <c r="R287" i="9"/>
  <c r="P288" i="9"/>
  <c r="P289" i="9"/>
  <c r="R289" i="9"/>
  <c r="P290" i="9"/>
  <c r="R290" i="9"/>
  <c r="P291" i="9"/>
  <c r="R291" i="9"/>
  <c r="P292" i="9"/>
  <c r="R292" i="9"/>
  <c r="P297" i="9"/>
  <c r="R297" i="9"/>
  <c r="P299" i="9"/>
  <c r="R299" i="9"/>
  <c r="P300" i="9"/>
  <c r="R300" i="9"/>
  <c r="P301" i="9"/>
  <c r="R301" i="9"/>
  <c r="P302" i="9"/>
  <c r="R302" i="9"/>
  <c r="P276" i="9"/>
  <c r="R276" i="9"/>
  <c r="P277" i="9"/>
  <c r="R277" i="9"/>
  <c r="P278" i="9"/>
  <c r="R278" i="9"/>
  <c r="R306" i="9"/>
  <c r="P306" i="9"/>
  <c r="R305" i="9"/>
  <c r="P305" i="9"/>
  <c r="R279" i="9"/>
  <c r="P279" i="9"/>
  <c r="R267" i="9"/>
  <c r="P267" i="9"/>
  <c r="I265" i="9"/>
  <c r="E265" i="9"/>
  <c r="R263" i="9"/>
  <c r="P263" i="9"/>
  <c r="R261" i="9"/>
  <c r="P261" i="9"/>
  <c r="P251" i="9"/>
  <c r="R251" i="9"/>
  <c r="I258" i="9"/>
  <c r="E258" i="9"/>
  <c r="R256" i="9"/>
  <c r="P256" i="9"/>
  <c r="R253" i="9"/>
  <c r="P253" i="9"/>
  <c r="I244" i="9"/>
  <c r="E244" i="9"/>
  <c r="R242" i="9"/>
  <c r="P242" i="9"/>
  <c r="I237" i="9"/>
  <c r="E237" i="9"/>
  <c r="R230" i="9"/>
  <c r="P230" i="9"/>
  <c r="R229" i="9"/>
  <c r="P229" i="9"/>
  <c r="I225" i="9"/>
  <c r="E225" i="9"/>
  <c r="R223" i="9"/>
  <c r="P223" i="9"/>
  <c r="R221" i="9"/>
  <c r="P221" i="9"/>
  <c r="I218" i="9"/>
  <c r="E218" i="9"/>
  <c r="I204" i="9"/>
  <c r="E204" i="9"/>
  <c r="I194" i="9"/>
  <c r="E194" i="9"/>
  <c r="I187" i="9"/>
  <c r="E187" i="9"/>
  <c r="I179" i="9"/>
  <c r="E179" i="9"/>
  <c r="I165" i="9"/>
  <c r="E165" i="9"/>
  <c r="I158" i="9"/>
  <c r="E158" i="9"/>
  <c r="R144" i="9"/>
  <c r="P144" i="9"/>
  <c r="I138" i="9"/>
  <c r="E138" i="9"/>
  <c r="I130" i="9"/>
  <c r="E130" i="9"/>
  <c r="I122" i="9"/>
  <c r="E122" i="9"/>
  <c r="I114" i="9"/>
  <c r="E114" i="9"/>
  <c r="I106" i="9"/>
  <c r="E106" i="9"/>
  <c r="I98" i="9"/>
  <c r="E98" i="9"/>
  <c r="I90" i="9"/>
  <c r="E90" i="9"/>
  <c r="R82" i="9"/>
  <c r="P82" i="9"/>
  <c r="I76" i="9"/>
  <c r="E76" i="9"/>
  <c r="R69" i="9"/>
  <c r="P69" i="9"/>
  <c r="R68" i="9"/>
  <c r="P68" i="9"/>
  <c r="I64" i="9"/>
  <c r="E64" i="9"/>
  <c r="P35" i="9"/>
  <c r="R35" i="9"/>
  <c r="I39" i="9"/>
  <c r="E39" i="9"/>
  <c r="R37" i="9"/>
  <c r="P37" i="9"/>
  <c r="R36" i="9"/>
  <c r="P36" i="9"/>
  <c r="R33" i="9"/>
  <c r="P33" i="9"/>
  <c r="I26" i="9"/>
  <c r="E26" i="9"/>
  <c r="P24" i="9"/>
  <c r="R23" i="9"/>
  <c r="P23" i="9"/>
  <c r="R22" i="9"/>
  <c r="P22" i="9"/>
  <c r="R21" i="9"/>
  <c r="P21" i="9"/>
  <c r="R20" i="9"/>
  <c r="P20" i="9"/>
  <c r="R19" i="9"/>
  <c r="P19" i="9"/>
  <c r="R18" i="9"/>
  <c r="P18" i="9"/>
  <c r="R17" i="9"/>
  <c r="P17" i="9"/>
  <c r="E140" i="9" l="1"/>
  <c r="E269" i="9"/>
  <c r="I269" i="9"/>
  <c r="E78" i="9"/>
  <c r="I140" i="9"/>
  <c r="I78" i="9"/>
  <c r="I271" i="9" s="1"/>
  <c r="G51" i="9"/>
  <c r="R308" i="9"/>
  <c r="G308" i="9"/>
  <c r="P308" i="9" s="1"/>
  <c r="G258" i="9"/>
  <c r="P258" i="9" s="1"/>
  <c r="R265" i="9"/>
  <c r="G265" i="9"/>
  <c r="P265" i="9" s="1"/>
  <c r="R258" i="9"/>
  <c r="G244" i="9"/>
  <c r="P244" i="9" s="1"/>
  <c r="R244" i="9"/>
  <c r="G225" i="9"/>
  <c r="P225" i="9" s="1"/>
  <c r="R225" i="9"/>
  <c r="G237" i="9"/>
  <c r="G204" i="9"/>
  <c r="G218" i="9"/>
  <c r="G194" i="9"/>
  <c r="G187" i="9"/>
  <c r="G179" i="9"/>
  <c r="G165" i="9"/>
  <c r="G158" i="9"/>
  <c r="G114" i="9"/>
  <c r="G130" i="9"/>
  <c r="G138" i="9"/>
  <c r="G122" i="9"/>
  <c r="G106" i="9"/>
  <c r="G98" i="9"/>
  <c r="G76" i="9"/>
  <c r="G90" i="9"/>
  <c r="G64" i="9"/>
  <c r="R39" i="9"/>
  <c r="G39" i="9"/>
  <c r="P39" i="9" s="1"/>
  <c r="G26" i="9"/>
  <c r="P26" i="9" s="1"/>
  <c r="G78" i="9" l="1"/>
  <c r="G140" i="9"/>
  <c r="E271" i="9"/>
  <c r="G269" i="9"/>
  <c r="G271" i="9" l="1"/>
  <c r="R24" i="9" l="1"/>
  <c r="R288" i="9"/>
  <c r="R26" i="9"/>
  <c r="R269" i="9"/>
  <c r="R271" i="9"/>
  <c r="R343" i="9"/>
  <c r="R248" i="9"/>
  <c r="R249" i="9"/>
  <c r="R232" i="9"/>
  <c r="R233" i="9"/>
  <c r="R240" i="9"/>
  <c r="R71" i="9"/>
  <c r="R78" i="9"/>
  <c r="R85" i="9"/>
  <c r="R86" i="9"/>
  <c r="R87" i="9"/>
  <c r="R93" i="9"/>
  <c r="R94" i="9"/>
  <c r="R95" i="9"/>
  <c r="R101" i="9"/>
  <c r="R102" i="9"/>
  <c r="R103" i="9"/>
  <c r="R109" i="9"/>
  <c r="R110" i="9"/>
  <c r="R111" i="9"/>
  <c r="R117" i="9"/>
  <c r="R118" i="9"/>
  <c r="R119" i="9"/>
  <c r="R125" i="9"/>
  <c r="R389" i="9"/>
  <c r="R392" i="9"/>
  <c r="R395" i="9"/>
  <c r="R398" i="9"/>
  <c r="R399" i="9"/>
  <c r="R407" i="9"/>
  <c r="R408" i="9"/>
  <c r="R148" i="9"/>
  <c r="R149" i="9"/>
  <c r="R152" i="9"/>
  <c r="R153" i="9"/>
  <c r="R154" i="9"/>
  <c r="R417" i="9"/>
  <c r="R418" i="9"/>
  <c r="R419" i="9"/>
  <c r="R420" i="9"/>
  <c r="R161" i="9"/>
  <c r="R170" i="9"/>
  <c r="R173" i="9"/>
  <c r="R174" i="9"/>
  <c r="R175" i="9"/>
  <c r="R441" i="9"/>
  <c r="R442" i="9"/>
  <c r="R443" i="9"/>
  <c r="R182" i="9"/>
  <c r="R183" i="9"/>
  <c r="R184" i="9"/>
  <c r="R444" i="9"/>
  <c r="R445" i="9"/>
  <c r="R448" i="9"/>
  <c r="R449" i="9"/>
  <c r="R197" i="9"/>
  <c r="R198" i="9"/>
  <c r="R199" i="9"/>
  <c r="R201" i="9"/>
  <c r="R200" i="9"/>
  <c r="R207" i="9"/>
  <c r="R208" i="9"/>
  <c r="R209" i="9"/>
  <c r="R212" i="9"/>
  <c r="R213" i="9"/>
  <c r="R214" i="9"/>
  <c r="R304" i="9"/>
  <c r="R59" i="9"/>
  <c r="R67" i="9"/>
  <c r="R262" i="9"/>
  <c r="R241" i="9"/>
  <c r="R254" i="9"/>
  <c r="R228" i="9"/>
  <c r="R70" i="9"/>
  <c r="R45" i="9" l="1"/>
  <c r="R57" i="9"/>
  <c r="R204" i="9"/>
  <c r="R202" i="9"/>
  <c r="R434" i="9"/>
  <c r="R169" i="9"/>
  <c r="R397" i="9"/>
  <c r="R136" i="9"/>
  <c r="R138" i="9"/>
  <c r="R391" i="9"/>
  <c r="R130" i="9"/>
  <c r="R128" i="9"/>
  <c r="R120" i="9"/>
  <c r="R122" i="9"/>
  <c r="R114" i="9"/>
  <c r="R112" i="9"/>
  <c r="R104" i="9"/>
  <c r="R106" i="9"/>
  <c r="R98" i="9"/>
  <c r="R96" i="9"/>
  <c r="R88" i="9"/>
  <c r="R90" i="9"/>
  <c r="R433" i="9"/>
  <c r="R168" i="9"/>
  <c r="R396" i="9"/>
  <c r="R135" i="9"/>
  <c r="R390" i="9"/>
  <c r="R127" i="9"/>
  <c r="R56" i="9"/>
  <c r="R44" i="9"/>
  <c r="R252" i="9"/>
  <c r="R250" i="9"/>
  <c r="R255" i="9"/>
  <c r="R43" i="9"/>
  <c r="R55" i="9"/>
  <c r="R447" i="9"/>
  <c r="R191" i="9"/>
  <c r="R427" i="9"/>
  <c r="R432" i="9"/>
  <c r="R410" i="9"/>
  <c r="R421" i="9"/>
  <c r="R156" i="9"/>
  <c r="R158" i="9"/>
  <c r="R151" i="9"/>
  <c r="R42" i="9"/>
  <c r="R54" i="9"/>
  <c r="R446" i="9"/>
  <c r="R190" i="9"/>
  <c r="R426" i="9"/>
  <c r="R431" i="9"/>
  <c r="R155" i="9"/>
  <c r="R150" i="9"/>
  <c r="R394" i="9"/>
  <c r="R134" i="9"/>
  <c r="R388" i="9"/>
  <c r="R126" i="9"/>
  <c r="R64" i="9"/>
  <c r="R51" i="9"/>
  <c r="R62" i="9"/>
  <c r="R49" i="9"/>
  <c r="R425" i="9"/>
  <c r="R430" i="9"/>
  <c r="R163" i="9"/>
  <c r="R165" i="9"/>
  <c r="R393" i="9"/>
  <c r="R133" i="9"/>
  <c r="R303" i="9"/>
  <c r="R294" i="9"/>
  <c r="R30" i="9"/>
  <c r="R48" i="9"/>
  <c r="R47" i="9"/>
  <c r="R61" i="9"/>
  <c r="R60" i="9"/>
  <c r="R177" i="9"/>
  <c r="R172" i="9"/>
  <c r="R179" i="9"/>
  <c r="R429" i="9"/>
  <c r="R424" i="9"/>
  <c r="R400" i="9"/>
  <c r="R140" i="9"/>
  <c r="R74" i="9"/>
  <c r="R76" i="9"/>
  <c r="R29" i="9"/>
  <c r="R293" i="9"/>
  <c r="R218" i="9"/>
  <c r="R216" i="9"/>
  <c r="R211" i="9"/>
  <c r="R176" i="9"/>
  <c r="R171" i="9"/>
  <c r="R423" i="9"/>
  <c r="R428" i="9"/>
  <c r="R409" i="9"/>
  <c r="R147" i="9"/>
  <c r="R73" i="9"/>
  <c r="R72" i="9"/>
  <c r="R295" i="9"/>
  <c r="R31" i="9"/>
  <c r="R234" i="9"/>
  <c r="R231" i="9"/>
  <c r="R296" i="9"/>
  <c r="R32" i="9"/>
  <c r="R46" i="9"/>
  <c r="R58" i="9"/>
  <c r="R210" i="9"/>
  <c r="R215" i="9"/>
  <c r="R194" i="9"/>
  <c r="R192" i="9"/>
  <c r="R187" i="9"/>
  <c r="R185" i="9"/>
  <c r="R422" i="9"/>
  <c r="R162" i="9"/>
  <c r="P70" i="9"/>
  <c r="P94" i="9"/>
  <c r="P199" i="9"/>
  <c r="P183" i="9"/>
  <c r="P389" i="9"/>
  <c r="P254" i="9"/>
  <c r="P214" i="9"/>
  <c r="P198" i="9"/>
  <c r="P182" i="9"/>
  <c r="P174" i="9"/>
  <c r="P420" i="9"/>
  <c r="P118" i="9"/>
  <c r="P110" i="9"/>
  <c r="P102" i="9"/>
  <c r="P87" i="9"/>
  <c r="P184" i="9"/>
  <c r="P207" i="9"/>
  <c r="P175" i="9"/>
  <c r="P395" i="9"/>
  <c r="P248" i="9"/>
  <c r="R325" i="9"/>
  <c r="R319" i="9"/>
  <c r="P213" i="9"/>
  <c r="P197" i="9"/>
  <c r="P445" i="9"/>
  <c r="P443" i="9"/>
  <c r="P173" i="9"/>
  <c r="P419" i="9"/>
  <c r="P149" i="9"/>
  <c r="P125" i="9"/>
  <c r="P117" i="9"/>
  <c r="P109" i="9"/>
  <c r="P101" i="9"/>
  <c r="P448" i="9"/>
  <c r="P67" i="9"/>
  <c r="P262" i="9"/>
  <c r="P212" i="9"/>
  <c r="P442" i="9"/>
  <c r="P228" i="9"/>
  <c r="P444" i="9"/>
  <c r="P233" i="9"/>
  <c r="P441" i="9"/>
  <c r="P417" i="9"/>
  <c r="P399" i="9"/>
  <c r="P232" i="9"/>
  <c r="P208" i="9"/>
  <c r="P152" i="9"/>
  <c r="P148" i="9"/>
  <c r="P93" i="9"/>
  <c r="P170" i="9"/>
  <c r="P154" i="9"/>
  <c r="P408" i="9"/>
  <c r="P398" i="9"/>
  <c r="P392" i="9"/>
  <c r="P85" i="9"/>
  <c r="P78" i="9"/>
  <c r="P201" i="9"/>
  <c r="P200" i="9"/>
  <c r="P418" i="9"/>
  <c r="P86" i="9"/>
  <c r="P71" i="9"/>
  <c r="P209" i="9"/>
  <c r="P449" i="9"/>
  <c r="P161" i="9"/>
  <c r="P153" i="9"/>
  <c r="P407" i="9"/>
  <c r="P240" i="9"/>
  <c r="P119" i="9"/>
  <c r="P111" i="9"/>
  <c r="P103" i="9"/>
  <c r="P95" i="9"/>
  <c r="P249" i="9"/>
  <c r="P303" i="9"/>
  <c r="R247" i="9"/>
  <c r="R222" i="9"/>
  <c r="I337" i="9"/>
  <c r="I349" i="9" s="1"/>
  <c r="P391" i="9" l="1"/>
  <c r="P130" i="9"/>
  <c r="P128" i="9"/>
  <c r="P422" i="9"/>
  <c r="P162" i="9"/>
  <c r="P61" i="9"/>
  <c r="P60" i="9"/>
  <c r="P48" i="9"/>
  <c r="P47" i="9"/>
  <c r="P423" i="9"/>
  <c r="P428" i="9"/>
  <c r="P390" i="9"/>
  <c r="P127" i="9"/>
  <c r="P90" i="9"/>
  <c r="P88" i="9"/>
  <c r="P397" i="9"/>
  <c r="P136" i="9"/>
  <c r="P138" i="9"/>
  <c r="P204" i="9"/>
  <c r="P202" i="9"/>
  <c r="P433" i="9"/>
  <c r="P168" i="9"/>
  <c r="P56" i="9"/>
  <c r="P44" i="9"/>
  <c r="P171" i="9"/>
  <c r="P176" i="9"/>
  <c r="P45" i="9"/>
  <c r="P57" i="9"/>
  <c r="P396" i="9"/>
  <c r="P135" i="9"/>
  <c r="P425" i="9"/>
  <c r="P430" i="9"/>
  <c r="P165" i="9"/>
  <c r="P163" i="9"/>
  <c r="P319" i="9"/>
  <c r="P59" i="9"/>
  <c r="P388" i="9"/>
  <c r="P126" i="9"/>
  <c r="P446" i="9"/>
  <c r="P190" i="9"/>
  <c r="P241" i="9"/>
  <c r="P410" i="9"/>
  <c r="P421" i="9"/>
  <c r="P185" i="9"/>
  <c r="P187" i="9"/>
  <c r="P429" i="9"/>
  <c r="P424" i="9"/>
  <c r="P32" i="9"/>
  <c r="P296" i="9"/>
  <c r="P394" i="9"/>
  <c r="P134" i="9"/>
  <c r="R298" i="9"/>
  <c r="R34" i="9"/>
  <c r="P96" i="9"/>
  <c r="P98" i="9"/>
  <c r="P179" i="9"/>
  <c r="P177" i="9"/>
  <c r="P172" i="9"/>
  <c r="P271" i="9"/>
  <c r="P194" i="9"/>
  <c r="P192" i="9"/>
  <c r="P31" i="9"/>
  <c r="P295" i="9"/>
  <c r="P49" i="9"/>
  <c r="P51" i="9"/>
  <c r="P62" i="9"/>
  <c r="P64" i="9"/>
  <c r="P250" i="9"/>
  <c r="P252" i="9"/>
  <c r="P255" i="9"/>
  <c r="P156" i="9"/>
  <c r="P151" i="9"/>
  <c r="P158" i="9"/>
  <c r="P269" i="9"/>
  <c r="P104" i="9"/>
  <c r="P106" i="9"/>
  <c r="P434" i="9"/>
  <c r="P169" i="9"/>
  <c r="P343" i="9"/>
  <c r="P400" i="9"/>
  <c r="P140" i="9"/>
  <c r="P393" i="9"/>
  <c r="P133" i="9"/>
  <c r="P29" i="9"/>
  <c r="P293" i="9"/>
  <c r="P427" i="9"/>
  <c r="P432" i="9"/>
  <c r="P150" i="9"/>
  <c r="P155" i="9"/>
  <c r="R237" i="9"/>
  <c r="R235" i="9"/>
  <c r="P30" i="9"/>
  <c r="P294" i="9"/>
  <c r="R344" i="9"/>
  <c r="P114" i="9"/>
  <c r="P112" i="9"/>
  <c r="P231" i="9"/>
  <c r="P234" i="9"/>
  <c r="P215" i="9"/>
  <c r="P210" i="9"/>
  <c r="P46" i="9"/>
  <c r="P58" i="9"/>
  <c r="P409" i="9"/>
  <c r="P147" i="9"/>
  <c r="P211" i="9"/>
  <c r="P218" i="9"/>
  <c r="P216" i="9"/>
  <c r="P73" i="9"/>
  <c r="P72" i="9"/>
  <c r="P42" i="9"/>
  <c r="P54" i="9"/>
  <c r="P304" i="9"/>
  <c r="P43" i="9"/>
  <c r="P55" i="9"/>
  <c r="P120" i="9"/>
  <c r="P122" i="9"/>
  <c r="P74" i="9"/>
  <c r="P76" i="9"/>
  <c r="P447" i="9"/>
  <c r="P191" i="9"/>
  <c r="P431" i="9"/>
  <c r="P426" i="9"/>
  <c r="I352" i="9"/>
  <c r="R314" i="9"/>
  <c r="P222" i="9"/>
  <c r="P325" i="9"/>
  <c r="P247" i="9"/>
  <c r="E7" i="14" l="1"/>
  <c r="I526" i="9"/>
  <c r="I380" i="9"/>
  <c r="P314" i="9"/>
  <c r="P344" i="9"/>
  <c r="P298" i="9"/>
  <c r="P34" i="9"/>
  <c r="P235" i="9"/>
  <c r="P237" i="9"/>
  <c r="R352" i="9"/>
  <c r="J7" i="14" s="1"/>
  <c r="I529" i="9" l="1"/>
  <c r="R380" i="9"/>
  <c r="R526" i="9"/>
  <c r="R529" i="9" l="1"/>
  <c r="E337" i="9"/>
  <c r="E349" i="9" s="1"/>
  <c r="E352" i="9" l="1"/>
  <c r="G337" i="9"/>
  <c r="G14" i="14"/>
  <c r="R341" i="9"/>
  <c r="R317" i="9"/>
  <c r="R315" i="9"/>
  <c r="R316" i="9"/>
  <c r="R339" i="9"/>
  <c r="R347" i="9"/>
  <c r="R346" i="9"/>
  <c r="R334" i="9"/>
  <c r="R342" i="9"/>
  <c r="G327" i="9"/>
  <c r="E14" i="14"/>
  <c r="E380" i="9" l="1"/>
  <c r="G380" i="9" s="1"/>
  <c r="P380" i="9" s="1"/>
  <c r="C7" i="14"/>
  <c r="E526" i="9"/>
  <c r="E529" i="9"/>
  <c r="G529" i="9" s="1"/>
  <c r="P529" i="9" s="1"/>
  <c r="G352" i="9"/>
  <c r="P352" i="9" s="1"/>
  <c r="R324" i="9"/>
  <c r="P334" i="9"/>
  <c r="R323" i="9"/>
  <c r="R321" i="9"/>
  <c r="P315" i="9"/>
  <c r="R322" i="9"/>
  <c r="P316" i="9"/>
  <c r="R320" i="9"/>
  <c r="P317" i="9"/>
  <c r="P347" i="9"/>
  <c r="P342" i="9"/>
  <c r="R340" i="9"/>
  <c r="P339" i="9"/>
  <c r="P346" i="9"/>
  <c r="P341" i="9"/>
  <c r="C14" i="14" l="1"/>
  <c r="G526" i="9"/>
  <c r="P526" i="9" s="1"/>
  <c r="P321" i="9"/>
  <c r="P324" i="9"/>
  <c r="P323" i="9"/>
  <c r="P322" i="9"/>
  <c r="P320" i="9"/>
  <c r="P340" i="9"/>
  <c r="R318" i="9" l="1"/>
  <c r="P318" i="9" l="1"/>
  <c r="J14" i="14" l="1"/>
  <c r="R313" i="9" l="1"/>
  <c r="P333" i="9"/>
  <c r="R333" i="9"/>
  <c r="P335" i="9"/>
  <c r="P337" i="9"/>
  <c r="R337" i="9"/>
  <c r="G349" i="9"/>
  <c r="P313" i="9" l="1"/>
  <c r="R335" i="9"/>
  <c r="R349" i="9" l="1"/>
  <c r="R327" i="9" l="1"/>
  <c r="P327" i="9" l="1"/>
  <c r="P349" i="9" l="1"/>
</calcChain>
</file>

<file path=xl/sharedStrings.xml><?xml version="1.0" encoding="utf-8"?>
<sst xmlns="http://schemas.openxmlformats.org/spreadsheetml/2006/main" count="1626" uniqueCount="359">
  <si>
    <t>Account</t>
  </si>
  <si>
    <t>No.</t>
  </si>
  <si>
    <t>Description</t>
  </si>
  <si>
    <t>Rate</t>
  </si>
  <si>
    <t>Annual</t>
  </si>
  <si>
    <t>Accrual</t>
  </si>
  <si>
    <t>Salvage</t>
  </si>
  <si>
    <t>Reserve</t>
  </si>
  <si>
    <t>-</t>
  </si>
  <si>
    <t>Book</t>
  </si>
  <si>
    <t>Future</t>
  </si>
  <si>
    <t>Base</t>
  </si>
  <si>
    <t>Accruals</t>
  </si>
  <si>
    <t>Life</t>
  </si>
  <si>
    <t>Remaining</t>
  </si>
  <si>
    <t xml:space="preserve">Depreciable </t>
  </si>
  <si>
    <t>Net</t>
  </si>
  <si>
    <t>[1]</t>
  </si>
  <si>
    <t>[2]</t>
  </si>
  <si>
    <t>[3]</t>
  </si>
  <si>
    <t>[4]</t>
  </si>
  <si>
    <t>[5]</t>
  </si>
  <si>
    <t>[6]</t>
  </si>
  <si>
    <t>[7]</t>
  </si>
  <si>
    <t>[8]</t>
  </si>
  <si>
    <t>Function</t>
  </si>
  <si>
    <t>Plant</t>
  </si>
  <si>
    <t>Total</t>
  </si>
  <si>
    <t>[9]</t>
  </si>
  <si>
    <t>Iowa Curve</t>
  </si>
  <si>
    <t>Type</t>
  </si>
  <si>
    <t>AL</t>
  </si>
  <si>
    <t>[2] Average life and Iowa curve shape developed through actuarial analysis and professional judgment</t>
  </si>
  <si>
    <t>[4] = [1]*(1-[3])</t>
  </si>
  <si>
    <t>[6] = [4] - [5]</t>
  </si>
  <si>
    <t>[7] Composite remaining life based on Iowa cuve in [2]; see remaining life exhibit for detailed calculations</t>
  </si>
  <si>
    <t>[9] = [8] / [1]</t>
  </si>
  <si>
    <t>Plant Balance</t>
  </si>
  <si>
    <t>Adjustment</t>
  </si>
  <si>
    <t>Age</t>
  </si>
  <si>
    <t>Exposures</t>
  </si>
  <si>
    <t>Observed Life</t>
  </si>
  <si>
    <t>(Years)</t>
  </si>
  <si>
    <t>(Dollars)</t>
  </si>
  <si>
    <t>Table (OLT)</t>
  </si>
  <si>
    <t>SSD</t>
  </si>
  <si>
    <t>Sum of Squared Differences</t>
  </si>
  <si>
    <t>Up to 1% of Beginning Exposures</t>
  </si>
  <si>
    <t>[1] Age in years using half-year convention</t>
  </si>
  <si>
    <t>[2] Dollars exposed to retirement at the beginning of each age interval</t>
  </si>
  <si>
    <t>[3] Observed life table based on the Company's property records.  These numbers form the original survivor curve.</t>
  </si>
  <si>
    <t>[4] The Company's selected Iowa curve to be fitted to the OLT.</t>
  </si>
  <si>
    <t>[5] My selected Iowa curve to be fitted to the OLT.</t>
  </si>
  <si>
    <t xml:space="preserve">[6] = ([4] - [3])^2.  This is the squared difference between each point on the Company's curve and the observed survivor curve.  </t>
  </si>
  <si>
    <t xml:space="preserve">[7] = ([5] - [3])^2.  This is the squared difference between each point on my curve and the observed survivor curve.  </t>
  </si>
  <si>
    <t>[8] = Sum of squared differences.  The smallest SSD represents the best mathematical fit.</t>
  </si>
  <si>
    <t xml:space="preserve">[9] = Sum of squared differences up to the 1% of beginning exposures cut-off.  </t>
  </si>
  <si>
    <t>*The bold horizontal line represents the 1% of beginning exposures cut-off.</t>
  </si>
  <si>
    <t>Proposal</t>
  </si>
  <si>
    <t xml:space="preserve">DISTRIBUTION PLANT </t>
  </si>
  <si>
    <t>GENERAL PLANT</t>
  </si>
  <si>
    <t>[1] Company depreciation study</t>
  </si>
  <si>
    <t>[5] From depreciation study</t>
  </si>
  <si>
    <t>Depr</t>
  </si>
  <si>
    <t>DISTRIBUTION PLANT</t>
  </si>
  <si>
    <t>[3] Net salvage estimates developed through statistical analysis and professional judgment</t>
  </si>
  <si>
    <t>Company</t>
  </si>
  <si>
    <t>TOTAL PLANT STUDIED</t>
  </si>
  <si>
    <t>S1.5</t>
  </si>
  <si>
    <t>R1.5</t>
  </si>
  <si>
    <t>STRUCTURES AND IMPROVEMENTS</t>
  </si>
  <si>
    <t>STRUCTURES AND IMPROVEMENTS - LEASEHOLDS</t>
  </si>
  <si>
    <t>TRANSPORTATION EQUIPMENT</t>
  </si>
  <si>
    <t>TOOLS, SHOP AND GARAGE EQUIPMENT</t>
  </si>
  <si>
    <t>MISCELLANEOUS EQUIPMENT</t>
  </si>
  <si>
    <t>R2.5</t>
  </si>
  <si>
    <t>OTHER PRODUCTION PLANT</t>
  </si>
  <si>
    <t>Total Structures and Improvements</t>
  </si>
  <si>
    <t>[1], [2] From Company depreciation study</t>
  </si>
  <si>
    <t>[4] = [3] - [2]</t>
  </si>
  <si>
    <t>Original Cost</t>
  </si>
  <si>
    <t>SQ</t>
  </si>
  <si>
    <t>R4</t>
  </si>
  <si>
    <t>R3</t>
  </si>
  <si>
    <t>S2.5</t>
  </si>
  <si>
    <t>R0.5</t>
  </si>
  <si>
    <t>S0.5</t>
  </si>
  <si>
    <t>S3</t>
  </si>
  <si>
    <t>L2</t>
  </si>
  <si>
    <t>L3</t>
  </si>
  <si>
    <t>S1</t>
  </si>
  <si>
    <t>Company Position</t>
  </si>
  <si>
    <t>[8] =  [6] / [7]</t>
  </si>
  <si>
    <t>Public Counsel</t>
  </si>
  <si>
    <t>Public Counsel Position</t>
  </si>
  <si>
    <t>ELECTRIC PLANT</t>
  </si>
  <si>
    <t>STEAM PRODUCTION PLANT</t>
  </si>
  <si>
    <t xml:space="preserve">  COLSTRIP 3               </t>
  </si>
  <si>
    <t xml:space="preserve">  COLSTRIP 4               </t>
  </si>
  <si>
    <t xml:space="preserve">  COLSTRIP 3-4             </t>
  </si>
  <si>
    <t xml:space="preserve">  FREDERICKSON 1/EPCOR</t>
  </si>
  <si>
    <t xml:space="preserve">  GOLDENDALE</t>
  </si>
  <si>
    <t xml:space="preserve">  MINT FARM</t>
  </si>
  <si>
    <t xml:space="preserve">  SUMAS</t>
  </si>
  <si>
    <t xml:space="preserve">  FERNDALE</t>
  </si>
  <si>
    <t>BOILER PLANT EQUIPMENT</t>
  </si>
  <si>
    <t xml:space="preserve">  COLSTRIP 3          </t>
  </si>
  <si>
    <t xml:space="preserve">  COLSTRIP 4          </t>
  </si>
  <si>
    <t xml:space="preserve">  COLSTRIP 3-4        </t>
  </si>
  <si>
    <t xml:space="preserve">  ENCOGEN</t>
  </si>
  <si>
    <t>Total Boiler Plant Equipment</t>
  </si>
  <si>
    <t>ACCESSORY ELECTRIC EQUIPMENT</t>
  </si>
  <si>
    <t xml:space="preserve">  COLSTRIP 3                </t>
  </si>
  <si>
    <t xml:space="preserve">  COLSTRIP 4                </t>
  </si>
  <si>
    <t xml:space="preserve">  COLSTRIP 3-4              </t>
  </si>
  <si>
    <t>Total Accessory Electric Equipment</t>
  </si>
  <si>
    <t>MISCELLANEOUS POWER PLANT EQUIPMENT</t>
  </si>
  <si>
    <t xml:space="preserve">  COLSTRIP 3                       </t>
  </si>
  <si>
    <t xml:space="preserve">  COLSTRIP 4                       </t>
  </si>
  <si>
    <t xml:space="preserve">  COLSTRIP 3-4                     </t>
  </si>
  <si>
    <t>Total Miscellaneous Power Plant Equipment</t>
  </si>
  <si>
    <t>TOTAL STEAM PRODUCTION PLANT</t>
  </si>
  <si>
    <t>HYDROELECTRIC PRODUCTION PLANT</t>
  </si>
  <si>
    <t>EASEMENTS</t>
  </si>
  <si>
    <t xml:space="preserve">   LOWER BAKER              </t>
  </si>
  <si>
    <t xml:space="preserve">   UPPER BAKER              </t>
  </si>
  <si>
    <t xml:space="preserve">   SNOQUALMIE #1            </t>
  </si>
  <si>
    <t xml:space="preserve">   SNOQUALMIE #2            </t>
  </si>
  <si>
    <t>RESERVOIRS, DAMS AND WATERWAYS</t>
  </si>
  <si>
    <t xml:space="preserve">  LOWER BAKER              </t>
  </si>
  <si>
    <t xml:space="preserve">  UPPER BAKER              </t>
  </si>
  <si>
    <t xml:space="preserve">  SNOQUALMIE #1            </t>
  </si>
  <si>
    <t xml:space="preserve">  SNOQUALMIE #2            </t>
  </si>
  <si>
    <t>Total Reservoirs, Dams and Waterways</t>
  </si>
  <si>
    <t>WATER WHEELS, TURBINES AND GENERATORS</t>
  </si>
  <si>
    <t xml:space="preserve">  LOWER BAKER                      </t>
  </si>
  <si>
    <t xml:space="preserve">  UPPER BAKER                      </t>
  </si>
  <si>
    <t xml:space="preserve">  SNOQUALMIE #1                    </t>
  </si>
  <si>
    <t xml:space="preserve">  SNOQUALMIE #2                    </t>
  </si>
  <si>
    <t>Total Water Wheels, Turbines and Generators</t>
  </si>
  <si>
    <t xml:space="preserve">  LOWER BAKER               </t>
  </si>
  <si>
    <t xml:space="preserve">  SNOQUALMIE #1             </t>
  </si>
  <si>
    <t xml:space="preserve">  SNOQUALMIE #2             </t>
  </si>
  <si>
    <t>MISCELLANEOUS TOOLS</t>
  </si>
  <si>
    <t xml:space="preserve">  LOWER BAKER      </t>
  </si>
  <si>
    <t xml:space="preserve">  UPPER BAKER      </t>
  </si>
  <si>
    <t xml:space="preserve">  SNOQUALMIE #1    </t>
  </si>
  <si>
    <t xml:space="preserve">  SNOQUALMIE #2    </t>
  </si>
  <si>
    <t>Total Miscellaneous Tools</t>
  </si>
  <si>
    <t>ROADS, RAILROADS AND BRIDGES</t>
  </si>
  <si>
    <t xml:space="preserve">  SNOQUALMIE #1</t>
  </si>
  <si>
    <t>Total Roads, Railroads and Bridges</t>
  </si>
  <si>
    <t>TOTAL HYDROELECTRIC PRODUCTION PLANT</t>
  </si>
  <si>
    <t xml:space="preserve">  ENCOGEN                  </t>
  </si>
  <si>
    <t xml:space="preserve">  CRYSTAL MOUNTAIN         </t>
  </si>
  <si>
    <t xml:space="preserve">  FREDONIA                 </t>
  </si>
  <si>
    <t xml:space="preserve">  FREDERICKSON             </t>
  </si>
  <si>
    <t xml:space="preserve">  WHITEHORN 2-3            </t>
  </si>
  <si>
    <t>STRUCTURES AND IMPROVEMENTS - WIND</t>
  </si>
  <si>
    <t xml:space="preserve">  LOWER SNAKE RIVER</t>
  </si>
  <si>
    <t xml:space="preserve">  HOPKINS RIDGE</t>
  </si>
  <si>
    <t xml:space="preserve">  WILD HORSE</t>
  </si>
  <si>
    <t>Total Structures and Improvements - Wind</t>
  </si>
  <si>
    <t>FUEL HOLDERS, PRODUCERS AND ACCESSORIES</t>
  </si>
  <si>
    <t xml:space="preserve">  ENCOGEN                            </t>
  </si>
  <si>
    <t xml:space="preserve">  CRYSTAL MOUNTAIN                   </t>
  </si>
  <si>
    <t xml:space="preserve">  FREDONIA                           </t>
  </si>
  <si>
    <t xml:space="preserve">  FREDERICKSON                       </t>
  </si>
  <si>
    <t xml:space="preserve">  WHITEHORN 2-3                      </t>
  </si>
  <si>
    <t>Total Fuel Holders, Producers and Accessories</t>
  </si>
  <si>
    <t xml:space="preserve">GENERATORS        </t>
  </si>
  <si>
    <t xml:space="preserve">  CRYSTAL MOUNTAIN</t>
  </si>
  <si>
    <t xml:space="preserve">  FREDONIA        </t>
  </si>
  <si>
    <t xml:space="preserve">  FREDERICKSON    </t>
  </si>
  <si>
    <t xml:space="preserve">  WHITEHORN 2-3   </t>
  </si>
  <si>
    <t>Total Generators</t>
  </si>
  <si>
    <t>GENERATORS - WIND</t>
  </si>
  <si>
    <t>Total Generators - Wind</t>
  </si>
  <si>
    <t>GENERATORS - COMBINED CYCLE</t>
  </si>
  <si>
    <t xml:space="preserve">  ENCOGEN          </t>
  </si>
  <si>
    <t>Total Generators - Combined Cycle</t>
  </si>
  <si>
    <t xml:space="preserve">  ENCOGEN                   </t>
  </si>
  <si>
    <t xml:space="preserve">  CRYSTAL MOUNTAIN          </t>
  </si>
  <si>
    <t xml:space="preserve">  FREDONIA                  </t>
  </si>
  <si>
    <t xml:space="preserve">  FREDERICKSON              </t>
  </si>
  <si>
    <t xml:space="preserve">  WHITEHORN 2-3             </t>
  </si>
  <si>
    <t>ACCESSORY ELECTRIC EQUIPMENT - WIND</t>
  </si>
  <si>
    <t>Total Accessory Electric Equipment - Wind</t>
  </si>
  <si>
    <t xml:space="preserve">  ENCOGEN                          </t>
  </si>
  <si>
    <t xml:space="preserve">  FREDONIA                         </t>
  </si>
  <si>
    <t xml:space="preserve">  FREDERICKSON                     </t>
  </si>
  <si>
    <t>MISCELLANEOUS POWER PLANT EQUIPMENT - WIND</t>
  </si>
  <si>
    <t>Total Miscellaneous Power Plant Equipment - Wind</t>
  </si>
  <si>
    <t>MISCELLANEOUS TOOLS - WIND</t>
  </si>
  <si>
    <t>Total Miscellaneous Tools - Wind</t>
  </si>
  <si>
    <t>ENERGY STORAGE EQUIPMENT</t>
  </si>
  <si>
    <t>TOTAL OTHER PRODUCTION PLANT</t>
  </si>
  <si>
    <t>TOTAL PRODUCTION PLANT</t>
  </si>
  <si>
    <t>TRANSMISSION PLANT</t>
  </si>
  <si>
    <t>TOTAL TRANSMISSION PLANT</t>
  </si>
  <si>
    <t>TOTAL DISTRIBUTION PLANT</t>
  </si>
  <si>
    <t>EASEMENTS - SUBTRANSMISSION</t>
  </si>
  <si>
    <t>EASEMENTS - HVD RECLASS</t>
  </si>
  <si>
    <t>EASEMENTS - GIF</t>
  </si>
  <si>
    <t xml:space="preserve">STRUCTURES AND IMPROVEMENTS         </t>
  </si>
  <si>
    <t>STRUCTURES AND IMPROVEMENTS - SUBTRANSMISSION</t>
  </si>
  <si>
    <t>STRUCTURES AND IMPROVEMENTS - HVD RECLASS</t>
  </si>
  <si>
    <t>STRUCTURES AND IMPROVEMENTS - GIF</t>
  </si>
  <si>
    <t xml:space="preserve">STATION EQUIPMENT                   </t>
  </si>
  <si>
    <t>STATION EQUIPMENT - SUBTRANSMISSION</t>
  </si>
  <si>
    <t>STATION EQUIPMENT - HVD RECLASS</t>
  </si>
  <si>
    <t>STATION EQUIPMENT - LIF</t>
  </si>
  <si>
    <t xml:space="preserve">STATION EQUIPMENT - GIF  </t>
  </si>
  <si>
    <t xml:space="preserve">TOWERS AND FIXTURES                 </t>
  </si>
  <si>
    <t>TOWERS AND FIXTURES - HVD RECLASS</t>
  </si>
  <si>
    <t xml:space="preserve">TOWERS AND FIXTURES - GIF                 </t>
  </si>
  <si>
    <t xml:space="preserve">POLES AND FIXTURES                  </t>
  </si>
  <si>
    <t xml:space="preserve">POLES AND FIXTURES - SUBTRANSMISSION </t>
  </si>
  <si>
    <t xml:space="preserve">POLES AND FIXTURES - HVD RECLASS                  </t>
  </si>
  <si>
    <t xml:space="preserve">POLES AND FIXTURES - GIF                  </t>
  </si>
  <si>
    <t xml:space="preserve">OVERHEAD CONDUCTORS AND DEVICES     </t>
  </si>
  <si>
    <t>OVERHEAD CONDUCTORS AND DEVICES - SUBTRANSMISSION</t>
  </si>
  <si>
    <t xml:space="preserve">OVERHEAD CONDUCTORS AND DEVICES - HVD RECLASS    </t>
  </si>
  <si>
    <t xml:space="preserve">OVERHEAD CONDUCTORS AND DEVICES - GIF     </t>
  </si>
  <si>
    <t>UNDERGROUND CONDUIT - HVD RECLASS</t>
  </si>
  <si>
    <t>UNDERGROUND CONDUIT - GIF</t>
  </si>
  <si>
    <t>UNDERGROUND CONDUCTORS AND DEVICES - HVD RECLASS</t>
  </si>
  <si>
    <t xml:space="preserve">UNDERGROUND CONDUCTORS AND DEVICES - GIF </t>
  </si>
  <si>
    <t xml:space="preserve">ROADS AND TRAILS                    </t>
  </si>
  <si>
    <t xml:space="preserve">ROADS AND TRAILS - HVD RECLASS                   </t>
  </si>
  <si>
    <t xml:space="preserve">ROADS AND TRAILS - GIF                  </t>
  </si>
  <si>
    <t xml:space="preserve">STRUCTURES AND IMPROVEMENTS          </t>
  </si>
  <si>
    <t xml:space="preserve">POLES, TOWERS AND FIXTURES          </t>
  </si>
  <si>
    <t xml:space="preserve">UNDERGROUND CONDUIT                 </t>
  </si>
  <si>
    <t xml:space="preserve">UNDERGROUND CONDUCTORS AND DEVICES  </t>
  </si>
  <si>
    <t xml:space="preserve">LINE TRANSFORMERS                   </t>
  </si>
  <si>
    <t xml:space="preserve">SERVICES                            </t>
  </si>
  <si>
    <t>METERS - AMI</t>
  </si>
  <si>
    <t>INSTALLATIONS ON CUSTOMERS' PREMISES - EV CHARGER</t>
  </si>
  <si>
    <t xml:space="preserve">STREET LIGHTING AND SIGNAL SYSTEMS  </t>
  </si>
  <si>
    <t>TOTAL GENERAL PLANT</t>
  </si>
  <si>
    <t xml:space="preserve">STRUCTURES AND IMPROVEMENTS      </t>
  </si>
  <si>
    <t xml:space="preserve">  SKAGIT</t>
  </si>
  <si>
    <t xml:space="preserve">  BELLINGHAM</t>
  </si>
  <si>
    <t xml:space="preserve">  OTHER STRUCTURES</t>
  </si>
  <si>
    <t xml:space="preserve">OFFICE FURNITURE AND EQUIPMENT   </t>
  </si>
  <si>
    <t xml:space="preserve">OFFICE FURNITURE AND EQUIPMENT - COMPUTERS  </t>
  </si>
  <si>
    <t xml:space="preserve">TRANSPORTATION EQUIPMENT       </t>
  </si>
  <si>
    <t xml:space="preserve">STORES EQUIPMENT               </t>
  </si>
  <si>
    <t xml:space="preserve">LABORATORY EQUIPMENT           </t>
  </si>
  <si>
    <t xml:space="preserve">POWER OPERATED EQUIPMENT       </t>
  </si>
  <si>
    <t xml:space="preserve">COMMUNICATION EQUIPMENT - 5 YEAR </t>
  </si>
  <si>
    <t xml:space="preserve">MISCELLANEOUS EQUIPMENT        </t>
  </si>
  <si>
    <t>TOTAL DEPRECIABLE ELECTRIC PLANT</t>
  </si>
  <si>
    <t>NONDEPRECIABLE PLANT AND ACCOUNTS NOT STUDIED</t>
  </si>
  <si>
    <t>ORGANIZATION</t>
  </si>
  <si>
    <t>FRANCHISES AND CONSENTS</t>
  </si>
  <si>
    <t>MISCELLANEOUS INTANGIBLES</t>
  </si>
  <si>
    <t>LAND AND LAND RIGHTS</t>
  </si>
  <si>
    <t>ARO</t>
  </si>
  <si>
    <t>TOTAL ELECTRIC PLANT</t>
  </si>
  <si>
    <t>GAS PLANT</t>
  </si>
  <si>
    <t>TURBOGENERATOR UNITS</t>
  </si>
  <si>
    <t xml:space="preserve">  COLSTRIP 3        </t>
  </si>
  <si>
    <t xml:space="preserve">  COLSTRIP 4        </t>
  </si>
  <si>
    <t>Total Turbogenerator Units</t>
  </si>
  <si>
    <t>UNDERGROUND STORAGE PLANT</t>
  </si>
  <si>
    <t xml:space="preserve">STRUCTURES AND IMPROVEMENTS - WELLS        </t>
  </si>
  <si>
    <t>STRUCTURES AND IMPROVEMENTS - COMPRESSOR STATIONS</t>
  </si>
  <si>
    <t xml:space="preserve">STRUCTURES AND IMPROVEMENTS - OTHER        </t>
  </si>
  <si>
    <t xml:space="preserve">WELLS                                      </t>
  </si>
  <si>
    <t xml:space="preserve">RESERVOIRS                                 </t>
  </si>
  <si>
    <t xml:space="preserve">NON-RECOVERABLE NATURAL GAS                </t>
  </si>
  <si>
    <t xml:space="preserve">LINES                                      </t>
  </si>
  <si>
    <t xml:space="preserve">COMPRESSOR STATION EQUIPMENT               </t>
  </si>
  <si>
    <t xml:space="preserve">MEASURING AND REGULATING EQUIPMENT         </t>
  </si>
  <si>
    <t xml:space="preserve">PURIFICATION EQUIPMENT                     </t>
  </si>
  <si>
    <t xml:space="preserve">OTHER EQUIPMENT                            </t>
  </si>
  <si>
    <t>TOTAL UNDERGROUND STORAGE PLANT</t>
  </si>
  <si>
    <t>STRUCTURES AND IMPROVEMENTS - M&amp;R EQUIPMENT</t>
  </si>
  <si>
    <t xml:space="preserve">STRUCTURES AND IMPROVEMENTS </t>
  </si>
  <si>
    <t xml:space="preserve">GAS HOLDERS                 </t>
  </si>
  <si>
    <t xml:space="preserve">PURIFICATION EQUIPMENT  </t>
  </si>
  <si>
    <t>OTHER STORAGE PLANT</t>
  </si>
  <si>
    <t xml:space="preserve">TOTAL OTHER STORAGE PLANT </t>
  </si>
  <si>
    <t xml:space="preserve">TOTAL DISTRIBUTION PLANT </t>
  </si>
  <si>
    <t>EASEMENTS - FROM TRANSMISSION</t>
  </si>
  <si>
    <t xml:space="preserve">STRUCTURES AND IMPROVEMENTS               </t>
  </si>
  <si>
    <t xml:space="preserve">MAINS - PLASTIC                           </t>
  </si>
  <si>
    <t>MAINS - WRAPPED STEEL</t>
  </si>
  <si>
    <t>MAINS - CATHODIC PROTECTION</t>
  </si>
  <si>
    <t xml:space="preserve">MEASURING AND REGULATING STATION EQUIPMENT  </t>
  </si>
  <si>
    <t>SERVICES - CATHODIC PROTECTION</t>
  </si>
  <si>
    <t>SERVICES - PLASTIC</t>
  </si>
  <si>
    <t>SERVICES - WRAPPED STEEL</t>
  </si>
  <si>
    <t>METERS</t>
  </si>
  <si>
    <t>METER MODULES - AMI</t>
  </si>
  <si>
    <t>METER INSTALLATIONS</t>
  </si>
  <si>
    <t>METER MODULE INSTALLATIONS - AMI</t>
  </si>
  <si>
    <t xml:space="preserve">HOUSE REGULATORS                          </t>
  </si>
  <si>
    <t xml:space="preserve">HOUSE REGULATOR INSTALLATIONS             </t>
  </si>
  <si>
    <t>INDUSTRIAL MEASURING AND REGULATING STATION EQUIPMENT</t>
  </si>
  <si>
    <t xml:space="preserve">OTHER EQUIPMENT                           </t>
  </si>
  <si>
    <t xml:space="preserve">GENERAL PLANT </t>
  </si>
  <si>
    <t xml:space="preserve">TOTAL GENERAL PLANT </t>
  </si>
  <si>
    <t xml:space="preserve">STRUCTURES AND IMPROVEMENTS    </t>
  </si>
  <si>
    <t>OFFICE FURNITURE AND EQUIPMENT - COMPUTERS</t>
  </si>
  <si>
    <t xml:space="preserve">COMMUNICATION EQUIPMENT        </t>
  </si>
  <si>
    <t>TOTAL DEPRECIABLE GAS PLANT</t>
  </si>
  <si>
    <t>TOTAL NONDEPRECIABLE PLANT AND ACCOUNTS NOT STUDIED</t>
  </si>
  <si>
    <t>MISCELLANEOUS INTANGIBLE PLANT</t>
  </si>
  <si>
    <t>RIGHT OF WAY</t>
  </si>
  <si>
    <t>WATER HEATERS AND CONVERSION BURNERS</t>
  </si>
  <si>
    <t>TOTAL GAS PLANT</t>
  </si>
  <si>
    <t>METER MODULE INSTALLATIONS</t>
  </si>
  <si>
    <t>METER MODULES</t>
  </si>
  <si>
    <t>COMMON PLANT</t>
  </si>
  <si>
    <t>LAND AND LAND RIGHTS - EASEMENTS</t>
  </si>
  <si>
    <t xml:space="preserve">STRUCTURES AND IMPROVEMENTS                 </t>
  </si>
  <si>
    <t xml:space="preserve">  EAST SIDE TELECOMMUNICATION OFFICE</t>
  </si>
  <si>
    <t xml:space="preserve">  FACTORIA</t>
  </si>
  <si>
    <t xml:space="preserve">  BELLEVUE</t>
  </si>
  <si>
    <t xml:space="preserve">TRANSPORTATION EQUIPMENT                  </t>
  </si>
  <si>
    <t xml:space="preserve">STORES EQUIPMENT                          </t>
  </si>
  <si>
    <t xml:space="preserve">TOOLS, SHOP AND GARAGE EQUIPMENT           </t>
  </si>
  <si>
    <t xml:space="preserve">POWER OPERATED EQUIPMENT                  </t>
  </si>
  <si>
    <t xml:space="preserve">COMMUNICATION EQUIPMENT                   </t>
  </si>
  <si>
    <t>TOTAL DEPRECIABLE COMMON PLANT</t>
  </si>
  <si>
    <t>TOTAL COMMON PLANT</t>
  </si>
  <si>
    <t xml:space="preserve">STRUCTURES AND IMPROVEMENTS - LEASEHOLDS           </t>
  </si>
  <si>
    <t>COMMUNICATION EQUIPMENT - AMI NETWORK</t>
  </si>
  <si>
    <t>ARO GENERAL PLANT</t>
  </si>
  <si>
    <t>TOTAL DEPRECIABLE PLANT STUDIED</t>
  </si>
  <si>
    <t>TOTAL PLANT</t>
  </si>
  <si>
    <t>Electric Plant</t>
  </si>
  <si>
    <t>R2</t>
  </si>
  <si>
    <t>S2</t>
  </si>
  <si>
    <t>L0.5</t>
  </si>
  <si>
    <t>S0</t>
  </si>
  <si>
    <t>L1</t>
  </si>
  <si>
    <t>Gas Plant</t>
  </si>
  <si>
    <t>Common Plant</t>
  </si>
  <si>
    <t>PSE Proposed</t>
  </si>
  <si>
    <t>PC Proposed</t>
  </si>
  <si>
    <t>PC</t>
  </si>
  <si>
    <t>Company 
R3-60</t>
  </si>
  <si>
    <t>PC 
R2.5-72</t>
  </si>
  <si>
    <t>Company 
R2.5-38</t>
  </si>
  <si>
    <t>PC 
R2-44</t>
  </si>
  <si>
    <t>Company 
R2-48</t>
  </si>
  <si>
    <t>PC 
R1.5-54</t>
  </si>
  <si>
    <t>Company 
R2-60</t>
  </si>
  <si>
    <t>PC 
R2.5-67</t>
  </si>
  <si>
    <t>PC 
R1.5-68</t>
  </si>
  <si>
    <t>Company 
R2.5-50</t>
  </si>
  <si>
    <t>PC 
R2-54</t>
  </si>
  <si>
    <t>Company 
R3-55</t>
  </si>
  <si>
    <t xml:space="preserve">UG CONDUCTORS AND DEVICES  </t>
  </si>
  <si>
    <t>[3] From Exhibit DJG-6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</si>
</sst>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  <numFmt numFmtId="166" formatCode="_(* #,##0_);_(* \(#,##0\);_(* &quot;-&quot;??_);_(@_)"/>
    <numFmt numFmtId="167" formatCode="0.0"/>
    <numFmt numFmtId="168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7" applyNumberFormat="0" applyAlignment="0" applyProtection="0"/>
    <xf numFmtId="0" fontId="14" fillId="7" borderId="10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7" applyNumberFormat="0" applyAlignment="0" applyProtection="0"/>
    <xf numFmtId="0" fontId="13" fillId="0" borderId="9" applyNumberFormat="0" applyFill="0" applyAlignment="0" applyProtection="0"/>
    <xf numFmtId="0" fontId="9" fillId="4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8" borderId="11" applyNumberFormat="0" applyFont="0" applyAlignment="0" applyProtection="0"/>
    <xf numFmtId="0" fontId="11" fillId="6" borderId="8" applyNumberFormat="0" applyAlignment="0" applyProtection="0"/>
    <xf numFmtId="9" fontId="1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58">
    <xf numFmtId="0" fontId="0" fillId="0" borderId="0" xfId="0"/>
    <xf numFmtId="2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0" fillId="0" borderId="0" xfId="1" applyNumberFormat="1" applyFont="1"/>
    <xf numFmtId="3" fontId="0" fillId="0" borderId="0" xfId="0" applyNumberFormat="1"/>
    <xf numFmtId="3" fontId="0" fillId="0" borderId="1" xfId="0" applyNumberFormat="1" applyBorder="1"/>
    <xf numFmtId="10" fontId="0" fillId="0" borderId="1" xfId="1" applyNumberFormat="1" applyFont="1" applyBorder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0" fontId="0" fillId="0" borderId="1" xfId="0" applyBorder="1"/>
    <xf numFmtId="3" fontId="2" fillId="0" borderId="2" xfId="0" applyNumberFormat="1" applyFont="1" applyBorder="1"/>
    <xf numFmtId="0" fontId="0" fillId="0" borderId="0" xfId="0" applyAlignment="1">
      <alignment horizontal="right" indent="2"/>
    </xf>
    <xf numFmtId="10" fontId="2" fillId="0" borderId="0" xfId="1" applyNumberFormat="1" applyFont="1" applyAlignment="1">
      <alignment horizontal="right" indent="1"/>
    </xf>
    <xf numFmtId="0" fontId="2" fillId="0" borderId="3" xfId="0" applyFont="1" applyBorder="1" applyAlignment="1">
      <alignment horizontal="center"/>
    </xf>
    <xf numFmtId="0" fontId="0" fillId="0" borderId="3" xfId="0" applyBorder="1"/>
    <xf numFmtId="10" fontId="2" fillId="0" borderId="2" xfId="1" applyNumberFormat="1" applyFont="1" applyBorder="1"/>
    <xf numFmtId="43" fontId="2" fillId="0" borderId="0" xfId="2" applyFont="1"/>
    <xf numFmtId="42" fontId="2" fillId="0" borderId="0" xfId="0" applyNumberFormat="1" applyFont="1"/>
    <xf numFmtId="2" fontId="0" fillId="0" borderId="0" xfId="0" applyNumberFormat="1" applyAlignment="1">
      <alignment horizontal="right" indent="2"/>
    </xf>
    <xf numFmtId="2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10" fontId="2" fillId="0" borderId="1" xfId="1" applyNumberFormat="1" applyFont="1" applyBorder="1" applyAlignment="1">
      <alignment horizontal="right" indent="1"/>
    </xf>
    <xf numFmtId="10" fontId="2" fillId="0" borderId="2" xfId="1" applyNumberFormat="1" applyFont="1" applyBorder="1" applyAlignment="1">
      <alignment horizontal="right" indent="1"/>
    </xf>
    <xf numFmtId="9" fontId="0" fillId="0" borderId="0" xfId="1" applyFont="1" applyAlignment="1">
      <alignment horizontal="right" indent="2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2" fontId="0" fillId="0" borderId="0" xfId="0" applyNumberFormat="1"/>
    <xf numFmtId="0" fontId="0" fillId="0" borderId="1" xfId="0" applyBorder="1" applyAlignment="1">
      <alignment horizontal="right" indent="2"/>
    </xf>
    <xf numFmtId="10" fontId="0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67" fontId="0" fillId="0" borderId="0" xfId="0" applyNumberFormat="1" applyAlignment="1">
      <alignment horizontal="right" indent="2"/>
    </xf>
    <xf numFmtId="3" fontId="0" fillId="0" borderId="0" xfId="0" applyNumberFormat="1" applyAlignment="1">
      <alignment horizontal="right" indent="2"/>
    </xf>
    <xf numFmtId="10" fontId="0" fillId="0" borderId="0" xfId="1" applyNumberFormat="1" applyFont="1" applyAlignment="1">
      <alignment horizontal="right" indent="3"/>
    </xf>
    <xf numFmtId="168" fontId="0" fillId="0" borderId="0" xfId="0" applyNumberFormat="1" applyAlignment="1">
      <alignment horizontal="right" indent="3"/>
    </xf>
    <xf numFmtId="167" fontId="0" fillId="0" borderId="16" xfId="0" applyNumberFormat="1" applyBorder="1" applyAlignment="1">
      <alignment horizontal="right" indent="2"/>
    </xf>
    <xf numFmtId="3" fontId="0" fillId="0" borderId="16" xfId="0" applyNumberFormat="1" applyBorder="1" applyAlignment="1">
      <alignment horizontal="right" indent="2"/>
    </xf>
    <xf numFmtId="3" fontId="0" fillId="0" borderId="16" xfId="0" applyNumberFormat="1" applyBorder="1"/>
    <xf numFmtId="10" fontId="0" fillId="0" borderId="16" xfId="1" applyNumberFormat="1" applyFont="1" applyBorder="1" applyAlignment="1">
      <alignment horizontal="right" indent="3"/>
    </xf>
    <xf numFmtId="168" fontId="0" fillId="0" borderId="16" xfId="0" applyNumberFormat="1" applyBorder="1" applyAlignment="1">
      <alignment horizontal="right" indent="3"/>
    </xf>
    <xf numFmtId="168" fontId="0" fillId="0" borderId="1" xfId="0" applyNumberFormat="1" applyBorder="1" applyAlignment="1">
      <alignment horizontal="right" indent="3"/>
    </xf>
    <xf numFmtId="168" fontId="0" fillId="0" borderId="0" xfId="0" applyNumberFormat="1"/>
    <xf numFmtId="0" fontId="0" fillId="0" borderId="0" xfId="0" applyAlignment="1">
      <alignment horizontal="left" indent="2"/>
    </xf>
    <xf numFmtId="168" fontId="0" fillId="33" borderId="0" xfId="0" applyNumberFormat="1" applyFill="1" applyAlignment="1">
      <alignment horizontal="right" indent="3"/>
    </xf>
    <xf numFmtId="167" fontId="0" fillId="0" borderId="1" xfId="0" applyNumberFormat="1" applyBorder="1" applyAlignment="1">
      <alignment horizontal="right" indent="2"/>
    </xf>
    <xf numFmtId="10" fontId="0" fillId="0" borderId="1" xfId="1" applyNumberFormat="1" applyFont="1" applyBorder="1" applyAlignment="1">
      <alignment horizontal="center"/>
    </xf>
    <xf numFmtId="168" fontId="0" fillId="0" borderId="1" xfId="0" applyNumberFormat="1" applyBorder="1"/>
    <xf numFmtId="166" fontId="0" fillId="0" borderId="0" xfId="2" applyNumberFormat="1" applyFont="1"/>
    <xf numFmtId="0" fontId="2" fillId="0" borderId="2" xfId="0" applyFont="1" applyBorder="1"/>
    <xf numFmtId="0" fontId="2" fillId="0" borderId="3" xfId="0" applyFont="1" applyBorder="1"/>
    <xf numFmtId="0" fontId="20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3" fontId="0" fillId="0" borderId="2" xfId="0" applyNumberFormat="1" applyBorder="1"/>
    <xf numFmtId="3" fontId="0" fillId="0" borderId="0" xfId="0" applyNumberFormat="1" applyBorder="1"/>
    <xf numFmtId="2" fontId="0" fillId="0" borderId="0" xfId="0" applyNumberFormat="1" applyBorder="1" applyAlignment="1">
      <alignment horizontal="right" indent="2"/>
    </xf>
    <xf numFmtId="0" fontId="0" fillId="0" borderId="0" xfId="0" applyBorder="1"/>
    <xf numFmtId="10" fontId="2" fillId="0" borderId="0" xfId="1" applyNumberFormat="1" applyFont="1" applyBorder="1" applyAlignment="1">
      <alignment horizontal="right" indent="1"/>
    </xf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10" fontId="0" fillId="0" borderId="0" xfId="1" applyNumberFormat="1" applyFont="1" applyBorder="1" applyAlignment="1">
      <alignment horizontal="right" indent="3"/>
    </xf>
    <xf numFmtId="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9" fontId="0" fillId="0" borderId="0" xfId="1" applyFont="1" applyFill="1" applyAlignment="1">
      <alignment horizontal="right" indent="2"/>
    </xf>
    <xf numFmtId="2" fontId="0" fillId="0" borderId="0" xfId="0" applyNumberFormat="1" applyFill="1" applyAlignment="1">
      <alignment horizontal="right" indent="2"/>
    </xf>
    <xf numFmtId="9" fontId="0" fillId="0" borderId="1" xfId="1" applyFont="1" applyFill="1" applyBorder="1" applyAlignment="1">
      <alignment horizontal="right" indent="2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right" indent="2"/>
    </xf>
    <xf numFmtId="9" fontId="0" fillId="0" borderId="2" xfId="1" applyFont="1" applyFill="1" applyBorder="1" applyAlignment="1">
      <alignment horizontal="right" indent="2"/>
    </xf>
    <xf numFmtId="2" fontId="0" fillId="0" borderId="2" xfId="0" applyNumberFormat="1" applyFill="1" applyBorder="1" applyAlignment="1">
      <alignment horizontal="right" indent="2"/>
    </xf>
    <xf numFmtId="9" fontId="0" fillId="0" borderId="0" xfId="1" applyFont="1" applyFill="1" applyBorder="1" applyAlignment="1">
      <alignment horizontal="right" indent="2"/>
    </xf>
    <xf numFmtId="3" fontId="0" fillId="0" borderId="0" xfId="0" applyNumberFormat="1" applyFill="1" applyBorder="1"/>
    <xf numFmtId="2" fontId="0" fillId="0" borderId="0" xfId="0" applyNumberFormat="1" applyFill="1" applyBorder="1" applyAlignment="1">
      <alignment horizontal="right" indent="2"/>
    </xf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10" fontId="0" fillId="0" borderId="0" xfId="1" applyNumberFormat="1" applyFont="1" applyBorder="1"/>
    <xf numFmtId="9" fontId="0" fillId="0" borderId="0" xfId="1" applyFont="1" applyBorder="1" applyAlignment="1">
      <alignment horizontal="right" indent="2"/>
    </xf>
    <xf numFmtId="9" fontId="2" fillId="0" borderId="2" xfId="1" applyFont="1" applyFill="1" applyBorder="1" applyAlignment="1">
      <alignment horizontal="right" indent="2"/>
    </xf>
    <xf numFmtId="2" fontId="2" fillId="0" borderId="2" xfId="0" applyNumberFormat="1" applyFont="1" applyFill="1" applyBorder="1" applyAlignment="1">
      <alignment horizontal="right" indent="2"/>
    </xf>
    <xf numFmtId="1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/>
    <xf numFmtId="2" fontId="0" fillId="0" borderId="0" xfId="0" applyNumberFormat="1" applyFill="1"/>
    <xf numFmtId="167" fontId="0" fillId="0" borderId="0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168" fontId="0" fillId="0" borderId="0" xfId="0" applyNumberFormat="1" applyBorder="1" applyAlignment="1">
      <alignment horizontal="right" indent="3"/>
    </xf>
    <xf numFmtId="0" fontId="2" fillId="0" borderId="0" xfId="0" applyFont="1" applyFill="1"/>
    <xf numFmtId="1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/>
    <xf numFmtId="10" fontId="0" fillId="0" borderId="0" xfId="1" applyNumberFormat="1" applyFont="1" applyFill="1"/>
    <xf numFmtId="0" fontId="0" fillId="0" borderId="3" xfId="0" applyFill="1" applyBorder="1"/>
    <xf numFmtId="10" fontId="0" fillId="0" borderId="1" xfId="1" applyNumberFormat="1" applyFont="1" applyFill="1" applyBorder="1"/>
    <xf numFmtId="3" fontId="2" fillId="0" borderId="0" xfId="0" applyNumberFormat="1" applyFont="1" applyBorder="1"/>
    <xf numFmtId="10" fontId="2" fillId="0" borderId="0" xfId="1" applyNumberFormat="1" applyFont="1" applyBorder="1"/>
    <xf numFmtId="0" fontId="20" fillId="0" borderId="0" xfId="0" applyFont="1" applyBorder="1" applyAlignment="1">
      <alignment horizontal="left"/>
    </xf>
    <xf numFmtId="3" fontId="0" fillId="0" borderId="2" xfId="0" applyNumberFormat="1" applyFont="1" applyBorder="1"/>
    <xf numFmtId="10" fontId="1" fillId="0" borderId="2" xfId="1" applyNumberFormat="1" applyFont="1" applyBorder="1"/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0" fillId="0" borderId="2" xfId="0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/>
    <xf numFmtId="10" fontId="1" fillId="0" borderId="0" xfId="1" applyNumberFormat="1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3" fontId="2" fillId="0" borderId="0" xfId="0" applyNumberFormat="1" applyFont="1" applyFill="1" applyBorder="1"/>
    <xf numFmtId="2" fontId="2" fillId="0" borderId="0" xfId="0" applyNumberFormat="1" applyFont="1" applyBorder="1" applyAlignment="1">
      <alignment horizontal="right" indent="2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2" fontId="0" fillId="33" borderId="0" xfId="0" applyNumberFormat="1" applyFill="1" applyAlignment="1">
      <alignment horizontal="right" indent="2"/>
    </xf>
    <xf numFmtId="0" fontId="2" fillId="3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/>
    <xf numFmtId="10" fontId="0" fillId="33" borderId="0" xfId="1" applyNumberFormat="1" applyFont="1" applyFill="1"/>
    <xf numFmtId="3" fontId="0" fillId="33" borderId="0" xfId="0" applyNumberForma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19" fillId="0" borderId="0" xfId="0" applyFont="1"/>
    <xf numFmtId="0" fontId="2" fillId="0" borderId="0" xfId="0" applyFont="1" applyFill="1" applyAlignment="1">
      <alignment horizontal="center" wrapText="1"/>
    </xf>
  </cellXfs>
  <cellStyles count="5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2" builtinId="3"/>
    <cellStyle name="Comma 2" xfId="31"/>
    <cellStyle name="Comma 3" xfId="57"/>
    <cellStyle name="Currency 2" xfId="32"/>
    <cellStyle name="Currency 3" xfId="56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23" xfId="42"/>
    <cellStyle name="Normal 24" xfId="43"/>
    <cellStyle name="Normal 26" xfId="44"/>
    <cellStyle name="Normal 3" xfId="45"/>
    <cellStyle name="Normal 31" xfId="46"/>
    <cellStyle name="Normal 4" xfId="47"/>
    <cellStyle name="Normal 5" xfId="48"/>
    <cellStyle name="Normal 6" xfId="55"/>
    <cellStyle name="Note 2" xfId="49"/>
    <cellStyle name="Output 2" xfId="50"/>
    <cellStyle name="Percent" xfId="1" builtinId="5"/>
    <cellStyle name="Percent 2" xfId="51"/>
    <cellStyle name="Title 2" xfId="52"/>
    <cellStyle name="Total 2" xfId="53"/>
    <cellStyle name="Warning Text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'DJG-7 Acct. 366'!$A$8:$A$76</c:f>
              <c:numCache>
                <c:formatCode>0.0</c:formatCode>
                <c:ptCount val="6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</c:numCache>
            </c:numRef>
          </c:xVal>
          <c:yVal>
            <c:numRef>
              <c:f>'DJG-7 Acct. 366'!$E$8:$E$76</c:f>
              <c:numCache>
                <c:formatCode>0.00%</c:formatCode>
                <c:ptCount val="69"/>
                <c:pt idx="0">
                  <c:v>1</c:v>
                </c:pt>
                <c:pt idx="1">
                  <c:v>0.9998999999999999</c:v>
                </c:pt>
                <c:pt idx="2">
                  <c:v>0.99939999999999996</c:v>
                </c:pt>
                <c:pt idx="3">
                  <c:v>0.99909999999999999</c:v>
                </c:pt>
                <c:pt idx="4">
                  <c:v>0.99879999999999991</c:v>
                </c:pt>
                <c:pt idx="5">
                  <c:v>0.99840000000000007</c:v>
                </c:pt>
                <c:pt idx="6">
                  <c:v>0.99819999999999998</c:v>
                </c:pt>
                <c:pt idx="7">
                  <c:v>0.998</c:v>
                </c:pt>
                <c:pt idx="8">
                  <c:v>0.99750000000000005</c:v>
                </c:pt>
                <c:pt idx="9">
                  <c:v>0.997</c:v>
                </c:pt>
                <c:pt idx="10">
                  <c:v>0.99659999999999993</c:v>
                </c:pt>
                <c:pt idx="11">
                  <c:v>0.99620000000000009</c:v>
                </c:pt>
                <c:pt idx="12">
                  <c:v>0.99569999999999992</c:v>
                </c:pt>
                <c:pt idx="13">
                  <c:v>0.99529999999999996</c:v>
                </c:pt>
                <c:pt idx="14">
                  <c:v>0.99450000000000005</c:v>
                </c:pt>
                <c:pt idx="15">
                  <c:v>0.99360000000000004</c:v>
                </c:pt>
                <c:pt idx="16">
                  <c:v>0.99260000000000004</c:v>
                </c:pt>
                <c:pt idx="17">
                  <c:v>0.99170000000000003</c:v>
                </c:pt>
                <c:pt idx="18">
                  <c:v>0.99</c:v>
                </c:pt>
                <c:pt idx="19">
                  <c:v>0.98829999999999996</c:v>
                </c:pt>
                <c:pt idx="20">
                  <c:v>0.98699999999999999</c:v>
                </c:pt>
                <c:pt idx="21">
                  <c:v>0.98530000000000006</c:v>
                </c:pt>
                <c:pt idx="22">
                  <c:v>0.9839</c:v>
                </c:pt>
                <c:pt idx="23">
                  <c:v>0.98219999999999996</c:v>
                </c:pt>
                <c:pt idx="24">
                  <c:v>0.98069999999999991</c:v>
                </c:pt>
                <c:pt idx="25">
                  <c:v>0.97719999999999996</c:v>
                </c:pt>
                <c:pt idx="26">
                  <c:v>0.97400000000000009</c:v>
                </c:pt>
                <c:pt idx="27">
                  <c:v>0.97040000000000004</c:v>
                </c:pt>
                <c:pt idx="28">
                  <c:v>0.96739999999999993</c:v>
                </c:pt>
                <c:pt idx="29">
                  <c:v>0.96409999999999996</c:v>
                </c:pt>
                <c:pt idx="30">
                  <c:v>0.95940000000000003</c:v>
                </c:pt>
                <c:pt idx="31">
                  <c:v>0.95299999999999996</c:v>
                </c:pt>
                <c:pt idx="32">
                  <c:v>0.94790000000000008</c:v>
                </c:pt>
                <c:pt idx="33">
                  <c:v>0.94299999999999995</c:v>
                </c:pt>
                <c:pt idx="34">
                  <c:v>0.93810000000000004</c:v>
                </c:pt>
                <c:pt idx="35">
                  <c:v>0.93290000000000006</c:v>
                </c:pt>
                <c:pt idx="36">
                  <c:v>0.9262999999999999</c:v>
                </c:pt>
                <c:pt idx="37">
                  <c:v>0.92090000000000005</c:v>
                </c:pt>
                <c:pt idx="38">
                  <c:v>0.91700000000000004</c:v>
                </c:pt>
                <c:pt idx="39">
                  <c:v>0.91280000000000006</c:v>
                </c:pt>
                <c:pt idx="40">
                  <c:v>0.90989999999999993</c:v>
                </c:pt>
                <c:pt idx="41">
                  <c:v>0.90739999999999998</c:v>
                </c:pt>
                <c:pt idx="42">
                  <c:v>0.90549999999999997</c:v>
                </c:pt>
                <c:pt idx="43">
                  <c:v>0.9043000000000001</c:v>
                </c:pt>
                <c:pt idx="44">
                  <c:v>0.90269999999999995</c:v>
                </c:pt>
                <c:pt idx="45">
                  <c:v>0.90170000000000006</c:v>
                </c:pt>
                <c:pt idx="46">
                  <c:v>0.9002</c:v>
                </c:pt>
                <c:pt idx="47">
                  <c:v>0.89819999999999989</c:v>
                </c:pt>
                <c:pt idx="48">
                  <c:v>0.89760000000000006</c:v>
                </c:pt>
                <c:pt idx="49">
                  <c:v>0.89700000000000002</c:v>
                </c:pt>
                <c:pt idx="50">
                  <c:v>0.89659999999999995</c:v>
                </c:pt>
                <c:pt idx="51">
                  <c:v>0.89639999999999997</c:v>
                </c:pt>
                <c:pt idx="52">
                  <c:v>0.89579999999999993</c:v>
                </c:pt>
                <c:pt idx="53">
                  <c:v>0.89489999999999992</c:v>
                </c:pt>
                <c:pt idx="54">
                  <c:v>0.89379999999999993</c:v>
                </c:pt>
                <c:pt idx="55">
                  <c:v>0.87890000000000001</c:v>
                </c:pt>
                <c:pt idx="56">
                  <c:v>0.87139999999999995</c:v>
                </c:pt>
                <c:pt idx="57">
                  <c:v>0.84930000000000005</c:v>
                </c:pt>
                <c:pt idx="58">
                  <c:v>0.83479999999999999</c:v>
                </c:pt>
                <c:pt idx="59">
                  <c:v>0.80400000000000005</c:v>
                </c:pt>
                <c:pt idx="60">
                  <c:v>0.50829999999999997</c:v>
                </c:pt>
                <c:pt idx="61">
                  <c:v>0.50829999999999997</c:v>
                </c:pt>
                <c:pt idx="62">
                  <c:v>0.50829999999999997</c:v>
                </c:pt>
                <c:pt idx="63">
                  <c:v>0.50829999999999997</c:v>
                </c:pt>
                <c:pt idx="64">
                  <c:v>0.50829999999999997</c:v>
                </c:pt>
                <c:pt idx="65">
                  <c:v>0.50829999999999997</c:v>
                </c:pt>
                <c:pt idx="66">
                  <c:v>0.48119999999999996</c:v>
                </c:pt>
                <c:pt idx="67">
                  <c:v>0.45020000000000004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71-4ABD-94D1-ADA28048C7FF}"/>
            </c:ext>
          </c:extLst>
        </c:ser>
        <c:ser>
          <c:idx val="1"/>
          <c:order val="1"/>
          <c:tx>
            <c:strRef>
              <c:f>'DJG-7 Acct. 366'!$G$5</c:f>
              <c:strCache>
                <c:ptCount val="1"/>
                <c:pt idx="0">
                  <c:v>Company 
R3-60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'DJG-7 Acct. 366'!$A$8:$A$76</c:f>
              <c:numCache>
                <c:formatCode>0.0</c:formatCode>
                <c:ptCount val="6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</c:numCache>
            </c:numRef>
          </c:xVal>
          <c:yVal>
            <c:numRef>
              <c:f>'DJG-7 Acct. 366'!$G$8:$G$76</c:f>
              <c:numCache>
                <c:formatCode>0.00%</c:formatCode>
                <c:ptCount val="69"/>
                <c:pt idx="0">
                  <c:v>1</c:v>
                </c:pt>
                <c:pt idx="1">
                  <c:v>0.99987095571986773</c:v>
                </c:pt>
                <c:pt idx="2">
                  <c:v>0.99958527127109531</c:v>
                </c:pt>
                <c:pt idx="3">
                  <c:v>0.9992594342537473</c:v>
                </c:pt>
                <c:pt idx="4">
                  <c:v>0.99888616867013946</c:v>
                </c:pt>
                <c:pt idx="5">
                  <c:v>0.99845986077324878</c:v>
                </c:pt>
                <c:pt idx="6">
                  <c:v>0.99797840798220805</c:v>
                </c:pt>
                <c:pt idx="7">
                  <c:v>0.99743242714066671</c:v>
                </c:pt>
                <c:pt idx="8">
                  <c:v>0.99681497765227023</c:v>
                </c:pt>
                <c:pt idx="9">
                  <c:v>0.9961238665455745</c:v>
                </c:pt>
                <c:pt idx="10">
                  <c:v>0.99534728078535006</c:v>
                </c:pt>
                <c:pt idx="11">
                  <c:v>0.99447686805677105</c:v>
                </c:pt>
                <c:pt idx="12">
                  <c:v>0.99351051769390009</c:v>
                </c:pt>
                <c:pt idx="13">
                  <c:v>0.99243370514473928</c:v>
                </c:pt>
                <c:pt idx="14">
                  <c:v>0.99123663467469181</c:v>
                </c:pt>
                <c:pt idx="15">
                  <c:v>0.98991750734491402</c:v>
                </c:pt>
                <c:pt idx="16">
                  <c:v>0.98845885344428597</c:v>
                </c:pt>
                <c:pt idx="17">
                  <c:v>0.98684946105041771</c:v>
                </c:pt>
                <c:pt idx="18">
                  <c:v>0.98508812129923629</c:v>
                </c:pt>
                <c:pt idx="19">
                  <c:v>0.9831542414884048</c:v>
                </c:pt>
                <c:pt idx="20">
                  <c:v>0.98103527209257735</c:v>
                </c:pt>
                <c:pt idx="21">
                  <c:v>0.97873090026134635</c:v>
                </c:pt>
                <c:pt idx="22">
                  <c:v>0.97621727733032404</c:v>
                </c:pt>
                <c:pt idx="23">
                  <c:v>0.9734806164125076</c:v>
                </c:pt>
                <c:pt idx="24">
                  <c:v>0.97052179485509493</c:v>
                </c:pt>
                <c:pt idx="25">
                  <c:v>0.96731357866730816</c:v>
                </c:pt>
                <c:pt idx="26">
                  <c:v>0.96384100609297807</c:v>
                </c:pt>
                <c:pt idx="27">
                  <c:v>0.96010636934303861</c:v>
                </c:pt>
                <c:pt idx="28">
                  <c:v>0.95607884396525489</c:v>
                </c:pt>
                <c:pt idx="29">
                  <c:v>0.9517422297607131</c:v>
                </c:pt>
                <c:pt idx="30">
                  <c:v>0.94710032308556791</c:v>
                </c:pt>
                <c:pt idx="31">
                  <c:v>0.94211831735694096</c:v>
                </c:pt>
                <c:pt idx="32">
                  <c:v>0.93677848787320206</c:v>
                </c:pt>
                <c:pt idx="33">
                  <c:v>0.9310860443355784</c:v>
                </c:pt>
                <c:pt idx="34">
                  <c:v>0.92500151431566724</c:v>
                </c:pt>
                <c:pt idx="35">
                  <c:v>0.91850508918115115</c:v>
                </c:pt>
                <c:pt idx="36">
                  <c:v>0.91160315096214495</c:v>
                </c:pt>
                <c:pt idx="37">
                  <c:v>0.90425056578534924</c:v>
                </c:pt>
                <c:pt idx="38">
                  <c:v>0.89642469470393815</c:v>
                </c:pt>
                <c:pt idx="39">
                  <c:v>0.88813287628710169</c:v>
                </c:pt>
                <c:pt idx="40">
                  <c:v>0.87932319744272036</c:v>
                </c:pt>
                <c:pt idx="41">
                  <c:v>0.86996959289865505</c:v>
                </c:pt>
                <c:pt idx="42">
                  <c:v>0.86008054864641437</c:v>
                </c:pt>
                <c:pt idx="43">
                  <c:v>0.84959666718651916</c:v>
                </c:pt>
                <c:pt idx="44">
                  <c:v>0.83848868334126936</c:v>
                </c:pt>
                <c:pt idx="45">
                  <c:v>0.82676741074951554</c:v>
                </c:pt>
                <c:pt idx="46">
                  <c:v>0.81436662555115036</c:v>
                </c:pt>
                <c:pt idx="47">
                  <c:v>0.80125588317383678</c:v>
                </c:pt>
                <c:pt idx="48">
                  <c:v>0.78745113853388926</c:v>
                </c:pt>
                <c:pt idx="49">
                  <c:v>0.77288262179237588</c:v>
                </c:pt>
                <c:pt idx="50">
                  <c:v>0.7575235396477672</c:v>
                </c:pt>
                <c:pt idx="51">
                  <c:v>0.74139981723001125</c:v>
                </c:pt>
                <c:pt idx="52">
                  <c:v>0.72444521628490766</c:v>
                </c:pt>
                <c:pt idx="53">
                  <c:v>0.70664477042286478</c:v>
                </c:pt>
                <c:pt idx="54">
                  <c:v>0.68804086384167396</c:v>
                </c:pt>
                <c:pt idx="55">
                  <c:v>0.66858206197100234</c:v>
                </c:pt>
                <c:pt idx="56">
                  <c:v>0.6482760929759579</c:v>
                </c:pt>
                <c:pt idx="57">
                  <c:v>0.62718840152525412</c:v>
                </c:pt>
                <c:pt idx="58">
                  <c:v>0.6052966261382986</c:v>
                </c:pt>
                <c:pt idx="59">
                  <c:v>0.58264232036738073</c:v>
                </c:pt>
                <c:pt idx="60">
                  <c:v>0.55931785000493894</c:v>
                </c:pt>
                <c:pt idx="61">
                  <c:v>0.53534387826260421</c:v>
                </c:pt>
                <c:pt idx="62">
                  <c:v>0.51080298630713405</c:v>
                </c:pt>
                <c:pt idx="63">
                  <c:v>0.48581201531693202</c:v>
                </c:pt>
                <c:pt idx="64">
                  <c:v>0.46044318904747455</c:v>
                </c:pt>
                <c:pt idx="65">
                  <c:v>0.43481851516856729</c:v>
                </c:pt>
                <c:pt idx="66">
                  <c:v>0.40906775601363654</c:v>
                </c:pt>
                <c:pt idx="67">
                  <c:v>0.38331254142125337</c:v>
                </c:pt>
                <c:pt idx="68">
                  <c:v>0.35770056827573671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71-4ABD-94D1-ADA28048C7FF}"/>
            </c:ext>
          </c:extLst>
        </c:ser>
        <c:ser>
          <c:idx val="2"/>
          <c:order val="2"/>
          <c:tx>
            <c:strRef>
              <c:f>'DJG-7 Acct. 366'!$I$5</c:f>
              <c:strCache>
                <c:ptCount val="1"/>
                <c:pt idx="0">
                  <c:v>PC 
R2.5-72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'DJG-7 Acct. 366'!$A$8:$A$76</c:f>
              <c:numCache>
                <c:formatCode>0.0</c:formatCode>
                <c:ptCount val="6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</c:numCache>
            </c:numRef>
          </c:xVal>
          <c:yVal>
            <c:numRef>
              <c:f>'DJG-7 Acct. 366'!$I$8:$I$76</c:f>
              <c:numCache>
                <c:formatCode>0.00%</c:formatCode>
                <c:ptCount val="69"/>
                <c:pt idx="0">
                  <c:v>1</c:v>
                </c:pt>
                <c:pt idx="1">
                  <c:v>0.99961683013606706</c:v>
                </c:pt>
                <c:pt idx="2">
                  <c:v>0.99882362584342343</c:v>
                </c:pt>
                <c:pt idx="3">
                  <c:v>0.9979801638604926</c:v>
                </c:pt>
                <c:pt idx="4">
                  <c:v>0.99709137670988424</c:v>
                </c:pt>
                <c:pt idx="5">
                  <c:v>0.99614808768008611</c:v>
                </c:pt>
                <c:pt idx="6">
                  <c:v>0.9951504769145878</c:v>
                </c:pt>
                <c:pt idx="7">
                  <c:v>0.99409904887678135</c:v>
                </c:pt>
                <c:pt idx="8">
                  <c:v>0.99298037825138252</c:v>
                </c:pt>
                <c:pt idx="9">
                  <c:v>0.99180279205694899</c:v>
                </c:pt>
                <c:pt idx="10">
                  <c:v>0.9905565300855973</c:v>
                </c:pt>
                <c:pt idx="11">
                  <c:v>0.9892380312100566</c:v>
                </c:pt>
                <c:pt idx="12">
                  <c:v>0.98785119099438523</c:v>
                </c:pt>
                <c:pt idx="13">
                  <c:v>0.98637785413530721</c:v>
                </c:pt>
                <c:pt idx="14">
                  <c:v>0.98482776371064884</c:v>
                </c:pt>
                <c:pt idx="15">
                  <c:v>0.98319232996990835</c:v>
                </c:pt>
                <c:pt idx="16">
                  <c:v>0.98146218851828937</c:v>
                </c:pt>
                <c:pt idx="17">
                  <c:v>0.9796450708438279</c:v>
                </c:pt>
                <c:pt idx="18">
                  <c:v>0.97772115358074896</c:v>
                </c:pt>
                <c:pt idx="19">
                  <c:v>0.97569732754999161</c:v>
                </c:pt>
                <c:pt idx="20">
                  <c:v>0.97356916729202791</c:v>
                </c:pt>
                <c:pt idx="21">
                  <c:v>0.97131886713392579</c:v>
                </c:pt>
                <c:pt idx="22">
                  <c:v>0.96895966534598443</c:v>
                </c:pt>
                <c:pt idx="23">
                  <c:v>0.9664708605471336</c:v>
                </c:pt>
                <c:pt idx="24">
                  <c:v>0.96385426129011909</c:v>
                </c:pt>
                <c:pt idx="25">
                  <c:v>0.96111238193942117</c:v>
                </c:pt>
                <c:pt idx="26">
                  <c:v>0.9582157650414872</c:v>
                </c:pt>
                <c:pt idx="27">
                  <c:v>0.95518515052224306</c:v>
                </c:pt>
                <c:pt idx="28">
                  <c:v>0.95200009814714681</c:v>
                </c:pt>
                <c:pt idx="29">
                  <c:v>0.94865450695401476</c:v>
                </c:pt>
                <c:pt idx="30">
                  <c:v>0.94515877272590065</c:v>
                </c:pt>
                <c:pt idx="31">
                  <c:v>0.94147533490029089</c:v>
                </c:pt>
                <c:pt idx="32">
                  <c:v>0.93762736984545014</c:v>
                </c:pt>
                <c:pt idx="33">
                  <c:v>0.93359856799730911</c:v>
                </c:pt>
                <c:pt idx="34">
                  <c:v>0.92937148084657228</c:v>
                </c:pt>
                <c:pt idx="35">
                  <c:v>0.92496441389066408</c:v>
                </c:pt>
                <c:pt idx="36">
                  <c:v>0.92033894177401232</c:v>
                </c:pt>
                <c:pt idx="37">
                  <c:v>0.91551151292104327</c:v>
                </c:pt>
                <c:pt idx="38">
                  <c:v>0.91047545384797901</c:v>
                </c:pt>
                <c:pt idx="39">
                  <c:v>0.90519784607415499</c:v>
                </c:pt>
                <c:pt idx="40">
                  <c:v>0.89970715189873463</c:v>
                </c:pt>
                <c:pt idx="41">
                  <c:v>0.89396541118134687</c:v>
                </c:pt>
                <c:pt idx="42">
                  <c:v>0.8879785380119648</c:v>
                </c:pt>
                <c:pt idx="43">
                  <c:v>0.88175349419064519</c:v>
                </c:pt>
                <c:pt idx="44">
                  <c:v>0.87523692519651453</c:v>
                </c:pt>
                <c:pt idx="45">
                  <c:v>0.86847004869574151</c:v>
                </c:pt>
                <c:pt idx="46">
                  <c:v>0.86141686792236627</c:v>
                </c:pt>
                <c:pt idx="47">
                  <c:v>0.8540682671541211</c:v>
                </c:pt>
                <c:pt idx="48">
                  <c:v>0.84644523839423302</c:v>
                </c:pt>
                <c:pt idx="49">
                  <c:v>0.83848145219917813</c:v>
                </c:pt>
                <c:pt idx="50">
                  <c:v>0.83022091746091287</c:v>
                </c:pt>
                <c:pt idx="51">
                  <c:v>0.82163615681367086</c:v>
                </c:pt>
                <c:pt idx="52">
                  <c:v>0.81269808634544405</c:v>
                </c:pt>
                <c:pt idx="53">
                  <c:v>0.80344131954123976</c:v>
                </c:pt>
                <c:pt idx="54">
                  <c:v>0.79380041911005772</c:v>
                </c:pt>
                <c:pt idx="55">
                  <c:v>0.78380690483851267</c:v>
                </c:pt>
                <c:pt idx="56">
                  <c:v>0.77345195009682899</c:v>
                </c:pt>
                <c:pt idx="57">
                  <c:v>0.76268240201037796</c:v>
                </c:pt>
                <c:pt idx="58">
                  <c:v>0.7515509862346117</c:v>
                </c:pt>
                <c:pt idx="59">
                  <c:v>0.73999847459748491</c:v>
                </c:pt>
                <c:pt idx="60">
                  <c:v>0.7280407469885587</c:v>
                </c:pt>
                <c:pt idx="61">
                  <c:v>0.71569570463347942</c:v>
                </c:pt>
                <c:pt idx="62">
                  <c:v>0.70288627814251992</c:v>
                </c:pt>
                <c:pt idx="63">
                  <c:v>0.68968762633601899</c:v>
                </c:pt>
                <c:pt idx="64">
                  <c:v>0.6760556252507065</c:v>
                </c:pt>
                <c:pt idx="65">
                  <c:v>0.66199067658537603</c:v>
                </c:pt>
                <c:pt idx="66">
                  <c:v>0.64753778312849264</c:v>
                </c:pt>
                <c:pt idx="67">
                  <c:v>0.6326241886986963</c:v>
                </c:pt>
                <c:pt idx="68">
                  <c:v>0.61732944754313657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71-4ABD-94D1-ADA28048C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'DJG-11 Acct. 376.40'!$A$8:$A$73</c:f>
              <c:numCache>
                <c:formatCode>0.0</c:formatCode>
                <c:ptCount val="66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</c:numCache>
            </c:numRef>
          </c:xVal>
          <c:yVal>
            <c:numRef>
              <c:f>'DJG-11 Acct. 376.40'!$E$8:$E$72</c:f>
              <c:numCache>
                <c:formatCode>0.00%</c:formatCode>
                <c:ptCount val="65"/>
                <c:pt idx="0">
                  <c:v>1</c:v>
                </c:pt>
                <c:pt idx="1">
                  <c:v>0.99939999999999996</c:v>
                </c:pt>
                <c:pt idx="2">
                  <c:v>0.99639999999999995</c:v>
                </c:pt>
                <c:pt idx="3">
                  <c:v>0.99219999999999997</c:v>
                </c:pt>
                <c:pt idx="4">
                  <c:v>0.98959999999999992</c:v>
                </c:pt>
                <c:pt idx="5">
                  <c:v>0.98629999999999995</c:v>
                </c:pt>
                <c:pt idx="6">
                  <c:v>0.98409999999999997</c:v>
                </c:pt>
                <c:pt idx="7">
                  <c:v>0.98010000000000008</c:v>
                </c:pt>
                <c:pt idx="8">
                  <c:v>0.97640000000000005</c:v>
                </c:pt>
                <c:pt idx="9">
                  <c:v>0.97260000000000002</c:v>
                </c:pt>
                <c:pt idx="10">
                  <c:v>0.96840000000000004</c:v>
                </c:pt>
                <c:pt idx="11">
                  <c:v>0.96629999999999994</c:v>
                </c:pt>
                <c:pt idx="12">
                  <c:v>0.96430000000000005</c:v>
                </c:pt>
                <c:pt idx="13">
                  <c:v>0.96189999999999998</c:v>
                </c:pt>
                <c:pt idx="14">
                  <c:v>0.95799999999999996</c:v>
                </c:pt>
                <c:pt idx="15">
                  <c:v>0.95609999999999995</c:v>
                </c:pt>
                <c:pt idx="16">
                  <c:v>0.95400000000000007</c:v>
                </c:pt>
                <c:pt idx="17">
                  <c:v>0.94980000000000009</c:v>
                </c:pt>
                <c:pt idx="18">
                  <c:v>0.94640000000000002</c:v>
                </c:pt>
                <c:pt idx="19">
                  <c:v>0.94140000000000001</c:v>
                </c:pt>
                <c:pt idx="20">
                  <c:v>0.9405</c:v>
                </c:pt>
                <c:pt idx="21">
                  <c:v>0.93840000000000001</c:v>
                </c:pt>
                <c:pt idx="22">
                  <c:v>0.93319999999999992</c:v>
                </c:pt>
                <c:pt idx="23">
                  <c:v>0.93</c:v>
                </c:pt>
                <c:pt idx="24">
                  <c:v>0.9274</c:v>
                </c:pt>
                <c:pt idx="25">
                  <c:v>0.92379999999999995</c:v>
                </c:pt>
                <c:pt idx="26">
                  <c:v>0.91890000000000005</c:v>
                </c:pt>
                <c:pt idx="27">
                  <c:v>0.9154000000000001</c:v>
                </c:pt>
                <c:pt idx="28">
                  <c:v>0.91170000000000007</c:v>
                </c:pt>
                <c:pt idx="29">
                  <c:v>0.90790000000000004</c:v>
                </c:pt>
                <c:pt idx="30">
                  <c:v>0.90400000000000003</c:v>
                </c:pt>
                <c:pt idx="31">
                  <c:v>0.89650000000000007</c:v>
                </c:pt>
                <c:pt idx="32">
                  <c:v>0.88900000000000001</c:v>
                </c:pt>
                <c:pt idx="33">
                  <c:v>0.8798999999999999</c:v>
                </c:pt>
                <c:pt idx="34">
                  <c:v>0.86939999999999995</c:v>
                </c:pt>
                <c:pt idx="35">
                  <c:v>0.85680000000000012</c:v>
                </c:pt>
                <c:pt idx="36">
                  <c:v>0.84560000000000002</c:v>
                </c:pt>
                <c:pt idx="37">
                  <c:v>0.83700000000000008</c:v>
                </c:pt>
                <c:pt idx="38">
                  <c:v>0.82920000000000005</c:v>
                </c:pt>
                <c:pt idx="39">
                  <c:v>0.82299999999999995</c:v>
                </c:pt>
                <c:pt idx="40">
                  <c:v>0.81810000000000005</c:v>
                </c:pt>
                <c:pt idx="41">
                  <c:v>0.81540000000000001</c:v>
                </c:pt>
                <c:pt idx="42">
                  <c:v>0.81169999999999998</c:v>
                </c:pt>
                <c:pt idx="43">
                  <c:v>0.80689999999999995</c:v>
                </c:pt>
                <c:pt idx="44">
                  <c:v>0.80370000000000008</c:v>
                </c:pt>
                <c:pt idx="45">
                  <c:v>0.80019999999999991</c:v>
                </c:pt>
                <c:pt idx="46">
                  <c:v>0.79659999999999997</c:v>
                </c:pt>
                <c:pt idx="47">
                  <c:v>0.79299999999999993</c:v>
                </c:pt>
                <c:pt idx="48">
                  <c:v>0.79049999999999998</c:v>
                </c:pt>
                <c:pt idx="49">
                  <c:v>0.7883</c:v>
                </c:pt>
                <c:pt idx="50">
                  <c:v>0.78670000000000007</c:v>
                </c:pt>
                <c:pt idx="51">
                  <c:v>0.7854000000000001</c:v>
                </c:pt>
                <c:pt idx="52">
                  <c:v>0.78370000000000006</c:v>
                </c:pt>
                <c:pt idx="53">
                  <c:v>0.78200000000000003</c:v>
                </c:pt>
                <c:pt idx="54">
                  <c:v>0.78</c:v>
                </c:pt>
                <c:pt idx="55">
                  <c:v>0.77900000000000003</c:v>
                </c:pt>
                <c:pt idx="56">
                  <c:v>0.77780000000000005</c:v>
                </c:pt>
                <c:pt idx="57">
                  <c:v>0.77700000000000002</c:v>
                </c:pt>
                <c:pt idx="58">
                  <c:v>0.77680000000000005</c:v>
                </c:pt>
                <c:pt idx="59">
                  <c:v>0.77670000000000006</c:v>
                </c:pt>
                <c:pt idx="60">
                  <c:v>0.7762</c:v>
                </c:pt>
                <c:pt idx="61">
                  <c:v>0.76950000000000007</c:v>
                </c:pt>
                <c:pt idx="62">
                  <c:v>0.76840000000000008</c:v>
                </c:pt>
                <c:pt idx="63">
                  <c:v>0.76840000000000008</c:v>
                </c:pt>
                <c:pt idx="64">
                  <c:v>0.76840000000000008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12-4EF9-8D88-798C4DBAAF9F}"/>
            </c:ext>
          </c:extLst>
        </c:ser>
        <c:ser>
          <c:idx val="1"/>
          <c:order val="1"/>
          <c:tx>
            <c:strRef>
              <c:f>'DJG-11 Acct. 376.40'!$G$5</c:f>
              <c:strCache>
                <c:ptCount val="1"/>
                <c:pt idx="0">
                  <c:v>Company 
R2-60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'DJG-11 Acct. 376.40'!$A$8:$A$73</c:f>
              <c:numCache>
                <c:formatCode>0.0</c:formatCode>
                <c:ptCount val="66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</c:numCache>
            </c:numRef>
          </c:xVal>
          <c:yVal>
            <c:numRef>
              <c:f>'DJG-11 Acct. 376.40'!$G$8:$G$73</c:f>
              <c:numCache>
                <c:formatCode>0.00%</c:formatCode>
                <c:ptCount val="66"/>
                <c:pt idx="0">
                  <c:v>1</c:v>
                </c:pt>
                <c:pt idx="1">
                  <c:v>0.99920943660669304</c:v>
                </c:pt>
                <c:pt idx="2">
                  <c:v>0.99756299257345438</c:v>
                </c:pt>
                <c:pt idx="3">
                  <c:v>0.99582582863363711</c:v>
                </c:pt>
                <c:pt idx="4">
                  <c:v>0.99398805129377132</c:v>
                </c:pt>
                <c:pt idx="5">
                  <c:v>0.9920449858074879</c:v>
                </c:pt>
                <c:pt idx="6">
                  <c:v>0.98999867119253526</c:v>
                </c:pt>
                <c:pt idx="7">
                  <c:v>0.98783811816303779</c:v>
                </c:pt>
                <c:pt idx="8">
                  <c:v>0.98555823302364221</c:v>
                </c:pt>
                <c:pt idx="9">
                  <c:v>0.98316151346138136</c:v>
                </c:pt>
                <c:pt idx="10">
                  <c:v>0.98063572446692016</c:v>
                </c:pt>
                <c:pt idx="11">
                  <c:v>0.97797533201937836</c:v>
                </c:pt>
                <c:pt idx="12">
                  <c:v>0.97518334535494944</c:v>
                </c:pt>
                <c:pt idx="13">
                  <c:v>0.97224618893797088</c:v>
                </c:pt>
                <c:pt idx="14">
                  <c:v>0.96915786410727744</c:v>
                </c:pt>
                <c:pt idx="15">
                  <c:v>0.96592194601196635</c:v>
                </c:pt>
                <c:pt idx="16">
                  <c:v>0.96252341743877678</c:v>
                </c:pt>
                <c:pt idx="17">
                  <c:v>0.95895578876679</c:v>
                </c:pt>
                <c:pt idx="18">
                  <c:v>0.95522325863544477</c:v>
                </c:pt>
                <c:pt idx="19">
                  <c:v>0.95130926235488444</c:v>
                </c:pt>
                <c:pt idx="20">
                  <c:v>0.94720679406745334</c:v>
                </c:pt>
                <c:pt idx="21">
                  <c:v>0.94292074018960248</c:v>
                </c:pt>
                <c:pt idx="22">
                  <c:v>0.93843288295203597</c:v>
                </c:pt>
                <c:pt idx="23">
                  <c:v>0.93373568237488913</c:v>
                </c:pt>
                <c:pt idx="24">
                  <c:v>0.92883478952599885</c:v>
                </c:pt>
                <c:pt idx="25">
                  <c:v>0.923710237924945</c:v>
                </c:pt>
                <c:pt idx="26">
                  <c:v>0.91835395404123876</c:v>
                </c:pt>
                <c:pt idx="27">
                  <c:v>0.91277245187291745</c:v>
                </c:pt>
                <c:pt idx="28">
                  <c:v>0.90694394742626117</c:v>
                </c:pt>
                <c:pt idx="29">
                  <c:v>0.90085986992092248</c:v>
                </c:pt>
                <c:pt idx="30">
                  <c:v>0.89452772802539338</c:v>
                </c:pt>
                <c:pt idx="31">
                  <c:v>0.8879239045068944</c:v>
                </c:pt>
                <c:pt idx="32">
                  <c:v>0.88103942811000058</c:v>
                </c:pt>
                <c:pt idx="33">
                  <c:v>0.87388298242926066</c:v>
                </c:pt>
                <c:pt idx="34">
                  <c:v>0.8664291920112811</c:v>
                </c:pt>
                <c:pt idx="35">
                  <c:v>0.85866887514108914</c:v>
                </c:pt>
                <c:pt idx="36">
                  <c:v>0.85061213597342133</c:v>
                </c:pt>
                <c:pt idx="37">
                  <c:v>0.84223205673948665</c:v>
                </c:pt>
                <c:pt idx="38">
                  <c:v>0.83351956842777253</c:v>
                </c:pt>
                <c:pt idx="39">
                  <c:v>0.82448652282358226</c:v>
                </c:pt>
                <c:pt idx="40">
                  <c:v>0.81510487830536471</c:v>
                </c:pt>
                <c:pt idx="41">
                  <c:v>0.80536617869401883</c:v>
                </c:pt>
                <c:pt idx="42">
                  <c:v>0.79528444262917664</c:v>
                </c:pt>
                <c:pt idx="43">
                  <c:v>0.78483119460218698</c:v>
                </c:pt>
                <c:pt idx="44">
                  <c:v>0.77399930950672413</c:v>
                </c:pt>
                <c:pt idx="45">
                  <c:v>0.76280548278072891</c:v>
                </c:pt>
                <c:pt idx="46">
                  <c:v>0.75122183372738571</c:v>
                </c:pt>
                <c:pt idx="47">
                  <c:v>0.73924353233236584</c:v>
                </c:pt>
                <c:pt idx="48">
                  <c:v>0.72689052886069261</c:v>
                </c:pt>
                <c:pt idx="49">
                  <c:v>0.7141369554420578</c:v>
                </c:pt>
                <c:pt idx="50">
                  <c:v>0.70098148581832664</c:v>
                </c:pt>
                <c:pt idx="51">
                  <c:v>0.6874479168323403</c:v>
                </c:pt>
                <c:pt idx="52">
                  <c:v>0.67351421345046569</c:v>
                </c:pt>
                <c:pt idx="53">
                  <c:v>0.65918395758438808</c:v>
                </c:pt>
                <c:pt idx="54">
                  <c:v>0.64448530196374776</c:v>
                </c:pt>
                <c:pt idx="55">
                  <c:v>0.62940221489728254</c:v>
                </c:pt>
                <c:pt idx="56">
                  <c:v>0.61394467018952392</c:v>
                </c:pt>
                <c:pt idx="57">
                  <c:v>0.5981454592014176</c:v>
                </c:pt>
                <c:pt idx="58">
                  <c:v>0.58199693160595389</c:v>
                </c:pt>
                <c:pt idx="59">
                  <c:v>0.56551681700676382</c:v>
                </c:pt>
                <c:pt idx="60">
                  <c:v>0.54874241239357691</c:v>
                </c:pt>
                <c:pt idx="61">
                  <c:v>0.53167677916240974</c:v>
                </c:pt>
                <c:pt idx="62">
                  <c:v>0.51434636291985125</c:v>
                </c:pt>
                <c:pt idx="63">
                  <c:v>0.49679220163210208</c:v>
                </c:pt>
                <c:pt idx="64">
                  <c:v>0.47902998105076577</c:v>
                </c:pt>
                <c:pt idx="65">
                  <c:v>0.46109507235693975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12-4EF9-8D88-798C4DBAAF9F}"/>
            </c:ext>
          </c:extLst>
        </c:ser>
        <c:ser>
          <c:idx val="2"/>
          <c:order val="2"/>
          <c:tx>
            <c:strRef>
              <c:f>'DJG-11 Acct. 376.40'!$I$5</c:f>
              <c:strCache>
                <c:ptCount val="1"/>
                <c:pt idx="0">
                  <c:v>PC 
R1.5-68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'DJG-11 Acct. 376.40'!$A$8:$A$73</c:f>
              <c:numCache>
                <c:formatCode>0.0</c:formatCode>
                <c:ptCount val="66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</c:numCache>
            </c:numRef>
          </c:xVal>
          <c:yVal>
            <c:numRef>
              <c:f>'DJG-11 Acct. 376.40'!$I$8:$I$73</c:f>
              <c:numCache>
                <c:formatCode>0.00%</c:formatCode>
                <c:ptCount val="66"/>
                <c:pt idx="0">
                  <c:v>1</c:v>
                </c:pt>
                <c:pt idx="1">
                  <c:v>0.99870355547108536</c:v>
                </c:pt>
                <c:pt idx="2">
                  <c:v>0.99606012824475343</c:v>
                </c:pt>
                <c:pt idx="3">
                  <c:v>0.99333893677885665</c:v>
                </c:pt>
                <c:pt idx="4">
                  <c:v>0.99054307100812977</c:v>
                </c:pt>
                <c:pt idx="5">
                  <c:v>0.98766474416485794</c:v>
                </c:pt>
                <c:pt idx="6">
                  <c:v>0.98471113140151889</c:v>
                </c:pt>
                <c:pt idx="7">
                  <c:v>0.98166974652842098</c:v>
                </c:pt>
                <c:pt idx="8">
                  <c:v>0.97855254472995878</c:v>
                </c:pt>
                <c:pt idx="9">
                  <c:v>0.97534199580634362</c:v>
                </c:pt>
                <c:pt idx="10">
                  <c:v>0.97205398814477595</c:v>
                </c:pt>
                <c:pt idx="11">
                  <c:v>0.96866917284223708</c:v>
                </c:pt>
                <c:pt idx="12">
                  <c:v>0.96520282035318228</c:v>
                </c:pt>
                <c:pt idx="13">
                  <c:v>0.96163856983181262</c:v>
                </c:pt>
                <c:pt idx="14">
                  <c:v>0.95798728009966749</c:v>
                </c:pt>
                <c:pt idx="15">
                  <c:v>0.95423707115878542</c:v>
                </c:pt>
                <c:pt idx="16">
                  <c:v>0.95039403583676174</c:v>
                </c:pt>
                <c:pt idx="17">
                  <c:v>0.94645113279080861</c:v>
                </c:pt>
                <c:pt idx="18">
                  <c:v>0.94240931658118687</c:v>
                </c:pt>
                <c:pt idx="19">
                  <c:v>0.93826676070058002</c:v>
                </c:pt>
                <c:pt idx="20">
                  <c:v>0.93401888423135748</c:v>
                </c:pt>
                <c:pt idx="21">
                  <c:v>0.92966930291635308</c:v>
                </c:pt>
                <c:pt idx="22">
                  <c:v>0.92520688504522552</c:v>
                </c:pt>
                <c:pt idx="23">
                  <c:v>0.92064064954176306</c:v>
                </c:pt>
                <c:pt idx="24">
                  <c:v>0.91595221703438379</c:v>
                </c:pt>
                <c:pt idx="25">
                  <c:v>0.91115706646534222</c:v>
                </c:pt>
                <c:pt idx="26">
                  <c:v>0.90622894209597693</c:v>
                </c:pt>
                <c:pt idx="27">
                  <c:v>0.90118908993486135</c:v>
                </c:pt>
                <c:pt idx="28">
                  <c:v>0.89600779326739699</c:v>
                </c:pt>
                <c:pt idx="29">
                  <c:v>0.89070581997538201</c:v>
                </c:pt>
                <c:pt idx="30">
                  <c:v>0.88525708424737193</c:v>
                </c:pt>
                <c:pt idx="31">
                  <c:v>0.87967624180413329</c:v>
                </c:pt>
                <c:pt idx="32">
                  <c:v>0.87394339883275196</c:v>
                </c:pt>
                <c:pt idx="33">
                  <c:v>0.86806628062051172</c:v>
                </c:pt>
                <c:pt idx="34">
                  <c:v>0.86203217497467743</c:v>
                </c:pt>
                <c:pt idx="35">
                  <c:v>0.85584099356496235</c:v>
                </c:pt>
                <c:pt idx="36">
                  <c:v>0.84948823591152622</c:v>
                </c:pt>
                <c:pt idx="37">
                  <c:v>0.84296508680292892</c:v>
                </c:pt>
                <c:pt idx="38">
                  <c:v>0.8362763011101173</c:v>
                </c:pt>
                <c:pt idx="39">
                  <c:v>0.82940342601255312</c:v>
                </c:pt>
                <c:pt idx="40">
                  <c:v>0.82236150178161993</c:v>
                </c:pt>
                <c:pt idx="41">
                  <c:v>0.81512156279677928</c:v>
                </c:pt>
                <c:pt idx="42">
                  <c:v>0.80770992209628856</c:v>
                </c:pt>
                <c:pt idx="43">
                  <c:v>0.80008629700319889</c:v>
                </c:pt>
                <c:pt idx="44">
                  <c:v>0.79228646400703051</c:v>
                </c:pt>
                <c:pt idx="45">
                  <c:v>0.7842662933550858</c:v>
                </c:pt>
                <c:pt idx="46">
                  <c:v>0.77606065492122067</c:v>
                </c:pt>
                <c:pt idx="47">
                  <c:v>0.76763276929837376</c:v>
                </c:pt>
                <c:pt idx="48">
                  <c:v>0.75900791451617589</c:v>
                </c:pt>
                <c:pt idx="49">
                  <c:v>0.75016026897614896</c:v>
                </c:pt>
                <c:pt idx="50">
                  <c:v>0.74110480749066132</c:v>
                </c:pt>
                <c:pt idx="51">
                  <c:v>0.73182753530542177</c:v>
                </c:pt>
                <c:pt idx="52">
                  <c:v>0.7223325861876978</c:v>
                </c:pt>
                <c:pt idx="53">
                  <c:v>0.71261848786714099</c:v>
                </c:pt>
                <c:pt idx="54">
                  <c:v>0.70267822450986461</c:v>
                </c:pt>
                <c:pt idx="55">
                  <c:v>0.69252330840091281</c:v>
                </c:pt>
                <c:pt idx="56">
                  <c:v>0.68213555741429521</c:v>
                </c:pt>
                <c:pt idx="57">
                  <c:v>0.67153962786232635</c:v>
                </c:pt>
                <c:pt idx="58">
                  <c:v>0.66070651499024124</c:v>
                </c:pt>
                <c:pt idx="59">
                  <c:v>0.64967379909939649</c:v>
                </c:pt>
                <c:pt idx="60">
                  <c:v>0.63840242910907241</c:v>
                </c:pt>
                <c:pt idx="61">
                  <c:v>0.62693937604049377</c:v>
                </c:pt>
                <c:pt idx="62">
                  <c:v>0.61524537763762266</c:v>
                </c:pt>
                <c:pt idx="63">
                  <c:v>0.60336458798439685</c:v>
                </c:pt>
                <c:pt idx="64">
                  <c:v>0.59126951657146265</c:v>
                </c:pt>
                <c:pt idx="65">
                  <c:v>0.57899318319840842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12-4EF9-8D88-798C4DBAAF9F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9D12-4EF9-8D88-798C4DBAAF9F}"/>
              </c:ext>
            </c:extLst>
          </c:dPt>
          <c:xVal>
            <c:numRef>
              <c:f>'DJG-11 Acct. 376.40'!$AB$8:$AB$9</c:f>
              <c:numCache>
                <c:formatCode>General</c:formatCode>
                <c:ptCount val="2"/>
                <c:pt idx="0">
                  <c:v>61</c:v>
                </c:pt>
                <c:pt idx="1">
                  <c:v>61</c:v>
                </c:pt>
              </c:numCache>
            </c:numRef>
          </c:xVal>
          <c:yVal>
            <c:numRef>
              <c:f>'DJG-11 Acct. 376.40'!$AC$8:$AC$9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D12-4EF9-8D88-798C4DBA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'DJG-12 Acct. 380.20'!$A$8:$A$64</c:f>
              <c:numCache>
                <c:formatCode>0.0</c:formatCode>
                <c:ptCount val="57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</c:numCache>
            </c:numRef>
          </c:xVal>
          <c:yVal>
            <c:numRef>
              <c:f>'DJG-12 Acct. 380.20'!$E$8:$E$64</c:f>
              <c:numCache>
                <c:formatCode>0.00%</c:formatCode>
                <c:ptCount val="57"/>
                <c:pt idx="0">
                  <c:v>1</c:v>
                </c:pt>
                <c:pt idx="1">
                  <c:v>0.99959999999999993</c:v>
                </c:pt>
                <c:pt idx="2">
                  <c:v>0.99769999999999992</c:v>
                </c:pt>
                <c:pt idx="3">
                  <c:v>0.99560000000000004</c:v>
                </c:pt>
                <c:pt idx="4">
                  <c:v>0.99360000000000004</c:v>
                </c:pt>
                <c:pt idx="5">
                  <c:v>0.99120000000000008</c:v>
                </c:pt>
                <c:pt idx="6">
                  <c:v>0.9887999999999999</c:v>
                </c:pt>
                <c:pt idx="7">
                  <c:v>0.9859</c:v>
                </c:pt>
                <c:pt idx="8">
                  <c:v>0.98269999999999991</c:v>
                </c:pt>
                <c:pt idx="9">
                  <c:v>0.97959999999999992</c:v>
                </c:pt>
                <c:pt idx="10">
                  <c:v>0.97609999999999997</c:v>
                </c:pt>
                <c:pt idx="11">
                  <c:v>0.97209999999999996</c:v>
                </c:pt>
                <c:pt idx="12">
                  <c:v>0.96730000000000005</c:v>
                </c:pt>
                <c:pt idx="13">
                  <c:v>0.9637</c:v>
                </c:pt>
                <c:pt idx="14">
                  <c:v>0.9597</c:v>
                </c:pt>
                <c:pt idx="15">
                  <c:v>0.9556</c:v>
                </c:pt>
                <c:pt idx="16">
                  <c:v>0.95120000000000005</c:v>
                </c:pt>
                <c:pt idx="17">
                  <c:v>0.94629999999999992</c:v>
                </c:pt>
                <c:pt idx="18">
                  <c:v>0.94169999999999998</c:v>
                </c:pt>
                <c:pt idx="19">
                  <c:v>0.93590000000000007</c:v>
                </c:pt>
                <c:pt idx="20">
                  <c:v>0.93150000000000011</c:v>
                </c:pt>
                <c:pt idx="21">
                  <c:v>0.92700000000000005</c:v>
                </c:pt>
                <c:pt idx="22">
                  <c:v>0.9215000000000001</c:v>
                </c:pt>
                <c:pt idx="23">
                  <c:v>0.90700000000000003</c:v>
                </c:pt>
                <c:pt idx="24">
                  <c:v>0.90060000000000007</c:v>
                </c:pt>
                <c:pt idx="25">
                  <c:v>0.89430000000000009</c:v>
                </c:pt>
                <c:pt idx="26">
                  <c:v>0.88800000000000001</c:v>
                </c:pt>
                <c:pt idx="27">
                  <c:v>0.88239999999999996</c:v>
                </c:pt>
                <c:pt idx="28">
                  <c:v>0.877</c:v>
                </c:pt>
                <c:pt idx="29">
                  <c:v>0.87150000000000005</c:v>
                </c:pt>
                <c:pt idx="30">
                  <c:v>0.86549999999999994</c:v>
                </c:pt>
                <c:pt idx="31">
                  <c:v>0.85860000000000003</c:v>
                </c:pt>
                <c:pt idx="32">
                  <c:v>0.85040000000000004</c:v>
                </c:pt>
                <c:pt idx="33">
                  <c:v>0.84069999999999989</c:v>
                </c:pt>
                <c:pt idx="34">
                  <c:v>0.82950000000000002</c:v>
                </c:pt>
                <c:pt idx="35">
                  <c:v>0.81680000000000008</c:v>
                </c:pt>
                <c:pt idx="36">
                  <c:v>0.8024</c:v>
                </c:pt>
                <c:pt idx="37">
                  <c:v>0.78799999999999992</c:v>
                </c:pt>
                <c:pt idx="38">
                  <c:v>0.7743000000000001</c:v>
                </c:pt>
                <c:pt idx="39">
                  <c:v>0.76180000000000003</c:v>
                </c:pt>
                <c:pt idx="40">
                  <c:v>0.75109999999999999</c:v>
                </c:pt>
                <c:pt idx="41">
                  <c:v>0.74140000000000006</c:v>
                </c:pt>
                <c:pt idx="42">
                  <c:v>0.72629999999999995</c:v>
                </c:pt>
                <c:pt idx="43">
                  <c:v>0.71040000000000003</c:v>
                </c:pt>
                <c:pt idx="44">
                  <c:v>0.70219999999999994</c:v>
                </c:pt>
                <c:pt idx="45">
                  <c:v>0.69319999999999993</c:v>
                </c:pt>
                <c:pt idx="46">
                  <c:v>0.68389999999999995</c:v>
                </c:pt>
                <c:pt idx="47">
                  <c:v>0.6734</c:v>
                </c:pt>
                <c:pt idx="48">
                  <c:v>0.66379999999999995</c:v>
                </c:pt>
                <c:pt idx="49">
                  <c:v>0.6543000000000001</c:v>
                </c:pt>
                <c:pt idx="50">
                  <c:v>0.64829999999999999</c:v>
                </c:pt>
                <c:pt idx="51">
                  <c:v>0.64290000000000003</c:v>
                </c:pt>
                <c:pt idx="52">
                  <c:v>0.63759999999999994</c:v>
                </c:pt>
                <c:pt idx="53">
                  <c:v>0.63280000000000003</c:v>
                </c:pt>
                <c:pt idx="54">
                  <c:v>0.62880000000000003</c:v>
                </c:pt>
                <c:pt idx="55">
                  <c:v>0.62780000000000002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25-4AF8-AD66-0E2E2D4A18E2}"/>
            </c:ext>
          </c:extLst>
        </c:ser>
        <c:ser>
          <c:idx val="1"/>
          <c:order val="1"/>
          <c:tx>
            <c:strRef>
              <c:f>'DJG-12 Acct. 380.20'!$G$5</c:f>
              <c:strCache>
                <c:ptCount val="1"/>
                <c:pt idx="0">
                  <c:v>Company 
R2.5-50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'DJG-12 Acct. 380.20'!$A$8:$A$64</c:f>
              <c:numCache>
                <c:formatCode>0.0</c:formatCode>
                <c:ptCount val="57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</c:numCache>
            </c:numRef>
          </c:xVal>
          <c:yVal>
            <c:numRef>
              <c:f>'DJG-12 Acct. 380.20'!$G$8:$G$64</c:f>
              <c:numCache>
                <c:formatCode>0.00%</c:formatCode>
                <c:ptCount val="57"/>
                <c:pt idx="0">
                  <c:v>1</c:v>
                </c:pt>
                <c:pt idx="1">
                  <c:v>0.99944823539593641</c:v>
                </c:pt>
                <c:pt idx="2">
                  <c:v>0.99827473921689636</c:v>
                </c:pt>
                <c:pt idx="3">
                  <c:v>0.99700112576312261</c:v>
                </c:pt>
                <c:pt idx="4">
                  <c:v>0.99561943024317845</c:v>
                </c:pt>
                <c:pt idx="5">
                  <c:v>0.99412115073466334</c:v>
                </c:pt>
                <c:pt idx="6">
                  <c:v>0.99249723041204008</c:v>
                </c:pt>
                <c:pt idx="7">
                  <c:v>0.9907380416701923</c:v>
                </c:pt>
                <c:pt idx="8">
                  <c:v>0.98883337241663516</c:v>
                </c:pt>
                <c:pt idx="9">
                  <c:v>0.98677241478811173</c:v>
                </c:pt>
                <c:pt idx="10">
                  <c:v>0.98454375651818582</c:v>
                </c:pt>
                <c:pt idx="11">
                  <c:v>0.98213537513850224</c:v>
                </c:pt>
                <c:pt idx="12">
                  <c:v>0.97953463513439654</c:v>
                </c:pt>
                <c:pt idx="13">
                  <c:v>0.97672828809229306</c:v>
                </c:pt>
                <c:pt idx="14">
                  <c:v>0.97370247576871283</c:v>
                </c:pt>
                <c:pt idx="15">
                  <c:v>0.97044273587646601</c:v>
                </c:pt>
                <c:pt idx="16">
                  <c:v>0.96693401022163084</c:v>
                </c:pt>
                <c:pt idx="17">
                  <c:v>0.96316065463638911</c:v>
                </c:pt>
                <c:pt idx="18">
                  <c:v>0.9591064499417945</c:v>
                </c:pt>
                <c:pt idx="19">
                  <c:v>0.95475461294942576</c:v>
                </c:pt>
                <c:pt idx="20">
                  <c:v>0.95008780628515987</c:v>
                </c:pt>
                <c:pt idx="21">
                  <c:v>0.9450881456118555</c:v>
                </c:pt>
                <c:pt idx="22">
                  <c:v>0.93973720266765159</c:v>
                </c:pt>
                <c:pt idx="23">
                  <c:v>0.93401600245761929</c:v>
                </c:pt>
                <c:pt idx="24">
                  <c:v>0.92790501298100225</c:v>
                </c:pt>
                <c:pt idx="25">
                  <c:v>0.92138412609324272</c:v>
                </c:pt>
                <c:pt idx="26">
                  <c:v>0.9144326285449671</c:v>
                </c:pt>
                <c:pt idx="27">
                  <c:v>0.90702916296394809</c:v>
                </c:pt>
                <c:pt idx="28">
                  <c:v>0.89915167960199749</c:v>
                </c:pt>
                <c:pt idx="29">
                  <c:v>0.89077738109807891</c:v>
                </c:pt>
                <c:pt idx="30">
                  <c:v>0.88188266433521756</c:v>
                </c:pt>
                <c:pt idx="31">
                  <c:v>0.87244306568877927</c:v>
                </c:pt>
                <c:pt idx="32">
                  <c:v>0.86243321853773702</c:v>
                </c:pt>
                <c:pt idx="33">
                  <c:v>0.85182683475290033</c:v>
                </c:pt>
                <c:pt idx="34">
                  <c:v>0.84059672484656534</c:v>
                </c:pt>
                <c:pt idx="35">
                  <c:v>0.82871487436584768</c:v>
                </c:pt>
                <c:pt idx="36">
                  <c:v>0.81615259667371687</c:v>
                </c:pt>
                <c:pt idx="37">
                  <c:v>0.80288078416468833</c:v>
                </c:pt>
                <c:pt idx="38">
                  <c:v>0.78887028083473543</c:v>
                </c:pt>
                <c:pt idx="39">
                  <c:v>0.77409239856557444</c:v>
                </c:pt>
                <c:pt idx="40">
                  <c:v>0.75851959708833372</c:v>
                </c:pt>
                <c:pt idx="41">
                  <c:v>0.742126342992245</c:v>
                </c:pt>
                <c:pt idx="42">
                  <c:v>0.72489015605288942</c:v>
                </c:pt>
                <c:pt idx="43">
                  <c:v>0.70679284141735332</c:v>
                </c:pt>
                <c:pt idx="44">
                  <c:v>0.6878218938342211</c:v>
                </c:pt>
                <c:pt idx="45">
                  <c:v>0.66797204542964461</c:v>
                </c:pt>
                <c:pt idx="46">
                  <c:v>0.64724691206736262</c:v>
                </c:pt>
                <c:pt idx="47">
                  <c:v>0.62566067596530139</c:v>
                </c:pt>
                <c:pt idx="48">
                  <c:v>0.60323972516794055</c:v>
                </c:pt>
                <c:pt idx="49">
                  <c:v>0.58002415517698436</c:v>
                </c:pt>
                <c:pt idx="50">
                  <c:v>0.55606902623352572</c:v>
                </c:pt>
                <c:pt idx="51">
                  <c:v>0.53144526324942465</c:v>
                </c:pt>
                <c:pt idx="52">
                  <c:v>0.50624008599374903</c:v>
                </c:pt>
                <c:pt idx="53">
                  <c:v>0.48055686641214129</c:v>
                </c:pt>
                <c:pt idx="54">
                  <c:v>0.45451432900215705</c:v>
                </c:pt>
                <c:pt idx="55">
                  <c:v>0.42824503941120129</c:v>
                </c:pt>
                <c:pt idx="56">
                  <c:v>0.40189316538674069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25-4AF8-AD66-0E2E2D4A18E2}"/>
            </c:ext>
          </c:extLst>
        </c:ser>
        <c:ser>
          <c:idx val="2"/>
          <c:order val="2"/>
          <c:tx>
            <c:strRef>
              <c:f>'DJG-12 Acct. 380.20'!$I$5</c:f>
              <c:strCache>
                <c:ptCount val="1"/>
                <c:pt idx="0">
                  <c:v>PC 
R2-54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'DJG-12 Acct. 380.20'!$A$8:$A$64</c:f>
              <c:numCache>
                <c:formatCode>0.0</c:formatCode>
                <c:ptCount val="57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</c:numCache>
            </c:numRef>
          </c:xVal>
          <c:yVal>
            <c:numRef>
              <c:f>'DJG-12 Acct. 380.20'!$I$8:$I$64</c:f>
              <c:numCache>
                <c:formatCode>0.00%</c:formatCode>
                <c:ptCount val="57"/>
                <c:pt idx="0">
                  <c:v>1</c:v>
                </c:pt>
                <c:pt idx="1">
                  <c:v>0.99912159622965901</c:v>
                </c:pt>
                <c:pt idx="2">
                  <c:v>0.9972811545880288</c:v>
                </c:pt>
                <c:pt idx="3">
                  <c:v>0.99532374359883036</c:v>
                </c:pt>
                <c:pt idx="4">
                  <c:v>0.99324364384528208</c:v>
                </c:pt>
                <c:pt idx="5">
                  <c:v>0.99103497941937346</c:v>
                </c:pt>
                <c:pt idx="6">
                  <c:v>0.98869168758568649</c:v>
                </c:pt>
                <c:pt idx="7">
                  <c:v>0.98620751558440645</c:v>
                </c:pt>
                <c:pt idx="8">
                  <c:v>0.98357097042776942</c:v>
                </c:pt>
                <c:pt idx="9">
                  <c:v>0.98077819975096758</c:v>
                </c:pt>
                <c:pt idx="10">
                  <c:v>0.97782393040426452</c:v>
                </c:pt>
                <c:pt idx="11">
                  <c:v>0.97470108083689322</c:v>
                </c:pt>
                <c:pt idx="12">
                  <c:v>0.97140235996605317</c:v>
                </c:pt>
                <c:pt idx="13">
                  <c:v>0.96792026297306466</c:v>
                </c:pt>
                <c:pt idx="14">
                  <c:v>0.96424706701879348</c:v>
                </c:pt>
                <c:pt idx="15">
                  <c:v>0.96036576604700596</c:v>
                </c:pt>
                <c:pt idx="16">
                  <c:v>0.95627644370300136</c:v>
                </c:pt>
                <c:pt idx="17">
                  <c:v>0.9519706603709055</c:v>
                </c:pt>
                <c:pt idx="18">
                  <c:v>0.94743974124420194</c:v>
                </c:pt>
                <c:pt idx="19">
                  <c:v>0.94267477321351589</c:v>
                </c:pt>
                <c:pt idx="20">
                  <c:v>0.9376666024939686</c:v>
                </c:pt>
                <c:pt idx="21">
                  <c:v>0.93240297535729655</c:v>
                </c:pt>
                <c:pt idx="22">
                  <c:v>0.92686794776203929</c:v>
                </c:pt>
                <c:pt idx="23">
                  <c:v>0.92105983259311874</c:v>
                </c:pt>
                <c:pt idx="24">
                  <c:v>0.91496847810450532</c:v>
                </c:pt>
                <c:pt idx="25">
                  <c:v>0.90858350383633368</c:v>
                </c:pt>
                <c:pt idx="26">
                  <c:v>0.90189431072374038</c:v>
                </c:pt>
                <c:pt idx="27">
                  <c:v>0.89489009494443106</c:v>
                </c:pt>
                <c:pt idx="28">
                  <c:v>0.88755251325720996</c:v>
                </c:pt>
                <c:pt idx="29">
                  <c:v>0.87986960431967465</c:v>
                </c:pt>
                <c:pt idx="30">
                  <c:v>0.87183715259965888</c:v>
                </c:pt>
                <c:pt idx="31">
                  <c:v>0.86344376766023545</c:v>
                </c:pt>
                <c:pt idx="32">
                  <c:v>0.85467801708721136</c:v>
                </c:pt>
                <c:pt idx="33">
                  <c:v>0.84552848106515621</c:v>
                </c:pt>
                <c:pt idx="34">
                  <c:v>0.83598381650481346</c:v>
                </c:pt>
                <c:pt idx="35">
                  <c:v>0.82601918280560238</c:v>
                </c:pt>
                <c:pt idx="36">
                  <c:v>0.81563184699091706</c:v>
                </c:pt>
                <c:pt idx="37">
                  <c:v>0.8048156842115749</c:v>
                </c:pt>
                <c:pt idx="38">
                  <c:v>0.79356062670223171</c:v>
                </c:pt>
                <c:pt idx="39">
                  <c:v>0.78185721249195395</c:v>
                </c:pt>
                <c:pt idx="40">
                  <c:v>0.76969672876679585</c:v>
                </c:pt>
                <c:pt idx="41">
                  <c:v>0.75707136965076982</c:v>
                </c:pt>
                <c:pt idx="42">
                  <c:v>0.74395363733758502</c:v>
                </c:pt>
                <c:pt idx="43">
                  <c:v>0.73035849817672316</c:v>
                </c:pt>
                <c:pt idx="44">
                  <c:v>0.71628223364162036</c:v>
                </c:pt>
                <c:pt idx="45">
                  <c:v>0.7017228566165179</c:v>
                </c:pt>
                <c:pt idx="46">
                  <c:v>0.68668033754271418</c:v>
                </c:pt>
                <c:pt idx="47">
                  <c:v>0.67115683859064101</c:v>
                </c:pt>
                <c:pt idx="48">
                  <c:v>0.65515185965101663</c:v>
                </c:pt>
                <c:pt idx="49">
                  <c:v>0.6386631144888788</c:v>
                </c:pt>
                <c:pt idx="50">
                  <c:v>0.62171682242432913</c:v>
                </c:pt>
                <c:pt idx="51">
                  <c:v>0.60432685492586535</c:v>
                </c:pt>
                <c:pt idx="52">
                  <c:v>0.58651049606659356</c:v>
                </c:pt>
                <c:pt idx="53">
                  <c:v>0.56828863805050656</c:v>
                </c:pt>
                <c:pt idx="54">
                  <c:v>0.54968595027675771</c:v>
                </c:pt>
                <c:pt idx="55">
                  <c:v>0.53072413557546083</c:v>
                </c:pt>
                <c:pt idx="56">
                  <c:v>0.51143845518538544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25-4AF8-AD66-0E2E2D4A1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'DJG-12 Acct. 380.20'!$A$8:$A$64</c:f>
              <c:numCache>
                <c:formatCode>0.0</c:formatCode>
                <c:ptCount val="57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</c:numCache>
            </c:numRef>
          </c:xVal>
          <c:yVal>
            <c:numRef>
              <c:f>'DJG-12 Acct. 380.20'!$E$8:$E$63</c:f>
              <c:numCache>
                <c:formatCode>0.00%</c:formatCode>
                <c:ptCount val="56"/>
                <c:pt idx="0">
                  <c:v>1</c:v>
                </c:pt>
                <c:pt idx="1">
                  <c:v>0.99959999999999993</c:v>
                </c:pt>
                <c:pt idx="2">
                  <c:v>0.99769999999999992</c:v>
                </c:pt>
                <c:pt idx="3">
                  <c:v>0.99560000000000004</c:v>
                </c:pt>
                <c:pt idx="4">
                  <c:v>0.99360000000000004</c:v>
                </c:pt>
                <c:pt idx="5">
                  <c:v>0.99120000000000008</c:v>
                </c:pt>
                <c:pt idx="6">
                  <c:v>0.9887999999999999</c:v>
                </c:pt>
                <c:pt idx="7">
                  <c:v>0.9859</c:v>
                </c:pt>
                <c:pt idx="8">
                  <c:v>0.98269999999999991</c:v>
                </c:pt>
                <c:pt idx="9">
                  <c:v>0.97959999999999992</c:v>
                </c:pt>
                <c:pt idx="10">
                  <c:v>0.97609999999999997</c:v>
                </c:pt>
                <c:pt idx="11">
                  <c:v>0.97209999999999996</c:v>
                </c:pt>
                <c:pt idx="12">
                  <c:v>0.96730000000000005</c:v>
                </c:pt>
                <c:pt idx="13">
                  <c:v>0.9637</c:v>
                </c:pt>
                <c:pt idx="14">
                  <c:v>0.9597</c:v>
                </c:pt>
                <c:pt idx="15">
                  <c:v>0.9556</c:v>
                </c:pt>
                <c:pt idx="16">
                  <c:v>0.95120000000000005</c:v>
                </c:pt>
                <c:pt idx="17">
                  <c:v>0.94629999999999992</c:v>
                </c:pt>
                <c:pt idx="18">
                  <c:v>0.94169999999999998</c:v>
                </c:pt>
                <c:pt idx="19">
                  <c:v>0.93590000000000007</c:v>
                </c:pt>
                <c:pt idx="20">
                  <c:v>0.93150000000000011</c:v>
                </c:pt>
                <c:pt idx="21">
                  <c:v>0.92700000000000005</c:v>
                </c:pt>
                <c:pt idx="22">
                  <c:v>0.9215000000000001</c:v>
                </c:pt>
                <c:pt idx="23">
                  <c:v>0.90700000000000003</c:v>
                </c:pt>
                <c:pt idx="24">
                  <c:v>0.90060000000000007</c:v>
                </c:pt>
                <c:pt idx="25">
                  <c:v>0.89430000000000009</c:v>
                </c:pt>
                <c:pt idx="26">
                  <c:v>0.88800000000000001</c:v>
                </c:pt>
                <c:pt idx="27">
                  <c:v>0.88239999999999996</c:v>
                </c:pt>
                <c:pt idx="28">
                  <c:v>0.877</c:v>
                </c:pt>
                <c:pt idx="29">
                  <c:v>0.87150000000000005</c:v>
                </c:pt>
                <c:pt idx="30">
                  <c:v>0.86549999999999994</c:v>
                </c:pt>
                <c:pt idx="31">
                  <c:v>0.85860000000000003</c:v>
                </c:pt>
                <c:pt idx="32">
                  <c:v>0.85040000000000004</c:v>
                </c:pt>
                <c:pt idx="33">
                  <c:v>0.84069999999999989</c:v>
                </c:pt>
                <c:pt idx="34">
                  <c:v>0.82950000000000002</c:v>
                </c:pt>
                <c:pt idx="35">
                  <c:v>0.81680000000000008</c:v>
                </c:pt>
                <c:pt idx="36">
                  <c:v>0.8024</c:v>
                </c:pt>
                <c:pt idx="37">
                  <c:v>0.78799999999999992</c:v>
                </c:pt>
                <c:pt idx="38">
                  <c:v>0.7743000000000001</c:v>
                </c:pt>
                <c:pt idx="39">
                  <c:v>0.76180000000000003</c:v>
                </c:pt>
                <c:pt idx="40">
                  <c:v>0.75109999999999999</c:v>
                </c:pt>
                <c:pt idx="41">
                  <c:v>0.74140000000000006</c:v>
                </c:pt>
                <c:pt idx="42">
                  <c:v>0.72629999999999995</c:v>
                </c:pt>
                <c:pt idx="43">
                  <c:v>0.71040000000000003</c:v>
                </c:pt>
                <c:pt idx="44">
                  <c:v>0.70219999999999994</c:v>
                </c:pt>
                <c:pt idx="45">
                  <c:v>0.69319999999999993</c:v>
                </c:pt>
                <c:pt idx="46">
                  <c:v>0.68389999999999995</c:v>
                </c:pt>
                <c:pt idx="47">
                  <c:v>0.6734</c:v>
                </c:pt>
                <c:pt idx="48">
                  <c:v>0.66379999999999995</c:v>
                </c:pt>
                <c:pt idx="49">
                  <c:v>0.6543000000000001</c:v>
                </c:pt>
                <c:pt idx="50">
                  <c:v>0.64829999999999999</c:v>
                </c:pt>
                <c:pt idx="51">
                  <c:v>0.64290000000000003</c:v>
                </c:pt>
                <c:pt idx="52">
                  <c:v>0.63759999999999994</c:v>
                </c:pt>
                <c:pt idx="53">
                  <c:v>0.63280000000000003</c:v>
                </c:pt>
                <c:pt idx="54">
                  <c:v>0.62880000000000003</c:v>
                </c:pt>
                <c:pt idx="55">
                  <c:v>0.62780000000000002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5B-42F5-8C3C-39D826658024}"/>
            </c:ext>
          </c:extLst>
        </c:ser>
        <c:ser>
          <c:idx val="1"/>
          <c:order val="1"/>
          <c:tx>
            <c:strRef>
              <c:f>'DJG-12 Acct. 380.20'!$G$5</c:f>
              <c:strCache>
                <c:ptCount val="1"/>
                <c:pt idx="0">
                  <c:v>Company 
R2.5-50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'DJG-12 Acct. 380.20'!$A$8:$A$64</c:f>
              <c:numCache>
                <c:formatCode>0.0</c:formatCode>
                <c:ptCount val="57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</c:numCache>
            </c:numRef>
          </c:xVal>
          <c:yVal>
            <c:numRef>
              <c:f>'DJG-12 Acct. 380.20'!$G$8:$G$64</c:f>
              <c:numCache>
                <c:formatCode>0.00%</c:formatCode>
                <c:ptCount val="57"/>
                <c:pt idx="0">
                  <c:v>1</c:v>
                </c:pt>
                <c:pt idx="1">
                  <c:v>0.99944823539593641</c:v>
                </c:pt>
                <c:pt idx="2">
                  <c:v>0.99827473921689636</c:v>
                </c:pt>
                <c:pt idx="3">
                  <c:v>0.99700112576312261</c:v>
                </c:pt>
                <c:pt idx="4">
                  <c:v>0.99561943024317845</c:v>
                </c:pt>
                <c:pt idx="5">
                  <c:v>0.99412115073466334</c:v>
                </c:pt>
                <c:pt idx="6">
                  <c:v>0.99249723041204008</c:v>
                </c:pt>
                <c:pt idx="7">
                  <c:v>0.9907380416701923</c:v>
                </c:pt>
                <c:pt idx="8">
                  <c:v>0.98883337241663516</c:v>
                </c:pt>
                <c:pt idx="9">
                  <c:v>0.98677241478811173</c:v>
                </c:pt>
                <c:pt idx="10">
                  <c:v>0.98454375651818582</c:v>
                </c:pt>
                <c:pt idx="11">
                  <c:v>0.98213537513850224</c:v>
                </c:pt>
                <c:pt idx="12">
                  <c:v>0.97953463513439654</c:v>
                </c:pt>
                <c:pt idx="13">
                  <c:v>0.97672828809229306</c:v>
                </c:pt>
                <c:pt idx="14">
                  <c:v>0.97370247576871283</c:v>
                </c:pt>
                <c:pt idx="15">
                  <c:v>0.97044273587646601</c:v>
                </c:pt>
                <c:pt idx="16">
                  <c:v>0.96693401022163084</c:v>
                </c:pt>
                <c:pt idx="17">
                  <c:v>0.96316065463638911</c:v>
                </c:pt>
                <c:pt idx="18">
                  <c:v>0.9591064499417945</c:v>
                </c:pt>
                <c:pt idx="19">
                  <c:v>0.95475461294942576</c:v>
                </c:pt>
                <c:pt idx="20">
                  <c:v>0.95008780628515987</c:v>
                </c:pt>
                <c:pt idx="21">
                  <c:v>0.9450881456118555</c:v>
                </c:pt>
                <c:pt idx="22">
                  <c:v>0.93973720266765159</c:v>
                </c:pt>
                <c:pt idx="23">
                  <c:v>0.93401600245761929</c:v>
                </c:pt>
                <c:pt idx="24">
                  <c:v>0.92790501298100225</c:v>
                </c:pt>
                <c:pt idx="25">
                  <c:v>0.92138412609324272</c:v>
                </c:pt>
                <c:pt idx="26">
                  <c:v>0.9144326285449671</c:v>
                </c:pt>
                <c:pt idx="27">
                  <c:v>0.90702916296394809</c:v>
                </c:pt>
                <c:pt idx="28">
                  <c:v>0.89915167960199749</c:v>
                </c:pt>
                <c:pt idx="29">
                  <c:v>0.89077738109807891</c:v>
                </c:pt>
                <c:pt idx="30">
                  <c:v>0.88188266433521756</c:v>
                </c:pt>
                <c:pt idx="31">
                  <c:v>0.87244306568877927</c:v>
                </c:pt>
                <c:pt idx="32">
                  <c:v>0.86243321853773702</c:v>
                </c:pt>
                <c:pt idx="33">
                  <c:v>0.85182683475290033</c:v>
                </c:pt>
                <c:pt idx="34">
                  <c:v>0.84059672484656534</c:v>
                </c:pt>
                <c:pt idx="35">
                  <c:v>0.82871487436584768</c:v>
                </c:pt>
                <c:pt idx="36">
                  <c:v>0.81615259667371687</c:v>
                </c:pt>
                <c:pt idx="37">
                  <c:v>0.80288078416468833</c:v>
                </c:pt>
                <c:pt idx="38">
                  <c:v>0.78887028083473543</c:v>
                </c:pt>
                <c:pt idx="39">
                  <c:v>0.77409239856557444</c:v>
                </c:pt>
                <c:pt idx="40">
                  <c:v>0.75851959708833372</c:v>
                </c:pt>
                <c:pt idx="41">
                  <c:v>0.742126342992245</c:v>
                </c:pt>
                <c:pt idx="42">
                  <c:v>0.72489015605288942</c:v>
                </c:pt>
                <c:pt idx="43">
                  <c:v>0.70679284141735332</c:v>
                </c:pt>
                <c:pt idx="44">
                  <c:v>0.6878218938342211</c:v>
                </c:pt>
                <c:pt idx="45">
                  <c:v>0.66797204542964461</c:v>
                </c:pt>
                <c:pt idx="46">
                  <c:v>0.64724691206736262</c:v>
                </c:pt>
                <c:pt idx="47">
                  <c:v>0.62566067596530139</c:v>
                </c:pt>
                <c:pt idx="48">
                  <c:v>0.60323972516794055</c:v>
                </c:pt>
                <c:pt idx="49">
                  <c:v>0.58002415517698436</c:v>
                </c:pt>
                <c:pt idx="50">
                  <c:v>0.55606902623352572</c:v>
                </c:pt>
                <c:pt idx="51">
                  <c:v>0.53144526324942465</c:v>
                </c:pt>
                <c:pt idx="52">
                  <c:v>0.50624008599374903</c:v>
                </c:pt>
                <c:pt idx="53">
                  <c:v>0.48055686641214129</c:v>
                </c:pt>
                <c:pt idx="54">
                  <c:v>0.45451432900215705</c:v>
                </c:pt>
                <c:pt idx="55">
                  <c:v>0.42824503941120129</c:v>
                </c:pt>
                <c:pt idx="56">
                  <c:v>0.40189316538674069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5B-42F5-8C3C-39D826658024}"/>
            </c:ext>
          </c:extLst>
        </c:ser>
        <c:ser>
          <c:idx val="2"/>
          <c:order val="2"/>
          <c:tx>
            <c:strRef>
              <c:f>'DJG-12 Acct. 380.20'!$I$5</c:f>
              <c:strCache>
                <c:ptCount val="1"/>
                <c:pt idx="0">
                  <c:v>PC 
R2-54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'DJG-12 Acct. 380.20'!$A$8:$A$64</c:f>
              <c:numCache>
                <c:formatCode>0.0</c:formatCode>
                <c:ptCount val="57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</c:numCache>
            </c:numRef>
          </c:xVal>
          <c:yVal>
            <c:numRef>
              <c:f>'DJG-12 Acct. 380.20'!$I$8:$I$64</c:f>
              <c:numCache>
                <c:formatCode>0.00%</c:formatCode>
                <c:ptCount val="57"/>
                <c:pt idx="0">
                  <c:v>1</c:v>
                </c:pt>
                <c:pt idx="1">
                  <c:v>0.99912159622965901</c:v>
                </c:pt>
                <c:pt idx="2">
                  <c:v>0.9972811545880288</c:v>
                </c:pt>
                <c:pt idx="3">
                  <c:v>0.99532374359883036</c:v>
                </c:pt>
                <c:pt idx="4">
                  <c:v>0.99324364384528208</c:v>
                </c:pt>
                <c:pt idx="5">
                  <c:v>0.99103497941937346</c:v>
                </c:pt>
                <c:pt idx="6">
                  <c:v>0.98869168758568649</c:v>
                </c:pt>
                <c:pt idx="7">
                  <c:v>0.98620751558440645</c:v>
                </c:pt>
                <c:pt idx="8">
                  <c:v>0.98357097042776942</c:v>
                </c:pt>
                <c:pt idx="9">
                  <c:v>0.98077819975096758</c:v>
                </c:pt>
                <c:pt idx="10">
                  <c:v>0.97782393040426452</c:v>
                </c:pt>
                <c:pt idx="11">
                  <c:v>0.97470108083689322</c:v>
                </c:pt>
                <c:pt idx="12">
                  <c:v>0.97140235996605317</c:v>
                </c:pt>
                <c:pt idx="13">
                  <c:v>0.96792026297306466</c:v>
                </c:pt>
                <c:pt idx="14">
                  <c:v>0.96424706701879348</c:v>
                </c:pt>
                <c:pt idx="15">
                  <c:v>0.96036576604700596</c:v>
                </c:pt>
                <c:pt idx="16">
                  <c:v>0.95627644370300136</c:v>
                </c:pt>
                <c:pt idx="17">
                  <c:v>0.9519706603709055</c:v>
                </c:pt>
                <c:pt idx="18">
                  <c:v>0.94743974124420194</c:v>
                </c:pt>
                <c:pt idx="19">
                  <c:v>0.94267477321351589</c:v>
                </c:pt>
                <c:pt idx="20">
                  <c:v>0.9376666024939686</c:v>
                </c:pt>
                <c:pt idx="21">
                  <c:v>0.93240297535729655</c:v>
                </c:pt>
                <c:pt idx="22">
                  <c:v>0.92686794776203929</c:v>
                </c:pt>
                <c:pt idx="23">
                  <c:v>0.92105983259311874</c:v>
                </c:pt>
                <c:pt idx="24">
                  <c:v>0.91496847810450532</c:v>
                </c:pt>
                <c:pt idx="25">
                  <c:v>0.90858350383633368</c:v>
                </c:pt>
                <c:pt idx="26">
                  <c:v>0.90189431072374038</c:v>
                </c:pt>
                <c:pt idx="27">
                  <c:v>0.89489009494443106</c:v>
                </c:pt>
                <c:pt idx="28">
                  <c:v>0.88755251325720996</c:v>
                </c:pt>
                <c:pt idx="29">
                  <c:v>0.87986960431967465</c:v>
                </c:pt>
                <c:pt idx="30">
                  <c:v>0.87183715259965888</c:v>
                </c:pt>
                <c:pt idx="31">
                  <c:v>0.86344376766023545</c:v>
                </c:pt>
                <c:pt idx="32">
                  <c:v>0.85467801708721136</c:v>
                </c:pt>
                <c:pt idx="33">
                  <c:v>0.84552848106515621</c:v>
                </c:pt>
                <c:pt idx="34">
                  <c:v>0.83598381650481346</c:v>
                </c:pt>
                <c:pt idx="35">
                  <c:v>0.82601918280560238</c:v>
                </c:pt>
                <c:pt idx="36">
                  <c:v>0.81563184699091706</c:v>
                </c:pt>
                <c:pt idx="37">
                  <c:v>0.8048156842115749</c:v>
                </c:pt>
                <c:pt idx="38">
                  <c:v>0.79356062670223171</c:v>
                </c:pt>
                <c:pt idx="39">
                  <c:v>0.78185721249195395</c:v>
                </c:pt>
                <c:pt idx="40">
                  <c:v>0.76969672876679585</c:v>
                </c:pt>
                <c:pt idx="41">
                  <c:v>0.75707136965076982</c:v>
                </c:pt>
                <c:pt idx="42">
                  <c:v>0.74395363733758502</c:v>
                </c:pt>
                <c:pt idx="43">
                  <c:v>0.73035849817672316</c:v>
                </c:pt>
                <c:pt idx="44">
                  <c:v>0.71628223364162036</c:v>
                </c:pt>
                <c:pt idx="45">
                  <c:v>0.7017228566165179</c:v>
                </c:pt>
                <c:pt idx="46">
                  <c:v>0.68668033754271418</c:v>
                </c:pt>
                <c:pt idx="47">
                  <c:v>0.67115683859064101</c:v>
                </c:pt>
                <c:pt idx="48">
                  <c:v>0.65515185965101663</c:v>
                </c:pt>
                <c:pt idx="49">
                  <c:v>0.6386631144888788</c:v>
                </c:pt>
                <c:pt idx="50">
                  <c:v>0.62171682242432913</c:v>
                </c:pt>
                <c:pt idx="51">
                  <c:v>0.60432685492586535</c:v>
                </c:pt>
                <c:pt idx="52">
                  <c:v>0.58651049606659356</c:v>
                </c:pt>
                <c:pt idx="53">
                  <c:v>0.56828863805050656</c:v>
                </c:pt>
                <c:pt idx="54">
                  <c:v>0.54968595027675771</c:v>
                </c:pt>
                <c:pt idx="55">
                  <c:v>0.53072413557546083</c:v>
                </c:pt>
                <c:pt idx="56">
                  <c:v>0.51143845518538544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5B-42F5-8C3C-39D826658024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1C5B-42F5-8C3C-39D826658024}"/>
              </c:ext>
            </c:extLst>
          </c:dPt>
          <c:xVal>
            <c:numRef>
              <c:f>'DJG-12 Acct. 380.20'!$AB$8:$AB$9</c:f>
              <c:numCache>
                <c:formatCode>General</c:formatCod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xVal>
          <c:yVal>
            <c:numRef>
              <c:f>'DJG-12 Acct. 380.20'!$AC$8:$AC$9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C5B-42F5-8C3C-39D826658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'DJG-7 Acct. 366'!$A$8:$A$76</c:f>
              <c:numCache>
                <c:formatCode>0.0</c:formatCode>
                <c:ptCount val="6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</c:numCache>
            </c:numRef>
          </c:xVal>
          <c:yVal>
            <c:numRef>
              <c:f>'DJG-7 Acct. 366'!$E$8:$E$75</c:f>
              <c:numCache>
                <c:formatCode>0.00%</c:formatCode>
                <c:ptCount val="68"/>
                <c:pt idx="0">
                  <c:v>1</c:v>
                </c:pt>
                <c:pt idx="1">
                  <c:v>0.9998999999999999</c:v>
                </c:pt>
                <c:pt idx="2">
                  <c:v>0.99939999999999996</c:v>
                </c:pt>
                <c:pt idx="3">
                  <c:v>0.99909999999999999</c:v>
                </c:pt>
                <c:pt idx="4">
                  <c:v>0.99879999999999991</c:v>
                </c:pt>
                <c:pt idx="5">
                  <c:v>0.99840000000000007</c:v>
                </c:pt>
                <c:pt idx="6">
                  <c:v>0.99819999999999998</c:v>
                </c:pt>
                <c:pt idx="7">
                  <c:v>0.998</c:v>
                </c:pt>
                <c:pt idx="8">
                  <c:v>0.99750000000000005</c:v>
                </c:pt>
                <c:pt idx="9">
                  <c:v>0.997</c:v>
                </c:pt>
                <c:pt idx="10">
                  <c:v>0.99659999999999993</c:v>
                </c:pt>
                <c:pt idx="11">
                  <c:v>0.99620000000000009</c:v>
                </c:pt>
                <c:pt idx="12">
                  <c:v>0.99569999999999992</c:v>
                </c:pt>
                <c:pt idx="13">
                  <c:v>0.99529999999999996</c:v>
                </c:pt>
                <c:pt idx="14">
                  <c:v>0.99450000000000005</c:v>
                </c:pt>
                <c:pt idx="15">
                  <c:v>0.99360000000000004</c:v>
                </c:pt>
                <c:pt idx="16">
                  <c:v>0.99260000000000004</c:v>
                </c:pt>
                <c:pt idx="17">
                  <c:v>0.99170000000000003</c:v>
                </c:pt>
                <c:pt idx="18">
                  <c:v>0.99</c:v>
                </c:pt>
                <c:pt idx="19">
                  <c:v>0.98829999999999996</c:v>
                </c:pt>
                <c:pt idx="20">
                  <c:v>0.98699999999999999</c:v>
                </c:pt>
                <c:pt idx="21">
                  <c:v>0.98530000000000006</c:v>
                </c:pt>
                <c:pt idx="22">
                  <c:v>0.9839</c:v>
                </c:pt>
                <c:pt idx="23">
                  <c:v>0.98219999999999996</c:v>
                </c:pt>
                <c:pt idx="24">
                  <c:v>0.98069999999999991</c:v>
                </c:pt>
                <c:pt idx="25">
                  <c:v>0.97719999999999996</c:v>
                </c:pt>
                <c:pt idx="26">
                  <c:v>0.97400000000000009</c:v>
                </c:pt>
                <c:pt idx="27">
                  <c:v>0.97040000000000004</c:v>
                </c:pt>
                <c:pt idx="28">
                  <c:v>0.96739999999999993</c:v>
                </c:pt>
                <c:pt idx="29">
                  <c:v>0.96409999999999996</c:v>
                </c:pt>
                <c:pt idx="30">
                  <c:v>0.95940000000000003</c:v>
                </c:pt>
                <c:pt idx="31">
                  <c:v>0.95299999999999996</c:v>
                </c:pt>
                <c:pt idx="32">
                  <c:v>0.94790000000000008</c:v>
                </c:pt>
                <c:pt idx="33">
                  <c:v>0.94299999999999995</c:v>
                </c:pt>
                <c:pt idx="34">
                  <c:v>0.93810000000000004</c:v>
                </c:pt>
                <c:pt idx="35">
                  <c:v>0.93290000000000006</c:v>
                </c:pt>
                <c:pt idx="36">
                  <c:v>0.9262999999999999</c:v>
                </c:pt>
                <c:pt idx="37">
                  <c:v>0.92090000000000005</c:v>
                </c:pt>
                <c:pt idx="38">
                  <c:v>0.91700000000000004</c:v>
                </c:pt>
                <c:pt idx="39">
                  <c:v>0.91280000000000006</c:v>
                </c:pt>
                <c:pt idx="40">
                  <c:v>0.90989999999999993</c:v>
                </c:pt>
                <c:pt idx="41">
                  <c:v>0.90739999999999998</c:v>
                </c:pt>
                <c:pt idx="42">
                  <c:v>0.90549999999999997</c:v>
                </c:pt>
                <c:pt idx="43">
                  <c:v>0.9043000000000001</c:v>
                </c:pt>
                <c:pt idx="44">
                  <c:v>0.90269999999999995</c:v>
                </c:pt>
                <c:pt idx="45">
                  <c:v>0.90170000000000006</c:v>
                </c:pt>
                <c:pt idx="46">
                  <c:v>0.9002</c:v>
                </c:pt>
                <c:pt idx="47">
                  <c:v>0.89819999999999989</c:v>
                </c:pt>
                <c:pt idx="48">
                  <c:v>0.89760000000000006</c:v>
                </c:pt>
                <c:pt idx="49">
                  <c:v>0.89700000000000002</c:v>
                </c:pt>
                <c:pt idx="50">
                  <c:v>0.89659999999999995</c:v>
                </c:pt>
                <c:pt idx="51">
                  <c:v>0.89639999999999997</c:v>
                </c:pt>
                <c:pt idx="52">
                  <c:v>0.89579999999999993</c:v>
                </c:pt>
                <c:pt idx="53">
                  <c:v>0.89489999999999992</c:v>
                </c:pt>
                <c:pt idx="54">
                  <c:v>0.89379999999999993</c:v>
                </c:pt>
                <c:pt idx="55">
                  <c:v>0.87890000000000001</c:v>
                </c:pt>
                <c:pt idx="56">
                  <c:v>0.87139999999999995</c:v>
                </c:pt>
                <c:pt idx="57">
                  <c:v>0.84930000000000005</c:v>
                </c:pt>
                <c:pt idx="58">
                  <c:v>0.83479999999999999</c:v>
                </c:pt>
                <c:pt idx="59">
                  <c:v>0.80400000000000005</c:v>
                </c:pt>
                <c:pt idx="60">
                  <c:v>0.50829999999999997</c:v>
                </c:pt>
                <c:pt idx="61">
                  <c:v>0.50829999999999997</c:v>
                </c:pt>
                <c:pt idx="62">
                  <c:v>0.50829999999999997</c:v>
                </c:pt>
                <c:pt idx="63">
                  <c:v>0.50829999999999997</c:v>
                </c:pt>
                <c:pt idx="64">
                  <c:v>0.50829999999999997</c:v>
                </c:pt>
                <c:pt idx="65">
                  <c:v>0.50829999999999997</c:v>
                </c:pt>
                <c:pt idx="66">
                  <c:v>0.48119999999999996</c:v>
                </c:pt>
                <c:pt idx="67">
                  <c:v>0.45020000000000004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26-4DBF-925A-90631EBD87AA}"/>
            </c:ext>
          </c:extLst>
        </c:ser>
        <c:ser>
          <c:idx val="1"/>
          <c:order val="1"/>
          <c:tx>
            <c:strRef>
              <c:f>'DJG-7 Acct. 366'!$G$5</c:f>
              <c:strCache>
                <c:ptCount val="1"/>
                <c:pt idx="0">
                  <c:v>Company 
R3-60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'DJG-7 Acct. 366'!$A$8:$A$76</c:f>
              <c:numCache>
                <c:formatCode>0.0</c:formatCode>
                <c:ptCount val="6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</c:numCache>
            </c:numRef>
          </c:xVal>
          <c:yVal>
            <c:numRef>
              <c:f>'DJG-7 Acct. 366'!$G$8:$G$76</c:f>
              <c:numCache>
                <c:formatCode>0.00%</c:formatCode>
                <c:ptCount val="69"/>
                <c:pt idx="0">
                  <c:v>1</c:v>
                </c:pt>
                <c:pt idx="1">
                  <c:v>0.99987095571986773</c:v>
                </c:pt>
                <c:pt idx="2">
                  <c:v>0.99958527127109531</c:v>
                </c:pt>
                <c:pt idx="3">
                  <c:v>0.9992594342537473</c:v>
                </c:pt>
                <c:pt idx="4">
                  <c:v>0.99888616867013946</c:v>
                </c:pt>
                <c:pt idx="5">
                  <c:v>0.99845986077324878</c:v>
                </c:pt>
                <c:pt idx="6">
                  <c:v>0.99797840798220805</c:v>
                </c:pt>
                <c:pt idx="7">
                  <c:v>0.99743242714066671</c:v>
                </c:pt>
                <c:pt idx="8">
                  <c:v>0.99681497765227023</c:v>
                </c:pt>
                <c:pt idx="9">
                  <c:v>0.9961238665455745</c:v>
                </c:pt>
                <c:pt idx="10">
                  <c:v>0.99534728078535006</c:v>
                </c:pt>
                <c:pt idx="11">
                  <c:v>0.99447686805677105</c:v>
                </c:pt>
                <c:pt idx="12">
                  <c:v>0.99351051769390009</c:v>
                </c:pt>
                <c:pt idx="13">
                  <c:v>0.99243370514473928</c:v>
                </c:pt>
                <c:pt idx="14">
                  <c:v>0.99123663467469181</c:v>
                </c:pt>
                <c:pt idx="15">
                  <c:v>0.98991750734491402</c:v>
                </c:pt>
                <c:pt idx="16">
                  <c:v>0.98845885344428597</c:v>
                </c:pt>
                <c:pt idx="17">
                  <c:v>0.98684946105041771</c:v>
                </c:pt>
                <c:pt idx="18">
                  <c:v>0.98508812129923629</c:v>
                </c:pt>
                <c:pt idx="19">
                  <c:v>0.9831542414884048</c:v>
                </c:pt>
                <c:pt idx="20">
                  <c:v>0.98103527209257735</c:v>
                </c:pt>
                <c:pt idx="21">
                  <c:v>0.97873090026134635</c:v>
                </c:pt>
                <c:pt idx="22">
                  <c:v>0.97621727733032404</c:v>
                </c:pt>
                <c:pt idx="23">
                  <c:v>0.9734806164125076</c:v>
                </c:pt>
                <c:pt idx="24">
                  <c:v>0.97052179485509493</c:v>
                </c:pt>
                <c:pt idx="25">
                  <c:v>0.96731357866730816</c:v>
                </c:pt>
                <c:pt idx="26">
                  <c:v>0.96384100609297807</c:v>
                </c:pt>
                <c:pt idx="27">
                  <c:v>0.96010636934303861</c:v>
                </c:pt>
                <c:pt idx="28">
                  <c:v>0.95607884396525489</c:v>
                </c:pt>
                <c:pt idx="29">
                  <c:v>0.9517422297607131</c:v>
                </c:pt>
                <c:pt idx="30">
                  <c:v>0.94710032308556791</c:v>
                </c:pt>
                <c:pt idx="31">
                  <c:v>0.94211831735694096</c:v>
                </c:pt>
                <c:pt idx="32">
                  <c:v>0.93677848787320206</c:v>
                </c:pt>
                <c:pt idx="33">
                  <c:v>0.9310860443355784</c:v>
                </c:pt>
                <c:pt idx="34">
                  <c:v>0.92500151431566724</c:v>
                </c:pt>
                <c:pt idx="35">
                  <c:v>0.91850508918115115</c:v>
                </c:pt>
                <c:pt idx="36">
                  <c:v>0.91160315096214495</c:v>
                </c:pt>
                <c:pt idx="37">
                  <c:v>0.90425056578534924</c:v>
                </c:pt>
                <c:pt idx="38">
                  <c:v>0.89642469470393815</c:v>
                </c:pt>
                <c:pt idx="39">
                  <c:v>0.88813287628710169</c:v>
                </c:pt>
                <c:pt idx="40">
                  <c:v>0.87932319744272036</c:v>
                </c:pt>
                <c:pt idx="41">
                  <c:v>0.86996959289865505</c:v>
                </c:pt>
                <c:pt idx="42">
                  <c:v>0.86008054864641437</c:v>
                </c:pt>
                <c:pt idx="43">
                  <c:v>0.84959666718651916</c:v>
                </c:pt>
                <c:pt idx="44">
                  <c:v>0.83848868334126936</c:v>
                </c:pt>
                <c:pt idx="45">
                  <c:v>0.82676741074951554</c:v>
                </c:pt>
                <c:pt idx="46">
                  <c:v>0.81436662555115036</c:v>
                </c:pt>
                <c:pt idx="47">
                  <c:v>0.80125588317383678</c:v>
                </c:pt>
                <c:pt idx="48">
                  <c:v>0.78745113853388926</c:v>
                </c:pt>
                <c:pt idx="49">
                  <c:v>0.77288262179237588</c:v>
                </c:pt>
                <c:pt idx="50">
                  <c:v>0.7575235396477672</c:v>
                </c:pt>
                <c:pt idx="51">
                  <c:v>0.74139981723001125</c:v>
                </c:pt>
                <c:pt idx="52">
                  <c:v>0.72444521628490766</c:v>
                </c:pt>
                <c:pt idx="53">
                  <c:v>0.70664477042286478</c:v>
                </c:pt>
                <c:pt idx="54">
                  <c:v>0.68804086384167396</c:v>
                </c:pt>
                <c:pt idx="55">
                  <c:v>0.66858206197100234</c:v>
                </c:pt>
                <c:pt idx="56">
                  <c:v>0.6482760929759579</c:v>
                </c:pt>
                <c:pt idx="57">
                  <c:v>0.62718840152525412</c:v>
                </c:pt>
                <c:pt idx="58">
                  <c:v>0.6052966261382986</c:v>
                </c:pt>
                <c:pt idx="59">
                  <c:v>0.58264232036738073</c:v>
                </c:pt>
                <c:pt idx="60">
                  <c:v>0.55931785000493894</c:v>
                </c:pt>
                <c:pt idx="61">
                  <c:v>0.53534387826260421</c:v>
                </c:pt>
                <c:pt idx="62">
                  <c:v>0.51080298630713405</c:v>
                </c:pt>
                <c:pt idx="63">
                  <c:v>0.48581201531693202</c:v>
                </c:pt>
                <c:pt idx="64">
                  <c:v>0.46044318904747455</c:v>
                </c:pt>
                <c:pt idx="65">
                  <c:v>0.43481851516856729</c:v>
                </c:pt>
                <c:pt idx="66">
                  <c:v>0.40906775601363654</c:v>
                </c:pt>
                <c:pt idx="67">
                  <c:v>0.38331254142125337</c:v>
                </c:pt>
                <c:pt idx="68">
                  <c:v>0.35770056827573671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26-4DBF-925A-90631EBD87AA}"/>
            </c:ext>
          </c:extLst>
        </c:ser>
        <c:ser>
          <c:idx val="2"/>
          <c:order val="2"/>
          <c:tx>
            <c:strRef>
              <c:f>'DJG-7 Acct. 366'!$I$5</c:f>
              <c:strCache>
                <c:ptCount val="1"/>
                <c:pt idx="0">
                  <c:v>PC 
R2.5-72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'DJG-7 Acct. 366'!$A$8:$A$76</c:f>
              <c:numCache>
                <c:formatCode>0.0</c:formatCode>
                <c:ptCount val="6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</c:numCache>
            </c:numRef>
          </c:xVal>
          <c:yVal>
            <c:numRef>
              <c:f>'DJG-7 Acct. 366'!$I$8:$I$76</c:f>
              <c:numCache>
                <c:formatCode>0.00%</c:formatCode>
                <c:ptCount val="69"/>
                <c:pt idx="0">
                  <c:v>1</c:v>
                </c:pt>
                <c:pt idx="1">
                  <c:v>0.99961683013606706</c:v>
                </c:pt>
                <c:pt idx="2">
                  <c:v>0.99882362584342343</c:v>
                </c:pt>
                <c:pt idx="3">
                  <c:v>0.9979801638604926</c:v>
                </c:pt>
                <c:pt idx="4">
                  <c:v>0.99709137670988424</c:v>
                </c:pt>
                <c:pt idx="5">
                  <c:v>0.99614808768008611</c:v>
                </c:pt>
                <c:pt idx="6">
                  <c:v>0.9951504769145878</c:v>
                </c:pt>
                <c:pt idx="7">
                  <c:v>0.99409904887678135</c:v>
                </c:pt>
                <c:pt idx="8">
                  <c:v>0.99298037825138252</c:v>
                </c:pt>
                <c:pt idx="9">
                  <c:v>0.99180279205694899</c:v>
                </c:pt>
                <c:pt idx="10">
                  <c:v>0.9905565300855973</c:v>
                </c:pt>
                <c:pt idx="11">
                  <c:v>0.9892380312100566</c:v>
                </c:pt>
                <c:pt idx="12">
                  <c:v>0.98785119099438523</c:v>
                </c:pt>
                <c:pt idx="13">
                  <c:v>0.98637785413530721</c:v>
                </c:pt>
                <c:pt idx="14">
                  <c:v>0.98482776371064884</c:v>
                </c:pt>
                <c:pt idx="15">
                  <c:v>0.98319232996990835</c:v>
                </c:pt>
                <c:pt idx="16">
                  <c:v>0.98146218851828937</c:v>
                </c:pt>
                <c:pt idx="17">
                  <c:v>0.9796450708438279</c:v>
                </c:pt>
                <c:pt idx="18">
                  <c:v>0.97772115358074896</c:v>
                </c:pt>
                <c:pt idx="19">
                  <c:v>0.97569732754999161</c:v>
                </c:pt>
                <c:pt idx="20">
                  <c:v>0.97356916729202791</c:v>
                </c:pt>
                <c:pt idx="21">
                  <c:v>0.97131886713392579</c:v>
                </c:pt>
                <c:pt idx="22">
                  <c:v>0.96895966534598443</c:v>
                </c:pt>
                <c:pt idx="23">
                  <c:v>0.9664708605471336</c:v>
                </c:pt>
                <c:pt idx="24">
                  <c:v>0.96385426129011909</c:v>
                </c:pt>
                <c:pt idx="25">
                  <c:v>0.96111238193942117</c:v>
                </c:pt>
                <c:pt idx="26">
                  <c:v>0.9582157650414872</c:v>
                </c:pt>
                <c:pt idx="27">
                  <c:v>0.95518515052224306</c:v>
                </c:pt>
                <c:pt idx="28">
                  <c:v>0.95200009814714681</c:v>
                </c:pt>
                <c:pt idx="29">
                  <c:v>0.94865450695401476</c:v>
                </c:pt>
                <c:pt idx="30">
                  <c:v>0.94515877272590065</c:v>
                </c:pt>
                <c:pt idx="31">
                  <c:v>0.94147533490029089</c:v>
                </c:pt>
                <c:pt idx="32">
                  <c:v>0.93762736984545014</c:v>
                </c:pt>
                <c:pt idx="33">
                  <c:v>0.93359856799730911</c:v>
                </c:pt>
                <c:pt idx="34">
                  <c:v>0.92937148084657228</c:v>
                </c:pt>
                <c:pt idx="35">
                  <c:v>0.92496441389066408</c:v>
                </c:pt>
                <c:pt idx="36">
                  <c:v>0.92033894177401232</c:v>
                </c:pt>
                <c:pt idx="37">
                  <c:v>0.91551151292104327</c:v>
                </c:pt>
                <c:pt idx="38">
                  <c:v>0.91047545384797901</c:v>
                </c:pt>
                <c:pt idx="39">
                  <c:v>0.90519784607415499</c:v>
                </c:pt>
                <c:pt idx="40">
                  <c:v>0.89970715189873463</c:v>
                </c:pt>
                <c:pt idx="41">
                  <c:v>0.89396541118134687</c:v>
                </c:pt>
                <c:pt idx="42">
                  <c:v>0.8879785380119648</c:v>
                </c:pt>
                <c:pt idx="43">
                  <c:v>0.88175349419064519</c:v>
                </c:pt>
                <c:pt idx="44">
                  <c:v>0.87523692519651453</c:v>
                </c:pt>
                <c:pt idx="45">
                  <c:v>0.86847004869574151</c:v>
                </c:pt>
                <c:pt idx="46">
                  <c:v>0.86141686792236627</c:v>
                </c:pt>
                <c:pt idx="47">
                  <c:v>0.8540682671541211</c:v>
                </c:pt>
                <c:pt idx="48">
                  <c:v>0.84644523839423302</c:v>
                </c:pt>
                <c:pt idx="49">
                  <c:v>0.83848145219917813</c:v>
                </c:pt>
                <c:pt idx="50">
                  <c:v>0.83022091746091287</c:v>
                </c:pt>
                <c:pt idx="51">
                  <c:v>0.82163615681367086</c:v>
                </c:pt>
                <c:pt idx="52">
                  <c:v>0.81269808634544405</c:v>
                </c:pt>
                <c:pt idx="53">
                  <c:v>0.80344131954123976</c:v>
                </c:pt>
                <c:pt idx="54">
                  <c:v>0.79380041911005772</c:v>
                </c:pt>
                <c:pt idx="55">
                  <c:v>0.78380690483851267</c:v>
                </c:pt>
                <c:pt idx="56">
                  <c:v>0.77345195009682899</c:v>
                </c:pt>
                <c:pt idx="57">
                  <c:v>0.76268240201037796</c:v>
                </c:pt>
                <c:pt idx="58">
                  <c:v>0.7515509862346117</c:v>
                </c:pt>
                <c:pt idx="59">
                  <c:v>0.73999847459748491</c:v>
                </c:pt>
                <c:pt idx="60">
                  <c:v>0.7280407469885587</c:v>
                </c:pt>
                <c:pt idx="61">
                  <c:v>0.71569570463347942</c:v>
                </c:pt>
                <c:pt idx="62">
                  <c:v>0.70288627814251992</c:v>
                </c:pt>
                <c:pt idx="63">
                  <c:v>0.68968762633601899</c:v>
                </c:pt>
                <c:pt idx="64">
                  <c:v>0.6760556252507065</c:v>
                </c:pt>
                <c:pt idx="65">
                  <c:v>0.66199067658537603</c:v>
                </c:pt>
                <c:pt idx="66">
                  <c:v>0.64753778312849264</c:v>
                </c:pt>
                <c:pt idx="67">
                  <c:v>0.6326241886986963</c:v>
                </c:pt>
                <c:pt idx="68">
                  <c:v>0.61732944754313657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26-4DBF-925A-90631EBD87AA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8326-4DBF-925A-90631EBD87AA}"/>
              </c:ext>
            </c:extLst>
          </c:dPt>
          <c:xVal>
            <c:numRef>
              <c:f>'DJG-7 Acct. 366'!$AB$8:$AB$9</c:f>
              <c:numCache>
                <c:formatCode>General</c:formatCod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xVal>
          <c:yVal>
            <c:numRef>
              <c:f>'DJG-7 Acct. 366'!$AC$8:$AC$9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26-4DBF-925A-90631EBD8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'DJG-8 Acct. 367'!$A$8:$A$67</c:f>
              <c:numCache>
                <c:formatCode>0.0</c:formatCode>
                <c:ptCount val="6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</c:numCache>
            </c:numRef>
          </c:xVal>
          <c:yVal>
            <c:numRef>
              <c:f>'DJG-8 Acct. 367'!$E$8:$E$67</c:f>
              <c:numCache>
                <c:formatCode>0.00%</c:formatCode>
                <c:ptCount val="60"/>
                <c:pt idx="0">
                  <c:v>1</c:v>
                </c:pt>
                <c:pt idx="1">
                  <c:v>0.99890000000000001</c:v>
                </c:pt>
                <c:pt idx="2">
                  <c:v>0.996</c:v>
                </c:pt>
                <c:pt idx="3">
                  <c:v>0.99299999999999999</c:v>
                </c:pt>
                <c:pt idx="4">
                  <c:v>0.9899</c:v>
                </c:pt>
                <c:pt idx="5">
                  <c:v>0.98670000000000002</c:v>
                </c:pt>
                <c:pt idx="6">
                  <c:v>0.98329999999999995</c:v>
                </c:pt>
                <c:pt idx="7">
                  <c:v>0.97939999999999994</c:v>
                </c:pt>
                <c:pt idx="8">
                  <c:v>0.97530000000000006</c:v>
                </c:pt>
                <c:pt idx="9">
                  <c:v>0.96930000000000005</c:v>
                </c:pt>
                <c:pt idx="10">
                  <c:v>0.96479999999999999</c:v>
                </c:pt>
                <c:pt idx="11">
                  <c:v>0.96019999999999994</c:v>
                </c:pt>
                <c:pt idx="12">
                  <c:v>0.95450000000000002</c:v>
                </c:pt>
                <c:pt idx="13">
                  <c:v>0.9487000000000001</c:v>
                </c:pt>
                <c:pt idx="14">
                  <c:v>0.94220000000000004</c:v>
                </c:pt>
                <c:pt idx="15">
                  <c:v>0.93599999999999994</c:v>
                </c:pt>
                <c:pt idx="16">
                  <c:v>0.9294</c:v>
                </c:pt>
                <c:pt idx="17">
                  <c:v>0.92269999999999996</c:v>
                </c:pt>
                <c:pt idx="18">
                  <c:v>0.91590000000000005</c:v>
                </c:pt>
                <c:pt idx="19">
                  <c:v>0.90930000000000011</c:v>
                </c:pt>
                <c:pt idx="20">
                  <c:v>0.9020999999999999</c:v>
                </c:pt>
                <c:pt idx="21">
                  <c:v>0.89450000000000007</c:v>
                </c:pt>
                <c:pt idx="22">
                  <c:v>0.88819999999999988</c:v>
                </c:pt>
                <c:pt idx="23">
                  <c:v>0.88180000000000003</c:v>
                </c:pt>
                <c:pt idx="24">
                  <c:v>0.87519999999999998</c:v>
                </c:pt>
                <c:pt idx="25">
                  <c:v>0.86849999999999994</c:v>
                </c:pt>
                <c:pt idx="26">
                  <c:v>0.85970000000000002</c:v>
                </c:pt>
                <c:pt idx="27">
                  <c:v>0.84849999999999992</c:v>
                </c:pt>
                <c:pt idx="28">
                  <c:v>0.83620000000000005</c:v>
                </c:pt>
                <c:pt idx="29">
                  <c:v>0.8276</c:v>
                </c:pt>
                <c:pt idx="30">
                  <c:v>0.81930000000000003</c:v>
                </c:pt>
                <c:pt idx="31">
                  <c:v>0.80819999999999992</c:v>
                </c:pt>
                <c:pt idx="32">
                  <c:v>0.79549999999999998</c:v>
                </c:pt>
                <c:pt idx="33">
                  <c:v>0.77129999999999999</c:v>
                </c:pt>
                <c:pt idx="34">
                  <c:v>0.75</c:v>
                </c:pt>
                <c:pt idx="35">
                  <c:v>0.73180000000000012</c:v>
                </c:pt>
                <c:pt idx="36">
                  <c:v>0.71250000000000002</c:v>
                </c:pt>
                <c:pt idx="37">
                  <c:v>0.69099999999999995</c:v>
                </c:pt>
                <c:pt idx="38">
                  <c:v>0.66680000000000006</c:v>
                </c:pt>
                <c:pt idx="39">
                  <c:v>0.63719999999999999</c:v>
                </c:pt>
                <c:pt idx="40">
                  <c:v>0.60870000000000002</c:v>
                </c:pt>
                <c:pt idx="41">
                  <c:v>0.57030000000000003</c:v>
                </c:pt>
                <c:pt idx="42">
                  <c:v>0.53569999999999995</c:v>
                </c:pt>
                <c:pt idx="43">
                  <c:v>0.48210000000000003</c:v>
                </c:pt>
                <c:pt idx="44">
                  <c:v>0.43939999999999996</c:v>
                </c:pt>
                <c:pt idx="45">
                  <c:v>0.39159999999999995</c:v>
                </c:pt>
                <c:pt idx="46">
                  <c:v>0.36469999999999997</c:v>
                </c:pt>
                <c:pt idx="47">
                  <c:v>0.31109999999999999</c:v>
                </c:pt>
                <c:pt idx="48">
                  <c:v>0.15810000000000002</c:v>
                </c:pt>
                <c:pt idx="49">
                  <c:v>7.2300000000000003E-2</c:v>
                </c:pt>
                <c:pt idx="50">
                  <c:v>0.03</c:v>
                </c:pt>
                <c:pt idx="51">
                  <c:v>8.199999999999999E-3</c:v>
                </c:pt>
                <c:pt idx="52">
                  <c:v>4.6999999999999993E-3</c:v>
                </c:pt>
                <c:pt idx="53">
                  <c:v>4.6999999999999993E-3</c:v>
                </c:pt>
                <c:pt idx="54">
                  <c:v>4.6999999999999993E-3</c:v>
                </c:pt>
                <c:pt idx="55">
                  <c:v>5.0000000000000001E-4</c:v>
                </c:pt>
                <c:pt idx="56">
                  <c:v>5.0000000000000001E-4</c:v>
                </c:pt>
                <c:pt idx="57">
                  <c:v>5.0000000000000001E-4</c:v>
                </c:pt>
                <c:pt idx="58">
                  <c:v>5.0000000000000001E-4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52-4D68-BBB7-CF7C02C540C6}"/>
            </c:ext>
          </c:extLst>
        </c:ser>
        <c:ser>
          <c:idx val="1"/>
          <c:order val="1"/>
          <c:tx>
            <c:strRef>
              <c:f>'DJG-8 Acct. 367'!$G$5</c:f>
              <c:strCache>
                <c:ptCount val="1"/>
                <c:pt idx="0">
                  <c:v>Company 
R2.5-38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'DJG-8 Acct. 367'!$A$8:$A$67</c:f>
              <c:numCache>
                <c:formatCode>0.0</c:formatCode>
                <c:ptCount val="6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</c:numCache>
            </c:numRef>
          </c:xVal>
          <c:yVal>
            <c:numRef>
              <c:f>'DJG-8 Acct. 367'!$G$8:$G$67</c:f>
              <c:numCache>
                <c:formatCode>0.00%</c:formatCode>
                <c:ptCount val="60"/>
                <c:pt idx="0">
                  <c:v>1</c:v>
                </c:pt>
                <c:pt idx="1">
                  <c:v>0.99926674778489966</c:v>
                </c:pt>
                <c:pt idx="2">
                  <c:v>0.99768376450807394</c:v>
                </c:pt>
                <c:pt idx="3">
                  <c:v>0.99591622038319683</c:v>
                </c:pt>
                <c:pt idx="4">
                  <c:v>0.99395364191703162</c:v>
                </c:pt>
                <c:pt idx="5">
                  <c:v>0.99177128396461267</c:v>
                </c:pt>
                <c:pt idx="6">
                  <c:v>0.98934452036622</c:v>
                </c:pt>
                <c:pt idx="7">
                  <c:v>0.986657401156525</c:v>
                </c:pt>
                <c:pt idx="8">
                  <c:v>0.98367358286155759</c:v>
                </c:pt>
                <c:pt idx="9">
                  <c:v>0.98037162156377089</c:v>
                </c:pt>
                <c:pt idx="10">
                  <c:v>0.97672828809229306</c:v>
                </c:pt>
                <c:pt idx="11">
                  <c:v>0.97269213784015418</c:v>
                </c:pt>
                <c:pt idx="12">
                  <c:v>0.96825034194800741</c:v>
                </c:pt>
                <c:pt idx="13">
                  <c:v>0.9633628395718894</c:v>
                </c:pt>
                <c:pt idx="14">
                  <c:v>0.95798137427824859</c:v>
                </c:pt>
                <c:pt idx="15">
                  <c:v>0.9520868627506851</c:v>
                </c:pt>
                <c:pt idx="16">
                  <c:v>0.94562342479198747</c:v>
                </c:pt>
                <c:pt idx="17">
                  <c:v>0.93855273511834558</c:v>
                </c:pt>
                <c:pt idx="18">
                  <c:v>0.93084702900852345</c:v>
                </c:pt>
                <c:pt idx="19">
                  <c:v>0.9224303241797871</c:v>
                </c:pt>
                <c:pt idx="20">
                  <c:v>0.91328193101053157</c:v>
                </c:pt>
                <c:pt idx="21">
                  <c:v>0.90335518976089579</c:v>
                </c:pt>
                <c:pt idx="22">
                  <c:v>0.89256715237289597</c:v>
                </c:pt>
                <c:pt idx="23">
                  <c:v>0.88090369060793194</c:v>
                </c:pt>
                <c:pt idx="24">
                  <c:v>0.86828978476683782</c:v>
                </c:pt>
                <c:pt idx="25">
                  <c:v>0.8546581177860213</c:v>
                </c:pt>
                <c:pt idx="26">
                  <c:v>0.83998012715178039</c:v>
                </c:pt>
                <c:pt idx="27">
                  <c:v>0.82415067367340622</c:v>
                </c:pt>
                <c:pt idx="28">
                  <c:v>0.8071290522817095</c:v>
                </c:pt>
                <c:pt idx="29">
                  <c:v>0.78887028083473543</c:v>
                </c:pt>
                <c:pt idx="30">
                  <c:v>0.76923847332876616</c:v>
                </c:pt>
                <c:pt idx="31">
                  <c:v>0.74824262891317306</c:v>
                </c:pt>
                <c:pt idx="32">
                  <c:v>0.72580854693292252</c:v>
                </c:pt>
                <c:pt idx="33">
                  <c:v>0.70185823517545853</c:v>
                </c:pt>
                <c:pt idx="34">
                  <c:v>0.67642239384512859</c:v>
                </c:pt>
                <c:pt idx="35">
                  <c:v>0.64945140853066352</c:v>
                </c:pt>
                <c:pt idx="36">
                  <c:v>0.62098349509671769</c:v>
                </c:pt>
                <c:pt idx="37">
                  <c:v>0.59111218780054353</c:v>
                </c:pt>
                <c:pt idx="38">
                  <c:v>0.55987932811677876</c:v>
                </c:pt>
                <c:pt idx="39">
                  <c:v>0.52748652640220728</c:v>
                </c:pt>
                <c:pt idx="40">
                  <c:v>0.49412425841892677</c:v>
                </c:pt>
                <c:pt idx="41">
                  <c:v>0.46001251838083457</c:v>
                </c:pt>
                <c:pt idx="42">
                  <c:v>0.42547135481114723</c:v>
                </c:pt>
                <c:pt idx="43">
                  <c:v>0.39081157329980371</c:v>
                </c:pt>
                <c:pt idx="44">
                  <c:v>0.35639402587597735</c:v>
                </c:pt>
                <c:pt idx="45">
                  <c:v>0.32256153828914053</c:v>
                </c:pt>
                <c:pt idx="46">
                  <c:v>0.28969750294490332</c:v>
                </c:pt>
                <c:pt idx="47">
                  <c:v>0.25811672310496553</c:v>
                </c:pt>
                <c:pt idx="48">
                  <c:v>0.22807832149664756</c:v>
                </c:pt>
                <c:pt idx="49">
                  <c:v>0.19991867525303506</c:v>
                </c:pt>
                <c:pt idx="50">
                  <c:v>0.17371942310609373</c:v>
                </c:pt>
                <c:pt idx="51">
                  <c:v>0.14962191346404097</c:v>
                </c:pt>
                <c:pt idx="52">
                  <c:v>0.12772964343205687</c:v>
                </c:pt>
                <c:pt idx="53">
                  <c:v>0.10795877945967755</c:v>
                </c:pt>
                <c:pt idx="54">
                  <c:v>9.0329768424633639E-2</c:v>
                </c:pt>
                <c:pt idx="55">
                  <c:v>7.4747347435323172E-2</c:v>
                </c:pt>
                <c:pt idx="56">
                  <c:v>6.1070464147172612E-2</c:v>
                </c:pt>
                <c:pt idx="57">
                  <c:v>4.9272787438455673E-2</c:v>
                </c:pt>
                <c:pt idx="58">
                  <c:v>3.9164044569247845E-2</c:v>
                </c:pt>
                <c:pt idx="59">
                  <c:v>3.0621567653930599E-2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52-4D68-BBB7-CF7C02C540C6}"/>
            </c:ext>
          </c:extLst>
        </c:ser>
        <c:ser>
          <c:idx val="2"/>
          <c:order val="2"/>
          <c:tx>
            <c:strRef>
              <c:f>'DJG-8 Acct. 367'!$I$5</c:f>
              <c:strCache>
                <c:ptCount val="1"/>
                <c:pt idx="0">
                  <c:v>PC 
R2-44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'DJG-8 Acct. 367'!$A$8:$A$67</c:f>
              <c:numCache>
                <c:formatCode>0.0</c:formatCode>
                <c:ptCount val="6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</c:numCache>
            </c:numRef>
          </c:xVal>
          <c:yVal>
            <c:numRef>
              <c:f>'DJG-8 Acct. 367'!$I$8:$I$67</c:f>
              <c:numCache>
                <c:formatCode>0.00%</c:formatCode>
                <c:ptCount val="60"/>
                <c:pt idx="0">
                  <c:v>1</c:v>
                </c:pt>
                <c:pt idx="1">
                  <c:v>0.99891754806701205</c:v>
                </c:pt>
                <c:pt idx="2">
                  <c:v>0.99662650490052074</c:v>
                </c:pt>
                <c:pt idx="3">
                  <c:v>0.9941578738896284</c:v>
                </c:pt>
                <c:pt idx="4">
                  <c:v>0.99150120131876962</c:v>
                </c:pt>
                <c:pt idx="5">
                  <c:v>0.98863626099980029</c:v>
                </c:pt>
                <c:pt idx="6">
                  <c:v>0.98555823302364221</c:v>
                </c:pt>
                <c:pt idx="7">
                  <c:v>0.98225714150644694</c:v>
                </c:pt>
                <c:pt idx="8">
                  <c:v>0.97871857631175563</c:v>
                </c:pt>
                <c:pt idx="9">
                  <c:v>0.97492029198146424</c:v>
                </c:pt>
                <c:pt idx="10">
                  <c:v>0.97085970445533032</c:v>
                </c:pt>
                <c:pt idx="11">
                  <c:v>0.96652318788601521</c:v>
                </c:pt>
                <c:pt idx="12">
                  <c:v>0.96188847677269995</c:v>
                </c:pt>
                <c:pt idx="13">
                  <c:v>0.95693987727507501</c:v>
                </c:pt>
                <c:pt idx="14">
                  <c:v>0.95167002490907782</c:v>
                </c:pt>
                <c:pt idx="15">
                  <c:v>0.94606323519977853</c:v>
                </c:pt>
                <c:pt idx="16">
                  <c:v>0.94008681346315359</c:v>
                </c:pt>
                <c:pt idx="17">
                  <c:v>0.93373568237488913</c:v>
                </c:pt>
                <c:pt idx="18">
                  <c:v>0.92699566475969886</c:v>
                </c:pt>
                <c:pt idx="19">
                  <c:v>0.91984509166915318</c:v>
                </c:pt>
                <c:pt idx="20">
                  <c:v>0.912249305889549</c:v>
                </c:pt>
                <c:pt idx="21">
                  <c:v>0.90420761762843838</c:v>
                </c:pt>
                <c:pt idx="22">
                  <c:v>0.89570060957005071</c:v>
                </c:pt>
                <c:pt idx="23">
                  <c:v>0.8866949062586158</c:v>
                </c:pt>
                <c:pt idx="24">
                  <c:v>0.87716881905671074</c:v>
                </c:pt>
                <c:pt idx="25">
                  <c:v>0.86711488232486222</c:v>
                </c:pt>
                <c:pt idx="26">
                  <c:v>0.85651242110868253</c:v>
                </c:pt>
                <c:pt idx="27">
                  <c:v>0.84531442753751529</c:v>
                </c:pt>
                <c:pt idx="28">
                  <c:v>0.83351956842777253</c:v>
                </c:pt>
                <c:pt idx="29">
                  <c:v>0.82111275820667573</c:v>
                </c:pt>
                <c:pt idx="30">
                  <c:v>0.80806860615328902</c:v>
                </c:pt>
                <c:pt idx="31">
                  <c:v>0.79434417939629753</c:v>
                </c:pt>
                <c:pt idx="32">
                  <c:v>0.77995048601084405</c:v>
                </c:pt>
                <c:pt idx="33">
                  <c:v>0.76487186724894629</c:v>
                </c:pt>
                <c:pt idx="34">
                  <c:v>0.74907571819169105</c:v>
                </c:pt>
                <c:pt idx="35">
                  <c:v>0.73255039460630944</c:v>
                </c:pt>
                <c:pt idx="36">
                  <c:v>0.71530710718727375</c:v>
                </c:pt>
                <c:pt idx="37">
                  <c:v>0.69734202917266064</c:v>
                </c:pt>
                <c:pt idx="38">
                  <c:v>0.67862366055973122</c:v>
                </c:pt>
                <c:pt idx="39">
                  <c:v>0.65918395758438808</c:v>
                </c:pt>
                <c:pt idx="40">
                  <c:v>0.63904117861062359</c:v>
                </c:pt>
                <c:pt idx="41">
                  <c:v>0.61820757722945174</c:v>
                </c:pt>
                <c:pt idx="42">
                  <c:v>0.59668652982572445</c:v>
                </c:pt>
                <c:pt idx="43">
                  <c:v>0.57454216677784653</c:v>
                </c:pt>
                <c:pt idx="44">
                  <c:v>0.55181624765758297</c:v>
                </c:pt>
                <c:pt idx="45">
                  <c:v>0.5285463719971728</c:v>
                </c:pt>
                <c:pt idx="46">
                  <c:v>0.50479649709118857</c:v>
                </c:pt>
                <c:pt idx="47">
                  <c:v>0.48064983485892149</c:v>
                </c:pt>
                <c:pt idx="48">
                  <c:v>0.45618427371852954</c:v>
                </c:pt>
                <c:pt idx="49">
                  <c:v>0.43147982495650872</c:v>
                </c:pt>
                <c:pt idx="50">
                  <c:v>0.40664474783911969</c:v>
                </c:pt>
                <c:pt idx="51">
                  <c:v>0.38178316933236955</c:v>
                </c:pt>
                <c:pt idx="52">
                  <c:v>0.35700468460871804</c:v>
                </c:pt>
                <c:pt idx="53">
                  <c:v>0.33243497067953548</c:v>
                </c:pt>
                <c:pt idx="54">
                  <c:v>0.30818473621836412</c:v>
                </c:pt>
                <c:pt idx="55">
                  <c:v>0.28436934565314909</c:v>
                </c:pt>
                <c:pt idx="56">
                  <c:v>0.26112009520552648</c:v>
                </c:pt>
                <c:pt idx="57">
                  <c:v>0.23855424627471691</c:v>
                </c:pt>
                <c:pt idx="58">
                  <c:v>0.21675929937024171</c:v>
                </c:pt>
                <c:pt idx="59">
                  <c:v>0.19582904445535759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52-4D68-BBB7-CF7C02C54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'DJG-8 Acct. 367'!$A$8:$A$67</c:f>
              <c:numCache>
                <c:formatCode>0.0</c:formatCode>
                <c:ptCount val="6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</c:numCache>
            </c:numRef>
          </c:xVal>
          <c:yVal>
            <c:numRef>
              <c:f>'DJG-8 Acct. 367'!$E$8:$E$66</c:f>
              <c:numCache>
                <c:formatCode>0.00%</c:formatCode>
                <c:ptCount val="59"/>
                <c:pt idx="0">
                  <c:v>1</c:v>
                </c:pt>
                <c:pt idx="1">
                  <c:v>0.99890000000000001</c:v>
                </c:pt>
                <c:pt idx="2">
                  <c:v>0.996</c:v>
                </c:pt>
                <c:pt idx="3">
                  <c:v>0.99299999999999999</c:v>
                </c:pt>
                <c:pt idx="4">
                  <c:v>0.9899</c:v>
                </c:pt>
                <c:pt idx="5">
                  <c:v>0.98670000000000002</c:v>
                </c:pt>
                <c:pt idx="6">
                  <c:v>0.98329999999999995</c:v>
                </c:pt>
                <c:pt idx="7">
                  <c:v>0.97939999999999994</c:v>
                </c:pt>
                <c:pt idx="8">
                  <c:v>0.97530000000000006</c:v>
                </c:pt>
                <c:pt idx="9">
                  <c:v>0.96930000000000005</c:v>
                </c:pt>
                <c:pt idx="10">
                  <c:v>0.96479999999999999</c:v>
                </c:pt>
                <c:pt idx="11">
                  <c:v>0.96019999999999994</c:v>
                </c:pt>
                <c:pt idx="12">
                  <c:v>0.95450000000000002</c:v>
                </c:pt>
                <c:pt idx="13">
                  <c:v>0.9487000000000001</c:v>
                </c:pt>
                <c:pt idx="14">
                  <c:v>0.94220000000000004</c:v>
                </c:pt>
                <c:pt idx="15">
                  <c:v>0.93599999999999994</c:v>
                </c:pt>
                <c:pt idx="16">
                  <c:v>0.9294</c:v>
                </c:pt>
                <c:pt idx="17">
                  <c:v>0.92269999999999996</c:v>
                </c:pt>
                <c:pt idx="18">
                  <c:v>0.91590000000000005</c:v>
                </c:pt>
                <c:pt idx="19">
                  <c:v>0.90930000000000011</c:v>
                </c:pt>
                <c:pt idx="20">
                  <c:v>0.9020999999999999</c:v>
                </c:pt>
                <c:pt idx="21">
                  <c:v>0.89450000000000007</c:v>
                </c:pt>
                <c:pt idx="22">
                  <c:v>0.88819999999999988</c:v>
                </c:pt>
                <c:pt idx="23">
                  <c:v>0.88180000000000003</c:v>
                </c:pt>
                <c:pt idx="24">
                  <c:v>0.87519999999999998</c:v>
                </c:pt>
                <c:pt idx="25">
                  <c:v>0.86849999999999994</c:v>
                </c:pt>
                <c:pt idx="26">
                  <c:v>0.85970000000000002</c:v>
                </c:pt>
                <c:pt idx="27">
                  <c:v>0.84849999999999992</c:v>
                </c:pt>
                <c:pt idx="28">
                  <c:v>0.83620000000000005</c:v>
                </c:pt>
                <c:pt idx="29">
                  <c:v>0.8276</c:v>
                </c:pt>
                <c:pt idx="30">
                  <c:v>0.81930000000000003</c:v>
                </c:pt>
                <c:pt idx="31">
                  <c:v>0.80819999999999992</c:v>
                </c:pt>
                <c:pt idx="32">
                  <c:v>0.79549999999999998</c:v>
                </c:pt>
                <c:pt idx="33">
                  <c:v>0.77129999999999999</c:v>
                </c:pt>
                <c:pt idx="34">
                  <c:v>0.75</c:v>
                </c:pt>
                <c:pt idx="35">
                  <c:v>0.73180000000000012</c:v>
                </c:pt>
                <c:pt idx="36">
                  <c:v>0.71250000000000002</c:v>
                </c:pt>
                <c:pt idx="37">
                  <c:v>0.69099999999999995</c:v>
                </c:pt>
                <c:pt idx="38">
                  <c:v>0.66680000000000006</c:v>
                </c:pt>
                <c:pt idx="39">
                  <c:v>0.63719999999999999</c:v>
                </c:pt>
                <c:pt idx="40">
                  <c:v>0.60870000000000002</c:v>
                </c:pt>
                <c:pt idx="41">
                  <c:v>0.57030000000000003</c:v>
                </c:pt>
                <c:pt idx="42">
                  <c:v>0.53569999999999995</c:v>
                </c:pt>
                <c:pt idx="43">
                  <c:v>0.48210000000000003</c:v>
                </c:pt>
                <c:pt idx="44">
                  <c:v>0.43939999999999996</c:v>
                </c:pt>
                <c:pt idx="45">
                  <c:v>0.39159999999999995</c:v>
                </c:pt>
                <c:pt idx="46">
                  <c:v>0.36469999999999997</c:v>
                </c:pt>
                <c:pt idx="47">
                  <c:v>0.31109999999999999</c:v>
                </c:pt>
                <c:pt idx="48">
                  <c:v>0.15810000000000002</c:v>
                </c:pt>
                <c:pt idx="49">
                  <c:v>7.2300000000000003E-2</c:v>
                </c:pt>
                <c:pt idx="50">
                  <c:v>0.03</c:v>
                </c:pt>
                <c:pt idx="51">
                  <c:v>8.199999999999999E-3</c:v>
                </c:pt>
                <c:pt idx="52">
                  <c:v>4.6999999999999993E-3</c:v>
                </c:pt>
                <c:pt idx="53">
                  <c:v>4.6999999999999993E-3</c:v>
                </c:pt>
                <c:pt idx="54">
                  <c:v>4.6999999999999993E-3</c:v>
                </c:pt>
                <c:pt idx="55">
                  <c:v>5.0000000000000001E-4</c:v>
                </c:pt>
                <c:pt idx="56">
                  <c:v>5.0000000000000001E-4</c:v>
                </c:pt>
                <c:pt idx="57">
                  <c:v>5.0000000000000001E-4</c:v>
                </c:pt>
                <c:pt idx="58">
                  <c:v>5.0000000000000001E-4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9A-4C3A-8C28-A768DCF5AF15}"/>
            </c:ext>
          </c:extLst>
        </c:ser>
        <c:ser>
          <c:idx val="1"/>
          <c:order val="1"/>
          <c:tx>
            <c:strRef>
              <c:f>'DJG-8 Acct. 367'!$G$5</c:f>
              <c:strCache>
                <c:ptCount val="1"/>
                <c:pt idx="0">
                  <c:v>Company 
R2.5-38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'DJG-8 Acct. 367'!$A$8:$A$67</c:f>
              <c:numCache>
                <c:formatCode>0.0</c:formatCode>
                <c:ptCount val="6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</c:numCache>
            </c:numRef>
          </c:xVal>
          <c:yVal>
            <c:numRef>
              <c:f>'DJG-8 Acct. 367'!$G$8:$G$67</c:f>
              <c:numCache>
                <c:formatCode>0.00%</c:formatCode>
                <c:ptCount val="60"/>
                <c:pt idx="0">
                  <c:v>1</c:v>
                </c:pt>
                <c:pt idx="1">
                  <c:v>0.99926674778489966</c:v>
                </c:pt>
                <c:pt idx="2">
                  <c:v>0.99768376450807394</c:v>
                </c:pt>
                <c:pt idx="3">
                  <c:v>0.99591622038319683</c:v>
                </c:pt>
                <c:pt idx="4">
                  <c:v>0.99395364191703162</c:v>
                </c:pt>
                <c:pt idx="5">
                  <c:v>0.99177128396461267</c:v>
                </c:pt>
                <c:pt idx="6">
                  <c:v>0.98934452036622</c:v>
                </c:pt>
                <c:pt idx="7">
                  <c:v>0.986657401156525</c:v>
                </c:pt>
                <c:pt idx="8">
                  <c:v>0.98367358286155759</c:v>
                </c:pt>
                <c:pt idx="9">
                  <c:v>0.98037162156377089</c:v>
                </c:pt>
                <c:pt idx="10">
                  <c:v>0.97672828809229306</c:v>
                </c:pt>
                <c:pt idx="11">
                  <c:v>0.97269213784015418</c:v>
                </c:pt>
                <c:pt idx="12">
                  <c:v>0.96825034194800741</c:v>
                </c:pt>
                <c:pt idx="13">
                  <c:v>0.9633628395718894</c:v>
                </c:pt>
                <c:pt idx="14">
                  <c:v>0.95798137427824859</c:v>
                </c:pt>
                <c:pt idx="15">
                  <c:v>0.9520868627506851</c:v>
                </c:pt>
                <c:pt idx="16">
                  <c:v>0.94562342479198747</c:v>
                </c:pt>
                <c:pt idx="17">
                  <c:v>0.93855273511834558</c:v>
                </c:pt>
                <c:pt idx="18">
                  <c:v>0.93084702900852345</c:v>
                </c:pt>
                <c:pt idx="19">
                  <c:v>0.9224303241797871</c:v>
                </c:pt>
                <c:pt idx="20">
                  <c:v>0.91328193101053157</c:v>
                </c:pt>
                <c:pt idx="21">
                  <c:v>0.90335518976089579</c:v>
                </c:pt>
                <c:pt idx="22">
                  <c:v>0.89256715237289597</c:v>
                </c:pt>
                <c:pt idx="23">
                  <c:v>0.88090369060793194</c:v>
                </c:pt>
                <c:pt idx="24">
                  <c:v>0.86828978476683782</c:v>
                </c:pt>
                <c:pt idx="25">
                  <c:v>0.8546581177860213</c:v>
                </c:pt>
                <c:pt idx="26">
                  <c:v>0.83998012715178039</c:v>
                </c:pt>
                <c:pt idx="27">
                  <c:v>0.82415067367340622</c:v>
                </c:pt>
                <c:pt idx="28">
                  <c:v>0.8071290522817095</c:v>
                </c:pt>
                <c:pt idx="29">
                  <c:v>0.78887028083473543</c:v>
                </c:pt>
                <c:pt idx="30">
                  <c:v>0.76923847332876616</c:v>
                </c:pt>
                <c:pt idx="31">
                  <c:v>0.74824262891317306</c:v>
                </c:pt>
                <c:pt idx="32">
                  <c:v>0.72580854693292252</c:v>
                </c:pt>
                <c:pt idx="33">
                  <c:v>0.70185823517545853</c:v>
                </c:pt>
                <c:pt idx="34">
                  <c:v>0.67642239384512859</c:v>
                </c:pt>
                <c:pt idx="35">
                  <c:v>0.64945140853066352</c:v>
                </c:pt>
                <c:pt idx="36">
                  <c:v>0.62098349509671769</c:v>
                </c:pt>
                <c:pt idx="37">
                  <c:v>0.59111218780054353</c:v>
                </c:pt>
                <c:pt idx="38">
                  <c:v>0.55987932811677876</c:v>
                </c:pt>
                <c:pt idx="39">
                  <c:v>0.52748652640220728</c:v>
                </c:pt>
                <c:pt idx="40">
                  <c:v>0.49412425841892677</c:v>
                </c:pt>
                <c:pt idx="41">
                  <c:v>0.46001251838083457</c:v>
                </c:pt>
                <c:pt idx="42">
                  <c:v>0.42547135481114723</c:v>
                </c:pt>
                <c:pt idx="43">
                  <c:v>0.39081157329980371</c:v>
                </c:pt>
                <c:pt idx="44">
                  <c:v>0.35639402587597735</c:v>
                </c:pt>
                <c:pt idx="45">
                  <c:v>0.32256153828914053</c:v>
                </c:pt>
                <c:pt idx="46">
                  <c:v>0.28969750294490332</c:v>
                </c:pt>
                <c:pt idx="47">
                  <c:v>0.25811672310496553</c:v>
                </c:pt>
                <c:pt idx="48">
                  <c:v>0.22807832149664756</c:v>
                </c:pt>
                <c:pt idx="49">
                  <c:v>0.19991867525303506</c:v>
                </c:pt>
                <c:pt idx="50">
                  <c:v>0.17371942310609373</c:v>
                </c:pt>
                <c:pt idx="51">
                  <c:v>0.14962191346404097</c:v>
                </c:pt>
                <c:pt idx="52">
                  <c:v>0.12772964343205687</c:v>
                </c:pt>
                <c:pt idx="53">
                  <c:v>0.10795877945967755</c:v>
                </c:pt>
                <c:pt idx="54">
                  <c:v>9.0329768424633639E-2</c:v>
                </c:pt>
                <c:pt idx="55">
                  <c:v>7.4747347435323172E-2</c:v>
                </c:pt>
                <c:pt idx="56">
                  <c:v>6.1070464147172612E-2</c:v>
                </c:pt>
                <c:pt idx="57">
                  <c:v>4.9272787438455673E-2</c:v>
                </c:pt>
                <c:pt idx="58">
                  <c:v>3.9164044569247845E-2</c:v>
                </c:pt>
                <c:pt idx="59">
                  <c:v>3.0621567653930599E-2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9A-4C3A-8C28-A768DCF5AF15}"/>
            </c:ext>
          </c:extLst>
        </c:ser>
        <c:ser>
          <c:idx val="2"/>
          <c:order val="2"/>
          <c:tx>
            <c:strRef>
              <c:f>'DJG-8 Acct. 367'!$I$5</c:f>
              <c:strCache>
                <c:ptCount val="1"/>
                <c:pt idx="0">
                  <c:v>PC 
R2-44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'DJG-8 Acct. 367'!$A$8:$A$67</c:f>
              <c:numCache>
                <c:formatCode>0.0</c:formatCode>
                <c:ptCount val="6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</c:numCache>
            </c:numRef>
          </c:xVal>
          <c:yVal>
            <c:numRef>
              <c:f>'DJG-8 Acct. 367'!$I$8:$I$67</c:f>
              <c:numCache>
                <c:formatCode>0.00%</c:formatCode>
                <c:ptCount val="60"/>
                <c:pt idx="0">
                  <c:v>1</c:v>
                </c:pt>
                <c:pt idx="1">
                  <c:v>0.99891754806701205</c:v>
                </c:pt>
                <c:pt idx="2">
                  <c:v>0.99662650490052074</c:v>
                </c:pt>
                <c:pt idx="3">
                  <c:v>0.9941578738896284</c:v>
                </c:pt>
                <c:pt idx="4">
                  <c:v>0.99150120131876962</c:v>
                </c:pt>
                <c:pt idx="5">
                  <c:v>0.98863626099980029</c:v>
                </c:pt>
                <c:pt idx="6">
                  <c:v>0.98555823302364221</c:v>
                </c:pt>
                <c:pt idx="7">
                  <c:v>0.98225714150644694</c:v>
                </c:pt>
                <c:pt idx="8">
                  <c:v>0.97871857631175563</c:v>
                </c:pt>
                <c:pt idx="9">
                  <c:v>0.97492029198146424</c:v>
                </c:pt>
                <c:pt idx="10">
                  <c:v>0.97085970445533032</c:v>
                </c:pt>
                <c:pt idx="11">
                  <c:v>0.96652318788601521</c:v>
                </c:pt>
                <c:pt idx="12">
                  <c:v>0.96188847677269995</c:v>
                </c:pt>
                <c:pt idx="13">
                  <c:v>0.95693987727507501</c:v>
                </c:pt>
                <c:pt idx="14">
                  <c:v>0.95167002490907782</c:v>
                </c:pt>
                <c:pt idx="15">
                  <c:v>0.94606323519977853</c:v>
                </c:pt>
                <c:pt idx="16">
                  <c:v>0.94008681346315359</c:v>
                </c:pt>
                <c:pt idx="17">
                  <c:v>0.93373568237488913</c:v>
                </c:pt>
                <c:pt idx="18">
                  <c:v>0.92699566475969886</c:v>
                </c:pt>
                <c:pt idx="19">
                  <c:v>0.91984509166915318</c:v>
                </c:pt>
                <c:pt idx="20">
                  <c:v>0.912249305889549</c:v>
                </c:pt>
                <c:pt idx="21">
                  <c:v>0.90420761762843838</c:v>
                </c:pt>
                <c:pt idx="22">
                  <c:v>0.89570060957005071</c:v>
                </c:pt>
                <c:pt idx="23">
                  <c:v>0.8866949062586158</c:v>
                </c:pt>
                <c:pt idx="24">
                  <c:v>0.87716881905671074</c:v>
                </c:pt>
                <c:pt idx="25">
                  <c:v>0.86711488232486222</c:v>
                </c:pt>
                <c:pt idx="26">
                  <c:v>0.85651242110868253</c:v>
                </c:pt>
                <c:pt idx="27">
                  <c:v>0.84531442753751529</c:v>
                </c:pt>
                <c:pt idx="28">
                  <c:v>0.83351956842777253</c:v>
                </c:pt>
                <c:pt idx="29">
                  <c:v>0.82111275820667573</c:v>
                </c:pt>
                <c:pt idx="30">
                  <c:v>0.80806860615328902</c:v>
                </c:pt>
                <c:pt idx="31">
                  <c:v>0.79434417939629753</c:v>
                </c:pt>
                <c:pt idx="32">
                  <c:v>0.77995048601084405</c:v>
                </c:pt>
                <c:pt idx="33">
                  <c:v>0.76487186724894629</c:v>
                </c:pt>
                <c:pt idx="34">
                  <c:v>0.74907571819169105</c:v>
                </c:pt>
                <c:pt idx="35">
                  <c:v>0.73255039460630944</c:v>
                </c:pt>
                <c:pt idx="36">
                  <c:v>0.71530710718727375</c:v>
                </c:pt>
                <c:pt idx="37">
                  <c:v>0.69734202917266064</c:v>
                </c:pt>
                <c:pt idx="38">
                  <c:v>0.67862366055973122</c:v>
                </c:pt>
                <c:pt idx="39">
                  <c:v>0.65918395758438808</c:v>
                </c:pt>
                <c:pt idx="40">
                  <c:v>0.63904117861062359</c:v>
                </c:pt>
                <c:pt idx="41">
                  <c:v>0.61820757722945174</c:v>
                </c:pt>
                <c:pt idx="42">
                  <c:v>0.59668652982572445</c:v>
                </c:pt>
                <c:pt idx="43">
                  <c:v>0.57454216677784653</c:v>
                </c:pt>
                <c:pt idx="44">
                  <c:v>0.55181624765758297</c:v>
                </c:pt>
                <c:pt idx="45">
                  <c:v>0.5285463719971728</c:v>
                </c:pt>
                <c:pt idx="46">
                  <c:v>0.50479649709118857</c:v>
                </c:pt>
                <c:pt idx="47">
                  <c:v>0.48064983485892149</c:v>
                </c:pt>
                <c:pt idx="48">
                  <c:v>0.45618427371852954</c:v>
                </c:pt>
                <c:pt idx="49">
                  <c:v>0.43147982495650872</c:v>
                </c:pt>
                <c:pt idx="50">
                  <c:v>0.40664474783911969</c:v>
                </c:pt>
                <c:pt idx="51">
                  <c:v>0.38178316933236955</c:v>
                </c:pt>
                <c:pt idx="52">
                  <c:v>0.35700468460871804</c:v>
                </c:pt>
                <c:pt idx="53">
                  <c:v>0.33243497067953548</c:v>
                </c:pt>
                <c:pt idx="54">
                  <c:v>0.30818473621836412</c:v>
                </c:pt>
                <c:pt idx="55">
                  <c:v>0.28436934565314909</c:v>
                </c:pt>
                <c:pt idx="56">
                  <c:v>0.26112009520552648</c:v>
                </c:pt>
                <c:pt idx="57">
                  <c:v>0.23855424627471691</c:v>
                </c:pt>
                <c:pt idx="58">
                  <c:v>0.21675929937024171</c:v>
                </c:pt>
                <c:pt idx="59">
                  <c:v>0.19582904445535759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9A-4C3A-8C28-A768DCF5AF15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B39A-4C3A-8C28-A768DCF5AF15}"/>
              </c:ext>
            </c:extLst>
          </c:dPt>
          <c:xVal>
            <c:numRef>
              <c:f>'DJG-8 Acct. 367'!$AB$8:$AB$9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'DJG-8 Acct. 367'!$AC$8:$AC$9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39A-4C3A-8C28-A768DCF5A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'DJG-9 Acct. 368'!$A$8:$A$70</c:f>
              <c:numCache>
                <c:formatCode>0.0</c:formatCode>
                <c:ptCount val="6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</c:numCache>
            </c:numRef>
          </c:xVal>
          <c:yVal>
            <c:numRef>
              <c:f>'DJG-9 Acct. 368'!$E$8:$E$70</c:f>
              <c:numCache>
                <c:formatCode>0.00%</c:formatCode>
                <c:ptCount val="63"/>
                <c:pt idx="0">
                  <c:v>1</c:v>
                </c:pt>
                <c:pt idx="1">
                  <c:v>0.99930000000000008</c:v>
                </c:pt>
                <c:pt idx="2">
                  <c:v>0.99620000000000009</c:v>
                </c:pt>
                <c:pt idx="3">
                  <c:v>0.99140000000000006</c:v>
                </c:pt>
                <c:pt idx="4">
                  <c:v>0.98640000000000005</c:v>
                </c:pt>
                <c:pt idx="5">
                  <c:v>0.98089999999999999</c:v>
                </c:pt>
                <c:pt idx="6">
                  <c:v>0.97540000000000004</c:v>
                </c:pt>
                <c:pt idx="7">
                  <c:v>0.96959999999999991</c:v>
                </c:pt>
                <c:pt idx="8">
                  <c:v>0.96409999999999996</c:v>
                </c:pt>
                <c:pt idx="9">
                  <c:v>0.95650000000000002</c:v>
                </c:pt>
                <c:pt idx="10">
                  <c:v>0.95090000000000008</c:v>
                </c:pt>
                <c:pt idx="11">
                  <c:v>0.94510000000000005</c:v>
                </c:pt>
                <c:pt idx="12">
                  <c:v>0.93940000000000001</c:v>
                </c:pt>
                <c:pt idx="13">
                  <c:v>0.93400000000000005</c:v>
                </c:pt>
                <c:pt idx="14">
                  <c:v>0.92849999999999999</c:v>
                </c:pt>
                <c:pt idx="15">
                  <c:v>0.92269999999999996</c:v>
                </c:pt>
                <c:pt idx="16">
                  <c:v>0.91599999999999993</c:v>
                </c:pt>
                <c:pt idx="17">
                  <c:v>0.90930000000000011</c:v>
                </c:pt>
                <c:pt idx="18">
                  <c:v>0.90260000000000007</c:v>
                </c:pt>
                <c:pt idx="19">
                  <c:v>0.89659999999999995</c:v>
                </c:pt>
                <c:pt idx="20">
                  <c:v>0.89049999999999996</c:v>
                </c:pt>
                <c:pt idx="21">
                  <c:v>0.88439999999999996</c:v>
                </c:pt>
                <c:pt idx="22">
                  <c:v>0.87809999999999999</c:v>
                </c:pt>
                <c:pt idx="23">
                  <c:v>0.87190000000000001</c:v>
                </c:pt>
                <c:pt idx="24">
                  <c:v>0.86549999999999994</c:v>
                </c:pt>
                <c:pt idx="25">
                  <c:v>0.85880000000000001</c:v>
                </c:pt>
                <c:pt idx="26">
                  <c:v>0.85199999999999998</c:v>
                </c:pt>
                <c:pt idx="27">
                  <c:v>0.84499999999999997</c:v>
                </c:pt>
                <c:pt idx="28">
                  <c:v>0.83779999999999999</c:v>
                </c:pt>
                <c:pt idx="29">
                  <c:v>0.83030000000000004</c:v>
                </c:pt>
                <c:pt idx="30">
                  <c:v>0.8226</c:v>
                </c:pt>
                <c:pt idx="31">
                  <c:v>0.81409999999999993</c:v>
                </c:pt>
                <c:pt idx="32">
                  <c:v>0.80559999999999998</c:v>
                </c:pt>
                <c:pt idx="33">
                  <c:v>0.79709999999999992</c:v>
                </c:pt>
                <c:pt idx="34">
                  <c:v>0.78810000000000002</c:v>
                </c:pt>
                <c:pt idx="35">
                  <c:v>0.77890000000000004</c:v>
                </c:pt>
                <c:pt idx="36">
                  <c:v>0.76840000000000008</c:v>
                </c:pt>
                <c:pt idx="37">
                  <c:v>0.75709999999999988</c:v>
                </c:pt>
                <c:pt idx="38">
                  <c:v>0.74540000000000006</c:v>
                </c:pt>
                <c:pt idx="39">
                  <c:v>0.73340000000000005</c:v>
                </c:pt>
                <c:pt idx="40">
                  <c:v>0.72180000000000011</c:v>
                </c:pt>
                <c:pt idx="41">
                  <c:v>0.70879999999999999</c:v>
                </c:pt>
                <c:pt idx="42">
                  <c:v>0.69700000000000006</c:v>
                </c:pt>
                <c:pt idx="43">
                  <c:v>0.68500000000000005</c:v>
                </c:pt>
                <c:pt idx="44">
                  <c:v>0.67269999999999996</c:v>
                </c:pt>
                <c:pt idx="45">
                  <c:v>0.66110000000000002</c:v>
                </c:pt>
                <c:pt idx="46">
                  <c:v>0.64980000000000004</c:v>
                </c:pt>
                <c:pt idx="47">
                  <c:v>0.63790000000000002</c:v>
                </c:pt>
                <c:pt idx="48">
                  <c:v>0.625</c:v>
                </c:pt>
                <c:pt idx="49">
                  <c:v>0.61209999999999998</c:v>
                </c:pt>
                <c:pt idx="50">
                  <c:v>0.59840000000000004</c:v>
                </c:pt>
                <c:pt idx="51">
                  <c:v>0.58460000000000001</c:v>
                </c:pt>
                <c:pt idx="52">
                  <c:v>0.53849999999999998</c:v>
                </c:pt>
                <c:pt idx="53">
                  <c:v>0.47560000000000002</c:v>
                </c:pt>
                <c:pt idx="54">
                  <c:v>0.40029999999999999</c:v>
                </c:pt>
                <c:pt idx="55">
                  <c:v>0.37969999999999998</c:v>
                </c:pt>
                <c:pt idx="56">
                  <c:v>0.36590000000000006</c:v>
                </c:pt>
                <c:pt idx="57">
                  <c:v>0.35210000000000002</c:v>
                </c:pt>
                <c:pt idx="58">
                  <c:v>0.33429999999999999</c:v>
                </c:pt>
                <c:pt idx="59">
                  <c:v>0.3206</c:v>
                </c:pt>
                <c:pt idx="60">
                  <c:v>0.30760000000000004</c:v>
                </c:pt>
                <c:pt idx="61">
                  <c:v>0.29430000000000001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88-4A5D-B72D-19FDE93B7568}"/>
            </c:ext>
          </c:extLst>
        </c:ser>
        <c:ser>
          <c:idx val="1"/>
          <c:order val="1"/>
          <c:tx>
            <c:strRef>
              <c:f>'DJG-9 Acct. 368'!$G$5</c:f>
              <c:strCache>
                <c:ptCount val="1"/>
                <c:pt idx="0">
                  <c:v>Company 
R2-48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'DJG-9 Acct. 368'!$A$8:$A$70</c:f>
              <c:numCache>
                <c:formatCode>0.0</c:formatCode>
                <c:ptCount val="6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</c:numCache>
            </c:numRef>
          </c:xVal>
          <c:yVal>
            <c:numRef>
              <c:f>'DJG-9 Acct. 368'!$G$8:$G$70</c:f>
              <c:numCache>
                <c:formatCode>0.00%</c:formatCode>
                <c:ptCount val="63"/>
                <c:pt idx="0">
                  <c:v>1</c:v>
                </c:pt>
                <c:pt idx="1">
                  <c:v>0.99901044797049787</c:v>
                </c:pt>
                <c:pt idx="2">
                  <c:v>0.99692454608049819</c:v>
                </c:pt>
                <c:pt idx="3">
                  <c:v>0.99468856950168161</c:v>
                </c:pt>
                <c:pt idx="4">
                  <c:v>0.99229422036481707</c:v>
                </c:pt>
                <c:pt idx="5">
                  <c:v>0.989732894535298</c:v>
                </c:pt>
                <c:pt idx="6">
                  <c:v>0.98699567564833368</c:v>
                </c:pt>
                <c:pt idx="7">
                  <c:v>0.9840733287989597</c:v>
                </c:pt>
                <c:pt idx="8">
                  <c:v>0.98095629385602678</c:v>
                </c:pt>
                <c:pt idx="9">
                  <c:v>0.97763467838537221</c:v>
                </c:pt>
                <c:pt idx="10">
                  <c:v>0.97409825018932306</c:v>
                </c:pt>
                <c:pt idx="11">
                  <c:v>0.97033642949856191</c:v>
                </c:pt>
                <c:pt idx="12">
                  <c:v>0.96633828088919982</c:v>
                </c:pt>
                <c:pt idx="13">
                  <c:v>0.96209001201580646</c:v>
                </c:pt>
                <c:pt idx="14">
                  <c:v>0.95757961679100334</c:v>
                </c:pt>
                <c:pt idx="15">
                  <c:v>0.95279740789093181</c:v>
                </c:pt>
                <c:pt idx="16">
                  <c:v>0.94773092521513758</c:v>
                </c:pt>
                <c:pt idx="17">
                  <c:v>0.94236731449340749</c:v>
                </c:pt>
                <c:pt idx="18">
                  <c:v>0.93669332259550009</c:v>
                </c:pt>
                <c:pt idx="19">
                  <c:v>0.93069529506801207</c:v>
                </c:pt>
                <c:pt idx="20">
                  <c:v>0.9243591766867929</c:v>
                </c:pt>
                <c:pt idx="21">
                  <c:v>0.91767051596177796</c:v>
                </c:pt>
                <c:pt idx="22">
                  <c:v>0.91061447469152312</c:v>
                </c:pt>
                <c:pt idx="23">
                  <c:v>0.90317584383507465</c:v>
                </c:pt>
                <c:pt idx="24">
                  <c:v>0.89533906714616918</c:v>
                </c:pt>
                <c:pt idx="25">
                  <c:v>0.88708413820225929</c:v>
                </c:pt>
                <c:pt idx="26">
                  <c:v>0.87839446227247675</c:v>
                </c:pt>
                <c:pt idx="27">
                  <c:v>0.86925766455480347</c:v>
                </c:pt>
                <c:pt idx="28">
                  <c:v>0.85965724990594206</c:v>
                </c:pt>
                <c:pt idx="29">
                  <c:v>0.84957668112675999</c:v>
                </c:pt>
                <c:pt idx="30">
                  <c:v>0.83899949091129655</c:v>
                </c:pt>
                <c:pt idx="31">
                  <c:v>0.82790941628176096</c:v>
                </c:pt>
                <c:pt idx="32">
                  <c:v>0.81629055784785753</c:v>
                </c:pt>
                <c:pt idx="33">
                  <c:v>0.80412756610851999</c:v>
                </c:pt>
                <c:pt idx="34">
                  <c:v>0.79140585679355058</c:v>
                </c:pt>
                <c:pt idx="35">
                  <c:v>0.77811185690405948</c:v>
                </c:pt>
                <c:pt idx="36">
                  <c:v>0.76423328263628965</c:v>
                </c:pt>
                <c:pt idx="37">
                  <c:v>0.7497536406576758</c:v>
                </c:pt>
                <c:pt idx="38">
                  <c:v>0.73466400902055318</c:v>
                </c:pt>
                <c:pt idx="39">
                  <c:v>0.71896383139107367</c:v>
                </c:pt>
                <c:pt idx="40">
                  <c:v>0.70264957011425688</c:v>
                </c:pt>
                <c:pt idx="41">
                  <c:v>0.68572086343068162</c:v>
                </c:pt>
                <c:pt idx="42">
                  <c:v>0.66818097326321468</c:v>
                </c:pt>
                <c:pt idx="43">
                  <c:v>0.65003724485399816</c:v>
                </c:pt>
                <c:pt idx="44">
                  <c:v>0.63130156926126235</c:v>
                </c:pt>
                <c:pt idx="45">
                  <c:v>0.61199083779622365</c:v>
                </c:pt>
                <c:pt idx="46">
                  <c:v>0.59212737552668337</c:v>
                </c:pt>
                <c:pt idx="47">
                  <c:v>0.57173933907482877</c:v>
                </c:pt>
                <c:pt idx="48">
                  <c:v>0.5508610621893324</c:v>
                </c:pt>
                <c:pt idx="49">
                  <c:v>0.52952946137823464</c:v>
                </c:pt>
                <c:pt idx="50">
                  <c:v>0.50779346369301082</c:v>
                </c:pt>
                <c:pt idx="51">
                  <c:v>0.48571187800940807</c:v>
                </c:pt>
                <c:pt idx="52">
                  <c:v>0.46334585506621095</c:v>
                </c:pt>
                <c:pt idx="53">
                  <c:v>0.44076298646559503</c:v>
                </c:pt>
                <c:pt idx="54">
                  <c:v>0.41803692879808324</c:v>
                </c:pt>
                <c:pt idx="55">
                  <c:v>0.39524685067036108</c:v>
                </c:pt>
                <c:pt idx="56">
                  <c:v>0.37247669461042293</c:v>
                </c:pt>
                <c:pt idx="57">
                  <c:v>0.34981425178508252</c:v>
                </c:pt>
                <c:pt idx="58">
                  <c:v>0.32735005472856499</c:v>
                </c:pt>
                <c:pt idx="59">
                  <c:v>0.30517610173859755</c:v>
                </c:pt>
                <c:pt idx="60">
                  <c:v>0.28338443603002594</c:v>
                </c:pt>
                <c:pt idx="61">
                  <c:v>0.26207100321007298</c:v>
                </c:pt>
                <c:pt idx="62">
                  <c:v>0.2413255717658889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88-4A5D-B72D-19FDE93B7568}"/>
            </c:ext>
          </c:extLst>
        </c:ser>
        <c:ser>
          <c:idx val="2"/>
          <c:order val="2"/>
          <c:tx>
            <c:strRef>
              <c:f>'DJG-9 Acct. 368'!$I$5</c:f>
              <c:strCache>
                <c:ptCount val="1"/>
                <c:pt idx="0">
                  <c:v>PC 
R1.5-54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'DJG-9 Acct. 368'!$A$8:$A$70</c:f>
              <c:numCache>
                <c:formatCode>0.0</c:formatCode>
                <c:ptCount val="6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</c:numCache>
            </c:numRef>
          </c:xVal>
          <c:yVal>
            <c:numRef>
              <c:f>'DJG-9 Acct. 368'!$I$8:$I$70</c:f>
              <c:numCache>
                <c:formatCode>0.00%</c:formatCode>
                <c:ptCount val="63"/>
                <c:pt idx="0">
                  <c:v>1</c:v>
                </c:pt>
                <c:pt idx="1">
                  <c:v>0.99836744022284818</c:v>
                </c:pt>
                <c:pt idx="2">
                  <c:v>0.99501121292995209</c:v>
                </c:pt>
                <c:pt idx="3">
                  <c:v>0.99153435286012059</c:v>
                </c:pt>
                <c:pt idx="4">
                  <c:v>0.98793416293925029</c:v>
                </c:pt>
                <c:pt idx="5">
                  <c:v>0.9842077927684707</c:v>
                </c:pt>
                <c:pt idx="6">
                  <c:v>0.98035233852820491</c:v>
                </c:pt>
                <c:pt idx="7">
                  <c:v>0.97636484154583447</c:v>
                </c:pt>
                <c:pt idx="8">
                  <c:v>0.97223777049013937</c:v>
                </c:pt>
                <c:pt idx="9">
                  <c:v>0.96797080107478861</c:v>
                </c:pt>
                <c:pt idx="10">
                  <c:v>0.96356225961104913</c:v>
                </c:pt>
                <c:pt idx="11">
                  <c:v>0.95900894173180007</c:v>
                </c:pt>
                <c:pt idx="12">
                  <c:v>0.95430757927037591</c:v>
                </c:pt>
                <c:pt idx="13">
                  <c:v>0.94945483830166166</c:v>
                </c:pt>
                <c:pt idx="14">
                  <c:v>0.94444731713948304</c:v>
                </c:pt>
                <c:pt idx="15">
                  <c:v>0.93927448751274067</c:v>
                </c:pt>
                <c:pt idx="16">
                  <c:v>0.93393951069066505</c:v>
                </c:pt>
                <c:pt idx="17">
                  <c:v>0.92843841859072329</c:v>
                </c:pt>
                <c:pt idx="18">
                  <c:v>0.92276625290500736</c:v>
                </c:pt>
                <c:pt idx="19">
                  <c:v>0.91691721405920745</c:v>
                </c:pt>
                <c:pt idx="20">
                  <c:v>0.91088486381522527</c:v>
                </c:pt>
                <c:pt idx="21">
                  <c:v>0.90466009312747975</c:v>
                </c:pt>
                <c:pt idx="22">
                  <c:v>0.89823074956785487</c:v>
                </c:pt>
                <c:pt idx="23">
                  <c:v>0.89159525205129642</c:v>
                </c:pt>
                <c:pt idx="24">
                  <c:v>0.88474554673749939</c:v>
                </c:pt>
                <c:pt idx="25">
                  <c:v>0.87767336044707633</c:v>
                </c:pt>
                <c:pt idx="26">
                  <c:v>0.87037025225885634</c:v>
                </c:pt>
                <c:pt idx="27">
                  <c:v>0.86282766243992615</c:v>
                </c:pt>
                <c:pt idx="28">
                  <c:v>0.85503135992398849</c:v>
                </c:pt>
                <c:pt idx="29">
                  <c:v>0.84697207263549279</c:v>
                </c:pt>
                <c:pt idx="30">
                  <c:v>0.83864657186388325</c:v>
                </c:pt>
                <c:pt idx="31">
                  <c:v>0.83004631617260871</c:v>
                </c:pt>
                <c:pt idx="32">
                  <c:v>0.82116289485698635</c:v>
                </c:pt>
                <c:pt idx="33">
                  <c:v>0.8119880800424073</c:v>
                </c:pt>
                <c:pt idx="34">
                  <c:v>0.80251388174102845</c:v>
                </c:pt>
                <c:pt idx="35">
                  <c:v>0.79272232608441373</c:v>
                </c:pt>
                <c:pt idx="36">
                  <c:v>0.78261236505436127</c:v>
                </c:pt>
                <c:pt idx="37">
                  <c:v>0.77218051216716532</c:v>
                </c:pt>
                <c:pt idx="38">
                  <c:v>0.76142045838996653</c:v>
                </c:pt>
                <c:pt idx="39">
                  <c:v>0.75032649171855359</c:v>
                </c:pt>
                <c:pt idx="40">
                  <c:v>0.73889358262283078</c:v>
                </c:pt>
                <c:pt idx="41">
                  <c:v>0.72711747547551719</c:v>
                </c:pt>
                <c:pt idx="42">
                  <c:v>0.71497960098732738</c:v>
                </c:pt>
                <c:pt idx="43">
                  <c:v>0.70249263498310066</c:v>
                </c:pt>
                <c:pt idx="44">
                  <c:v>0.6896554474290042</c:v>
                </c:pt>
                <c:pt idx="45">
                  <c:v>0.6764681345601572</c:v>
                </c:pt>
                <c:pt idx="46">
                  <c:v>0.66293213852596111</c:v>
                </c:pt>
                <c:pt idx="47">
                  <c:v>0.64905037000528276</c:v>
                </c:pt>
                <c:pt idx="48">
                  <c:v>0.63482369544957828</c:v>
                </c:pt>
                <c:pt idx="49">
                  <c:v>0.62025155907605412</c:v>
                </c:pt>
                <c:pt idx="50">
                  <c:v>0.6053534656855869</c:v>
                </c:pt>
                <c:pt idx="51">
                  <c:v>0.59013976697454751</c:v>
                </c:pt>
                <c:pt idx="52">
                  <c:v>0.57462290582588782</c:v>
                </c:pt>
                <c:pt idx="53">
                  <c:v>0.55881751326930251</c:v>
                </c:pt>
                <c:pt idx="54">
                  <c:v>0.54274049123211288</c:v>
                </c:pt>
                <c:pt idx="55">
                  <c:v>0.52640610682368116</c:v>
                </c:pt>
                <c:pt idx="56">
                  <c:v>0.50983772475332456</c:v>
                </c:pt>
                <c:pt idx="57">
                  <c:v>0.4930652274940801</c:v>
                </c:pt>
                <c:pt idx="58">
                  <c:v>0.47611538431052353</c:v>
                </c:pt>
                <c:pt idx="59">
                  <c:v>0.45901728718729906</c:v>
                </c:pt>
                <c:pt idx="60">
                  <c:v>0.4418022600207569</c:v>
                </c:pt>
                <c:pt idx="61">
                  <c:v>0.42450372846076584</c:v>
                </c:pt>
                <c:pt idx="62">
                  <c:v>0.40715683347795451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88-4A5D-B72D-19FDE93B7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'DJG-9 Acct. 368'!$A$8:$A$70</c:f>
              <c:numCache>
                <c:formatCode>0.0</c:formatCode>
                <c:ptCount val="6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</c:numCache>
            </c:numRef>
          </c:xVal>
          <c:yVal>
            <c:numRef>
              <c:f>'DJG-9 Acct. 368'!$E$8:$E$69</c:f>
              <c:numCache>
                <c:formatCode>0.00%</c:formatCode>
                <c:ptCount val="62"/>
                <c:pt idx="0">
                  <c:v>1</c:v>
                </c:pt>
                <c:pt idx="1">
                  <c:v>0.99930000000000008</c:v>
                </c:pt>
                <c:pt idx="2">
                  <c:v>0.99620000000000009</c:v>
                </c:pt>
                <c:pt idx="3">
                  <c:v>0.99140000000000006</c:v>
                </c:pt>
                <c:pt idx="4">
                  <c:v>0.98640000000000005</c:v>
                </c:pt>
                <c:pt idx="5">
                  <c:v>0.98089999999999999</c:v>
                </c:pt>
                <c:pt idx="6">
                  <c:v>0.97540000000000004</c:v>
                </c:pt>
                <c:pt idx="7">
                  <c:v>0.96959999999999991</c:v>
                </c:pt>
                <c:pt idx="8">
                  <c:v>0.96409999999999996</c:v>
                </c:pt>
                <c:pt idx="9">
                  <c:v>0.95650000000000002</c:v>
                </c:pt>
                <c:pt idx="10">
                  <c:v>0.95090000000000008</c:v>
                </c:pt>
                <c:pt idx="11">
                  <c:v>0.94510000000000005</c:v>
                </c:pt>
                <c:pt idx="12">
                  <c:v>0.93940000000000001</c:v>
                </c:pt>
                <c:pt idx="13">
                  <c:v>0.93400000000000005</c:v>
                </c:pt>
                <c:pt idx="14">
                  <c:v>0.92849999999999999</c:v>
                </c:pt>
                <c:pt idx="15">
                  <c:v>0.92269999999999996</c:v>
                </c:pt>
                <c:pt idx="16">
                  <c:v>0.91599999999999993</c:v>
                </c:pt>
                <c:pt idx="17">
                  <c:v>0.90930000000000011</c:v>
                </c:pt>
                <c:pt idx="18">
                  <c:v>0.90260000000000007</c:v>
                </c:pt>
                <c:pt idx="19">
                  <c:v>0.89659999999999995</c:v>
                </c:pt>
                <c:pt idx="20">
                  <c:v>0.89049999999999996</c:v>
                </c:pt>
                <c:pt idx="21">
                  <c:v>0.88439999999999996</c:v>
                </c:pt>
                <c:pt idx="22">
                  <c:v>0.87809999999999999</c:v>
                </c:pt>
                <c:pt idx="23">
                  <c:v>0.87190000000000001</c:v>
                </c:pt>
                <c:pt idx="24">
                  <c:v>0.86549999999999994</c:v>
                </c:pt>
                <c:pt idx="25">
                  <c:v>0.85880000000000001</c:v>
                </c:pt>
                <c:pt idx="26">
                  <c:v>0.85199999999999998</c:v>
                </c:pt>
                <c:pt idx="27">
                  <c:v>0.84499999999999997</c:v>
                </c:pt>
                <c:pt idx="28">
                  <c:v>0.83779999999999999</c:v>
                </c:pt>
                <c:pt idx="29">
                  <c:v>0.83030000000000004</c:v>
                </c:pt>
                <c:pt idx="30">
                  <c:v>0.8226</c:v>
                </c:pt>
                <c:pt idx="31">
                  <c:v>0.81409999999999993</c:v>
                </c:pt>
                <c:pt idx="32">
                  <c:v>0.80559999999999998</c:v>
                </c:pt>
                <c:pt idx="33">
                  <c:v>0.79709999999999992</c:v>
                </c:pt>
                <c:pt idx="34">
                  <c:v>0.78810000000000002</c:v>
                </c:pt>
                <c:pt idx="35">
                  <c:v>0.77890000000000004</c:v>
                </c:pt>
                <c:pt idx="36">
                  <c:v>0.76840000000000008</c:v>
                </c:pt>
                <c:pt idx="37">
                  <c:v>0.75709999999999988</c:v>
                </c:pt>
                <c:pt idx="38">
                  <c:v>0.74540000000000006</c:v>
                </c:pt>
                <c:pt idx="39">
                  <c:v>0.73340000000000005</c:v>
                </c:pt>
                <c:pt idx="40">
                  <c:v>0.72180000000000011</c:v>
                </c:pt>
                <c:pt idx="41">
                  <c:v>0.70879999999999999</c:v>
                </c:pt>
                <c:pt idx="42">
                  <c:v>0.69700000000000006</c:v>
                </c:pt>
                <c:pt idx="43">
                  <c:v>0.68500000000000005</c:v>
                </c:pt>
                <c:pt idx="44">
                  <c:v>0.67269999999999996</c:v>
                </c:pt>
                <c:pt idx="45">
                  <c:v>0.66110000000000002</c:v>
                </c:pt>
                <c:pt idx="46">
                  <c:v>0.64980000000000004</c:v>
                </c:pt>
                <c:pt idx="47">
                  <c:v>0.63790000000000002</c:v>
                </c:pt>
                <c:pt idx="48">
                  <c:v>0.625</c:v>
                </c:pt>
                <c:pt idx="49">
                  <c:v>0.61209999999999998</c:v>
                </c:pt>
                <c:pt idx="50">
                  <c:v>0.59840000000000004</c:v>
                </c:pt>
                <c:pt idx="51">
                  <c:v>0.58460000000000001</c:v>
                </c:pt>
                <c:pt idx="52">
                  <c:v>0.53849999999999998</c:v>
                </c:pt>
                <c:pt idx="53">
                  <c:v>0.47560000000000002</c:v>
                </c:pt>
                <c:pt idx="54">
                  <c:v>0.40029999999999999</c:v>
                </c:pt>
                <c:pt idx="55">
                  <c:v>0.37969999999999998</c:v>
                </c:pt>
                <c:pt idx="56">
                  <c:v>0.36590000000000006</c:v>
                </c:pt>
                <c:pt idx="57">
                  <c:v>0.35210000000000002</c:v>
                </c:pt>
                <c:pt idx="58">
                  <c:v>0.33429999999999999</c:v>
                </c:pt>
                <c:pt idx="59">
                  <c:v>0.3206</c:v>
                </c:pt>
                <c:pt idx="60">
                  <c:v>0.30760000000000004</c:v>
                </c:pt>
                <c:pt idx="61">
                  <c:v>0.29430000000000001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F3-4CD7-8716-8C3DFA7FCD70}"/>
            </c:ext>
          </c:extLst>
        </c:ser>
        <c:ser>
          <c:idx val="1"/>
          <c:order val="1"/>
          <c:tx>
            <c:strRef>
              <c:f>'DJG-9 Acct. 368'!$G$5</c:f>
              <c:strCache>
                <c:ptCount val="1"/>
                <c:pt idx="0">
                  <c:v>Company 
R2-48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'DJG-9 Acct. 368'!$A$8:$A$70</c:f>
              <c:numCache>
                <c:formatCode>0.0</c:formatCode>
                <c:ptCount val="6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</c:numCache>
            </c:numRef>
          </c:xVal>
          <c:yVal>
            <c:numRef>
              <c:f>'DJG-9 Acct. 368'!$G$8:$G$70</c:f>
              <c:numCache>
                <c:formatCode>0.00%</c:formatCode>
                <c:ptCount val="63"/>
                <c:pt idx="0">
                  <c:v>1</c:v>
                </c:pt>
                <c:pt idx="1">
                  <c:v>0.99901044797049787</c:v>
                </c:pt>
                <c:pt idx="2">
                  <c:v>0.99692454608049819</c:v>
                </c:pt>
                <c:pt idx="3">
                  <c:v>0.99468856950168161</c:v>
                </c:pt>
                <c:pt idx="4">
                  <c:v>0.99229422036481707</c:v>
                </c:pt>
                <c:pt idx="5">
                  <c:v>0.989732894535298</c:v>
                </c:pt>
                <c:pt idx="6">
                  <c:v>0.98699567564833368</c:v>
                </c:pt>
                <c:pt idx="7">
                  <c:v>0.9840733287989597</c:v>
                </c:pt>
                <c:pt idx="8">
                  <c:v>0.98095629385602678</c:v>
                </c:pt>
                <c:pt idx="9">
                  <c:v>0.97763467838537221</c:v>
                </c:pt>
                <c:pt idx="10">
                  <c:v>0.97409825018932306</c:v>
                </c:pt>
                <c:pt idx="11">
                  <c:v>0.97033642949856191</c:v>
                </c:pt>
                <c:pt idx="12">
                  <c:v>0.96633828088919982</c:v>
                </c:pt>
                <c:pt idx="13">
                  <c:v>0.96209001201580646</c:v>
                </c:pt>
                <c:pt idx="14">
                  <c:v>0.95757961679100334</c:v>
                </c:pt>
                <c:pt idx="15">
                  <c:v>0.95279740789093181</c:v>
                </c:pt>
                <c:pt idx="16">
                  <c:v>0.94773092521513758</c:v>
                </c:pt>
                <c:pt idx="17">
                  <c:v>0.94236731449340749</c:v>
                </c:pt>
                <c:pt idx="18">
                  <c:v>0.93669332259550009</c:v>
                </c:pt>
                <c:pt idx="19">
                  <c:v>0.93069529506801207</c:v>
                </c:pt>
                <c:pt idx="20">
                  <c:v>0.9243591766867929</c:v>
                </c:pt>
                <c:pt idx="21">
                  <c:v>0.91767051596177796</c:v>
                </c:pt>
                <c:pt idx="22">
                  <c:v>0.91061447469152312</c:v>
                </c:pt>
                <c:pt idx="23">
                  <c:v>0.90317584383507465</c:v>
                </c:pt>
                <c:pt idx="24">
                  <c:v>0.89533906714616918</c:v>
                </c:pt>
                <c:pt idx="25">
                  <c:v>0.88708413820225929</c:v>
                </c:pt>
                <c:pt idx="26">
                  <c:v>0.87839446227247675</c:v>
                </c:pt>
                <c:pt idx="27">
                  <c:v>0.86925766455480347</c:v>
                </c:pt>
                <c:pt idx="28">
                  <c:v>0.85965724990594206</c:v>
                </c:pt>
                <c:pt idx="29">
                  <c:v>0.84957668112675999</c:v>
                </c:pt>
                <c:pt idx="30">
                  <c:v>0.83899949091129655</c:v>
                </c:pt>
                <c:pt idx="31">
                  <c:v>0.82790941628176096</c:v>
                </c:pt>
                <c:pt idx="32">
                  <c:v>0.81629055784785753</c:v>
                </c:pt>
                <c:pt idx="33">
                  <c:v>0.80412756610851999</c:v>
                </c:pt>
                <c:pt idx="34">
                  <c:v>0.79140585679355058</c:v>
                </c:pt>
                <c:pt idx="35">
                  <c:v>0.77811185690405948</c:v>
                </c:pt>
                <c:pt idx="36">
                  <c:v>0.76423328263628965</c:v>
                </c:pt>
                <c:pt idx="37">
                  <c:v>0.7497536406576758</c:v>
                </c:pt>
                <c:pt idx="38">
                  <c:v>0.73466400902055318</c:v>
                </c:pt>
                <c:pt idx="39">
                  <c:v>0.71896383139107367</c:v>
                </c:pt>
                <c:pt idx="40">
                  <c:v>0.70264957011425688</c:v>
                </c:pt>
                <c:pt idx="41">
                  <c:v>0.68572086343068162</c:v>
                </c:pt>
                <c:pt idx="42">
                  <c:v>0.66818097326321468</c:v>
                </c:pt>
                <c:pt idx="43">
                  <c:v>0.65003724485399816</c:v>
                </c:pt>
                <c:pt idx="44">
                  <c:v>0.63130156926126235</c:v>
                </c:pt>
                <c:pt idx="45">
                  <c:v>0.61199083779622365</c:v>
                </c:pt>
                <c:pt idx="46">
                  <c:v>0.59212737552668337</c:v>
                </c:pt>
                <c:pt idx="47">
                  <c:v>0.57173933907482877</c:v>
                </c:pt>
                <c:pt idx="48">
                  <c:v>0.5508610621893324</c:v>
                </c:pt>
                <c:pt idx="49">
                  <c:v>0.52952946137823464</c:v>
                </c:pt>
                <c:pt idx="50">
                  <c:v>0.50779346369301082</c:v>
                </c:pt>
                <c:pt idx="51">
                  <c:v>0.48571187800940807</c:v>
                </c:pt>
                <c:pt idx="52">
                  <c:v>0.46334585506621095</c:v>
                </c:pt>
                <c:pt idx="53">
                  <c:v>0.44076298646559503</c:v>
                </c:pt>
                <c:pt idx="54">
                  <c:v>0.41803692879808324</c:v>
                </c:pt>
                <c:pt idx="55">
                  <c:v>0.39524685067036108</c:v>
                </c:pt>
                <c:pt idx="56">
                  <c:v>0.37247669461042293</c:v>
                </c:pt>
                <c:pt idx="57">
                  <c:v>0.34981425178508252</c:v>
                </c:pt>
                <c:pt idx="58">
                  <c:v>0.32735005472856499</c:v>
                </c:pt>
                <c:pt idx="59">
                  <c:v>0.30517610173859755</c:v>
                </c:pt>
                <c:pt idx="60">
                  <c:v>0.28338443603002594</c:v>
                </c:pt>
                <c:pt idx="61">
                  <c:v>0.26207100321007298</c:v>
                </c:pt>
                <c:pt idx="62">
                  <c:v>0.2413255717658889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F3-4CD7-8716-8C3DFA7FCD70}"/>
            </c:ext>
          </c:extLst>
        </c:ser>
        <c:ser>
          <c:idx val="2"/>
          <c:order val="2"/>
          <c:tx>
            <c:strRef>
              <c:f>'DJG-9 Acct. 368'!$I$5</c:f>
              <c:strCache>
                <c:ptCount val="1"/>
                <c:pt idx="0">
                  <c:v>PC 
R1.5-54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'DJG-9 Acct. 368'!$A$8:$A$70</c:f>
              <c:numCache>
                <c:formatCode>0.0</c:formatCode>
                <c:ptCount val="6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</c:numCache>
            </c:numRef>
          </c:xVal>
          <c:yVal>
            <c:numRef>
              <c:f>'DJG-9 Acct. 368'!$I$8:$I$70</c:f>
              <c:numCache>
                <c:formatCode>0.00%</c:formatCode>
                <c:ptCount val="63"/>
                <c:pt idx="0">
                  <c:v>1</c:v>
                </c:pt>
                <c:pt idx="1">
                  <c:v>0.99836744022284818</c:v>
                </c:pt>
                <c:pt idx="2">
                  <c:v>0.99501121292995209</c:v>
                </c:pt>
                <c:pt idx="3">
                  <c:v>0.99153435286012059</c:v>
                </c:pt>
                <c:pt idx="4">
                  <c:v>0.98793416293925029</c:v>
                </c:pt>
                <c:pt idx="5">
                  <c:v>0.9842077927684707</c:v>
                </c:pt>
                <c:pt idx="6">
                  <c:v>0.98035233852820491</c:v>
                </c:pt>
                <c:pt idx="7">
                  <c:v>0.97636484154583447</c:v>
                </c:pt>
                <c:pt idx="8">
                  <c:v>0.97223777049013937</c:v>
                </c:pt>
                <c:pt idx="9">
                  <c:v>0.96797080107478861</c:v>
                </c:pt>
                <c:pt idx="10">
                  <c:v>0.96356225961104913</c:v>
                </c:pt>
                <c:pt idx="11">
                  <c:v>0.95900894173180007</c:v>
                </c:pt>
                <c:pt idx="12">
                  <c:v>0.95430757927037591</c:v>
                </c:pt>
                <c:pt idx="13">
                  <c:v>0.94945483830166166</c:v>
                </c:pt>
                <c:pt idx="14">
                  <c:v>0.94444731713948304</c:v>
                </c:pt>
                <c:pt idx="15">
                  <c:v>0.93927448751274067</c:v>
                </c:pt>
                <c:pt idx="16">
                  <c:v>0.93393951069066505</c:v>
                </c:pt>
                <c:pt idx="17">
                  <c:v>0.92843841859072329</c:v>
                </c:pt>
                <c:pt idx="18">
                  <c:v>0.92276625290500736</c:v>
                </c:pt>
                <c:pt idx="19">
                  <c:v>0.91691721405920745</c:v>
                </c:pt>
                <c:pt idx="20">
                  <c:v>0.91088486381522527</c:v>
                </c:pt>
                <c:pt idx="21">
                  <c:v>0.90466009312747975</c:v>
                </c:pt>
                <c:pt idx="22">
                  <c:v>0.89823074956785487</c:v>
                </c:pt>
                <c:pt idx="23">
                  <c:v>0.89159525205129642</c:v>
                </c:pt>
                <c:pt idx="24">
                  <c:v>0.88474554673749939</c:v>
                </c:pt>
                <c:pt idx="25">
                  <c:v>0.87767336044707633</c:v>
                </c:pt>
                <c:pt idx="26">
                  <c:v>0.87037025225885634</c:v>
                </c:pt>
                <c:pt idx="27">
                  <c:v>0.86282766243992615</c:v>
                </c:pt>
                <c:pt idx="28">
                  <c:v>0.85503135992398849</c:v>
                </c:pt>
                <c:pt idx="29">
                  <c:v>0.84697207263549279</c:v>
                </c:pt>
                <c:pt idx="30">
                  <c:v>0.83864657186388325</c:v>
                </c:pt>
                <c:pt idx="31">
                  <c:v>0.83004631617260871</c:v>
                </c:pt>
                <c:pt idx="32">
                  <c:v>0.82116289485698635</c:v>
                </c:pt>
                <c:pt idx="33">
                  <c:v>0.8119880800424073</c:v>
                </c:pt>
                <c:pt idx="34">
                  <c:v>0.80251388174102845</c:v>
                </c:pt>
                <c:pt idx="35">
                  <c:v>0.79272232608441373</c:v>
                </c:pt>
                <c:pt idx="36">
                  <c:v>0.78261236505436127</c:v>
                </c:pt>
                <c:pt idx="37">
                  <c:v>0.77218051216716532</c:v>
                </c:pt>
                <c:pt idx="38">
                  <c:v>0.76142045838996653</c:v>
                </c:pt>
                <c:pt idx="39">
                  <c:v>0.75032649171855359</c:v>
                </c:pt>
                <c:pt idx="40">
                  <c:v>0.73889358262283078</c:v>
                </c:pt>
                <c:pt idx="41">
                  <c:v>0.72711747547551719</c:v>
                </c:pt>
                <c:pt idx="42">
                  <c:v>0.71497960098732738</c:v>
                </c:pt>
                <c:pt idx="43">
                  <c:v>0.70249263498310066</c:v>
                </c:pt>
                <c:pt idx="44">
                  <c:v>0.6896554474290042</c:v>
                </c:pt>
                <c:pt idx="45">
                  <c:v>0.6764681345601572</c:v>
                </c:pt>
                <c:pt idx="46">
                  <c:v>0.66293213852596111</c:v>
                </c:pt>
                <c:pt idx="47">
                  <c:v>0.64905037000528276</c:v>
                </c:pt>
                <c:pt idx="48">
                  <c:v>0.63482369544957828</c:v>
                </c:pt>
                <c:pt idx="49">
                  <c:v>0.62025155907605412</c:v>
                </c:pt>
                <c:pt idx="50">
                  <c:v>0.6053534656855869</c:v>
                </c:pt>
                <c:pt idx="51">
                  <c:v>0.59013976697454751</c:v>
                </c:pt>
                <c:pt idx="52">
                  <c:v>0.57462290582588782</c:v>
                </c:pt>
                <c:pt idx="53">
                  <c:v>0.55881751326930251</c:v>
                </c:pt>
                <c:pt idx="54">
                  <c:v>0.54274049123211288</c:v>
                </c:pt>
                <c:pt idx="55">
                  <c:v>0.52640610682368116</c:v>
                </c:pt>
                <c:pt idx="56">
                  <c:v>0.50983772475332456</c:v>
                </c:pt>
                <c:pt idx="57">
                  <c:v>0.4930652274940801</c:v>
                </c:pt>
                <c:pt idx="58">
                  <c:v>0.47611538431052353</c:v>
                </c:pt>
                <c:pt idx="59">
                  <c:v>0.45901728718729906</c:v>
                </c:pt>
                <c:pt idx="60">
                  <c:v>0.4418022600207569</c:v>
                </c:pt>
                <c:pt idx="61">
                  <c:v>0.42450372846076584</c:v>
                </c:pt>
                <c:pt idx="62">
                  <c:v>0.40715683347795451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F3-4CD7-8716-8C3DFA7FCD70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18F3-4CD7-8716-8C3DFA7FCD70}"/>
              </c:ext>
            </c:extLst>
          </c:dPt>
          <c:xVal>
            <c:numRef>
              <c:f>'DJG-9 Acct. 368'!$AB$8:$AB$9</c:f>
              <c:numCache>
                <c:formatCode>General</c:formatCod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xVal>
          <c:yVal>
            <c:numRef>
              <c:f>'DJG-9 Acct. 368'!$AC$8:$AC$9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F3-4CD7-8716-8C3DFA7F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'DJG-10 Acct. 376.20'!$A$8:$A$56</c:f>
              <c:numCache>
                <c:formatCode>0.0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</c:numCache>
            </c:numRef>
          </c:xVal>
          <c:yVal>
            <c:numRef>
              <c:f>'DJG-10 Acct. 376.20'!$E$8:$E$56</c:f>
              <c:numCache>
                <c:formatCode>0.00%</c:formatCode>
                <c:ptCount val="49"/>
                <c:pt idx="0">
                  <c:v>1</c:v>
                </c:pt>
                <c:pt idx="1">
                  <c:v>0.9998999999999999</c:v>
                </c:pt>
                <c:pt idx="2">
                  <c:v>0.99860000000000004</c:v>
                </c:pt>
                <c:pt idx="3">
                  <c:v>0.99760000000000004</c:v>
                </c:pt>
                <c:pt idx="4">
                  <c:v>0.99650000000000005</c:v>
                </c:pt>
                <c:pt idx="5">
                  <c:v>0.99549999999999994</c:v>
                </c:pt>
                <c:pt idx="6">
                  <c:v>0.99450000000000005</c:v>
                </c:pt>
                <c:pt idx="7">
                  <c:v>0.99340000000000006</c:v>
                </c:pt>
                <c:pt idx="8">
                  <c:v>0.9919</c:v>
                </c:pt>
                <c:pt idx="9">
                  <c:v>0.99010000000000009</c:v>
                </c:pt>
                <c:pt idx="10">
                  <c:v>0.98829999999999996</c:v>
                </c:pt>
                <c:pt idx="11">
                  <c:v>0.98680000000000012</c:v>
                </c:pt>
                <c:pt idx="12">
                  <c:v>0.98510000000000009</c:v>
                </c:pt>
                <c:pt idx="13">
                  <c:v>0.98319999999999996</c:v>
                </c:pt>
                <c:pt idx="14">
                  <c:v>0.98010000000000008</c:v>
                </c:pt>
                <c:pt idx="15">
                  <c:v>0.97829999999999995</c:v>
                </c:pt>
                <c:pt idx="16">
                  <c:v>0.97659999999999991</c:v>
                </c:pt>
                <c:pt idx="17">
                  <c:v>0.97470000000000001</c:v>
                </c:pt>
                <c:pt idx="18">
                  <c:v>0.97329999999999994</c:v>
                </c:pt>
                <c:pt idx="19">
                  <c:v>0.97160000000000002</c:v>
                </c:pt>
                <c:pt idx="20">
                  <c:v>0.96920000000000006</c:v>
                </c:pt>
                <c:pt idx="21">
                  <c:v>0.96750000000000003</c:v>
                </c:pt>
                <c:pt idx="22">
                  <c:v>0.96620000000000006</c:v>
                </c:pt>
                <c:pt idx="23">
                  <c:v>0.96479999999999999</c:v>
                </c:pt>
                <c:pt idx="24">
                  <c:v>0.96340000000000003</c:v>
                </c:pt>
                <c:pt idx="25">
                  <c:v>0.96219999999999994</c:v>
                </c:pt>
                <c:pt idx="26">
                  <c:v>0.96069999999999989</c:v>
                </c:pt>
                <c:pt idx="27">
                  <c:v>0.95860000000000001</c:v>
                </c:pt>
                <c:pt idx="28">
                  <c:v>0.95739999999999992</c:v>
                </c:pt>
                <c:pt idx="29">
                  <c:v>0.95599999999999996</c:v>
                </c:pt>
                <c:pt idx="30">
                  <c:v>0.95469999999999999</c:v>
                </c:pt>
                <c:pt idx="31">
                  <c:v>0.95279999999999998</c:v>
                </c:pt>
                <c:pt idx="32">
                  <c:v>0.95090000000000008</c:v>
                </c:pt>
                <c:pt idx="33">
                  <c:v>0.94769999999999999</c:v>
                </c:pt>
                <c:pt idx="34">
                  <c:v>0.94450000000000001</c:v>
                </c:pt>
                <c:pt idx="35">
                  <c:v>0.93709999999999993</c:v>
                </c:pt>
                <c:pt idx="36">
                  <c:v>0.92749999999999999</c:v>
                </c:pt>
                <c:pt idx="37">
                  <c:v>0.90799999999999992</c:v>
                </c:pt>
                <c:pt idx="38">
                  <c:v>0.88340000000000007</c:v>
                </c:pt>
                <c:pt idx="39">
                  <c:v>0.85680000000000012</c:v>
                </c:pt>
                <c:pt idx="40">
                  <c:v>0.82480000000000009</c:v>
                </c:pt>
                <c:pt idx="41">
                  <c:v>0.79540000000000011</c:v>
                </c:pt>
                <c:pt idx="42">
                  <c:v>0.76659999999999995</c:v>
                </c:pt>
                <c:pt idx="43">
                  <c:v>0.7448999999999999</c:v>
                </c:pt>
                <c:pt idx="44">
                  <c:v>0.74129999999999996</c:v>
                </c:pt>
                <c:pt idx="45">
                  <c:v>0.73909999999999998</c:v>
                </c:pt>
                <c:pt idx="46">
                  <c:v>0.73580000000000001</c:v>
                </c:pt>
                <c:pt idx="47">
                  <c:v>0.73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25-49D4-8789-87780FD4E433}"/>
            </c:ext>
          </c:extLst>
        </c:ser>
        <c:ser>
          <c:idx val="1"/>
          <c:order val="1"/>
          <c:tx>
            <c:strRef>
              <c:f>'DJG-10 Acct. 376.20'!$G$5</c:f>
              <c:strCache>
                <c:ptCount val="1"/>
                <c:pt idx="0">
                  <c:v>Company 
R3-55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'DJG-10 Acct. 376.20'!$A$8:$A$56</c:f>
              <c:numCache>
                <c:formatCode>0.0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</c:numCache>
            </c:numRef>
          </c:xVal>
          <c:yVal>
            <c:numRef>
              <c:f>'DJG-10 Acct. 376.20'!$G$8:$G$56</c:f>
              <c:numCache>
                <c:formatCode>0.00%</c:formatCode>
                <c:ptCount val="49"/>
                <c:pt idx="0">
                  <c:v>1</c:v>
                </c:pt>
                <c:pt idx="1">
                  <c:v>0.99985922442167374</c:v>
                </c:pt>
                <c:pt idx="2">
                  <c:v>0.99954369079973593</c:v>
                </c:pt>
                <c:pt idx="3">
                  <c:v>0.9991779532089804</c:v>
                </c:pt>
                <c:pt idx="4">
                  <c:v>0.99875585613244766</c:v>
                </c:pt>
                <c:pt idx="5">
                  <c:v>0.99827073692263379</c:v>
                </c:pt>
                <c:pt idx="6">
                  <c:v>0.99771540313823981</c:v>
                </c:pt>
                <c:pt idx="7">
                  <c:v>0.99707723475289611</c:v>
                </c:pt>
                <c:pt idx="8">
                  <c:v>0.99635168554349118</c:v>
                </c:pt>
                <c:pt idx="9">
                  <c:v>0.99552976352379274</c:v>
                </c:pt>
                <c:pt idx="10">
                  <c:v>0.99460189568334312</c:v>
                </c:pt>
                <c:pt idx="11">
                  <c:v>0.99355792281966759</c:v>
                </c:pt>
                <c:pt idx="12">
                  <c:v>0.99238321822058295</c:v>
                </c:pt>
                <c:pt idx="13">
                  <c:v>0.9910653146279329</c:v>
                </c:pt>
                <c:pt idx="14">
                  <c:v>0.98959568999076775</c:v>
                </c:pt>
                <c:pt idx="15">
                  <c:v>0.98796172371157487</c:v>
                </c:pt>
                <c:pt idx="16">
                  <c:v>0.98615022896479787</c:v>
                </c:pt>
                <c:pt idx="17">
                  <c:v>0.98414746444047874</c:v>
                </c:pt>
                <c:pt idx="18">
                  <c:v>0.98192674743858788</c:v>
                </c:pt>
                <c:pt idx="19">
                  <c:v>0.97948373405128242</c:v>
                </c:pt>
                <c:pt idx="20">
                  <c:v>0.97680299785234326</c:v>
                </c:pt>
                <c:pt idx="21">
                  <c:v>0.97386861801816893</c:v>
                </c:pt>
                <c:pt idx="22">
                  <c:v>0.97066418979986446</c:v>
                </c:pt>
                <c:pt idx="23">
                  <c:v>0.96716431759500621</c:v>
                </c:pt>
                <c:pt idx="24">
                  <c:v>0.96334995908924725</c:v>
                </c:pt>
                <c:pt idx="25">
                  <c:v>0.95921113598295149</c:v>
                </c:pt>
                <c:pt idx="26">
                  <c:v>0.95472939466918139</c:v>
                </c:pt>
                <c:pt idx="27">
                  <c:v>0.9498857454311268</c:v>
                </c:pt>
                <c:pt idx="28">
                  <c:v>0.94466061997928685</c:v>
                </c:pt>
                <c:pt idx="29">
                  <c:v>0.93901011541983981</c:v>
                </c:pt>
                <c:pt idx="30">
                  <c:v>0.93293427966596043</c:v>
                </c:pt>
                <c:pt idx="31">
                  <c:v>0.92641122165764456</c:v>
                </c:pt>
                <c:pt idx="32">
                  <c:v>0.9194181339258195</c:v>
                </c:pt>
                <c:pt idx="33">
                  <c:v>0.91193118635193571</c:v>
                </c:pt>
                <c:pt idx="34">
                  <c:v>0.90391018434088577</c:v>
                </c:pt>
                <c:pt idx="35">
                  <c:v>0.89532631373437799</c:v>
                </c:pt>
                <c:pt idx="36">
                  <c:v>0.88616614753408496</c:v>
                </c:pt>
                <c:pt idx="37">
                  <c:v>0.87640043267744172</c:v>
                </c:pt>
                <c:pt idx="38">
                  <c:v>0.86599848164756932</c:v>
                </c:pt>
                <c:pt idx="39">
                  <c:v>0.85492820914672674</c:v>
                </c:pt>
                <c:pt idx="40">
                  <c:v>0.84311497572861638</c:v>
                </c:pt>
                <c:pt idx="41">
                  <c:v>0.83056114719288732</c:v>
                </c:pt>
                <c:pt idx="42">
                  <c:v>0.81723142849094599</c:v>
                </c:pt>
                <c:pt idx="43">
                  <c:v>0.80309035983538268</c:v>
                </c:pt>
                <c:pt idx="44">
                  <c:v>0.78810294717847851</c:v>
                </c:pt>
                <c:pt idx="45">
                  <c:v>0.77221001982410042</c:v>
                </c:pt>
                <c:pt idx="46">
                  <c:v>0.75537748917045688</c:v>
                </c:pt>
                <c:pt idx="47">
                  <c:v>0.7376026183113702</c:v>
                </c:pt>
                <c:pt idx="48">
                  <c:v>0.71886328205497041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25-49D4-8789-87780FD4E433}"/>
            </c:ext>
          </c:extLst>
        </c:ser>
        <c:ser>
          <c:idx val="2"/>
          <c:order val="2"/>
          <c:tx>
            <c:strRef>
              <c:f>'DJG-10 Acct. 376.20'!$I$5</c:f>
              <c:strCache>
                <c:ptCount val="1"/>
                <c:pt idx="0">
                  <c:v>PC 
R2.5-67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'DJG-10 Acct. 376.20'!$A$8:$A$56</c:f>
              <c:numCache>
                <c:formatCode>0.0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</c:numCache>
            </c:numRef>
          </c:xVal>
          <c:yVal>
            <c:numRef>
              <c:f>'DJG-10 Acct. 376.20'!$I$8:$I$56</c:f>
              <c:numCache>
                <c:formatCode>0.00%</c:formatCode>
                <c:ptCount val="49"/>
                <c:pt idx="0">
                  <c:v>1</c:v>
                </c:pt>
                <c:pt idx="1">
                  <c:v>0.99958823537010177</c:v>
                </c:pt>
                <c:pt idx="2">
                  <c:v>0.99873053109672627</c:v>
                </c:pt>
                <c:pt idx="3">
                  <c:v>0.99781852242260638</c:v>
                </c:pt>
                <c:pt idx="4">
                  <c:v>0.99684959913534643</c:v>
                </c:pt>
                <c:pt idx="5">
                  <c:v>0.99581932061733258</c:v>
                </c:pt>
                <c:pt idx="6">
                  <c:v>0.99472571904740126</c:v>
                </c:pt>
                <c:pt idx="7">
                  <c:v>0.99356299635352496</c:v>
                </c:pt>
                <c:pt idx="8">
                  <c:v>0.99232996476603774</c:v>
                </c:pt>
                <c:pt idx="9">
                  <c:v>0.99101923083505927</c:v>
                </c:pt>
                <c:pt idx="10">
                  <c:v>0.98963061063651026</c:v>
                </c:pt>
                <c:pt idx="11">
                  <c:v>0.98815485049593366</c:v>
                </c:pt>
                <c:pt idx="12">
                  <c:v>0.98659302785526382</c:v>
                </c:pt>
                <c:pt idx="13">
                  <c:v>0.98493373654365746</c:v>
                </c:pt>
                <c:pt idx="14">
                  <c:v>0.98317960783664649</c:v>
                </c:pt>
                <c:pt idx="15">
                  <c:v>0.98131676328611461</c:v>
                </c:pt>
                <c:pt idx="16">
                  <c:v>0.97934971593068698</c:v>
                </c:pt>
                <c:pt idx="17">
                  <c:v>0.97726176805623954</c:v>
                </c:pt>
                <c:pt idx="18">
                  <c:v>0.97505967755106071</c:v>
                </c:pt>
                <c:pt idx="19">
                  <c:v>0.97272355382051967</c:v>
                </c:pt>
                <c:pt idx="20">
                  <c:v>0.97026279664984993</c:v>
                </c:pt>
                <c:pt idx="21">
                  <c:v>0.96765392298882813</c:v>
                </c:pt>
                <c:pt idx="22">
                  <c:v>0.96490940344418608</c:v>
                </c:pt>
                <c:pt idx="23">
                  <c:v>0.96200173741529993</c:v>
                </c:pt>
                <c:pt idx="24">
                  <c:v>0.9589469242880081</c:v>
                </c:pt>
                <c:pt idx="25">
                  <c:v>0.95571299509446017</c:v>
                </c:pt>
                <c:pt idx="26">
                  <c:v>0.95231996168556454</c:v>
                </c:pt>
                <c:pt idx="27">
                  <c:v>0.94873090883733813</c:v>
                </c:pt>
                <c:pt idx="28">
                  <c:v>0.94497036703818582</c:v>
                </c:pt>
                <c:pt idx="29">
                  <c:v>0.94099596682834308</c:v>
                </c:pt>
                <c:pt idx="30">
                  <c:v>0.93683728358788754</c:v>
                </c:pt>
                <c:pt idx="31">
                  <c:v>0.93244595045764656</c:v>
                </c:pt>
                <c:pt idx="32">
                  <c:v>0.92785713348428034</c:v>
                </c:pt>
                <c:pt idx="33">
                  <c:v>0.92301588281031566</c:v>
                </c:pt>
                <c:pt idx="34">
                  <c:v>0.91796352286667071</c:v>
                </c:pt>
                <c:pt idx="35">
                  <c:v>0.91263788388304901</c:v>
                </c:pt>
                <c:pt idx="36">
                  <c:v>0.90708527624835567</c:v>
                </c:pt>
                <c:pt idx="37">
                  <c:v>0.9012409186882322</c:v>
                </c:pt>
                <c:pt idx="38">
                  <c:v>0.89515118016610473</c:v>
                </c:pt>
                <c:pt idx="39">
                  <c:v>0.88875044476835585</c:v>
                </c:pt>
                <c:pt idx="40">
                  <c:v>0.88208478010636437</c:v>
                </c:pt>
                <c:pt idx="41">
                  <c:v>0.87508799878352217</c:v>
                </c:pt>
                <c:pt idx="42">
                  <c:v>0.86780549361455928</c:v>
                </c:pt>
                <c:pt idx="43">
                  <c:v>0.86017080906556842</c:v>
                </c:pt>
                <c:pt idx="44">
                  <c:v>0.8522282853322235</c:v>
                </c:pt>
                <c:pt idx="45">
                  <c:v>0.84391158144979694</c:v>
                </c:pt>
                <c:pt idx="46">
                  <c:v>0.83526361493420909</c:v>
                </c:pt>
                <c:pt idx="47">
                  <c:v>0.82621867505324387</c:v>
                </c:pt>
                <c:pt idx="48">
                  <c:v>0.81681791066277243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25-49D4-8789-87780FD4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'DJG-10 Acct. 376.20'!$A$8:$A$56</c:f>
              <c:numCache>
                <c:formatCode>0.0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</c:numCache>
            </c:numRef>
          </c:xVal>
          <c:yVal>
            <c:numRef>
              <c:f>'DJG-10 Acct. 376.20'!$E$8:$E$55</c:f>
              <c:numCache>
                <c:formatCode>0.00%</c:formatCode>
                <c:ptCount val="48"/>
                <c:pt idx="0">
                  <c:v>1</c:v>
                </c:pt>
                <c:pt idx="1">
                  <c:v>0.9998999999999999</c:v>
                </c:pt>
                <c:pt idx="2">
                  <c:v>0.99860000000000004</c:v>
                </c:pt>
                <c:pt idx="3">
                  <c:v>0.99760000000000004</c:v>
                </c:pt>
                <c:pt idx="4">
                  <c:v>0.99650000000000005</c:v>
                </c:pt>
                <c:pt idx="5">
                  <c:v>0.99549999999999994</c:v>
                </c:pt>
                <c:pt idx="6">
                  <c:v>0.99450000000000005</c:v>
                </c:pt>
                <c:pt idx="7">
                  <c:v>0.99340000000000006</c:v>
                </c:pt>
                <c:pt idx="8">
                  <c:v>0.9919</c:v>
                </c:pt>
                <c:pt idx="9">
                  <c:v>0.99010000000000009</c:v>
                </c:pt>
                <c:pt idx="10">
                  <c:v>0.98829999999999996</c:v>
                </c:pt>
                <c:pt idx="11">
                  <c:v>0.98680000000000012</c:v>
                </c:pt>
                <c:pt idx="12">
                  <c:v>0.98510000000000009</c:v>
                </c:pt>
                <c:pt idx="13">
                  <c:v>0.98319999999999996</c:v>
                </c:pt>
                <c:pt idx="14">
                  <c:v>0.98010000000000008</c:v>
                </c:pt>
                <c:pt idx="15">
                  <c:v>0.97829999999999995</c:v>
                </c:pt>
                <c:pt idx="16">
                  <c:v>0.97659999999999991</c:v>
                </c:pt>
                <c:pt idx="17">
                  <c:v>0.97470000000000001</c:v>
                </c:pt>
                <c:pt idx="18">
                  <c:v>0.97329999999999994</c:v>
                </c:pt>
                <c:pt idx="19">
                  <c:v>0.97160000000000002</c:v>
                </c:pt>
                <c:pt idx="20">
                  <c:v>0.96920000000000006</c:v>
                </c:pt>
                <c:pt idx="21">
                  <c:v>0.96750000000000003</c:v>
                </c:pt>
                <c:pt idx="22">
                  <c:v>0.96620000000000006</c:v>
                </c:pt>
                <c:pt idx="23">
                  <c:v>0.96479999999999999</c:v>
                </c:pt>
                <c:pt idx="24">
                  <c:v>0.96340000000000003</c:v>
                </c:pt>
                <c:pt idx="25">
                  <c:v>0.96219999999999994</c:v>
                </c:pt>
                <c:pt idx="26">
                  <c:v>0.96069999999999989</c:v>
                </c:pt>
                <c:pt idx="27">
                  <c:v>0.95860000000000001</c:v>
                </c:pt>
                <c:pt idx="28">
                  <c:v>0.95739999999999992</c:v>
                </c:pt>
                <c:pt idx="29">
                  <c:v>0.95599999999999996</c:v>
                </c:pt>
                <c:pt idx="30">
                  <c:v>0.95469999999999999</c:v>
                </c:pt>
                <c:pt idx="31">
                  <c:v>0.95279999999999998</c:v>
                </c:pt>
                <c:pt idx="32">
                  <c:v>0.95090000000000008</c:v>
                </c:pt>
                <c:pt idx="33">
                  <c:v>0.94769999999999999</c:v>
                </c:pt>
                <c:pt idx="34">
                  <c:v>0.94450000000000001</c:v>
                </c:pt>
                <c:pt idx="35">
                  <c:v>0.93709999999999993</c:v>
                </c:pt>
                <c:pt idx="36">
                  <c:v>0.92749999999999999</c:v>
                </c:pt>
                <c:pt idx="37">
                  <c:v>0.90799999999999992</c:v>
                </c:pt>
                <c:pt idx="38">
                  <c:v>0.88340000000000007</c:v>
                </c:pt>
                <c:pt idx="39">
                  <c:v>0.85680000000000012</c:v>
                </c:pt>
                <c:pt idx="40">
                  <c:v>0.82480000000000009</c:v>
                </c:pt>
                <c:pt idx="41">
                  <c:v>0.79540000000000011</c:v>
                </c:pt>
                <c:pt idx="42">
                  <c:v>0.76659999999999995</c:v>
                </c:pt>
                <c:pt idx="43">
                  <c:v>0.7448999999999999</c:v>
                </c:pt>
                <c:pt idx="44">
                  <c:v>0.74129999999999996</c:v>
                </c:pt>
                <c:pt idx="45">
                  <c:v>0.73909999999999998</c:v>
                </c:pt>
                <c:pt idx="46">
                  <c:v>0.73580000000000001</c:v>
                </c:pt>
                <c:pt idx="47">
                  <c:v>0.73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92-4C54-85E5-0444F9981801}"/>
            </c:ext>
          </c:extLst>
        </c:ser>
        <c:ser>
          <c:idx val="1"/>
          <c:order val="1"/>
          <c:tx>
            <c:strRef>
              <c:f>'DJG-10 Acct. 376.20'!$G$5</c:f>
              <c:strCache>
                <c:ptCount val="1"/>
                <c:pt idx="0">
                  <c:v>Company 
R3-55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'DJG-10 Acct. 376.20'!$A$8:$A$56</c:f>
              <c:numCache>
                <c:formatCode>0.0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</c:numCache>
            </c:numRef>
          </c:xVal>
          <c:yVal>
            <c:numRef>
              <c:f>'DJG-10 Acct. 376.20'!$G$8:$G$56</c:f>
              <c:numCache>
                <c:formatCode>0.00%</c:formatCode>
                <c:ptCount val="49"/>
                <c:pt idx="0">
                  <c:v>1</c:v>
                </c:pt>
                <c:pt idx="1">
                  <c:v>0.99985922442167374</c:v>
                </c:pt>
                <c:pt idx="2">
                  <c:v>0.99954369079973593</c:v>
                </c:pt>
                <c:pt idx="3">
                  <c:v>0.9991779532089804</c:v>
                </c:pt>
                <c:pt idx="4">
                  <c:v>0.99875585613244766</c:v>
                </c:pt>
                <c:pt idx="5">
                  <c:v>0.99827073692263379</c:v>
                </c:pt>
                <c:pt idx="6">
                  <c:v>0.99771540313823981</c:v>
                </c:pt>
                <c:pt idx="7">
                  <c:v>0.99707723475289611</c:v>
                </c:pt>
                <c:pt idx="8">
                  <c:v>0.99635168554349118</c:v>
                </c:pt>
                <c:pt idx="9">
                  <c:v>0.99552976352379274</c:v>
                </c:pt>
                <c:pt idx="10">
                  <c:v>0.99460189568334312</c:v>
                </c:pt>
                <c:pt idx="11">
                  <c:v>0.99355792281966759</c:v>
                </c:pt>
                <c:pt idx="12">
                  <c:v>0.99238321822058295</c:v>
                </c:pt>
                <c:pt idx="13">
                  <c:v>0.9910653146279329</c:v>
                </c:pt>
                <c:pt idx="14">
                  <c:v>0.98959568999076775</c:v>
                </c:pt>
                <c:pt idx="15">
                  <c:v>0.98796172371157487</c:v>
                </c:pt>
                <c:pt idx="16">
                  <c:v>0.98615022896479787</c:v>
                </c:pt>
                <c:pt idx="17">
                  <c:v>0.98414746444047874</c:v>
                </c:pt>
                <c:pt idx="18">
                  <c:v>0.98192674743858788</c:v>
                </c:pt>
                <c:pt idx="19">
                  <c:v>0.97948373405128242</c:v>
                </c:pt>
                <c:pt idx="20">
                  <c:v>0.97680299785234326</c:v>
                </c:pt>
                <c:pt idx="21">
                  <c:v>0.97386861801816893</c:v>
                </c:pt>
                <c:pt idx="22">
                  <c:v>0.97066418979986446</c:v>
                </c:pt>
                <c:pt idx="23">
                  <c:v>0.96716431759500621</c:v>
                </c:pt>
                <c:pt idx="24">
                  <c:v>0.96334995908924725</c:v>
                </c:pt>
                <c:pt idx="25">
                  <c:v>0.95921113598295149</c:v>
                </c:pt>
                <c:pt idx="26">
                  <c:v>0.95472939466918139</c:v>
                </c:pt>
                <c:pt idx="27">
                  <c:v>0.9498857454311268</c:v>
                </c:pt>
                <c:pt idx="28">
                  <c:v>0.94466061997928685</c:v>
                </c:pt>
                <c:pt idx="29">
                  <c:v>0.93901011541983981</c:v>
                </c:pt>
                <c:pt idx="30">
                  <c:v>0.93293427966596043</c:v>
                </c:pt>
                <c:pt idx="31">
                  <c:v>0.92641122165764456</c:v>
                </c:pt>
                <c:pt idx="32">
                  <c:v>0.9194181339258195</c:v>
                </c:pt>
                <c:pt idx="33">
                  <c:v>0.91193118635193571</c:v>
                </c:pt>
                <c:pt idx="34">
                  <c:v>0.90391018434088577</c:v>
                </c:pt>
                <c:pt idx="35">
                  <c:v>0.89532631373437799</c:v>
                </c:pt>
                <c:pt idx="36">
                  <c:v>0.88616614753408496</c:v>
                </c:pt>
                <c:pt idx="37">
                  <c:v>0.87640043267744172</c:v>
                </c:pt>
                <c:pt idx="38">
                  <c:v>0.86599848164756932</c:v>
                </c:pt>
                <c:pt idx="39">
                  <c:v>0.85492820914672674</c:v>
                </c:pt>
                <c:pt idx="40">
                  <c:v>0.84311497572861638</c:v>
                </c:pt>
                <c:pt idx="41">
                  <c:v>0.83056114719288732</c:v>
                </c:pt>
                <c:pt idx="42">
                  <c:v>0.81723142849094599</c:v>
                </c:pt>
                <c:pt idx="43">
                  <c:v>0.80309035983538268</c:v>
                </c:pt>
                <c:pt idx="44">
                  <c:v>0.78810294717847851</c:v>
                </c:pt>
                <c:pt idx="45">
                  <c:v>0.77221001982410042</c:v>
                </c:pt>
                <c:pt idx="46">
                  <c:v>0.75537748917045688</c:v>
                </c:pt>
                <c:pt idx="47">
                  <c:v>0.7376026183113702</c:v>
                </c:pt>
                <c:pt idx="48">
                  <c:v>0.71886328205497041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92-4C54-85E5-0444F9981801}"/>
            </c:ext>
          </c:extLst>
        </c:ser>
        <c:ser>
          <c:idx val="2"/>
          <c:order val="2"/>
          <c:tx>
            <c:strRef>
              <c:f>'DJG-10 Acct. 376.20'!$I$5</c:f>
              <c:strCache>
                <c:ptCount val="1"/>
                <c:pt idx="0">
                  <c:v>PC 
R2.5-67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'DJG-10 Acct. 376.20'!$A$8:$A$56</c:f>
              <c:numCache>
                <c:formatCode>0.0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</c:numCache>
            </c:numRef>
          </c:xVal>
          <c:yVal>
            <c:numRef>
              <c:f>'DJG-10 Acct. 376.20'!$I$8:$I$56</c:f>
              <c:numCache>
                <c:formatCode>0.00%</c:formatCode>
                <c:ptCount val="49"/>
                <c:pt idx="0">
                  <c:v>1</c:v>
                </c:pt>
                <c:pt idx="1">
                  <c:v>0.99958823537010177</c:v>
                </c:pt>
                <c:pt idx="2">
                  <c:v>0.99873053109672627</c:v>
                </c:pt>
                <c:pt idx="3">
                  <c:v>0.99781852242260638</c:v>
                </c:pt>
                <c:pt idx="4">
                  <c:v>0.99684959913534643</c:v>
                </c:pt>
                <c:pt idx="5">
                  <c:v>0.99581932061733258</c:v>
                </c:pt>
                <c:pt idx="6">
                  <c:v>0.99472571904740126</c:v>
                </c:pt>
                <c:pt idx="7">
                  <c:v>0.99356299635352496</c:v>
                </c:pt>
                <c:pt idx="8">
                  <c:v>0.99232996476603774</c:v>
                </c:pt>
                <c:pt idx="9">
                  <c:v>0.99101923083505927</c:v>
                </c:pt>
                <c:pt idx="10">
                  <c:v>0.98963061063651026</c:v>
                </c:pt>
                <c:pt idx="11">
                  <c:v>0.98815485049593366</c:v>
                </c:pt>
                <c:pt idx="12">
                  <c:v>0.98659302785526382</c:v>
                </c:pt>
                <c:pt idx="13">
                  <c:v>0.98493373654365746</c:v>
                </c:pt>
                <c:pt idx="14">
                  <c:v>0.98317960783664649</c:v>
                </c:pt>
                <c:pt idx="15">
                  <c:v>0.98131676328611461</c:v>
                </c:pt>
                <c:pt idx="16">
                  <c:v>0.97934971593068698</c:v>
                </c:pt>
                <c:pt idx="17">
                  <c:v>0.97726176805623954</c:v>
                </c:pt>
                <c:pt idx="18">
                  <c:v>0.97505967755106071</c:v>
                </c:pt>
                <c:pt idx="19">
                  <c:v>0.97272355382051967</c:v>
                </c:pt>
                <c:pt idx="20">
                  <c:v>0.97026279664984993</c:v>
                </c:pt>
                <c:pt idx="21">
                  <c:v>0.96765392298882813</c:v>
                </c:pt>
                <c:pt idx="22">
                  <c:v>0.96490940344418608</c:v>
                </c:pt>
                <c:pt idx="23">
                  <c:v>0.96200173741529993</c:v>
                </c:pt>
                <c:pt idx="24">
                  <c:v>0.9589469242880081</c:v>
                </c:pt>
                <c:pt idx="25">
                  <c:v>0.95571299509446017</c:v>
                </c:pt>
                <c:pt idx="26">
                  <c:v>0.95231996168556454</c:v>
                </c:pt>
                <c:pt idx="27">
                  <c:v>0.94873090883733813</c:v>
                </c:pt>
                <c:pt idx="28">
                  <c:v>0.94497036703818582</c:v>
                </c:pt>
                <c:pt idx="29">
                  <c:v>0.94099596682834308</c:v>
                </c:pt>
                <c:pt idx="30">
                  <c:v>0.93683728358788754</c:v>
                </c:pt>
                <c:pt idx="31">
                  <c:v>0.93244595045764656</c:v>
                </c:pt>
                <c:pt idx="32">
                  <c:v>0.92785713348428034</c:v>
                </c:pt>
                <c:pt idx="33">
                  <c:v>0.92301588281031566</c:v>
                </c:pt>
                <c:pt idx="34">
                  <c:v>0.91796352286667071</c:v>
                </c:pt>
                <c:pt idx="35">
                  <c:v>0.91263788388304901</c:v>
                </c:pt>
                <c:pt idx="36">
                  <c:v>0.90708527624835567</c:v>
                </c:pt>
                <c:pt idx="37">
                  <c:v>0.9012409186882322</c:v>
                </c:pt>
                <c:pt idx="38">
                  <c:v>0.89515118016610473</c:v>
                </c:pt>
                <c:pt idx="39">
                  <c:v>0.88875044476835585</c:v>
                </c:pt>
                <c:pt idx="40">
                  <c:v>0.88208478010636437</c:v>
                </c:pt>
                <c:pt idx="41">
                  <c:v>0.87508799878352217</c:v>
                </c:pt>
                <c:pt idx="42">
                  <c:v>0.86780549361455928</c:v>
                </c:pt>
                <c:pt idx="43">
                  <c:v>0.86017080906556842</c:v>
                </c:pt>
                <c:pt idx="44">
                  <c:v>0.8522282853322235</c:v>
                </c:pt>
                <c:pt idx="45">
                  <c:v>0.84391158144979694</c:v>
                </c:pt>
                <c:pt idx="46">
                  <c:v>0.83526361493420909</c:v>
                </c:pt>
                <c:pt idx="47">
                  <c:v>0.82621867505324387</c:v>
                </c:pt>
                <c:pt idx="48">
                  <c:v>0.81681791066277243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92-4C54-85E5-0444F9981801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2892-4C54-85E5-0444F9981801}"/>
              </c:ext>
            </c:extLst>
          </c:dPt>
          <c:xVal>
            <c:numRef>
              <c:f>'DJG-10 Acct. 376.20'!$AB$8:$AB$9</c:f>
              <c:numCache>
                <c:formatCode>General</c:formatCod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xVal>
          <c:yVal>
            <c:numRef>
              <c:f>'DJG-10 Acct. 376.20'!$AC$8:$AC$9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92-4C54-85E5-0444F9981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'DJG-11 Acct. 376.40'!$A$8:$A$73</c:f>
              <c:numCache>
                <c:formatCode>0.0</c:formatCode>
                <c:ptCount val="66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</c:numCache>
            </c:numRef>
          </c:xVal>
          <c:yVal>
            <c:numRef>
              <c:f>'DJG-11 Acct. 376.40'!$E$8:$E$73</c:f>
              <c:numCache>
                <c:formatCode>0.00%</c:formatCode>
                <c:ptCount val="66"/>
                <c:pt idx="0">
                  <c:v>1</c:v>
                </c:pt>
                <c:pt idx="1">
                  <c:v>0.99939999999999996</c:v>
                </c:pt>
                <c:pt idx="2">
                  <c:v>0.99639999999999995</c:v>
                </c:pt>
                <c:pt idx="3">
                  <c:v>0.99219999999999997</c:v>
                </c:pt>
                <c:pt idx="4">
                  <c:v>0.98959999999999992</c:v>
                </c:pt>
                <c:pt idx="5">
                  <c:v>0.98629999999999995</c:v>
                </c:pt>
                <c:pt idx="6">
                  <c:v>0.98409999999999997</c:v>
                </c:pt>
                <c:pt idx="7">
                  <c:v>0.98010000000000008</c:v>
                </c:pt>
                <c:pt idx="8">
                  <c:v>0.97640000000000005</c:v>
                </c:pt>
                <c:pt idx="9">
                  <c:v>0.97260000000000002</c:v>
                </c:pt>
                <c:pt idx="10">
                  <c:v>0.96840000000000004</c:v>
                </c:pt>
                <c:pt idx="11">
                  <c:v>0.96629999999999994</c:v>
                </c:pt>
                <c:pt idx="12">
                  <c:v>0.96430000000000005</c:v>
                </c:pt>
                <c:pt idx="13">
                  <c:v>0.96189999999999998</c:v>
                </c:pt>
                <c:pt idx="14">
                  <c:v>0.95799999999999996</c:v>
                </c:pt>
                <c:pt idx="15">
                  <c:v>0.95609999999999995</c:v>
                </c:pt>
                <c:pt idx="16">
                  <c:v>0.95400000000000007</c:v>
                </c:pt>
                <c:pt idx="17">
                  <c:v>0.94980000000000009</c:v>
                </c:pt>
                <c:pt idx="18">
                  <c:v>0.94640000000000002</c:v>
                </c:pt>
                <c:pt idx="19">
                  <c:v>0.94140000000000001</c:v>
                </c:pt>
                <c:pt idx="20">
                  <c:v>0.9405</c:v>
                </c:pt>
                <c:pt idx="21">
                  <c:v>0.93840000000000001</c:v>
                </c:pt>
                <c:pt idx="22">
                  <c:v>0.93319999999999992</c:v>
                </c:pt>
                <c:pt idx="23">
                  <c:v>0.93</c:v>
                </c:pt>
                <c:pt idx="24">
                  <c:v>0.9274</c:v>
                </c:pt>
                <c:pt idx="25">
                  <c:v>0.92379999999999995</c:v>
                </c:pt>
                <c:pt idx="26">
                  <c:v>0.91890000000000005</c:v>
                </c:pt>
                <c:pt idx="27">
                  <c:v>0.9154000000000001</c:v>
                </c:pt>
                <c:pt idx="28">
                  <c:v>0.91170000000000007</c:v>
                </c:pt>
                <c:pt idx="29">
                  <c:v>0.90790000000000004</c:v>
                </c:pt>
                <c:pt idx="30">
                  <c:v>0.90400000000000003</c:v>
                </c:pt>
                <c:pt idx="31">
                  <c:v>0.89650000000000007</c:v>
                </c:pt>
                <c:pt idx="32">
                  <c:v>0.88900000000000001</c:v>
                </c:pt>
                <c:pt idx="33">
                  <c:v>0.8798999999999999</c:v>
                </c:pt>
                <c:pt idx="34">
                  <c:v>0.86939999999999995</c:v>
                </c:pt>
                <c:pt idx="35">
                  <c:v>0.85680000000000012</c:v>
                </c:pt>
                <c:pt idx="36">
                  <c:v>0.84560000000000002</c:v>
                </c:pt>
                <c:pt idx="37">
                  <c:v>0.83700000000000008</c:v>
                </c:pt>
                <c:pt idx="38">
                  <c:v>0.82920000000000005</c:v>
                </c:pt>
                <c:pt idx="39">
                  <c:v>0.82299999999999995</c:v>
                </c:pt>
                <c:pt idx="40">
                  <c:v>0.81810000000000005</c:v>
                </c:pt>
                <c:pt idx="41">
                  <c:v>0.81540000000000001</c:v>
                </c:pt>
                <c:pt idx="42">
                  <c:v>0.81169999999999998</c:v>
                </c:pt>
                <c:pt idx="43">
                  <c:v>0.80689999999999995</c:v>
                </c:pt>
                <c:pt idx="44">
                  <c:v>0.80370000000000008</c:v>
                </c:pt>
                <c:pt idx="45">
                  <c:v>0.80019999999999991</c:v>
                </c:pt>
                <c:pt idx="46">
                  <c:v>0.79659999999999997</c:v>
                </c:pt>
                <c:pt idx="47">
                  <c:v>0.79299999999999993</c:v>
                </c:pt>
                <c:pt idx="48">
                  <c:v>0.79049999999999998</c:v>
                </c:pt>
                <c:pt idx="49">
                  <c:v>0.7883</c:v>
                </c:pt>
                <c:pt idx="50">
                  <c:v>0.78670000000000007</c:v>
                </c:pt>
                <c:pt idx="51">
                  <c:v>0.7854000000000001</c:v>
                </c:pt>
                <c:pt idx="52">
                  <c:v>0.78370000000000006</c:v>
                </c:pt>
                <c:pt idx="53">
                  <c:v>0.78200000000000003</c:v>
                </c:pt>
                <c:pt idx="54">
                  <c:v>0.78</c:v>
                </c:pt>
                <c:pt idx="55">
                  <c:v>0.77900000000000003</c:v>
                </c:pt>
                <c:pt idx="56">
                  <c:v>0.77780000000000005</c:v>
                </c:pt>
                <c:pt idx="57">
                  <c:v>0.77700000000000002</c:v>
                </c:pt>
                <c:pt idx="58">
                  <c:v>0.77680000000000005</c:v>
                </c:pt>
                <c:pt idx="59">
                  <c:v>0.77670000000000006</c:v>
                </c:pt>
                <c:pt idx="60">
                  <c:v>0.7762</c:v>
                </c:pt>
                <c:pt idx="61">
                  <c:v>0.76950000000000007</c:v>
                </c:pt>
                <c:pt idx="62">
                  <c:v>0.76840000000000008</c:v>
                </c:pt>
                <c:pt idx="63">
                  <c:v>0.76840000000000008</c:v>
                </c:pt>
                <c:pt idx="64">
                  <c:v>0.76840000000000008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D2-4C2A-8D08-545DEA9D8FB7}"/>
            </c:ext>
          </c:extLst>
        </c:ser>
        <c:ser>
          <c:idx val="1"/>
          <c:order val="1"/>
          <c:tx>
            <c:strRef>
              <c:f>'DJG-11 Acct. 376.40'!$G$5</c:f>
              <c:strCache>
                <c:ptCount val="1"/>
                <c:pt idx="0">
                  <c:v>Company 
R2-60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'DJG-11 Acct. 376.40'!$A$8:$A$73</c:f>
              <c:numCache>
                <c:formatCode>0.0</c:formatCode>
                <c:ptCount val="66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</c:numCache>
            </c:numRef>
          </c:xVal>
          <c:yVal>
            <c:numRef>
              <c:f>'DJG-11 Acct. 376.40'!$G$8:$G$73</c:f>
              <c:numCache>
                <c:formatCode>0.00%</c:formatCode>
                <c:ptCount val="66"/>
                <c:pt idx="0">
                  <c:v>1</c:v>
                </c:pt>
                <c:pt idx="1">
                  <c:v>0.99920943660669304</c:v>
                </c:pt>
                <c:pt idx="2">
                  <c:v>0.99756299257345438</c:v>
                </c:pt>
                <c:pt idx="3">
                  <c:v>0.99582582863363711</c:v>
                </c:pt>
                <c:pt idx="4">
                  <c:v>0.99398805129377132</c:v>
                </c:pt>
                <c:pt idx="5">
                  <c:v>0.9920449858074879</c:v>
                </c:pt>
                <c:pt idx="6">
                  <c:v>0.98999867119253526</c:v>
                </c:pt>
                <c:pt idx="7">
                  <c:v>0.98783811816303779</c:v>
                </c:pt>
                <c:pt idx="8">
                  <c:v>0.98555823302364221</c:v>
                </c:pt>
                <c:pt idx="9">
                  <c:v>0.98316151346138136</c:v>
                </c:pt>
                <c:pt idx="10">
                  <c:v>0.98063572446692016</c:v>
                </c:pt>
                <c:pt idx="11">
                  <c:v>0.97797533201937836</c:v>
                </c:pt>
                <c:pt idx="12">
                  <c:v>0.97518334535494944</c:v>
                </c:pt>
                <c:pt idx="13">
                  <c:v>0.97224618893797088</c:v>
                </c:pt>
                <c:pt idx="14">
                  <c:v>0.96915786410727744</c:v>
                </c:pt>
                <c:pt idx="15">
                  <c:v>0.96592194601196635</c:v>
                </c:pt>
                <c:pt idx="16">
                  <c:v>0.96252341743877678</c:v>
                </c:pt>
                <c:pt idx="17">
                  <c:v>0.95895578876679</c:v>
                </c:pt>
                <c:pt idx="18">
                  <c:v>0.95522325863544477</c:v>
                </c:pt>
                <c:pt idx="19">
                  <c:v>0.95130926235488444</c:v>
                </c:pt>
                <c:pt idx="20">
                  <c:v>0.94720679406745334</c:v>
                </c:pt>
                <c:pt idx="21">
                  <c:v>0.94292074018960248</c:v>
                </c:pt>
                <c:pt idx="22">
                  <c:v>0.93843288295203597</c:v>
                </c:pt>
                <c:pt idx="23">
                  <c:v>0.93373568237488913</c:v>
                </c:pt>
                <c:pt idx="24">
                  <c:v>0.92883478952599885</c:v>
                </c:pt>
                <c:pt idx="25">
                  <c:v>0.923710237924945</c:v>
                </c:pt>
                <c:pt idx="26">
                  <c:v>0.91835395404123876</c:v>
                </c:pt>
                <c:pt idx="27">
                  <c:v>0.91277245187291745</c:v>
                </c:pt>
                <c:pt idx="28">
                  <c:v>0.90694394742626117</c:v>
                </c:pt>
                <c:pt idx="29">
                  <c:v>0.90085986992092248</c:v>
                </c:pt>
                <c:pt idx="30">
                  <c:v>0.89452772802539338</c:v>
                </c:pt>
                <c:pt idx="31">
                  <c:v>0.8879239045068944</c:v>
                </c:pt>
                <c:pt idx="32">
                  <c:v>0.88103942811000058</c:v>
                </c:pt>
                <c:pt idx="33">
                  <c:v>0.87388298242926066</c:v>
                </c:pt>
                <c:pt idx="34">
                  <c:v>0.8664291920112811</c:v>
                </c:pt>
                <c:pt idx="35">
                  <c:v>0.85866887514108914</c:v>
                </c:pt>
                <c:pt idx="36">
                  <c:v>0.85061213597342133</c:v>
                </c:pt>
                <c:pt idx="37">
                  <c:v>0.84223205673948665</c:v>
                </c:pt>
                <c:pt idx="38">
                  <c:v>0.83351956842777253</c:v>
                </c:pt>
                <c:pt idx="39">
                  <c:v>0.82448652282358226</c:v>
                </c:pt>
                <c:pt idx="40">
                  <c:v>0.81510487830536471</c:v>
                </c:pt>
                <c:pt idx="41">
                  <c:v>0.80536617869401883</c:v>
                </c:pt>
                <c:pt idx="42">
                  <c:v>0.79528444262917664</c:v>
                </c:pt>
                <c:pt idx="43">
                  <c:v>0.78483119460218698</c:v>
                </c:pt>
                <c:pt idx="44">
                  <c:v>0.77399930950672413</c:v>
                </c:pt>
                <c:pt idx="45">
                  <c:v>0.76280548278072891</c:v>
                </c:pt>
                <c:pt idx="46">
                  <c:v>0.75122183372738571</c:v>
                </c:pt>
                <c:pt idx="47">
                  <c:v>0.73924353233236584</c:v>
                </c:pt>
                <c:pt idx="48">
                  <c:v>0.72689052886069261</c:v>
                </c:pt>
                <c:pt idx="49">
                  <c:v>0.7141369554420578</c:v>
                </c:pt>
                <c:pt idx="50">
                  <c:v>0.70098148581832664</c:v>
                </c:pt>
                <c:pt idx="51">
                  <c:v>0.6874479168323403</c:v>
                </c:pt>
                <c:pt idx="52">
                  <c:v>0.67351421345046569</c:v>
                </c:pt>
                <c:pt idx="53">
                  <c:v>0.65918395758438808</c:v>
                </c:pt>
                <c:pt idx="54">
                  <c:v>0.64448530196374776</c:v>
                </c:pt>
                <c:pt idx="55">
                  <c:v>0.62940221489728254</c:v>
                </c:pt>
                <c:pt idx="56">
                  <c:v>0.61394467018952392</c:v>
                </c:pt>
                <c:pt idx="57">
                  <c:v>0.5981454592014176</c:v>
                </c:pt>
                <c:pt idx="58">
                  <c:v>0.58199693160595389</c:v>
                </c:pt>
                <c:pt idx="59">
                  <c:v>0.56551681700676382</c:v>
                </c:pt>
                <c:pt idx="60">
                  <c:v>0.54874241239357691</c:v>
                </c:pt>
                <c:pt idx="61">
                  <c:v>0.53167677916240974</c:v>
                </c:pt>
                <c:pt idx="62">
                  <c:v>0.51434636291985125</c:v>
                </c:pt>
                <c:pt idx="63">
                  <c:v>0.49679220163210208</c:v>
                </c:pt>
                <c:pt idx="64">
                  <c:v>0.47902998105076577</c:v>
                </c:pt>
                <c:pt idx="65">
                  <c:v>0.46109507235693975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D2-4C2A-8D08-545DEA9D8FB7}"/>
            </c:ext>
          </c:extLst>
        </c:ser>
        <c:ser>
          <c:idx val="2"/>
          <c:order val="2"/>
          <c:tx>
            <c:strRef>
              <c:f>'DJG-11 Acct. 376.40'!$I$5</c:f>
              <c:strCache>
                <c:ptCount val="1"/>
                <c:pt idx="0">
                  <c:v>PC 
R1.5-68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'DJG-11 Acct. 376.40'!$A$8:$A$73</c:f>
              <c:numCache>
                <c:formatCode>0.0</c:formatCode>
                <c:ptCount val="66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</c:numCache>
            </c:numRef>
          </c:xVal>
          <c:yVal>
            <c:numRef>
              <c:f>'DJG-11 Acct. 376.40'!$I$8:$I$73</c:f>
              <c:numCache>
                <c:formatCode>0.00%</c:formatCode>
                <c:ptCount val="66"/>
                <c:pt idx="0">
                  <c:v>1</c:v>
                </c:pt>
                <c:pt idx="1">
                  <c:v>0.99870355547108536</c:v>
                </c:pt>
                <c:pt idx="2">
                  <c:v>0.99606012824475343</c:v>
                </c:pt>
                <c:pt idx="3">
                  <c:v>0.99333893677885665</c:v>
                </c:pt>
                <c:pt idx="4">
                  <c:v>0.99054307100812977</c:v>
                </c:pt>
                <c:pt idx="5">
                  <c:v>0.98766474416485794</c:v>
                </c:pt>
                <c:pt idx="6">
                  <c:v>0.98471113140151889</c:v>
                </c:pt>
                <c:pt idx="7">
                  <c:v>0.98166974652842098</c:v>
                </c:pt>
                <c:pt idx="8">
                  <c:v>0.97855254472995878</c:v>
                </c:pt>
                <c:pt idx="9">
                  <c:v>0.97534199580634362</c:v>
                </c:pt>
                <c:pt idx="10">
                  <c:v>0.97205398814477595</c:v>
                </c:pt>
                <c:pt idx="11">
                  <c:v>0.96866917284223708</c:v>
                </c:pt>
                <c:pt idx="12">
                  <c:v>0.96520282035318228</c:v>
                </c:pt>
                <c:pt idx="13">
                  <c:v>0.96163856983181262</c:v>
                </c:pt>
                <c:pt idx="14">
                  <c:v>0.95798728009966749</c:v>
                </c:pt>
                <c:pt idx="15">
                  <c:v>0.95423707115878542</c:v>
                </c:pt>
                <c:pt idx="16">
                  <c:v>0.95039403583676174</c:v>
                </c:pt>
                <c:pt idx="17">
                  <c:v>0.94645113279080861</c:v>
                </c:pt>
                <c:pt idx="18">
                  <c:v>0.94240931658118687</c:v>
                </c:pt>
                <c:pt idx="19">
                  <c:v>0.93826676070058002</c:v>
                </c:pt>
                <c:pt idx="20">
                  <c:v>0.93401888423135748</c:v>
                </c:pt>
                <c:pt idx="21">
                  <c:v>0.92966930291635308</c:v>
                </c:pt>
                <c:pt idx="22">
                  <c:v>0.92520688504522552</c:v>
                </c:pt>
                <c:pt idx="23">
                  <c:v>0.92064064954176306</c:v>
                </c:pt>
                <c:pt idx="24">
                  <c:v>0.91595221703438379</c:v>
                </c:pt>
                <c:pt idx="25">
                  <c:v>0.91115706646534222</c:v>
                </c:pt>
                <c:pt idx="26">
                  <c:v>0.90622894209597693</c:v>
                </c:pt>
                <c:pt idx="27">
                  <c:v>0.90118908993486135</c:v>
                </c:pt>
                <c:pt idx="28">
                  <c:v>0.89600779326739699</c:v>
                </c:pt>
                <c:pt idx="29">
                  <c:v>0.89070581997538201</c:v>
                </c:pt>
                <c:pt idx="30">
                  <c:v>0.88525708424737193</c:v>
                </c:pt>
                <c:pt idx="31">
                  <c:v>0.87967624180413329</c:v>
                </c:pt>
                <c:pt idx="32">
                  <c:v>0.87394339883275196</c:v>
                </c:pt>
                <c:pt idx="33">
                  <c:v>0.86806628062051172</c:v>
                </c:pt>
                <c:pt idx="34">
                  <c:v>0.86203217497467743</c:v>
                </c:pt>
                <c:pt idx="35">
                  <c:v>0.85584099356496235</c:v>
                </c:pt>
                <c:pt idx="36">
                  <c:v>0.84948823591152622</c:v>
                </c:pt>
                <c:pt idx="37">
                  <c:v>0.84296508680292892</c:v>
                </c:pt>
                <c:pt idx="38">
                  <c:v>0.8362763011101173</c:v>
                </c:pt>
                <c:pt idx="39">
                  <c:v>0.82940342601255312</c:v>
                </c:pt>
                <c:pt idx="40">
                  <c:v>0.82236150178161993</c:v>
                </c:pt>
                <c:pt idx="41">
                  <c:v>0.81512156279677928</c:v>
                </c:pt>
                <c:pt idx="42">
                  <c:v>0.80770992209628856</c:v>
                </c:pt>
                <c:pt idx="43">
                  <c:v>0.80008629700319889</c:v>
                </c:pt>
                <c:pt idx="44">
                  <c:v>0.79228646400703051</c:v>
                </c:pt>
                <c:pt idx="45">
                  <c:v>0.7842662933550858</c:v>
                </c:pt>
                <c:pt idx="46">
                  <c:v>0.77606065492122067</c:v>
                </c:pt>
                <c:pt idx="47">
                  <c:v>0.76763276929837376</c:v>
                </c:pt>
                <c:pt idx="48">
                  <c:v>0.75900791451617589</c:v>
                </c:pt>
                <c:pt idx="49">
                  <c:v>0.75016026897614896</c:v>
                </c:pt>
                <c:pt idx="50">
                  <c:v>0.74110480749066132</c:v>
                </c:pt>
                <c:pt idx="51">
                  <c:v>0.73182753530542177</c:v>
                </c:pt>
                <c:pt idx="52">
                  <c:v>0.7223325861876978</c:v>
                </c:pt>
                <c:pt idx="53">
                  <c:v>0.71261848786714099</c:v>
                </c:pt>
                <c:pt idx="54">
                  <c:v>0.70267822450986461</c:v>
                </c:pt>
                <c:pt idx="55">
                  <c:v>0.69252330840091281</c:v>
                </c:pt>
                <c:pt idx="56">
                  <c:v>0.68213555741429521</c:v>
                </c:pt>
                <c:pt idx="57">
                  <c:v>0.67153962786232635</c:v>
                </c:pt>
                <c:pt idx="58">
                  <c:v>0.66070651499024124</c:v>
                </c:pt>
                <c:pt idx="59">
                  <c:v>0.64967379909939649</c:v>
                </c:pt>
                <c:pt idx="60">
                  <c:v>0.63840242910907241</c:v>
                </c:pt>
                <c:pt idx="61">
                  <c:v>0.62693937604049377</c:v>
                </c:pt>
                <c:pt idx="62">
                  <c:v>0.61524537763762266</c:v>
                </c:pt>
                <c:pt idx="63">
                  <c:v>0.60336458798439685</c:v>
                </c:pt>
                <c:pt idx="64">
                  <c:v>0.59126951657146265</c:v>
                </c:pt>
                <c:pt idx="65">
                  <c:v>0.57899318319840842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D2-4C2A-8D08-545DEA9D8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590549</xdr:colOff>
      <xdr:row>7</xdr:row>
      <xdr:rowOff>9525</xdr:rowOff>
    </xdr:from>
    <xdr:to>
      <xdr:col>24</xdr:col>
      <xdr:colOff>428624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92D2F0-8CF0-42D4-9286-DEB71C0DA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24</xdr:col>
      <xdr:colOff>447675</xdr:colOff>
      <xdr:row>58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D6A4B9-FC16-47A9-9B85-1B20F3563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590549</xdr:colOff>
      <xdr:row>7</xdr:row>
      <xdr:rowOff>9525</xdr:rowOff>
    </xdr:from>
    <xdr:to>
      <xdr:col>24</xdr:col>
      <xdr:colOff>428624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D95A6D-13A4-424D-A79B-0C9AE1A9A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24</xdr:col>
      <xdr:colOff>447675</xdr:colOff>
      <xdr:row>58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AB7FD9-CBE3-4CB2-AE3F-1679EF796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590549</xdr:colOff>
      <xdr:row>7</xdr:row>
      <xdr:rowOff>9525</xdr:rowOff>
    </xdr:from>
    <xdr:to>
      <xdr:col>24</xdr:col>
      <xdr:colOff>428624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0778BA-960C-4C2D-9F32-7393FA01A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24</xdr:col>
      <xdr:colOff>447675</xdr:colOff>
      <xdr:row>58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833C60-E7EE-4D17-BCE0-24669BF48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28574</xdr:colOff>
      <xdr:row>6</xdr:row>
      <xdr:rowOff>180975</xdr:rowOff>
    </xdr:from>
    <xdr:to>
      <xdr:col>25</xdr:col>
      <xdr:colOff>57149</xdr:colOff>
      <xdr:row>30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887E88-1262-42A8-8FE9-7D0E56D8A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33</xdr:row>
      <xdr:rowOff>28575</xdr:rowOff>
    </xdr:from>
    <xdr:to>
      <xdr:col>24</xdr:col>
      <xdr:colOff>457200</xdr:colOff>
      <xdr:row>57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C831DB-E462-46C2-86CA-EF43C2F17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590549</xdr:colOff>
      <xdr:row>7</xdr:row>
      <xdr:rowOff>9525</xdr:rowOff>
    </xdr:from>
    <xdr:to>
      <xdr:col>24</xdr:col>
      <xdr:colOff>428624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BC598A-3682-47B6-9C01-79279F06A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24</xdr:col>
      <xdr:colOff>447675</xdr:colOff>
      <xdr:row>58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C98E28-AB96-47F5-989F-9091EE70E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590549</xdr:colOff>
      <xdr:row>7</xdr:row>
      <xdr:rowOff>9525</xdr:rowOff>
    </xdr:from>
    <xdr:to>
      <xdr:col>24</xdr:col>
      <xdr:colOff>428624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108616-B8D9-4E9F-B749-8DB4BECA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24</xdr:col>
      <xdr:colOff>447675</xdr:colOff>
      <xdr:row>58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1B05A0-09ED-47E4-B803-25AE75BA7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20273/Local%20Settings/Temporary%20Internet%20Files/Content.Outlook/JX9Y489C/Sierra%20Electric%20Depr%20Summary%204%201%202010%20-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20273/Local%20Settings/Temporary%20Internet%20Files/Content.Outlook/JX9Y489C/Sierra%20Electric%20Depr%20Summary%204%205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D/DRA/PSO%202017%20RATE%20CASE/Final%20Order/Acct%20Exhibit%20Final%20Order%202-14-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T%20ACCTG/COMMON/GRC%20and%20Other%20Rate%20Cases/SPPC/Depreciation%20Studies/10-06004%20-%202010%20Gas%20depr%20Study/Files%20per%20Order/2009%20Gas%20STATEMENT%20A(1)(a)%20per%20Or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ntrols"/>
      <sheetName val="Reserve"/>
      <sheetName val="Comparison Schedule"/>
      <sheetName val="Deprate"/>
      <sheetName val="Existing Rates"/>
      <sheetName val="General Info"/>
      <sheetName val="Deprate 2004"/>
    </sheetNames>
    <sheetDataSet>
      <sheetData sheetId="0">
        <row r="218">
          <cell r="X218">
            <v>78485832.176015988</v>
          </cell>
        </row>
      </sheetData>
      <sheetData sheetId="1"/>
      <sheetData sheetId="2"/>
      <sheetData sheetId="3"/>
      <sheetData sheetId="4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301</v>
          </cell>
          <cell r="B2" t="str">
            <v xml:space="preserve">       </v>
          </cell>
          <cell r="C2">
            <v>0</v>
          </cell>
          <cell r="D2" t="str">
            <v xml:space="preserve">ND   </v>
          </cell>
          <cell r="E2">
            <v>0</v>
          </cell>
          <cell r="F2">
            <v>26156.28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>
            <v>302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5851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303</v>
          </cell>
          <cell r="B4" t="str">
            <v xml:space="preserve">       </v>
          </cell>
          <cell r="C4">
            <v>8</v>
          </cell>
          <cell r="D4" t="str">
            <v xml:space="preserve">SQ   </v>
          </cell>
          <cell r="E4">
            <v>0</v>
          </cell>
          <cell r="F4">
            <v>20468261.739999998</v>
          </cell>
          <cell r="G4">
            <v>12943129</v>
          </cell>
          <cell r="H4">
            <v>7525134</v>
          </cell>
          <cell r="I4">
            <v>1464728</v>
          </cell>
          <cell r="J4">
            <v>7.16</v>
          </cell>
          <cell r="K4">
            <v>5.0999999999999996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63.2</v>
          </cell>
          <cell r="P4">
            <v>6.6</v>
          </cell>
          <cell r="Q4">
            <v>12850700</v>
          </cell>
          <cell r="R4">
            <v>1531035</v>
          </cell>
          <cell r="S4">
            <v>7.48</v>
          </cell>
        </row>
        <row r="5">
          <cell r="A5" t="str">
            <v xml:space="preserve">310.10 06           </v>
          </cell>
          <cell r="B5" t="str">
            <v xml:space="preserve">       </v>
          </cell>
          <cell r="C5">
            <v>0</v>
          </cell>
          <cell r="D5" t="str">
            <v xml:space="preserve">ND   </v>
          </cell>
          <cell r="E5">
            <v>0</v>
          </cell>
          <cell r="F5">
            <v>151339.82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 xml:space="preserve">310.10 10           </v>
          </cell>
          <cell r="B6" t="str">
            <v xml:space="preserve">       </v>
          </cell>
          <cell r="C6">
            <v>0</v>
          </cell>
          <cell r="D6" t="str">
            <v xml:space="preserve">ND   </v>
          </cell>
          <cell r="E6">
            <v>0</v>
          </cell>
          <cell r="F6">
            <v>64886.35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A7" t="str">
            <v xml:space="preserve">310.10 22           </v>
          </cell>
          <cell r="B7" t="str">
            <v xml:space="preserve">       </v>
          </cell>
          <cell r="C7">
            <v>0</v>
          </cell>
          <cell r="D7" t="str">
            <v xml:space="preserve">ND   </v>
          </cell>
          <cell r="E7">
            <v>0</v>
          </cell>
          <cell r="F7">
            <v>731773.84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 t="str">
            <v xml:space="preserve">310.20 06           </v>
          </cell>
          <cell r="B8">
            <v>52566</v>
          </cell>
          <cell r="C8" t="str">
            <v xml:space="preserve">   VAR</v>
          </cell>
          <cell r="D8" t="str">
            <v xml:space="preserve">SQ   </v>
          </cell>
          <cell r="E8">
            <v>0</v>
          </cell>
          <cell r="F8">
            <v>208590.97</v>
          </cell>
          <cell r="G8">
            <v>122347</v>
          </cell>
          <cell r="H8">
            <v>86243</v>
          </cell>
          <cell r="I8">
            <v>2537</v>
          </cell>
          <cell r="J8">
            <v>1.22</v>
          </cell>
          <cell r="K8">
            <v>34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58.7</v>
          </cell>
          <cell r="P8">
            <v>33.200000000000003</v>
          </cell>
          <cell r="Q8">
            <v>98855</v>
          </cell>
          <cell r="R8">
            <v>3230</v>
          </cell>
          <cell r="S8">
            <v>1.55</v>
          </cell>
        </row>
        <row r="9">
          <cell r="A9" t="str">
            <v xml:space="preserve">310.20 12           </v>
          </cell>
          <cell r="B9">
            <v>44531</v>
          </cell>
          <cell r="C9" t="str">
            <v xml:space="preserve">   VAR</v>
          </cell>
          <cell r="D9" t="str">
            <v xml:space="preserve">SQ   </v>
          </cell>
          <cell r="E9">
            <v>0</v>
          </cell>
          <cell r="F9">
            <v>46091.78</v>
          </cell>
          <cell r="G9">
            <v>173</v>
          </cell>
          <cell r="H9">
            <v>45918</v>
          </cell>
          <cell r="I9">
            <v>3826</v>
          </cell>
          <cell r="J9">
            <v>8.3000000000000007</v>
          </cell>
          <cell r="K9">
            <v>12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0.4</v>
          </cell>
          <cell r="P9">
            <v>11.9</v>
          </cell>
          <cell r="Q9">
            <v>22353</v>
          </cell>
          <cell r="R9">
            <v>1978</v>
          </cell>
          <cell r="S9">
            <v>4.29</v>
          </cell>
        </row>
        <row r="10">
          <cell r="A10" t="str">
            <v xml:space="preserve">310.20 22           </v>
          </cell>
          <cell r="B10">
            <v>45992</v>
          </cell>
          <cell r="C10" t="str">
            <v xml:space="preserve">   VAR</v>
          </cell>
          <cell r="D10" t="str">
            <v xml:space="preserve">SQ   </v>
          </cell>
          <cell r="E10">
            <v>0</v>
          </cell>
          <cell r="F10">
            <v>17096.59</v>
          </cell>
          <cell r="G10">
            <v>49</v>
          </cell>
          <cell r="H10">
            <v>17048</v>
          </cell>
          <cell r="I10">
            <v>1065</v>
          </cell>
          <cell r="J10">
            <v>6.23</v>
          </cell>
          <cell r="K10">
            <v>16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0.3</v>
          </cell>
          <cell r="P10">
            <v>25.7</v>
          </cell>
          <cell r="Q10">
            <v>10535</v>
          </cell>
          <cell r="R10">
            <v>410</v>
          </cell>
          <cell r="S10">
            <v>2.4</v>
          </cell>
        </row>
        <row r="11">
          <cell r="A11" t="str">
            <v xml:space="preserve">311.00 01           </v>
          </cell>
          <cell r="B11">
            <v>41609</v>
          </cell>
          <cell r="C11">
            <v>125</v>
          </cell>
          <cell r="D11" t="str">
            <v xml:space="preserve">R2   </v>
          </cell>
          <cell r="E11">
            <v>-39</v>
          </cell>
          <cell r="F11">
            <v>1434880.09</v>
          </cell>
          <cell r="G11">
            <v>1408672</v>
          </cell>
          <cell r="H11">
            <v>585812</v>
          </cell>
          <cell r="I11">
            <v>147074</v>
          </cell>
          <cell r="J11">
            <v>10.25</v>
          </cell>
          <cell r="K11">
            <v>4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98.2</v>
          </cell>
          <cell r="P11">
            <v>38.799999999999997</v>
          </cell>
          <cell r="Q11">
            <v>1734720</v>
          </cell>
          <cell r="R11">
            <v>65141</v>
          </cell>
          <cell r="S11">
            <v>4.54</v>
          </cell>
        </row>
        <row r="12">
          <cell r="A12" t="str">
            <v xml:space="preserve">311.00 02           </v>
          </cell>
          <cell r="B12">
            <v>42339</v>
          </cell>
          <cell r="C12">
            <v>125</v>
          </cell>
          <cell r="D12" t="str">
            <v xml:space="preserve">R2   </v>
          </cell>
          <cell r="E12">
            <v>-27</v>
          </cell>
          <cell r="F12">
            <v>1056703.49</v>
          </cell>
          <cell r="G12">
            <v>1128657</v>
          </cell>
          <cell r="H12">
            <v>213355</v>
          </cell>
          <cell r="I12">
            <v>35758</v>
          </cell>
          <cell r="J12">
            <v>3.38</v>
          </cell>
          <cell r="K12">
            <v>6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106.8</v>
          </cell>
          <cell r="P12">
            <v>40.4</v>
          </cell>
          <cell r="Q12">
            <v>1137928</v>
          </cell>
          <cell r="R12">
            <v>34177</v>
          </cell>
          <cell r="S12">
            <v>3.23</v>
          </cell>
        </row>
        <row r="13">
          <cell r="A13" t="str">
            <v xml:space="preserve">311.00 03           </v>
          </cell>
          <cell r="B13">
            <v>45627</v>
          </cell>
          <cell r="C13">
            <v>125</v>
          </cell>
          <cell r="D13" t="str">
            <v xml:space="preserve">R2   </v>
          </cell>
          <cell r="E13">
            <v>-16</v>
          </cell>
          <cell r="F13">
            <v>2582254.67</v>
          </cell>
          <cell r="G13">
            <v>2278800</v>
          </cell>
          <cell r="H13">
            <v>716616</v>
          </cell>
          <cell r="I13">
            <v>48440</v>
          </cell>
          <cell r="J13">
            <v>1.88</v>
          </cell>
          <cell r="K13">
            <v>14.8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88.2</v>
          </cell>
          <cell r="P13">
            <v>32.799999999999997</v>
          </cell>
          <cell r="Q13">
            <v>1974694</v>
          </cell>
          <cell r="R13">
            <v>68988</v>
          </cell>
          <cell r="S13">
            <v>2.67</v>
          </cell>
        </row>
        <row r="14">
          <cell r="A14" t="str">
            <v xml:space="preserve">311.00 06           </v>
          </cell>
          <cell r="B14">
            <v>45627</v>
          </cell>
          <cell r="C14">
            <v>125</v>
          </cell>
          <cell r="D14" t="str">
            <v xml:space="preserve">R2   </v>
          </cell>
          <cell r="E14">
            <v>-3</v>
          </cell>
          <cell r="F14">
            <v>4021981.17</v>
          </cell>
          <cell r="G14">
            <v>2019086</v>
          </cell>
          <cell r="H14">
            <v>2123555</v>
          </cell>
          <cell r="I14">
            <v>142834</v>
          </cell>
          <cell r="J14">
            <v>3.55</v>
          </cell>
          <cell r="K14">
            <v>14.9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50.2</v>
          </cell>
          <cell r="P14">
            <v>16.7</v>
          </cell>
          <cell r="Q14">
            <v>1834669</v>
          </cell>
          <cell r="R14">
            <v>155238</v>
          </cell>
          <cell r="S14">
            <v>3.86</v>
          </cell>
        </row>
        <row r="15">
          <cell r="A15" t="str">
            <v xml:space="preserve">311.00 10           </v>
          </cell>
          <cell r="B15">
            <v>44531</v>
          </cell>
          <cell r="C15">
            <v>125</v>
          </cell>
          <cell r="D15" t="str">
            <v xml:space="preserve">R2   </v>
          </cell>
          <cell r="E15">
            <v>-3</v>
          </cell>
          <cell r="F15">
            <v>3644518.75</v>
          </cell>
          <cell r="G15">
            <v>1689948</v>
          </cell>
          <cell r="H15">
            <v>2063907</v>
          </cell>
          <cell r="I15">
            <v>173020</v>
          </cell>
          <cell r="J15">
            <v>4.75</v>
          </cell>
          <cell r="K15">
            <v>11.9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46.4</v>
          </cell>
          <cell r="P15">
            <v>9.3000000000000007</v>
          </cell>
          <cell r="Q15">
            <v>1378673</v>
          </cell>
          <cell r="R15">
            <v>199161</v>
          </cell>
          <cell r="S15">
            <v>5.46</v>
          </cell>
        </row>
        <row r="16">
          <cell r="A16" t="str">
            <v xml:space="preserve">311.00 11           </v>
          </cell>
          <cell r="B16">
            <v>43435</v>
          </cell>
          <cell r="C16">
            <v>125</v>
          </cell>
          <cell r="D16" t="str">
            <v xml:space="preserve">R2   </v>
          </cell>
          <cell r="E16">
            <v>-35</v>
          </cell>
          <cell r="F16">
            <v>2793450.68</v>
          </cell>
          <cell r="G16">
            <v>3598528</v>
          </cell>
          <cell r="H16">
            <v>172629</v>
          </cell>
          <cell r="I16">
            <v>19343</v>
          </cell>
          <cell r="J16">
            <v>0.69</v>
          </cell>
          <cell r="K16">
            <v>8.9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128.80000000000001</v>
          </cell>
          <cell r="P16">
            <v>39.799999999999997</v>
          </cell>
          <cell r="Q16">
            <v>3037735</v>
          </cell>
          <cell r="R16">
            <v>82219</v>
          </cell>
          <cell r="S16">
            <v>2.94</v>
          </cell>
        </row>
        <row r="17">
          <cell r="A17" t="str">
            <v xml:space="preserve">311.00 12           </v>
          </cell>
          <cell r="B17">
            <v>44531</v>
          </cell>
          <cell r="C17">
            <v>125</v>
          </cell>
          <cell r="D17" t="str">
            <v xml:space="preserve">R2   </v>
          </cell>
          <cell r="E17">
            <v>-29</v>
          </cell>
          <cell r="F17">
            <v>2463285.63</v>
          </cell>
          <cell r="G17">
            <v>2154709</v>
          </cell>
          <cell r="H17">
            <v>1022928</v>
          </cell>
          <cell r="I17">
            <v>86066</v>
          </cell>
          <cell r="J17">
            <v>3.49</v>
          </cell>
          <cell r="K17">
            <v>11.9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87.5</v>
          </cell>
          <cell r="P17">
            <v>30.7</v>
          </cell>
          <cell r="Q17">
            <v>2072465</v>
          </cell>
          <cell r="R17">
            <v>92961</v>
          </cell>
          <cell r="S17">
            <v>3.77</v>
          </cell>
        </row>
        <row r="18">
          <cell r="A18" t="str">
            <v xml:space="preserve">311.00 21           </v>
          </cell>
          <cell r="B18">
            <v>44531</v>
          </cell>
          <cell r="C18">
            <v>125</v>
          </cell>
          <cell r="D18" t="str">
            <v xml:space="preserve">R2   </v>
          </cell>
          <cell r="E18">
            <v>-7</v>
          </cell>
          <cell r="F18">
            <v>30642325.949999999</v>
          </cell>
          <cell r="G18">
            <v>21766872</v>
          </cell>
          <cell r="H18">
            <v>11020416</v>
          </cell>
          <cell r="I18">
            <v>925838</v>
          </cell>
          <cell r="J18">
            <v>3.02</v>
          </cell>
          <cell r="K18">
            <v>11.9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71</v>
          </cell>
          <cell r="P18">
            <v>24.1</v>
          </cell>
          <cell r="Q18">
            <v>20054169</v>
          </cell>
          <cell r="R18">
            <v>1068871</v>
          </cell>
          <cell r="S18">
            <v>3.49</v>
          </cell>
        </row>
        <row r="19">
          <cell r="A19" t="str">
            <v xml:space="preserve">311.00 22           </v>
          </cell>
          <cell r="B19">
            <v>45992</v>
          </cell>
          <cell r="C19">
            <v>125</v>
          </cell>
          <cell r="D19" t="str">
            <v xml:space="preserve">R2   </v>
          </cell>
          <cell r="E19">
            <v>-8</v>
          </cell>
          <cell r="F19">
            <v>27403868.82</v>
          </cell>
          <cell r="G19">
            <v>16621412</v>
          </cell>
          <cell r="H19">
            <v>12974764</v>
          </cell>
          <cell r="I19">
            <v>819943</v>
          </cell>
          <cell r="J19">
            <v>2.99</v>
          </cell>
          <cell r="K19">
            <v>15.8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60.7</v>
          </cell>
          <cell r="P19">
            <v>20.6</v>
          </cell>
          <cell r="Q19">
            <v>15190114</v>
          </cell>
          <cell r="R19">
            <v>909813</v>
          </cell>
          <cell r="S19">
            <v>3.32</v>
          </cell>
        </row>
        <row r="20">
          <cell r="A20" t="str">
            <v xml:space="preserve">312.00 01           </v>
          </cell>
          <cell r="B20">
            <v>41609</v>
          </cell>
          <cell r="C20">
            <v>60</v>
          </cell>
          <cell r="D20" t="str">
            <v xml:space="preserve">R2   </v>
          </cell>
          <cell r="E20">
            <v>-41</v>
          </cell>
          <cell r="F20">
            <v>3620369.54</v>
          </cell>
          <cell r="G20">
            <v>4112644</v>
          </cell>
          <cell r="H20">
            <v>992078</v>
          </cell>
          <cell r="I20">
            <v>254963</v>
          </cell>
          <cell r="J20">
            <v>7.04</v>
          </cell>
          <cell r="K20">
            <v>3.9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113.6</v>
          </cell>
          <cell r="P20">
            <v>40.4</v>
          </cell>
          <cell r="Q20">
            <v>4552742</v>
          </cell>
          <cell r="R20">
            <v>141448</v>
          </cell>
          <cell r="S20">
            <v>3.91</v>
          </cell>
        </row>
        <row r="21">
          <cell r="A21" t="str">
            <v xml:space="preserve">312.00 02           </v>
          </cell>
          <cell r="B21">
            <v>42339</v>
          </cell>
          <cell r="C21">
            <v>60</v>
          </cell>
          <cell r="D21" t="str">
            <v xml:space="preserve">R2   </v>
          </cell>
          <cell r="E21">
            <v>-29</v>
          </cell>
          <cell r="F21">
            <v>13074087.640000001</v>
          </cell>
          <cell r="G21">
            <v>13391296</v>
          </cell>
          <cell r="H21">
            <v>3474277</v>
          </cell>
          <cell r="I21">
            <v>588851</v>
          </cell>
          <cell r="J21">
            <v>4.5</v>
          </cell>
          <cell r="K21">
            <v>5.9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102.4</v>
          </cell>
          <cell r="P21">
            <v>24.8</v>
          </cell>
          <cell r="Q21">
            <v>12868257</v>
          </cell>
          <cell r="R21">
            <v>678222</v>
          </cell>
          <cell r="S21">
            <v>5.19</v>
          </cell>
        </row>
        <row r="22">
          <cell r="A22" t="str">
            <v xml:space="preserve">312.00 03           </v>
          </cell>
          <cell r="B22">
            <v>45627</v>
          </cell>
          <cell r="C22">
            <v>60</v>
          </cell>
          <cell r="D22" t="str">
            <v xml:space="preserve">R2   </v>
          </cell>
          <cell r="E22">
            <v>-18</v>
          </cell>
          <cell r="F22">
            <v>26116801.59</v>
          </cell>
          <cell r="G22">
            <v>13386282</v>
          </cell>
          <cell r="H22">
            <v>17431543</v>
          </cell>
          <cell r="I22">
            <v>1206144</v>
          </cell>
          <cell r="J22">
            <v>4.62</v>
          </cell>
          <cell r="K22">
            <v>14.5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51.3</v>
          </cell>
          <cell r="P22">
            <v>19.100000000000001</v>
          </cell>
          <cell r="Q22">
            <v>13044637</v>
          </cell>
          <cell r="R22">
            <v>1229968</v>
          </cell>
          <cell r="S22">
            <v>4.71</v>
          </cell>
        </row>
        <row r="23">
          <cell r="A23" t="str">
            <v xml:space="preserve">312.00 06           </v>
          </cell>
          <cell r="B23">
            <v>45627</v>
          </cell>
          <cell r="C23">
            <v>60</v>
          </cell>
          <cell r="D23" t="str">
            <v xml:space="preserve">R2   </v>
          </cell>
          <cell r="E23">
            <v>-5</v>
          </cell>
          <cell r="F23">
            <v>3153163.32</v>
          </cell>
          <cell r="G23">
            <v>1429766</v>
          </cell>
          <cell r="H23">
            <v>1881055</v>
          </cell>
          <cell r="I23">
            <v>130161</v>
          </cell>
          <cell r="J23">
            <v>4.13</v>
          </cell>
          <cell r="K23">
            <v>14.5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45.3</v>
          </cell>
          <cell r="P23">
            <v>17.3</v>
          </cell>
          <cell r="Q23">
            <v>1498951</v>
          </cell>
          <cell r="R23">
            <v>125291</v>
          </cell>
          <cell r="S23">
            <v>3.97</v>
          </cell>
        </row>
        <row r="24">
          <cell r="A24" t="str">
            <v xml:space="preserve">312.00 10           </v>
          </cell>
          <cell r="B24">
            <v>44531</v>
          </cell>
          <cell r="C24">
            <v>60</v>
          </cell>
          <cell r="D24" t="str">
            <v xml:space="preserve">R2   </v>
          </cell>
          <cell r="E24">
            <v>-5</v>
          </cell>
          <cell r="F24">
            <v>2310692.41</v>
          </cell>
          <cell r="G24">
            <v>1566953</v>
          </cell>
          <cell r="H24">
            <v>859276</v>
          </cell>
          <cell r="I24">
            <v>73083</v>
          </cell>
          <cell r="J24">
            <v>3.16</v>
          </cell>
          <cell r="K24">
            <v>11.8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67.8</v>
          </cell>
          <cell r="P24">
            <v>14.5</v>
          </cell>
          <cell r="Q24">
            <v>1184712</v>
          </cell>
          <cell r="R24">
            <v>105963</v>
          </cell>
          <cell r="S24">
            <v>4.59</v>
          </cell>
        </row>
        <row r="25">
          <cell r="A25" t="str">
            <v xml:space="preserve">312.00 11           </v>
          </cell>
          <cell r="B25">
            <v>43435</v>
          </cell>
          <cell r="C25">
            <v>60</v>
          </cell>
          <cell r="D25" t="str">
            <v xml:space="preserve">R2   </v>
          </cell>
          <cell r="E25">
            <v>-37</v>
          </cell>
          <cell r="F25">
            <v>10431226.1</v>
          </cell>
          <cell r="G25">
            <v>8967568</v>
          </cell>
          <cell r="H25">
            <v>5323212</v>
          </cell>
          <cell r="I25">
            <v>614451</v>
          </cell>
          <cell r="J25">
            <v>5.89</v>
          </cell>
          <cell r="K25">
            <v>8.6999999999999993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86</v>
          </cell>
          <cell r="P25">
            <v>30.8</v>
          </cell>
          <cell r="Q25">
            <v>9832334</v>
          </cell>
          <cell r="R25">
            <v>512608</v>
          </cell>
          <cell r="S25">
            <v>4.91</v>
          </cell>
        </row>
        <row r="26">
          <cell r="A26" t="str">
            <v xml:space="preserve">312.00 12           </v>
          </cell>
          <cell r="B26">
            <v>44531</v>
          </cell>
          <cell r="C26">
            <v>60</v>
          </cell>
          <cell r="D26" t="str">
            <v xml:space="preserve">R2   </v>
          </cell>
          <cell r="E26">
            <v>-31</v>
          </cell>
          <cell r="F26">
            <v>10209014.029999999</v>
          </cell>
          <cell r="G26">
            <v>9447524</v>
          </cell>
          <cell r="H26">
            <v>3926286</v>
          </cell>
          <cell r="I26">
            <v>343955</v>
          </cell>
          <cell r="J26">
            <v>3.37</v>
          </cell>
          <cell r="K26">
            <v>11.4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92.5</v>
          </cell>
          <cell r="P26">
            <v>30.4</v>
          </cell>
          <cell r="Q26">
            <v>8927044</v>
          </cell>
          <cell r="R26">
            <v>390108</v>
          </cell>
          <cell r="S26">
            <v>3.82</v>
          </cell>
        </row>
        <row r="27">
          <cell r="A27" t="str">
            <v xml:space="preserve">312.00 21           </v>
          </cell>
          <cell r="B27">
            <v>44531</v>
          </cell>
          <cell r="C27">
            <v>60</v>
          </cell>
          <cell r="D27" t="str">
            <v xml:space="preserve">R2   </v>
          </cell>
          <cell r="E27">
            <v>-9</v>
          </cell>
          <cell r="F27">
            <v>66552170.75</v>
          </cell>
          <cell r="G27">
            <v>47862504</v>
          </cell>
          <cell r="H27">
            <v>24679363</v>
          </cell>
          <cell r="I27">
            <v>2131833</v>
          </cell>
          <cell r="J27">
            <v>3.2</v>
          </cell>
          <cell r="K27">
            <v>11.6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71.900000000000006</v>
          </cell>
          <cell r="P27">
            <v>23.9</v>
          </cell>
          <cell r="Q27">
            <v>44412746</v>
          </cell>
          <cell r="R27">
            <v>2431403</v>
          </cell>
          <cell r="S27">
            <v>3.65</v>
          </cell>
        </row>
        <row r="28">
          <cell r="A28" t="str">
            <v xml:space="preserve">312.00 22           </v>
          </cell>
          <cell r="B28">
            <v>45992</v>
          </cell>
          <cell r="C28">
            <v>60</v>
          </cell>
          <cell r="D28" t="str">
            <v xml:space="preserve">R2   </v>
          </cell>
          <cell r="E28">
            <v>-8</v>
          </cell>
          <cell r="F28">
            <v>100560103.08</v>
          </cell>
          <cell r="G28">
            <v>59630602</v>
          </cell>
          <cell r="H28">
            <v>48974312</v>
          </cell>
          <cell r="I28">
            <v>3209118</v>
          </cell>
          <cell r="J28">
            <v>3.19</v>
          </cell>
          <cell r="K28">
            <v>15.3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59.3</v>
          </cell>
          <cell r="P28">
            <v>20.8</v>
          </cell>
          <cell r="Q28">
            <v>57287766</v>
          </cell>
          <cell r="R28">
            <v>3360587</v>
          </cell>
          <cell r="S28">
            <v>3.34</v>
          </cell>
        </row>
        <row r="29">
          <cell r="A29" t="str">
            <v xml:space="preserve">314.00 01           </v>
          </cell>
          <cell r="B29">
            <v>41609</v>
          </cell>
          <cell r="C29">
            <v>70</v>
          </cell>
          <cell r="D29" t="str">
            <v xml:space="preserve">R2   </v>
          </cell>
          <cell r="E29">
            <v>-40</v>
          </cell>
          <cell r="F29">
            <v>2773606.56</v>
          </cell>
          <cell r="G29">
            <v>3074820</v>
          </cell>
          <cell r="H29">
            <v>808230</v>
          </cell>
          <cell r="I29">
            <v>206053</v>
          </cell>
          <cell r="J29">
            <v>7.43</v>
          </cell>
          <cell r="K29">
            <v>3.9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110.9</v>
          </cell>
          <cell r="P29">
            <v>42.7</v>
          </cell>
          <cell r="Q29">
            <v>3486293</v>
          </cell>
          <cell r="R29">
            <v>101061</v>
          </cell>
          <cell r="S29">
            <v>3.64</v>
          </cell>
        </row>
        <row r="30">
          <cell r="A30" t="str">
            <v xml:space="preserve">314.00 02           </v>
          </cell>
          <cell r="B30">
            <v>42339</v>
          </cell>
          <cell r="C30">
            <v>70</v>
          </cell>
          <cell r="D30" t="str">
            <v xml:space="preserve">R2   </v>
          </cell>
          <cell r="E30">
            <v>-29</v>
          </cell>
          <cell r="F30">
            <v>6317388.3099999996</v>
          </cell>
          <cell r="G30">
            <v>5841089</v>
          </cell>
          <cell r="H30">
            <v>2308341</v>
          </cell>
          <cell r="I30">
            <v>389934</v>
          </cell>
          <cell r="J30">
            <v>6.17</v>
          </cell>
          <cell r="K30">
            <v>5.9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92.5</v>
          </cell>
          <cell r="P30">
            <v>26.8</v>
          </cell>
          <cell r="Q30">
            <v>5998931</v>
          </cell>
          <cell r="R30">
            <v>362983</v>
          </cell>
          <cell r="S30">
            <v>5.75</v>
          </cell>
        </row>
        <row r="31">
          <cell r="A31" t="str">
            <v xml:space="preserve">314.00 03           </v>
          </cell>
          <cell r="B31">
            <v>45627</v>
          </cell>
          <cell r="C31">
            <v>70</v>
          </cell>
          <cell r="D31" t="str">
            <v xml:space="preserve">R2   </v>
          </cell>
          <cell r="E31">
            <v>-18</v>
          </cell>
          <cell r="F31">
            <v>10458250.01</v>
          </cell>
          <cell r="G31">
            <v>8714748</v>
          </cell>
          <cell r="H31">
            <v>3625987</v>
          </cell>
          <cell r="I31">
            <v>252513</v>
          </cell>
          <cell r="J31">
            <v>2.41</v>
          </cell>
          <cell r="K31">
            <v>14.4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83.3</v>
          </cell>
          <cell r="P31">
            <v>30.9</v>
          </cell>
          <cell r="Q31">
            <v>7740199</v>
          </cell>
          <cell r="R31">
            <v>321372</v>
          </cell>
          <cell r="S31">
            <v>3.07</v>
          </cell>
        </row>
        <row r="32">
          <cell r="A32" t="str">
            <v xml:space="preserve">314.00 06           </v>
          </cell>
          <cell r="B32">
            <v>45627</v>
          </cell>
          <cell r="C32">
            <v>70</v>
          </cell>
          <cell r="D32" t="str">
            <v xml:space="preserve">R2   </v>
          </cell>
          <cell r="E32">
            <v>-3</v>
          </cell>
          <cell r="F32">
            <v>413539.56</v>
          </cell>
          <cell r="G32">
            <v>254122</v>
          </cell>
          <cell r="H32">
            <v>171824</v>
          </cell>
          <cell r="I32">
            <v>11701</v>
          </cell>
          <cell r="J32">
            <v>2.83</v>
          </cell>
          <cell r="K32">
            <v>14.7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61.5</v>
          </cell>
          <cell r="P32">
            <v>14.3</v>
          </cell>
          <cell r="Q32">
            <v>185236</v>
          </cell>
          <cell r="R32">
            <v>16438</v>
          </cell>
          <cell r="S32">
            <v>3.97</v>
          </cell>
        </row>
        <row r="33">
          <cell r="A33" t="str">
            <v xml:space="preserve">314.00 10           </v>
          </cell>
          <cell r="B33">
            <v>44531</v>
          </cell>
          <cell r="C33">
            <v>70</v>
          </cell>
          <cell r="D33" t="str">
            <v xml:space="preserve">R2   </v>
          </cell>
          <cell r="E33">
            <v>-3</v>
          </cell>
          <cell r="F33">
            <v>60987.16</v>
          </cell>
          <cell r="G33">
            <v>11885</v>
          </cell>
          <cell r="H33">
            <v>50932</v>
          </cell>
          <cell r="I33">
            <v>4301</v>
          </cell>
          <cell r="J33">
            <v>7.05</v>
          </cell>
          <cell r="K33">
            <v>11.8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19.5</v>
          </cell>
          <cell r="P33">
            <v>6.2</v>
          </cell>
          <cell r="Q33">
            <v>20781</v>
          </cell>
          <cell r="R33">
            <v>3548</v>
          </cell>
          <cell r="S33">
            <v>5.82</v>
          </cell>
        </row>
        <row r="34">
          <cell r="A34" t="str">
            <v xml:space="preserve">314.00 11           </v>
          </cell>
          <cell r="B34">
            <v>43435</v>
          </cell>
          <cell r="C34">
            <v>70</v>
          </cell>
          <cell r="D34" t="str">
            <v xml:space="preserve">R2   </v>
          </cell>
          <cell r="E34">
            <v>-35</v>
          </cell>
          <cell r="F34">
            <v>7102196.0700000003</v>
          </cell>
          <cell r="G34">
            <v>6158211</v>
          </cell>
          <cell r="H34">
            <v>3429754</v>
          </cell>
          <cell r="I34">
            <v>389931</v>
          </cell>
          <cell r="J34">
            <v>5.49</v>
          </cell>
          <cell r="K34">
            <v>8.8000000000000007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86.7</v>
          </cell>
          <cell r="P34">
            <v>28.9</v>
          </cell>
          <cell r="Q34">
            <v>6514945</v>
          </cell>
          <cell r="R34">
            <v>348962</v>
          </cell>
          <cell r="S34">
            <v>4.91</v>
          </cell>
        </row>
        <row r="35">
          <cell r="A35" t="str">
            <v xml:space="preserve">314.00 12           </v>
          </cell>
          <cell r="B35">
            <v>44531</v>
          </cell>
          <cell r="C35">
            <v>70</v>
          </cell>
          <cell r="D35" t="str">
            <v xml:space="preserve">R2   </v>
          </cell>
          <cell r="E35">
            <v>-30</v>
          </cell>
          <cell r="F35">
            <v>12854060.460000001</v>
          </cell>
          <cell r="G35">
            <v>7491676</v>
          </cell>
          <cell r="H35">
            <v>9218602</v>
          </cell>
          <cell r="I35">
            <v>784969</v>
          </cell>
          <cell r="J35">
            <v>6.11</v>
          </cell>
          <cell r="K35">
            <v>11.7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58.3</v>
          </cell>
          <cell r="P35">
            <v>19.2</v>
          </cell>
          <cell r="Q35">
            <v>8093104</v>
          </cell>
          <cell r="R35">
            <v>732783</v>
          </cell>
          <cell r="S35">
            <v>5.7</v>
          </cell>
        </row>
        <row r="36">
          <cell r="A36" t="str">
            <v xml:space="preserve">314.00 21           </v>
          </cell>
          <cell r="B36">
            <v>44531</v>
          </cell>
          <cell r="C36">
            <v>70</v>
          </cell>
          <cell r="D36" t="str">
            <v xml:space="preserve">R2   </v>
          </cell>
          <cell r="E36">
            <v>-7</v>
          </cell>
          <cell r="F36">
            <v>20354760.690000001</v>
          </cell>
          <cell r="G36">
            <v>12301121</v>
          </cell>
          <cell r="H36">
            <v>9478472</v>
          </cell>
          <cell r="I36">
            <v>808077</v>
          </cell>
          <cell r="J36">
            <v>3.97</v>
          </cell>
          <cell r="K36">
            <v>11.7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60.4</v>
          </cell>
          <cell r="P36">
            <v>21.3</v>
          </cell>
          <cell r="Q36">
            <v>12190016</v>
          </cell>
          <cell r="R36">
            <v>817754</v>
          </cell>
          <cell r="S36">
            <v>4.0199999999999996</v>
          </cell>
        </row>
        <row r="37">
          <cell r="A37" t="str">
            <v xml:space="preserve">314.00 22           </v>
          </cell>
          <cell r="B37">
            <v>45992</v>
          </cell>
          <cell r="C37">
            <v>70</v>
          </cell>
          <cell r="D37" t="str">
            <v xml:space="preserve">R2   </v>
          </cell>
          <cell r="E37">
            <v>-7</v>
          </cell>
          <cell r="F37">
            <v>24975604.940000001</v>
          </cell>
          <cell r="G37">
            <v>14187740</v>
          </cell>
          <cell r="H37">
            <v>12536158</v>
          </cell>
          <cell r="I37">
            <v>810073</v>
          </cell>
          <cell r="J37">
            <v>3.24</v>
          </cell>
          <cell r="K37">
            <v>15.5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56.8</v>
          </cell>
          <cell r="P37">
            <v>20.6</v>
          </cell>
          <cell r="Q37">
            <v>14057184</v>
          </cell>
          <cell r="R37">
            <v>819007</v>
          </cell>
          <cell r="S37">
            <v>3.28</v>
          </cell>
        </row>
        <row r="38">
          <cell r="A38" t="str">
            <v xml:space="preserve">315.00 01           </v>
          </cell>
          <cell r="B38">
            <v>41609</v>
          </cell>
          <cell r="C38">
            <v>60</v>
          </cell>
          <cell r="D38" t="str">
            <v xml:space="preserve">S1.5 </v>
          </cell>
          <cell r="E38">
            <v>-38</v>
          </cell>
          <cell r="F38">
            <v>983607.87</v>
          </cell>
          <cell r="G38">
            <v>1088067</v>
          </cell>
          <cell r="H38">
            <v>269312</v>
          </cell>
          <cell r="I38">
            <v>69632</v>
          </cell>
          <cell r="J38">
            <v>7.08</v>
          </cell>
          <cell r="K38">
            <v>3.9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110.6</v>
          </cell>
          <cell r="P38">
            <v>40.700000000000003</v>
          </cell>
          <cell r="Q38">
            <v>1218334</v>
          </cell>
          <cell r="R38">
            <v>35850</v>
          </cell>
          <cell r="S38">
            <v>3.64</v>
          </cell>
        </row>
        <row r="39">
          <cell r="A39" t="str">
            <v xml:space="preserve">315.00 02           </v>
          </cell>
          <cell r="B39">
            <v>42339</v>
          </cell>
          <cell r="C39">
            <v>60</v>
          </cell>
          <cell r="D39" t="str">
            <v xml:space="preserve">S1.5 </v>
          </cell>
          <cell r="E39">
            <v>-26</v>
          </cell>
          <cell r="F39">
            <v>932580.81</v>
          </cell>
          <cell r="G39">
            <v>1021919</v>
          </cell>
          <cell r="H39">
            <v>153132</v>
          </cell>
          <cell r="I39">
            <v>26288</v>
          </cell>
          <cell r="J39">
            <v>2.82</v>
          </cell>
          <cell r="K39">
            <v>5.8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109.6</v>
          </cell>
          <cell r="P39">
            <v>35.9</v>
          </cell>
          <cell r="Q39">
            <v>966679</v>
          </cell>
          <cell r="R39">
            <v>35956</v>
          </cell>
          <cell r="S39">
            <v>3.86</v>
          </cell>
        </row>
        <row r="40">
          <cell r="A40" t="str">
            <v xml:space="preserve">315.00 03           </v>
          </cell>
          <cell r="B40">
            <v>45627</v>
          </cell>
          <cell r="C40">
            <v>60</v>
          </cell>
          <cell r="D40" t="str">
            <v xml:space="preserve">S1.5 </v>
          </cell>
          <cell r="E40">
            <v>-15</v>
          </cell>
          <cell r="F40">
            <v>4247729.8</v>
          </cell>
          <cell r="G40">
            <v>3894123</v>
          </cell>
          <cell r="H40">
            <v>990766</v>
          </cell>
          <cell r="I40">
            <v>72836</v>
          </cell>
          <cell r="J40">
            <v>1.71</v>
          </cell>
          <cell r="K40">
            <v>13.6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91.7</v>
          </cell>
          <cell r="P40">
            <v>33.4</v>
          </cell>
          <cell r="Q40">
            <v>3354901</v>
          </cell>
          <cell r="R40">
            <v>112901</v>
          </cell>
          <cell r="S40">
            <v>2.66</v>
          </cell>
        </row>
        <row r="41">
          <cell r="A41" t="str">
            <v xml:space="preserve">315.00 06           </v>
          </cell>
          <cell r="B41">
            <v>45627</v>
          </cell>
          <cell r="C41">
            <v>60</v>
          </cell>
          <cell r="D41" t="str">
            <v xml:space="preserve">S1.5 </v>
          </cell>
          <cell r="E41">
            <v>-2</v>
          </cell>
          <cell r="F41">
            <v>489375.58</v>
          </cell>
          <cell r="G41">
            <v>231694</v>
          </cell>
          <cell r="H41">
            <v>267468</v>
          </cell>
          <cell r="I41">
            <v>18144</v>
          </cell>
          <cell r="J41">
            <v>3.71</v>
          </cell>
          <cell r="K41">
            <v>14.7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47.3</v>
          </cell>
          <cell r="P41">
            <v>11.6</v>
          </cell>
          <cell r="Q41">
            <v>192153</v>
          </cell>
          <cell r="R41">
            <v>20872</v>
          </cell>
          <cell r="S41">
            <v>4.2699999999999996</v>
          </cell>
        </row>
        <row r="42">
          <cell r="A42" t="str">
            <v xml:space="preserve">315.00 10           </v>
          </cell>
          <cell r="B42">
            <v>44531</v>
          </cell>
          <cell r="C42">
            <v>60</v>
          </cell>
          <cell r="D42" t="str">
            <v xml:space="preserve">S1.5 </v>
          </cell>
          <cell r="E42">
            <v>-2</v>
          </cell>
          <cell r="F42">
            <v>607840.06000000006</v>
          </cell>
          <cell r="G42">
            <v>441408</v>
          </cell>
          <cell r="H42">
            <v>178590</v>
          </cell>
          <cell r="I42">
            <v>15122</v>
          </cell>
          <cell r="J42">
            <v>2.4900000000000002</v>
          </cell>
          <cell r="K42">
            <v>11.8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72.599999999999994</v>
          </cell>
          <cell r="P42">
            <v>16.100000000000001</v>
          </cell>
          <cell r="Q42">
            <v>329222</v>
          </cell>
          <cell r="R42">
            <v>24763</v>
          </cell>
          <cell r="S42">
            <v>4.07</v>
          </cell>
        </row>
        <row r="43">
          <cell r="A43" t="str">
            <v xml:space="preserve">315.00 11           </v>
          </cell>
          <cell r="B43">
            <v>43435</v>
          </cell>
          <cell r="C43">
            <v>60</v>
          </cell>
          <cell r="D43" t="str">
            <v xml:space="preserve">S1.5 </v>
          </cell>
          <cell r="E43">
            <v>-34</v>
          </cell>
          <cell r="F43">
            <v>1976019.39</v>
          </cell>
          <cell r="G43">
            <v>1858311</v>
          </cell>
          <cell r="H43">
            <v>789555</v>
          </cell>
          <cell r="I43">
            <v>92264</v>
          </cell>
          <cell r="J43">
            <v>4.67</v>
          </cell>
          <cell r="K43">
            <v>8.6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94</v>
          </cell>
          <cell r="P43">
            <v>34.6</v>
          </cell>
          <cell r="Q43">
            <v>1929472</v>
          </cell>
          <cell r="R43">
            <v>83686</v>
          </cell>
          <cell r="S43">
            <v>4.24</v>
          </cell>
        </row>
        <row r="44">
          <cell r="A44" t="str">
            <v xml:space="preserve">315.00 12           </v>
          </cell>
          <cell r="B44">
            <v>44531</v>
          </cell>
          <cell r="C44">
            <v>60</v>
          </cell>
          <cell r="D44" t="str">
            <v xml:space="preserve">S1.5 </v>
          </cell>
          <cell r="E44">
            <v>-28</v>
          </cell>
          <cell r="F44">
            <v>1487292.45</v>
          </cell>
          <cell r="G44">
            <v>1584278</v>
          </cell>
          <cell r="H44">
            <v>319457</v>
          </cell>
          <cell r="I44">
            <v>29399</v>
          </cell>
          <cell r="J44">
            <v>1.98</v>
          </cell>
          <cell r="K44">
            <v>10.9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106.5</v>
          </cell>
          <cell r="P44">
            <v>38</v>
          </cell>
          <cell r="Q44">
            <v>1447310</v>
          </cell>
          <cell r="R44">
            <v>42006</v>
          </cell>
          <cell r="S44">
            <v>2.82</v>
          </cell>
        </row>
        <row r="45">
          <cell r="A45" t="str">
            <v xml:space="preserve">315.00 21           </v>
          </cell>
          <cell r="B45">
            <v>44531</v>
          </cell>
          <cell r="C45">
            <v>60</v>
          </cell>
          <cell r="D45" t="str">
            <v xml:space="preserve">S1.5 </v>
          </cell>
          <cell r="E45">
            <v>-6</v>
          </cell>
          <cell r="F45">
            <v>14353517.27</v>
          </cell>
          <cell r="G45">
            <v>11524373</v>
          </cell>
          <cell r="H45">
            <v>3690357</v>
          </cell>
          <cell r="I45">
            <v>323837</v>
          </cell>
          <cell r="J45">
            <v>2.2599999999999998</v>
          </cell>
          <cell r="K45">
            <v>11.4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80.3</v>
          </cell>
          <cell r="P45">
            <v>27.1</v>
          </cell>
          <cell r="Q45">
            <v>10389235</v>
          </cell>
          <cell r="R45">
            <v>424234</v>
          </cell>
          <cell r="S45">
            <v>2.96</v>
          </cell>
        </row>
        <row r="46">
          <cell r="A46" t="str">
            <v xml:space="preserve">315.00 22           </v>
          </cell>
          <cell r="B46">
            <v>45992</v>
          </cell>
          <cell r="C46">
            <v>60</v>
          </cell>
          <cell r="D46" t="str">
            <v xml:space="preserve">S1.5 </v>
          </cell>
          <cell r="E46">
            <v>-5</v>
          </cell>
          <cell r="F46">
            <v>12670860.199999999</v>
          </cell>
          <cell r="G46">
            <v>8233528</v>
          </cell>
          <cell r="H46">
            <v>5070875</v>
          </cell>
          <cell r="I46">
            <v>336750</v>
          </cell>
          <cell r="J46">
            <v>2.66</v>
          </cell>
          <cell r="K46">
            <v>15.1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65</v>
          </cell>
          <cell r="P46">
            <v>23.3</v>
          </cell>
          <cell r="Q46">
            <v>7806491</v>
          </cell>
          <cell r="R46">
            <v>365347</v>
          </cell>
          <cell r="S46">
            <v>2.88</v>
          </cell>
        </row>
        <row r="47">
          <cell r="A47" t="str">
            <v xml:space="preserve">316.00 01           </v>
          </cell>
          <cell r="B47">
            <v>41609</v>
          </cell>
          <cell r="C47">
            <v>50</v>
          </cell>
          <cell r="D47" t="str">
            <v xml:space="preserve">R1.5 </v>
          </cell>
          <cell r="E47">
            <v>-39</v>
          </cell>
          <cell r="F47">
            <v>512216.74</v>
          </cell>
          <cell r="G47">
            <v>544003</v>
          </cell>
          <cell r="H47">
            <v>167978</v>
          </cell>
          <cell r="I47">
            <v>43151</v>
          </cell>
          <cell r="J47">
            <v>8.42</v>
          </cell>
          <cell r="K47">
            <v>3.9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106.2</v>
          </cell>
          <cell r="P47">
            <v>28.6</v>
          </cell>
          <cell r="Q47">
            <v>597714</v>
          </cell>
          <cell r="R47">
            <v>29236</v>
          </cell>
          <cell r="S47">
            <v>5.71</v>
          </cell>
        </row>
        <row r="48">
          <cell r="A48" t="str">
            <v xml:space="preserve">316.00 02           </v>
          </cell>
          <cell r="B48">
            <v>42339</v>
          </cell>
          <cell r="C48">
            <v>50</v>
          </cell>
          <cell r="D48" t="str">
            <v xml:space="preserve">R1.5 </v>
          </cell>
          <cell r="E48">
            <v>-27</v>
          </cell>
          <cell r="F48">
            <v>412496.69</v>
          </cell>
          <cell r="G48">
            <v>367747</v>
          </cell>
          <cell r="H48">
            <v>156124</v>
          </cell>
          <cell r="I48">
            <v>26807</v>
          </cell>
          <cell r="J48">
            <v>6.5</v>
          </cell>
          <cell r="K48">
            <v>5.8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89.2</v>
          </cell>
          <cell r="P48">
            <v>21.6</v>
          </cell>
          <cell r="Q48">
            <v>390406</v>
          </cell>
          <cell r="R48">
            <v>22872</v>
          </cell>
          <cell r="S48">
            <v>5.54</v>
          </cell>
        </row>
        <row r="49">
          <cell r="A49" t="str">
            <v xml:space="preserve">316.00 03           </v>
          </cell>
          <cell r="B49">
            <v>45627</v>
          </cell>
          <cell r="C49">
            <v>50</v>
          </cell>
          <cell r="D49" t="str">
            <v xml:space="preserve">R1.5 </v>
          </cell>
          <cell r="E49">
            <v>-16</v>
          </cell>
          <cell r="F49">
            <v>667967.71</v>
          </cell>
          <cell r="G49">
            <v>532612</v>
          </cell>
          <cell r="H49">
            <v>242231</v>
          </cell>
          <cell r="I49">
            <v>17812</v>
          </cell>
          <cell r="J49">
            <v>2.67</v>
          </cell>
          <cell r="K49">
            <v>13.6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79.7</v>
          </cell>
          <cell r="P49">
            <v>26.9</v>
          </cell>
          <cell r="Q49">
            <v>471034</v>
          </cell>
          <cell r="R49">
            <v>22442</v>
          </cell>
          <cell r="S49">
            <v>3.36</v>
          </cell>
        </row>
        <row r="50">
          <cell r="A50" t="str">
            <v xml:space="preserve">316.00 06           </v>
          </cell>
          <cell r="B50">
            <v>45627</v>
          </cell>
          <cell r="C50">
            <v>50</v>
          </cell>
          <cell r="D50" t="str">
            <v xml:space="preserve">R1.5 </v>
          </cell>
          <cell r="E50">
            <v>-2</v>
          </cell>
          <cell r="F50">
            <v>878087.69</v>
          </cell>
          <cell r="G50">
            <v>127126</v>
          </cell>
          <cell r="H50">
            <v>768523</v>
          </cell>
          <cell r="I50">
            <v>53682</v>
          </cell>
          <cell r="J50">
            <v>6.11</v>
          </cell>
          <cell r="K50">
            <v>14.3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14.5</v>
          </cell>
          <cell r="P50">
            <v>8.1999999999999993</v>
          </cell>
          <cell r="Q50">
            <v>270188</v>
          </cell>
          <cell r="R50">
            <v>43595</v>
          </cell>
          <cell r="S50">
            <v>4.96</v>
          </cell>
        </row>
        <row r="51">
          <cell r="A51" t="str">
            <v xml:space="preserve">316.00 10           </v>
          </cell>
          <cell r="B51">
            <v>44531</v>
          </cell>
          <cell r="C51">
            <v>50</v>
          </cell>
          <cell r="D51" t="str">
            <v xml:space="preserve">R1.5 </v>
          </cell>
          <cell r="E51">
            <v>-2</v>
          </cell>
          <cell r="F51">
            <v>1447989.63</v>
          </cell>
          <cell r="G51">
            <v>1125581</v>
          </cell>
          <cell r="H51">
            <v>351368</v>
          </cell>
          <cell r="I51">
            <v>30487</v>
          </cell>
          <cell r="J51">
            <v>2.11</v>
          </cell>
          <cell r="K51">
            <v>11.5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77.7</v>
          </cell>
          <cell r="P51">
            <v>13.6</v>
          </cell>
          <cell r="Q51">
            <v>751709</v>
          </cell>
          <cell r="R51">
            <v>63054</v>
          </cell>
          <cell r="S51">
            <v>4.3499999999999996</v>
          </cell>
        </row>
        <row r="52">
          <cell r="A52" t="str">
            <v xml:space="preserve">316.00 11           </v>
          </cell>
          <cell r="B52">
            <v>43435</v>
          </cell>
          <cell r="C52">
            <v>50</v>
          </cell>
          <cell r="D52" t="str">
            <v xml:space="preserve">R1.5 </v>
          </cell>
          <cell r="E52">
            <v>-34</v>
          </cell>
          <cell r="F52">
            <v>256664.48</v>
          </cell>
          <cell r="G52">
            <v>276784</v>
          </cell>
          <cell r="H52">
            <v>67146</v>
          </cell>
          <cell r="I52">
            <v>8341</v>
          </cell>
          <cell r="J52">
            <v>3.25</v>
          </cell>
          <cell r="K52">
            <v>8.1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107.8</v>
          </cell>
          <cell r="P52">
            <v>41.5</v>
          </cell>
          <cell r="Q52">
            <v>277481</v>
          </cell>
          <cell r="R52">
            <v>8254</v>
          </cell>
          <cell r="S52">
            <v>3.22</v>
          </cell>
        </row>
        <row r="53">
          <cell r="A53" t="str">
            <v xml:space="preserve">316.00 12           </v>
          </cell>
          <cell r="B53">
            <v>44531</v>
          </cell>
          <cell r="C53">
            <v>50</v>
          </cell>
          <cell r="D53" t="str">
            <v xml:space="preserve">R1.5 </v>
          </cell>
          <cell r="E53">
            <v>-29</v>
          </cell>
          <cell r="F53">
            <v>229258.33</v>
          </cell>
          <cell r="G53">
            <v>90560</v>
          </cell>
          <cell r="H53">
            <v>205183</v>
          </cell>
          <cell r="I53">
            <v>17933</v>
          </cell>
          <cell r="J53">
            <v>7.82</v>
          </cell>
          <cell r="K53">
            <v>11.4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39.5</v>
          </cell>
          <cell r="P53">
            <v>14.1</v>
          </cell>
          <cell r="Q53">
            <v>112539</v>
          </cell>
          <cell r="R53">
            <v>15932</v>
          </cell>
          <cell r="S53">
            <v>6.95</v>
          </cell>
        </row>
        <row r="54">
          <cell r="A54" t="str">
            <v xml:space="preserve">316.00 21           </v>
          </cell>
          <cell r="B54">
            <v>44531</v>
          </cell>
          <cell r="C54">
            <v>50</v>
          </cell>
          <cell r="D54" t="str">
            <v xml:space="preserve">R1.5 </v>
          </cell>
          <cell r="E54">
            <v>-6</v>
          </cell>
          <cell r="F54">
            <v>2196418.0299999998</v>
          </cell>
          <cell r="G54">
            <v>1274066</v>
          </cell>
          <cell r="H54">
            <v>1054137</v>
          </cell>
          <cell r="I54">
            <v>92324</v>
          </cell>
          <cell r="J54">
            <v>4.2</v>
          </cell>
          <cell r="K54">
            <v>11.4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58</v>
          </cell>
          <cell r="P54">
            <v>18</v>
          </cell>
          <cell r="Q54">
            <v>1257571</v>
          </cell>
          <cell r="R54">
            <v>93789</v>
          </cell>
          <cell r="S54">
            <v>4.2699999999999996</v>
          </cell>
        </row>
        <row r="55">
          <cell r="A55" t="str">
            <v xml:space="preserve">316.00 22           </v>
          </cell>
          <cell r="B55">
            <v>45992</v>
          </cell>
          <cell r="C55">
            <v>50</v>
          </cell>
          <cell r="D55" t="str">
            <v xml:space="preserve">R1.5 </v>
          </cell>
          <cell r="E55">
            <v>-6</v>
          </cell>
          <cell r="F55">
            <v>1225615.42</v>
          </cell>
          <cell r="G55">
            <v>766004</v>
          </cell>
          <cell r="H55">
            <v>533148</v>
          </cell>
          <cell r="I55">
            <v>35838</v>
          </cell>
          <cell r="J55">
            <v>2.92</v>
          </cell>
          <cell r="K55">
            <v>14.9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62.5</v>
          </cell>
          <cell r="P55">
            <v>19.100000000000001</v>
          </cell>
          <cell r="Q55">
            <v>649992</v>
          </cell>
          <cell r="R55">
            <v>43765</v>
          </cell>
          <cell r="S55">
            <v>3.57</v>
          </cell>
        </row>
        <row r="56">
          <cell r="A56">
            <v>317</v>
          </cell>
          <cell r="B56" t="str">
            <v xml:space="preserve">       </v>
          </cell>
          <cell r="C56">
            <v>0</v>
          </cell>
          <cell r="D56" t="str">
            <v xml:space="preserve">ND   </v>
          </cell>
          <cell r="E56">
            <v>0</v>
          </cell>
          <cell r="F56">
            <v>2116131.12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>
            <v>330</v>
          </cell>
          <cell r="B57" t="str">
            <v xml:space="preserve">       </v>
          </cell>
          <cell r="C57">
            <v>0</v>
          </cell>
          <cell r="D57" t="str">
            <v xml:space="preserve">ND   </v>
          </cell>
          <cell r="E57">
            <v>0</v>
          </cell>
          <cell r="F57">
            <v>2226.66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 t="str">
            <v xml:space="preserve">340.10 00           </v>
          </cell>
          <cell r="B58" t="str">
            <v xml:space="preserve">       </v>
          </cell>
          <cell r="C58">
            <v>0</v>
          </cell>
          <cell r="D58" t="str">
            <v xml:space="preserve">ND   </v>
          </cell>
          <cell r="E58">
            <v>0</v>
          </cell>
          <cell r="F58">
            <v>18825.2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 t="str">
            <v xml:space="preserve">340.10 01           </v>
          </cell>
          <cell r="B59" t="str">
            <v xml:space="preserve">       </v>
          </cell>
          <cell r="C59">
            <v>0</v>
          </cell>
          <cell r="D59" t="str">
            <v xml:space="preserve">ND   </v>
          </cell>
          <cell r="E59">
            <v>0</v>
          </cell>
          <cell r="F59">
            <v>4881.59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 t="str">
            <v xml:space="preserve">340.10 02           </v>
          </cell>
          <cell r="B60" t="str">
            <v xml:space="preserve">       </v>
          </cell>
          <cell r="C60">
            <v>0</v>
          </cell>
          <cell r="D60" t="str">
            <v xml:space="preserve">ND   </v>
          </cell>
          <cell r="E60">
            <v>0</v>
          </cell>
          <cell r="F60">
            <v>17319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 xml:space="preserve">340.10 08           </v>
          </cell>
          <cell r="B61" t="str">
            <v xml:space="preserve">       </v>
          </cell>
          <cell r="C61">
            <v>0</v>
          </cell>
          <cell r="D61" t="str">
            <v xml:space="preserve">ND   </v>
          </cell>
          <cell r="E61">
            <v>0</v>
          </cell>
          <cell r="F61">
            <v>165267.75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A62" t="str">
            <v xml:space="preserve">341.00 01           </v>
          </cell>
          <cell r="B62">
            <v>44166</v>
          </cell>
          <cell r="C62" t="str">
            <v xml:space="preserve">   VAR</v>
          </cell>
          <cell r="D62" t="str">
            <v xml:space="preserve">SQ   </v>
          </cell>
          <cell r="E62">
            <v>-20</v>
          </cell>
          <cell r="F62">
            <v>36992.769999999997</v>
          </cell>
          <cell r="G62">
            <v>28317</v>
          </cell>
          <cell r="H62">
            <v>16074</v>
          </cell>
          <cell r="I62">
            <v>1462</v>
          </cell>
          <cell r="J62">
            <v>3.95</v>
          </cell>
          <cell r="K62">
            <v>11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76.5</v>
          </cell>
          <cell r="P62">
            <v>42.6</v>
          </cell>
          <cell r="Q62">
            <v>32340</v>
          </cell>
          <cell r="R62">
            <v>1096</v>
          </cell>
          <cell r="S62">
            <v>2.96</v>
          </cell>
        </row>
        <row r="63">
          <cell r="A63" t="str">
            <v xml:space="preserve">341.00 02           </v>
          </cell>
          <cell r="B63">
            <v>43800</v>
          </cell>
          <cell r="C63" t="str">
            <v xml:space="preserve">   VAR</v>
          </cell>
          <cell r="D63" t="str">
            <v xml:space="preserve">SQ   </v>
          </cell>
          <cell r="E63">
            <v>-22</v>
          </cell>
          <cell r="F63">
            <v>23728.32</v>
          </cell>
          <cell r="G63">
            <v>22317</v>
          </cell>
          <cell r="H63">
            <v>6632</v>
          </cell>
          <cell r="I63">
            <v>663</v>
          </cell>
          <cell r="J63">
            <v>2.79</v>
          </cell>
          <cell r="K63">
            <v>10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94.1</v>
          </cell>
          <cell r="P63">
            <v>40.9</v>
          </cell>
          <cell r="Q63">
            <v>22834</v>
          </cell>
          <cell r="R63">
            <v>611</v>
          </cell>
          <cell r="S63">
            <v>2.57</v>
          </cell>
        </row>
        <row r="64">
          <cell r="A64" t="str">
            <v xml:space="preserve">341.00 03           </v>
          </cell>
          <cell r="B64">
            <v>45627</v>
          </cell>
          <cell r="C64" t="str">
            <v xml:space="preserve">   VAR</v>
          </cell>
          <cell r="D64" t="str">
            <v xml:space="preserve">SQ   </v>
          </cell>
          <cell r="E64">
            <v>-7</v>
          </cell>
          <cell r="F64">
            <v>2400198.2000000002</v>
          </cell>
          <cell r="G64">
            <v>1200140</v>
          </cell>
          <cell r="H64">
            <v>1368072</v>
          </cell>
          <cell r="I64">
            <v>91205</v>
          </cell>
          <cell r="J64">
            <v>3.8</v>
          </cell>
          <cell r="K64">
            <v>15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50</v>
          </cell>
          <cell r="P64">
            <v>17.100000000000001</v>
          </cell>
          <cell r="Q64">
            <v>1355949</v>
          </cell>
          <cell r="R64">
            <v>80870</v>
          </cell>
          <cell r="S64">
            <v>3.37</v>
          </cell>
        </row>
        <row r="65">
          <cell r="A65" t="str">
            <v xml:space="preserve">341.00 04           </v>
          </cell>
          <cell r="B65">
            <v>45627</v>
          </cell>
          <cell r="C65" t="str">
            <v xml:space="preserve">   VAR</v>
          </cell>
          <cell r="D65" t="str">
            <v xml:space="preserve">SQ   </v>
          </cell>
          <cell r="E65">
            <v>-8</v>
          </cell>
          <cell r="F65">
            <v>2363834.54</v>
          </cell>
          <cell r="G65">
            <v>1192803</v>
          </cell>
          <cell r="H65">
            <v>1360139</v>
          </cell>
          <cell r="I65">
            <v>90676</v>
          </cell>
          <cell r="J65">
            <v>3.84</v>
          </cell>
          <cell r="K65">
            <v>15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50.5</v>
          </cell>
          <cell r="P65">
            <v>17.2</v>
          </cell>
          <cell r="Q65">
            <v>1358065</v>
          </cell>
          <cell r="R65">
            <v>79710</v>
          </cell>
          <cell r="S65">
            <v>3.37</v>
          </cell>
        </row>
        <row r="66">
          <cell r="A66" t="str">
            <v xml:space="preserve">341.00 06           </v>
          </cell>
          <cell r="B66">
            <v>43800</v>
          </cell>
          <cell r="C66" t="str">
            <v xml:space="preserve">   VAR</v>
          </cell>
          <cell r="D66" t="str">
            <v xml:space="preserve">SQ   </v>
          </cell>
          <cell r="E66">
            <v>-15</v>
          </cell>
          <cell r="F66">
            <v>21158.93</v>
          </cell>
          <cell r="G66">
            <v>17845</v>
          </cell>
          <cell r="H66">
            <v>6487</v>
          </cell>
          <cell r="I66">
            <v>649</v>
          </cell>
          <cell r="J66">
            <v>3.07</v>
          </cell>
          <cell r="K66">
            <v>10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84.3</v>
          </cell>
          <cell r="P66">
            <v>35</v>
          </cell>
          <cell r="Q66">
            <v>18824</v>
          </cell>
          <cell r="R66">
            <v>551</v>
          </cell>
          <cell r="S66">
            <v>2.6</v>
          </cell>
        </row>
        <row r="67">
          <cell r="A67" t="str">
            <v xml:space="preserve">341.00 08           </v>
          </cell>
          <cell r="B67">
            <v>58045</v>
          </cell>
          <cell r="C67" t="str">
            <v xml:space="preserve">   VAR</v>
          </cell>
          <cell r="D67" t="str">
            <v xml:space="preserve">SQ   </v>
          </cell>
          <cell r="E67">
            <v>-3</v>
          </cell>
          <cell r="F67">
            <v>4736246.37</v>
          </cell>
          <cell r="G67">
            <v>11093</v>
          </cell>
          <cell r="H67">
            <v>4867241</v>
          </cell>
          <cell r="I67">
            <v>99331</v>
          </cell>
          <cell r="J67">
            <v>2.1</v>
          </cell>
          <cell r="K67">
            <v>49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0.2</v>
          </cell>
          <cell r="P67">
            <v>2</v>
          </cell>
          <cell r="Q67">
            <v>175256</v>
          </cell>
          <cell r="R67">
            <v>95971</v>
          </cell>
          <cell r="S67">
            <v>2.0299999999999998</v>
          </cell>
        </row>
        <row r="68">
          <cell r="A68" t="str">
            <v xml:space="preserve">341.00 09           </v>
          </cell>
          <cell r="B68">
            <v>48183</v>
          </cell>
          <cell r="C68" t="str">
            <v xml:space="preserve">   VAR</v>
          </cell>
          <cell r="D68" t="str">
            <v xml:space="preserve">SQ   </v>
          </cell>
          <cell r="E68">
            <v>-3</v>
          </cell>
          <cell r="F68">
            <v>1340880.04</v>
          </cell>
          <cell r="G68">
            <v>9608</v>
          </cell>
          <cell r="H68">
            <v>1371499</v>
          </cell>
          <cell r="I68">
            <v>62340</v>
          </cell>
          <cell r="J68">
            <v>4.6500000000000004</v>
          </cell>
          <cell r="K68">
            <v>22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0.7</v>
          </cell>
          <cell r="P68">
            <v>9.6</v>
          </cell>
          <cell r="Q68">
            <v>412769</v>
          </cell>
          <cell r="R68">
            <v>44054</v>
          </cell>
          <cell r="S68">
            <v>3.29</v>
          </cell>
        </row>
        <row r="69">
          <cell r="A69" t="str">
            <v xml:space="preserve">341.00 12           </v>
          </cell>
          <cell r="B69">
            <v>41609</v>
          </cell>
          <cell r="C69" t="str">
            <v xml:space="preserve">   VAR</v>
          </cell>
          <cell r="D69" t="str">
            <v xml:space="preserve">SQ   </v>
          </cell>
          <cell r="E69">
            <v>-22</v>
          </cell>
          <cell r="F69">
            <v>98991.11</v>
          </cell>
          <cell r="G69">
            <v>88365</v>
          </cell>
          <cell r="H69">
            <v>32403</v>
          </cell>
          <cell r="I69">
            <v>8102</v>
          </cell>
          <cell r="J69">
            <v>8.18</v>
          </cell>
          <cell r="K69">
            <v>4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89.3</v>
          </cell>
          <cell r="P69">
            <v>43.9</v>
          </cell>
          <cell r="Q69">
            <v>109291</v>
          </cell>
          <cell r="R69">
            <v>2867</v>
          </cell>
          <cell r="S69">
            <v>2.9</v>
          </cell>
        </row>
        <row r="70">
          <cell r="A70" t="str">
            <v xml:space="preserve">341.00 15           </v>
          </cell>
          <cell r="B70">
            <v>44166</v>
          </cell>
          <cell r="C70" t="str">
            <v xml:space="preserve">   VAR</v>
          </cell>
          <cell r="D70" t="str">
            <v xml:space="preserve">SQ   </v>
          </cell>
          <cell r="E70">
            <v>-17</v>
          </cell>
          <cell r="F70">
            <v>104549.52</v>
          </cell>
          <cell r="G70">
            <v>85427</v>
          </cell>
          <cell r="H70">
            <v>36896</v>
          </cell>
          <cell r="I70">
            <v>3354</v>
          </cell>
          <cell r="J70">
            <v>3.21</v>
          </cell>
          <cell r="K70">
            <v>11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81.7</v>
          </cell>
          <cell r="P70">
            <v>39.4</v>
          </cell>
          <cell r="Q70">
            <v>95596</v>
          </cell>
          <cell r="R70">
            <v>2430</v>
          </cell>
          <cell r="S70">
            <v>2.3199999999999998</v>
          </cell>
        </row>
        <row r="71">
          <cell r="A71" t="str">
            <v xml:space="preserve">341.00 16           </v>
          </cell>
          <cell r="B71">
            <v>40513</v>
          </cell>
          <cell r="C71" t="str">
            <v xml:space="preserve">   VAR</v>
          </cell>
          <cell r="D71" t="str">
            <v xml:space="preserve">SQ   </v>
          </cell>
          <cell r="E71">
            <v>-23</v>
          </cell>
          <cell r="F71">
            <v>28437.360000000001</v>
          </cell>
          <cell r="G71">
            <v>17110</v>
          </cell>
          <cell r="H71">
            <v>17868</v>
          </cell>
          <cell r="I71">
            <v>17868</v>
          </cell>
          <cell r="J71">
            <v>62.83</v>
          </cell>
          <cell r="K71">
            <v>1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60.2</v>
          </cell>
          <cell r="P71">
            <v>26.7</v>
          </cell>
          <cell r="Q71">
            <v>33542</v>
          </cell>
          <cell r="R71">
            <v>1437</v>
          </cell>
          <cell r="S71">
            <v>5.05</v>
          </cell>
        </row>
        <row r="72">
          <cell r="A72" t="str">
            <v xml:space="preserve">341.00 41           </v>
          </cell>
          <cell r="B72">
            <v>52566</v>
          </cell>
          <cell r="C72" t="str">
            <v xml:space="preserve">   VAR</v>
          </cell>
          <cell r="D72" t="str">
            <v xml:space="preserve">SQ   </v>
          </cell>
          <cell r="E72">
            <v>-2</v>
          </cell>
          <cell r="F72">
            <v>33136575.030000001</v>
          </cell>
          <cell r="G72">
            <v>1216077</v>
          </cell>
          <cell r="H72">
            <v>32583229</v>
          </cell>
          <cell r="I72">
            <v>958331</v>
          </cell>
          <cell r="J72">
            <v>2.89</v>
          </cell>
          <cell r="K72">
            <v>34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3.7</v>
          </cell>
          <cell r="P72">
            <v>1.4</v>
          </cell>
          <cell r="Q72">
            <v>1369247</v>
          </cell>
          <cell r="R72">
            <v>954880</v>
          </cell>
          <cell r="S72">
            <v>2.88</v>
          </cell>
        </row>
        <row r="73">
          <cell r="A73" t="str">
            <v xml:space="preserve">342.00 01           </v>
          </cell>
          <cell r="B73">
            <v>50010</v>
          </cell>
          <cell r="C73" t="str">
            <v xml:space="preserve">   VAR</v>
          </cell>
          <cell r="D73" t="str">
            <v xml:space="preserve">SQ   </v>
          </cell>
          <cell r="E73">
            <v>-20</v>
          </cell>
          <cell r="F73">
            <v>37723.83</v>
          </cell>
          <cell r="G73">
            <v>17844</v>
          </cell>
          <cell r="H73">
            <v>27425</v>
          </cell>
          <cell r="I73">
            <v>1016</v>
          </cell>
          <cell r="J73">
            <v>2.69</v>
          </cell>
          <cell r="K73">
            <v>27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47.3</v>
          </cell>
          <cell r="P73">
            <v>33.200000000000003</v>
          </cell>
          <cell r="Q73">
            <v>24710</v>
          </cell>
          <cell r="R73">
            <v>761</v>
          </cell>
          <cell r="S73">
            <v>2.02</v>
          </cell>
        </row>
        <row r="74">
          <cell r="A74" t="str">
            <v xml:space="preserve">342.00 02           </v>
          </cell>
          <cell r="B74">
            <v>43800</v>
          </cell>
          <cell r="C74" t="str">
            <v xml:space="preserve">   VAR</v>
          </cell>
          <cell r="D74" t="str">
            <v xml:space="preserve">SQ   </v>
          </cell>
          <cell r="E74">
            <v>-22</v>
          </cell>
          <cell r="F74">
            <v>7707.85</v>
          </cell>
          <cell r="G74">
            <v>5187</v>
          </cell>
          <cell r="H74">
            <v>4217</v>
          </cell>
          <cell r="I74">
            <v>422</v>
          </cell>
          <cell r="J74">
            <v>5.47</v>
          </cell>
          <cell r="K74">
            <v>10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67.3</v>
          </cell>
          <cell r="P74">
            <v>47.2</v>
          </cell>
          <cell r="Q74">
            <v>7758</v>
          </cell>
          <cell r="R74">
            <v>165</v>
          </cell>
          <cell r="S74">
            <v>2.14</v>
          </cell>
        </row>
        <row r="75">
          <cell r="A75" t="str">
            <v xml:space="preserve">342.00 03           </v>
          </cell>
          <cell r="B75">
            <v>45627</v>
          </cell>
          <cell r="C75" t="str">
            <v xml:space="preserve">   VAR</v>
          </cell>
          <cell r="D75" t="str">
            <v xml:space="preserve">SQ   </v>
          </cell>
          <cell r="E75">
            <v>-7</v>
          </cell>
          <cell r="F75">
            <v>5063651.29</v>
          </cell>
          <cell r="G75">
            <v>2798834</v>
          </cell>
          <cell r="H75">
            <v>2619272</v>
          </cell>
          <cell r="I75">
            <v>174619</v>
          </cell>
          <cell r="J75">
            <v>3.45</v>
          </cell>
          <cell r="K75">
            <v>15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55.3</v>
          </cell>
          <cell r="P75">
            <v>16.3</v>
          </cell>
          <cell r="Q75">
            <v>2805023</v>
          </cell>
          <cell r="R75">
            <v>174297</v>
          </cell>
          <cell r="S75">
            <v>3.44</v>
          </cell>
        </row>
        <row r="76">
          <cell r="A76" t="str">
            <v xml:space="preserve">342.00 04           </v>
          </cell>
          <cell r="B76">
            <v>45627</v>
          </cell>
          <cell r="C76" t="str">
            <v xml:space="preserve">   VAR</v>
          </cell>
          <cell r="D76" t="str">
            <v xml:space="preserve">SQ   </v>
          </cell>
          <cell r="E76">
            <v>-8</v>
          </cell>
          <cell r="F76">
            <v>5043601.9800000004</v>
          </cell>
          <cell r="G76">
            <v>2792373</v>
          </cell>
          <cell r="H76">
            <v>2654717</v>
          </cell>
          <cell r="I76">
            <v>176982</v>
          </cell>
          <cell r="J76">
            <v>3.51</v>
          </cell>
          <cell r="K76">
            <v>15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55.4</v>
          </cell>
          <cell r="P76">
            <v>16.3</v>
          </cell>
          <cell r="Q76">
            <v>2825429</v>
          </cell>
          <cell r="R76">
            <v>174869</v>
          </cell>
          <cell r="S76">
            <v>3.47</v>
          </cell>
        </row>
        <row r="77">
          <cell r="A77" t="str">
            <v xml:space="preserve">342.00 06           </v>
          </cell>
          <cell r="B77">
            <v>43800</v>
          </cell>
          <cell r="C77" t="str">
            <v xml:space="preserve">   VAR</v>
          </cell>
          <cell r="D77" t="str">
            <v xml:space="preserve">SQ   </v>
          </cell>
          <cell r="E77">
            <v>-15</v>
          </cell>
          <cell r="F77">
            <v>24053.31</v>
          </cell>
          <cell r="G77">
            <v>23370</v>
          </cell>
          <cell r="H77">
            <v>4291</v>
          </cell>
          <cell r="I77">
            <v>429</v>
          </cell>
          <cell r="J77">
            <v>1.78</v>
          </cell>
          <cell r="K77">
            <v>10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97.2</v>
          </cell>
          <cell r="P77">
            <v>40.5</v>
          </cell>
          <cell r="Q77">
            <v>22184</v>
          </cell>
          <cell r="R77">
            <v>548</v>
          </cell>
          <cell r="S77">
            <v>2.2799999999999998</v>
          </cell>
        </row>
        <row r="78">
          <cell r="A78" t="str">
            <v xml:space="preserve">342.00 08           </v>
          </cell>
          <cell r="B78">
            <v>50740</v>
          </cell>
          <cell r="C78" t="str">
            <v xml:space="preserve">   VAR</v>
          </cell>
          <cell r="D78" t="str">
            <v xml:space="preserve">SQ   </v>
          </cell>
          <cell r="E78">
            <v>-3</v>
          </cell>
          <cell r="F78">
            <v>46005.34</v>
          </cell>
          <cell r="G78">
            <v>283</v>
          </cell>
          <cell r="H78">
            <v>47103</v>
          </cell>
          <cell r="I78">
            <v>1623</v>
          </cell>
          <cell r="J78">
            <v>3.53</v>
          </cell>
          <cell r="K78">
            <v>29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0.6</v>
          </cell>
          <cell r="P78">
            <v>19.7</v>
          </cell>
          <cell r="Q78">
            <v>14446</v>
          </cell>
          <cell r="R78">
            <v>1136</v>
          </cell>
          <cell r="S78">
            <v>2.4700000000000002</v>
          </cell>
        </row>
        <row r="79">
          <cell r="A79" t="str">
            <v xml:space="preserve">342.00 09           </v>
          </cell>
          <cell r="B79">
            <v>48183</v>
          </cell>
          <cell r="C79" t="str">
            <v xml:space="preserve">   VAR</v>
          </cell>
          <cell r="D79" t="str">
            <v xml:space="preserve">SQ   </v>
          </cell>
          <cell r="E79">
            <v>-3</v>
          </cell>
          <cell r="F79">
            <v>1183473.1599999999</v>
          </cell>
          <cell r="G79">
            <v>739705</v>
          </cell>
          <cell r="H79">
            <v>479272</v>
          </cell>
          <cell r="I79">
            <v>21786</v>
          </cell>
          <cell r="J79">
            <v>1.84</v>
          </cell>
          <cell r="K79">
            <v>22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62.5</v>
          </cell>
          <cell r="P79">
            <v>8.6</v>
          </cell>
          <cell r="Q79">
            <v>341870</v>
          </cell>
          <cell r="R79">
            <v>39891</v>
          </cell>
          <cell r="S79">
            <v>3.37</v>
          </cell>
        </row>
        <row r="80">
          <cell r="A80" t="str">
            <v xml:space="preserve">342.00 12           </v>
          </cell>
          <cell r="B80">
            <v>41609</v>
          </cell>
          <cell r="C80" t="str">
            <v xml:space="preserve">   VAR</v>
          </cell>
          <cell r="D80" t="str">
            <v xml:space="preserve">SQ   </v>
          </cell>
          <cell r="E80">
            <v>-22</v>
          </cell>
          <cell r="F80">
            <v>82028.240000000005</v>
          </cell>
          <cell r="G80">
            <v>42265</v>
          </cell>
          <cell r="H80">
            <v>57810</v>
          </cell>
          <cell r="I80">
            <v>14454</v>
          </cell>
          <cell r="J80">
            <v>17.62</v>
          </cell>
          <cell r="K80">
            <v>4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51.5</v>
          </cell>
          <cell r="P80">
            <v>26</v>
          </cell>
          <cell r="Q80">
            <v>84790</v>
          </cell>
          <cell r="R80">
            <v>3822</v>
          </cell>
          <cell r="S80">
            <v>4.66</v>
          </cell>
        </row>
        <row r="81">
          <cell r="A81" t="str">
            <v xml:space="preserve">342.00 16           </v>
          </cell>
          <cell r="B81">
            <v>40513</v>
          </cell>
          <cell r="C81" t="str">
            <v xml:space="preserve">   VAR</v>
          </cell>
          <cell r="D81" t="str">
            <v xml:space="preserve">SQ   </v>
          </cell>
          <cell r="E81">
            <v>-23</v>
          </cell>
          <cell r="F81">
            <v>38485.47</v>
          </cell>
          <cell r="G81">
            <v>21205</v>
          </cell>
          <cell r="H81">
            <v>26132</v>
          </cell>
          <cell r="I81">
            <v>26132</v>
          </cell>
          <cell r="J81">
            <v>67.900000000000006</v>
          </cell>
          <cell r="K81">
            <v>1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55.1</v>
          </cell>
          <cell r="P81">
            <v>38.6</v>
          </cell>
          <cell r="Q81">
            <v>46128</v>
          </cell>
          <cell r="R81">
            <v>1209</v>
          </cell>
          <cell r="S81">
            <v>3.14</v>
          </cell>
        </row>
        <row r="82">
          <cell r="A82" t="str">
            <v xml:space="preserve">342.00 41           </v>
          </cell>
          <cell r="B82">
            <v>52566</v>
          </cell>
          <cell r="C82" t="str">
            <v xml:space="preserve">   VAR</v>
          </cell>
          <cell r="D82" t="str">
            <v xml:space="preserve">SQ   </v>
          </cell>
          <cell r="E82">
            <v>-2</v>
          </cell>
          <cell r="F82">
            <v>99032245.609999999</v>
          </cell>
          <cell r="G82">
            <v>3901879</v>
          </cell>
          <cell r="H82">
            <v>97111012</v>
          </cell>
          <cell r="I82">
            <v>2856206</v>
          </cell>
          <cell r="J82">
            <v>2.88</v>
          </cell>
          <cell r="K82">
            <v>34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3.9</v>
          </cell>
          <cell r="P82">
            <v>1.5</v>
          </cell>
          <cell r="Q82">
            <v>4272845</v>
          </cell>
          <cell r="R82">
            <v>2848564</v>
          </cell>
          <cell r="S82">
            <v>2.88</v>
          </cell>
        </row>
        <row r="83">
          <cell r="A83" t="str">
            <v xml:space="preserve">343.00 03           </v>
          </cell>
          <cell r="B83">
            <v>45627</v>
          </cell>
          <cell r="C83" t="str">
            <v xml:space="preserve">   VAR</v>
          </cell>
          <cell r="D83" t="str">
            <v xml:space="preserve">SQ   </v>
          </cell>
          <cell r="E83">
            <v>-7</v>
          </cell>
          <cell r="F83">
            <v>11149534.949999999</v>
          </cell>
          <cell r="G83">
            <v>5855084</v>
          </cell>
          <cell r="H83">
            <v>6074918</v>
          </cell>
          <cell r="I83">
            <v>404994</v>
          </cell>
          <cell r="J83">
            <v>3.63</v>
          </cell>
          <cell r="K83">
            <v>15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52.5</v>
          </cell>
          <cell r="P83">
            <v>16.3</v>
          </cell>
          <cell r="Q83">
            <v>6200504</v>
          </cell>
          <cell r="R83">
            <v>382165</v>
          </cell>
          <cell r="S83">
            <v>3.43</v>
          </cell>
        </row>
        <row r="84">
          <cell r="A84" t="str">
            <v xml:space="preserve">343.00 04           </v>
          </cell>
          <cell r="B84">
            <v>45627</v>
          </cell>
          <cell r="C84" t="str">
            <v xml:space="preserve">   VAR</v>
          </cell>
          <cell r="D84" t="str">
            <v xml:space="preserve">SQ   </v>
          </cell>
          <cell r="E84">
            <v>-8</v>
          </cell>
          <cell r="F84">
            <v>11036607.75</v>
          </cell>
          <cell r="G84">
            <v>5849970</v>
          </cell>
          <cell r="H84">
            <v>6069566</v>
          </cell>
          <cell r="I84">
            <v>404638</v>
          </cell>
          <cell r="J84">
            <v>3.67</v>
          </cell>
          <cell r="K84">
            <v>15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53</v>
          </cell>
          <cell r="P84">
            <v>16.3</v>
          </cell>
          <cell r="Q84">
            <v>6195057</v>
          </cell>
          <cell r="R84">
            <v>381830</v>
          </cell>
          <cell r="S84">
            <v>3.46</v>
          </cell>
        </row>
        <row r="85">
          <cell r="A85" t="str">
            <v xml:space="preserve">343.00 09           </v>
          </cell>
          <cell r="B85">
            <v>48183</v>
          </cell>
          <cell r="C85" t="str">
            <v xml:space="preserve">   VAR</v>
          </cell>
          <cell r="D85" t="str">
            <v xml:space="preserve">SQ   </v>
          </cell>
          <cell r="E85">
            <v>-3</v>
          </cell>
          <cell r="F85">
            <v>152110.44</v>
          </cell>
          <cell r="G85">
            <v>127114</v>
          </cell>
          <cell r="H85">
            <v>29560</v>
          </cell>
          <cell r="I85">
            <v>1344</v>
          </cell>
          <cell r="J85">
            <v>0.88</v>
          </cell>
          <cell r="K85">
            <v>22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83.6</v>
          </cell>
          <cell r="P85">
            <v>12.5</v>
          </cell>
          <cell r="Q85">
            <v>56763</v>
          </cell>
          <cell r="R85">
            <v>4544</v>
          </cell>
          <cell r="S85">
            <v>2.99</v>
          </cell>
        </row>
        <row r="86">
          <cell r="A86" t="str">
            <v xml:space="preserve">344.00 01           </v>
          </cell>
          <cell r="B86">
            <v>50010</v>
          </cell>
          <cell r="C86" t="str">
            <v xml:space="preserve">   VAR</v>
          </cell>
          <cell r="D86" t="str">
            <v xml:space="preserve">SQ   </v>
          </cell>
          <cell r="E86">
            <v>-20</v>
          </cell>
          <cell r="F86">
            <v>905282.04</v>
          </cell>
          <cell r="G86">
            <v>647171</v>
          </cell>
          <cell r="H86">
            <v>439167</v>
          </cell>
          <cell r="I86">
            <v>16264</v>
          </cell>
          <cell r="J86">
            <v>1.8</v>
          </cell>
          <cell r="K86">
            <v>27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71.5</v>
          </cell>
          <cell r="P86">
            <v>31.2</v>
          </cell>
          <cell r="Q86">
            <v>472219</v>
          </cell>
          <cell r="R86">
            <v>22724</v>
          </cell>
          <cell r="S86">
            <v>2.5099999999999998</v>
          </cell>
        </row>
        <row r="87">
          <cell r="A87" t="str">
            <v xml:space="preserve">344.00 02           </v>
          </cell>
          <cell r="B87">
            <v>49644</v>
          </cell>
          <cell r="C87" t="str">
            <v xml:space="preserve">   VAR</v>
          </cell>
          <cell r="D87" t="str">
            <v xml:space="preserve">SQ   </v>
          </cell>
          <cell r="E87">
            <v>-22</v>
          </cell>
          <cell r="F87">
            <v>606803.56999999995</v>
          </cell>
          <cell r="G87">
            <v>511143</v>
          </cell>
          <cell r="H87">
            <v>229158</v>
          </cell>
          <cell r="I87">
            <v>8816</v>
          </cell>
          <cell r="J87">
            <v>1.45</v>
          </cell>
          <cell r="K87">
            <v>26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84.2</v>
          </cell>
          <cell r="P87">
            <v>37.299999999999997</v>
          </cell>
          <cell r="Q87">
            <v>387101</v>
          </cell>
          <cell r="R87">
            <v>13578</v>
          </cell>
          <cell r="S87">
            <v>2.2400000000000002</v>
          </cell>
        </row>
        <row r="88">
          <cell r="A88" t="str">
            <v xml:space="preserve">344.00 03           </v>
          </cell>
          <cell r="B88">
            <v>45627</v>
          </cell>
          <cell r="C88" t="str">
            <v xml:space="preserve">   VAR</v>
          </cell>
          <cell r="D88" t="str">
            <v xml:space="preserve">SQ   </v>
          </cell>
          <cell r="E88">
            <v>-7</v>
          </cell>
          <cell r="F88">
            <v>9936312.9299999997</v>
          </cell>
          <cell r="G88">
            <v>3281749</v>
          </cell>
          <cell r="H88">
            <v>7350106</v>
          </cell>
          <cell r="I88">
            <v>490008</v>
          </cell>
          <cell r="J88">
            <v>4.93</v>
          </cell>
          <cell r="K88">
            <v>15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33</v>
          </cell>
          <cell r="P88">
            <v>11.9</v>
          </cell>
          <cell r="Q88">
            <v>4596828</v>
          </cell>
          <cell r="R88">
            <v>402660</v>
          </cell>
          <cell r="S88">
            <v>4.05</v>
          </cell>
        </row>
        <row r="89">
          <cell r="A89" t="str">
            <v xml:space="preserve">344.00 04           </v>
          </cell>
          <cell r="B89">
            <v>45627</v>
          </cell>
          <cell r="C89" t="str">
            <v xml:space="preserve">   VAR</v>
          </cell>
          <cell r="D89" t="str">
            <v xml:space="preserve">SQ   </v>
          </cell>
          <cell r="E89">
            <v>-8</v>
          </cell>
          <cell r="F89">
            <v>5602202.9900000002</v>
          </cell>
          <cell r="G89">
            <v>2205093</v>
          </cell>
          <cell r="H89">
            <v>3845287</v>
          </cell>
          <cell r="I89">
            <v>256353</v>
          </cell>
          <cell r="J89">
            <v>4.58</v>
          </cell>
          <cell r="K89">
            <v>15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39.4</v>
          </cell>
          <cell r="P89">
            <v>14.2</v>
          </cell>
          <cell r="Q89">
            <v>2877831</v>
          </cell>
          <cell r="R89">
            <v>211536</v>
          </cell>
          <cell r="S89">
            <v>3.78</v>
          </cell>
        </row>
        <row r="90">
          <cell r="A90" t="str">
            <v xml:space="preserve">344.00 06           </v>
          </cell>
          <cell r="B90">
            <v>43800</v>
          </cell>
          <cell r="C90" t="str">
            <v xml:space="preserve">   VAR</v>
          </cell>
          <cell r="D90" t="str">
            <v xml:space="preserve">SQ   </v>
          </cell>
          <cell r="E90">
            <v>-15</v>
          </cell>
          <cell r="F90">
            <v>594812.57999999996</v>
          </cell>
          <cell r="G90">
            <v>471951</v>
          </cell>
          <cell r="H90">
            <v>212083</v>
          </cell>
          <cell r="I90">
            <v>21209</v>
          </cell>
          <cell r="J90">
            <v>3.57</v>
          </cell>
          <cell r="K90">
            <v>10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79.3</v>
          </cell>
          <cell r="P90">
            <v>35.9</v>
          </cell>
          <cell r="Q90">
            <v>526109</v>
          </cell>
          <cell r="R90">
            <v>15796</v>
          </cell>
          <cell r="S90">
            <v>2.66</v>
          </cell>
        </row>
        <row r="91">
          <cell r="A91" t="str">
            <v xml:space="preserve">344.00 08           </v>
          </cell>
          <cell r="B91">
            <v>50740</v>
          </cell>
          <cell r="C91" t="str">
            <v xml:space="preserve">   VAR</v>
          </cell>
          <cell r="D91" t="str">
            <v xml:space="preserve">SQ   </v>
          </cell>
          <cell r="E91">
            <v>-3</v>
          </cell>
          <cell r="F91">
            <v>9090299.7699999996</v>
          </cell>
          <cell r="G91">
            <v>-279700</v>
          </cell>
          <cell r="H91">
            <v>9642709</v>
          </cell>
          <cell r="I91">
            <v>332507</v>
          </cell>
          <cell r="J91">
            <v>3.66</v>
          </cell>
          <cell r="K91">
            <v>29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-3.1</v>
          </cell>
          <cell r="P91">
            <v>1.5</v>
          </cell>
          <cell r="Q91">
            <v>460660</v>
          </cell>
          <cell r="R91">
            <v>307107</v>
          </cell>
          <cell r="S91">
            <v>3.38</v>
          </cell>
        </row>
        <row r="92">
          <cell r="A92" t="str">
            <v xml:space="preserve">344.00 09           </v>
          </cell>
          <cell r="B92">
            <v>48183</v>
          </cell>
          <cell r="C92" t="str">
            <v xml:space="preserve">   VAR</v>
          </cell>
          <cell r="D92" t="str">
            <v xml:space="preserve">SQ   </v>
          </cell>
          <cell r="E92">
            <v>-3</v>
          </cell>
          <cell r="F92">
            <v>37664577.969999999</v>
          </cell>
          <cell r="G92">
            <v>12995783</v>
          </cell>
          <cell r="H92">
            <v>25798733</v>
          </cell>
          <cell r="I92">
            <v>1172669</v>
          </cell>
          <cell r="J92">
            <v>3.11</v>
          </cell>
          <cell r="K92">
            <v>22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34.5</v>
          </cell>
          <cell r="P92">
            <v>9</v>
          </cell>
          <cell r="Q92">
            <v>10406682</v>
          </cell>
          <cell r="R92">
            <v>1291252</v>
          </cell>
          <cell r="S92">
            <v>3.43</v>
          </cell>
        </row>
        <row r="93">
          <cell r="A93" t="str">
            <v xml:space="preserve">344.00 12           </v>
          </cell>
          <cell r="B93">
            <v>41609</v>
          </cell>
          <cell r="C93" t="str">
            <v xml:space="preserve">   VAR</v>
          </cell>
          <cell r="D93" t="str">
            <v xml:space="preserve">SQ   </v>
          </cell>
          <cell r="E93">
            <v>-22</v>
          </cell>
          <cell r="F93">
            <v>1641872.88</v>
          </cell>
          <cell r="G93">
            <v>1695571</v>
          </cell>
          <cell r="H93">
            <v>307512</v>
          </cell>
          <cell r="I93">
            <v>76880</v>
          </cell>
          <cell r="J93">
            <v>4.68</v>
          </cell>
          <cell r="K93">
            <v>4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103.3</v>
          </cell>
          <cell r="P93">
            <v>41</v>
          </cell>
          <cell r="Q93">
            <v>1805542</v>
          </cell>
          <cell r="R93">
            <v>49342</v>
          </cell>
          <cell r="S93">
            <v>3.01</v>
          </cell>
        </row>
        <row r="94">
          <cell r="A94" t="str">
            <v xml:space="preserve">344.00 15           </v>
          </cell>
          <cell r="B94">
            <v>44166</v>
          </cell>
          <cell r="C94" t="str">
            <v xml:space="preserve">   VAR</v>
          </cell>
          <cell r="D94" t="str">
            <v xml:space="preserve">SQ   </v>
          </cell>
          <cell r="E94">
            <v>-17</v>
          </cell>
          <cell r="F94">
            <v>1707684.75</v>
          </cell>
          <cell r="G94">
            <v>1423820</v>
          </cell>
          <cell r="H94">
            <v>574172</v>
          </cell>
          <cell r="I94">
            <v>52197</v>
          </cell>
          <cell r="J94">
            <v>3.06</v>
          </cell>
          <cell r="K94">
            <v>11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83.4</v>
          </cell>
          <cell r="P94">
            <v>37.4</v>
          </cell>
          <cell r="Q94">
            <v>1530543</v>
          </cell>
          <cell r="R94">
            <v>42497</v>
          </cell>
          <cell r="S94">
            <v>2.4900000000000002</v>
          </cell>
        </row>
        <row r="95">
          <cell r="A95" t="str">
            <v xml:space="preserve">344.00 16           </v>
          </cell>
          <cell r="B95">
            <v>40513</v>
          </cell>
          <cell r="C95" t="str">
            <v xml:space="preserve">   VAR</v>
          </cell>
          <cell r="D95" t="str">
            <v xml:space="preserve">SQ   </v>
          </cell>
          <cell r="E95">
            <v>-23</v>
          </cell>
          <cell r="F95">
            <v>709282.64</v>
          </cell>
          <cell r="G95">
            <v>547676</v>
          </cell>
          <cell r="H95">
            <v>324742</v>
          </cell>
          <cell r="I95">
            <v>324742</v>
          </cell>
          <cell r="J95">
            <v>45.78</v>
          </cell>
          <cell r="K95">
            <v>1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77.2</v>
          </cell>
          <cell r="P95">
            <v>34.299999999999997</v>
          </cell>
          <cell r="Q95">
            <v>817047</v>
          </cell>
          <cell r="R95">
            <v>55372</v>
          </cell>
          <cell r="S95">
            <v>7.81</v>
          </cell>
        </row>
        <row r="96">
          <cell r="A96" t="str">
            <v xml:space="preserve">344.00 41           </v>
          </cell>
          <cell r="B96">
            <v>52566</v>
          </cell>
          <cell r="C96" t="str">
            <v xml:space="preserve">   VAR</v>
          </cell>
          <cell r="D96" t="str">
            <v xml:space="preserve">SQ   </v>
          </cell>
          <cell r="E96">
            <v>-2</v>
          </cell>
          <cell r="F96">
            <v>257843197.40000001</v>
          </cell>
          <cell r="G96">
            <v>11263836</v>
          </cell>
          <cell r="H96">
            <v>251736225</v>
          </cell>
          <cell r="I96">
            <v>7404007</v>
          </cell>
          <cell r="J96">
            <v>2.87</v>
          </cell>
          <cell r="K96">
            <v>34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4.4000000000000004</v>
          </cell>
          <cell r="P96">
            <v>1.5</v>
          </cell>
          <cell r="Q96">
            <v>11121942</v>
          </cell>
          <cell r="R96">
            <v>7416685</v>
          </cell>
          <cell r="S96">
            <v>2.88</v>
          </cell>
        </row>
        <row r="97">
          <cell r="A97" t="str">
            <v xml:space="preserve">345.00 01           </v>
          </cell>
          <cell r="B97">
            <v>50010</v>
          </cell>
          <cell r="C97" t="str">
            <v xml:space="preserve">   VAR</v>
          </cell>
          <cell r="D97" t="str">
            <v xml:space="preserve">SQ   </v>
          </cell>
          <cell r="E97">
            <v>-20</v>
          </cell>
          <cell r="F97">
            <v>182877.48</v>
          </cell>
          <cell r="G97">
            <v>337642</v>
          </cell>
          <cell r="H97">
            <v>-118189</v>
          </cell>
          <cell r="I97">
            <v>0</v>
          </cell>
          <cell r="J97">
            <v>0</v>
          </cell>
          <cell r="K97">
            <v>0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184.6</v>
          </cell>
          <cell r="P97">
            <v>40.299999999999997</v>
          </cell>
          <cell r="Q97">
            <v>127404</v>
          </cell>
          <cell r="R97">
            <v>3406</v>
          </cell>
          <cell r="S97">
            <v>1.86</v>
          </cell>
        </row>
        <row r="98">
          <cell r="A98" t="str">
            <v xml:space="preserve">345.00 02           </v>
          </cell>
          <cell r="B98">
            <v>43800</v>
          </cell>
          <cell r="C98" t="str">
            <v xml:space="preserve">   VAR</v>
          </cell>
          <cell r="D98" t="str">
            <v xml:space="preserve">SQ   </v>
          </cell>
          <cell r="E98">
            <v>-22</v>
          </cell>
          <cell r="F98">
            <v>151291.99</v>
          </cell>
          <cell r="G98">
            <v>273280</v>
          </cell>
          <cell r="H98">
            <v>-88704</v>
          </cell>
          <cell r="I98">
            <v>0</v>
          </cell>
          <cell r="J98">
            <v>0</v>
          </cell>
          <cell r="K98">
            <v>0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180.6</v>
          </cell>
          <cell r="P98">
            <v>38.4</v>
          </cell>
          <cell r="Q98">
            <v>139673</v>
          </cell>
          <cell r="R98">
            <v>4494</v>
          </cell>
          <cell r="S98">
            <v>2.97</v>
          </cell>
        </row>
        <row r="99">
          <cell r="A99" t="str">
            <v xml:space="preserve">345.00 03           </v>
          </cell>
          <cell r="B99">
            <v>45627</v>
          </cell>
          <cell r="C99" t="str">
            <v xml:space="preserve">   VAR</v>
          </cell>
          <cell r="D99" t="str">
            <v xml:space="preserve">SQ   </v>
          </cell>
          <cell r="E99">
            <v>-7</v>
          </cell>
          <cell r="F99">
            <v>3659112.85</v>
          </cell>
          <cell r="G99">
            <v>1499290</v>
          </cell>
          <cell r="H99">
            <v>2415961</v>
          </cell>
          <cell r="I99">
            <v>161064</v>
          </cell>
          <cell r="J99">
            <v>4.4000000000000004</v>
          </cell>
          <cell r="K99">
            <v>15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41</v>
          </cell>
          <cell r="P99">
            <v>16.2</v>
          </cell>
          <cell r="Q99">
            <v>1999625</v>
          </cell>
          <cell r="R99">
            <v>127783</v>
          </cell>
          <cell r="S99">
            <v>3.49</v>
          </cell>
        </row>
        <row r="100">
          <cell r="A100" t="str">
            <v xml:space="preserve">345.00 04           </v>
          </cell>
          <cell r="B100">
            <v>45627</v>
          </cell>
          <cell r="C100" t="str">
            <v xml:space="preserve">   VAR</v>
          </cell>
          <cell r="D100" t="str">
            <v xml:space="preserve">SQ   </v>
          </cell>
          <cell r="E100">
            <v>-8</v>
          </cell>
          <cell r="F100">
            <v>3524519.87</v>
          </cell>
          <cell r="G100">
            <v>1477827</v>
          </cell>
          <cell r="H100">
            <v>2328654</v>
          </cell>
          <cell r="I100">
            <v>155243</v>
          </cell>
          <cell r="J100">
            <v>4.4000000000000004</v>
          </cell>
          <cell r="K100">
            <v>15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41.9</v>
          </cell>
          <cell r="P100">
            <v>16.600000000000001</v>
          </cell>
          <cell r="Q100">
            <v>1967353</v>
          </cell>
          <cell r="R100">
            <v>122678</v>
          </cell>
          <cell r="S100">
            <v>3.48</v>
          </cell>
        </row>
        <row r="101">
          <cell r="A101" t="str">
            <v xml:space="preserve">345.00 06           </v>
          </cell>
          <cell r="B101">
            <v>43800</v>
          </cell>
          <cell r="C101" t="str">
            <v xml:space="preserve">   VAR</v>
          </cell>
          <cell r="D101" t="str">
            <v xml:space="preserve">SQ   </v>
          </cell>
          <cell r="E101">
            <v>-15</v>
          </cell>
          <cell r="F101">
            <v>410984.14</v>
          </cell>
          <cell r="G101">
            <v>98686</v>
          </cell>
          <cell r="H101">
            <v>373946</v>
          </cell>
          <cell r="I101">
            <v>37395</v>
          </cell>
          <cell r="J101">
            <v>9.1</v>
          </cell>
          <cell r="K101">
            <v>10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24</v>
          </cell>
          <cell r="P101">
            <v>14.7</v>
          </cell>
          <cell r="Q101">
            <v>268431</v>
          </cell>
          <cell r="R101">
            <v>20416</v>
          </cell>
          <cell r="S101">
            <v>4.97</v>
          </cell>
        </row>
        <row r="102">
          <cell r="A102" t="str">
            <v xml:space="preserve">345.00 09           </v>
          </cell>
          <cell r="B102">
            <v>48183</v>
          </cell>
          <cell r="C102" t="str">
            <v xml:space="preserve">   VAR</v>
          </cell>
          <cell r="D102" t="str">
            <v xml:space="preserve">SQ   </v>
          </cell>
          <cell r="E102">
            <v>-3</v>
          </cell>
          <cell r="F102">
            <v>28766716.109999999</v>
          </cell>
          <cell r="G102">
            <v>14571192</v>
          </cell>
          <cell r="H102">
            <v>15058527</v>
          </cell>
          <cell r="I102">
            <v>684479</v>
          </cell>
          <cell r="J102">
            <v>2.38</v>
          </cell>
          <cell r="K102">
            <v>22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50.7</v>
          </cell>
          <cell r="P102">
            <v>13.7</v>
          </cell>
          <cell r="Q102">
            <v>11359719</v>
          </cell>
          <cell r="R102">
            <v>831353</v>
          </cell>
          <cell r="S102">
            <v>2.89</v>
          </cell>
        </row>
        <row r="103">
          <cell r="A103" t="str">
            <v xml:space="preserve">345.00 12           </v>
          </cell>
          <cell r="B103">
            <v>41609</v>
          </cell>
          <cell r="C103" t="str">
            <v xml:space="preserve">   VAR</v>
          </cell>
          <cell r="D103" t="str">
            <v xml:space="preserve">SQ   </v>
          </cell>
          <cell r="E103">
            <v>-22</v>
          </cell>
          <cell r="F103">
            <v>862904.11</v>
          </cell>
          <cell r="G103">
            <v>884842</v>
          </cell>
          <cell r="H103">
            <v>167901</v>
          </cell>
          <cell r="I103">
            <v>41976</v>
          </cell>
          <cell r="J103">
            <v>4.8600000000000003</v>
          </cell>
          <cell r="K103">
            <v>4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102.5</v>
          </cell>
          <cell r="P103">
            <v>26.1</v>
          </cell>
          <cell r="Q103">
            <v>893328</v>
          </cell>
          <cell r="R103">
            <v>39832</v>
          </cell>
          <cell r="S103">
            <v>4.62</v>
          </cell>
        </row>
        <row r="104">
          <cell r="A104" t="str">
            <v xml:space="preserve">345.00 15           </v>
          </cell>
          <cell r="B104">
            <v>44166</v>
          </cell>
          <cell r="C104" t="str">
            <v xml:space="preserve">   VAR</v>
          </cell>
          <cell r="D104" t="str">
            <v xml:space="preserve">SQ   </v>
          </cell>
          <cell r="E104">
            <v>-17</v>
          </cell>
          <cell r="F104">
            <v>568143.43000000005</v>
          </cell>
          <cell r="G104">
            <v>361963</v>
          </cell>
          <cell r="H104">
            <v>302766</v>
          </cell>
          <cell r="I104">
            <v>27523</v>
          </cell>
          <cell r="J104">
            <v>4.84</v>
          </cell>
          <cell r="K104">
            <v>11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63.7</v>
          </cell>
          <cell r="P104">
            <v>19.3</v>
          </cell>
          <cell r="Q104">
            <v>420931</v>
          </cell>
          <cell r="R104">
            <v>22162</v>
          </cell>
          <cell r="S104">
            <v>3.9</v>
          </cell>
        </row>
        <row r="105">
          <cell r="A105" t="str">
            <v xml:space="preserve">345.00 16           </v>
          </cell>
          <cell r="B105">
            <v>40513</v>
          </cell>
          <cell r="C105" t="str">
            <v xml:space="preserve">   VAR</v>
          </cell>
          <cell r="D105" t="str">
            <v xml:space="preserve">SQ   </v>
          </cell>
          <cell r="E105">
            <v>-23</v>
          </cell>
          <cell r="F105">
            <v>21868.6</v>
          </cell>
          <cell r="G105">
            <v>42011</v>
          </cell>
          <cell r="H105">
            <v>-15113</v>
          </cell>
          <cell r="I105">
            <v>0</v>
          </cell>
          <cell r="J105">
            <v>0</v>
          </cell>
          <cell r="K105">
            <v>0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192.1</v>
          </cell>
          <cell r="P105">
            <v>43.9</v>
          </cell>
          <cell r="Q105">
            <v>26292</v>
          </cell>
          <cell r="R105">
            <v>607</v>
          </cell>
          <cell r="S105">
            <v>2.78</v>
          </cell>
        </row>
        <row r="106">
          <cell r="A106" t="str">
            <v xml:space="preserve">345.00 41           </v>
          </cell>
          <cell r="B106">
            <v>52566</v>
          </cell>
          <cell r="C106" t="str">
            <v xml:space="preserve">   VAR</v>
          </cell>
          <cell r="D106" t="str">
            <v xml:space="preserve">SQ   </v>
          </cell>
          <cell r="E106">
            <v>-2</v>
          </cell>
          <cell r="F106">
            <v>29210347.370000001</v>
          </cell>
          <cell r="G106">
            <v>1616321</v>
          </cell>
          <cell r="H106">
            <v>28178233</v>
          </cell>
          <cell r="I106">
            <v>828771</v>
          </cell>
          <cell r="J106">
            <v>2.84</v>
          </cell>
          <cell r="K106">
            <v>34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5.5</v>
          </cell>
          <cell r="P106">
            <v>1.5</v>
          </cell>
          <cell r="Q106">
            <v>1247148</v>
          </cell>
          <cell r="R106">
            <v>840585</v>
          </cell>
          <cell r="S106">
            <v>2.88</v>
          </cell>
        </row>
        <row r="107">
          <cell r="A107" t="str">
            <v xml:space="preserve">346.00 03           </v>
          </cell>
          <cell r="B107">
            <v>45627</v>
          </cell>
          <cell r="C107" t="str">
            <v xml:space="preserve">   VAR</v>
          </cell>
          <cell r="D107" t="str">
            <v xml:space="preserve">SQ   </v>
          </cell>
          <cell r="E107">
            <v>-7</v>
          </cell>
          <cell r="F107">
            <v>317087.42</v>
          </cell>
          <cell r="G107">
            <v>349039</v>
          </cell>
          <cell r="H107">
            <v>-9756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110.1</v>
          </cell>
          <cell r="P107">
            <v>14.1</v>
          </cell>
          <cell r="Q107">
            <v>163770</v>
          </cell>
          <cell r="R107">
            <v>11706</v>
          </cell>
          <cell r="S107">
            <v>3.69</v>
          </cell>
        </row>
        <row r="108">
          <cell r="A108" t="str">
            <v xml:space="preserve">346.00 04           </v>
          </cell>
          <cell r="B108">
            <v>45627</v>
          </cell>
          <cell r="C108" t="str">
            <v xml:space="preserve">   VAR</v>
          </cell>
          <cell r="D108" t="str">
            <v xml:space="preserve">SQ   </v>
          </cell>
          <cell r="E108">
            <v>-8</v>
          </cell>
          <cell r="F108">
            <v>336554.97</v>
          </cell>
          <cell r="G108">
            <v>369967</v>
          </cell>
          <cell r="H108">
            <v>-6488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109.9</v>
          </cell>
          <cell r="P108">
            <v>13.9</v>
          </cell>
          <cell r="Q108">
            <v>173960</v>
          </cell>
          <cell r="R108">
            <v>12640</v>
          </cell>
          <cell r="S108">
            <v>3.76</v>
          </cell>
        </row>
        <row r="109">
          <cell r="A109" t="str">
            <v xml:space="preserve">346.00 08           </v>
          </cell>
          <cell r="B109">
            <v>50740</v>
          </cell>
          <cell r="C109" t="str">
            <v xml:space="preserve">   VAR</v>
          </cell>
          <cell r="D109" t="str">
            <v xml:space="preserve">SQ   </v>
          </cell>
          <cell r="E109">
            <v>-3</v>
          </cell>
          <cell r="F109">
            <v>195955.51</v>
          </cell>
          <cell r="G109">
            <v>6257</v>
          </cell>
          <cell r="H109">
            <v>195577</v>
          </cell>
          <cell r="I109">
            <v>6744</v>
          </cell>
          <cell r="J109">
            <v>3.44</v>
          </cell>
          <cell r="K109">
            <v>29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3.2</v>
          </cell>
          <cell r="P109">
            <v>1.5</v>
          </cell>
          <cell r="Q109">
            <v>9930</v>
          </cell>
          <cell r="R109">
            <v>6620</v>
          </cell>
          <cell r="S109">
            <v>3.38</v>
          </cell>
        </row>
        <row r="110">
          <cell r="A110" t="str">
            <v xml:space="preserve">346.00 09           </v>
          </cell>
          <cell r="B110">
            <v>48183</v>
          </cell>
          <cell r="C110" t="str">
            <v xml:space="preserve">   VAR</v>
          </cell>
          <cell r="D110" t="str">
            <v xml:space="preserve">SQ   </v>
          </cell>
          <cell r="E110">
            <v>-3</v>
          </cell>
          <cell r="F110">
            <v>2454025.48</v>
          </cell>
          <cell r="G110">
            <v>1176965</v>
          </cell>
          <cell r="H110">
            <v>1350680</v>
          </cell>
          <cell r="I110">
            <v>61394</v>
          </cell>
          <cell r="J110">
            <v>2.5</v>
          </cell>
          <cell r="K110">
            <v>22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48</v>
          </cell>
          <cell r="P110">
            <v>10.1</v>
          </cell>
          <cell r="Q110">
            <v>794097</v>
          </cell>
          <cell r="R110">
            <v>78810</v>
          </cell>
          <cell r="S110">
            <v>3.21</v>
          </cell>
        </row>
        <row r="111">
          <cell r="A111" t="str">
            <v xml:space="preserve">346.00 41           </v>
          </cell>
          <cell r="B111">
            <v>52566</v>
          </cell>
          <cell r="C111" t="str">
            <v xml:space="preserve">   VAR</v>
          </cell>
          <cell r="D111" t="str">
            <v xml:space="preserve">SQ   </v>
          </cell>
          <cell r="E111">
            <v>-2</v>
          </cell>
          <cell r="F111">
            <v>29810396.379999999</v>
          </cell>
          <cell r="G111">
            <v>1043838</v>
          </cell>
          <cell r="H111">
            <v>29362766</v>
          </cell>
          <cell r="I111">
            <v>863611</v>
          </cell>
          <cell r="J111">
            <v>2.9</v>
          </cell>
          <cell r="K111">
            <v>34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3.5</v>
          </cell>
          <cell r="P111">
            <v>1.5</v>
          </cell>
          <cell r="Q111">
            <v>1286199</v>
          </cell>
          <cell r="R111">
            <v>857466</v>
          </cell>
          <cell r="S111">
            <v>2.88</v>
          </cell>
        </row>
        <row r="112">
          <cell r="A112" t="str">
            <v xml:space="preserve">346.00 91           </v>
          </cell>
          <cell r="B112">
            <v>48549</v>
          </cell>
          <cell r="C112" t="str">
            <v xml:space="preserve">   VAR</v>
          </cell>
          <cell r="D112" t="str">
            <v xml:space="preserve">SQ   </v>
          </cell>
          <cell r="E112">
            <v>0</v>
          </cell>
          <cell r="F112">
            <v>1535273.72</v>
          </cell>
          <cell r="G112">
            <v>91321</v>
          </cell>
          <cell r="H112">
            <v>1443952</v>
          </cell>
          <cell r="I112">
            <v>62781</v>
          </cell>
          <cell r="J112">
            <v>4.09</v>
          </cell>
          <cell r="K112">
            <v>23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5.9</v>
          </cell>
          <cell r="P112">
            <v>2</v>
          </cell>
          <cell r="Q112">
            <v>123566</v>
          </cell>
          <cell r="R112">
            <v>61352</v>
          </cell>
          <cell r="S112">
            <v>4</v>
          </cell>
        </row>
        <row r="113">
          <cell r="A113" t="str">
            <v xml:space="preserve">347.00 04           </v>
          </cell>
          <cell r="B113" t="str">
            <v xml:space="preserve">       </v>
          </cell>
          <cell r="C113">
            <v>0</v>
          </cell>
          <cell r="D113" t="str">
            <v xml:space="preserve">ND   </v>
          </cell>
          <cell r="E113">
            <v>0</v>
          </cell>
          <cell r="F113">
            <v>-15159.95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A114" t="str">
            <v xml:space="preserve">347.00 12           </v>
          </cell>
          <cell r="B114" t="str">
            <v xml:space="preserve">       </v>
          </cell>
          <cell r="C114">
            <v>0</v>
          </cell>
          <cell r="D114" t="str">
            <v xml:space="preserve">ND   </v>
          </cell>
          <cell r="E114">
            <v>0</v>
          </cell>
          <cell r="F114">
            <v>389959.73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A115">
            <v>350.1</v>
          </cell>
          <cell r="B115" t="str">
            <v xml:space="preserve">       </v>
          </cell>
          <cell r="C115">
            <v>0</v>
          </cell>
          <cell r="D115" t="str">
            <v xml:space="preserve">ND   </v>
          </cell>
          <cell r="E115">
            <v>0</v>
          </cell>
          <cell r="F115">
            <v>4097963.75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A116">
            <v>350.2</v>
          </cell>
          <cell r="B116" t="str">
            <v xml:space="preserve">       </v>
          </cell>
          <cell r="C116">
            <v>70</v>
          </cell>
          <cell r="D116" t="str">
            <v xml:space="preserve">R4   </v>
          </cell>
          <cell r="E116">
            <v>0</v>
          </cell>
          <cell r="F116">
            <v>41261621.789999999</v>
          </cell>
          <cell r="G116">
            <v>6816027</v>
          </cell>
          <cell r="H116">
            <v>34445594</v>
          </cell>
          <cell r="I116">
            <v>576211</v>
          </cell>
          <cell r="J116">
            <v>1.4</v>
          </cell>
          <cell r="K116">
            <v>59.8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16.5</v>
          </cell>
          <cell r="P116">
            <v>10.5</v>
          </cell>
          <cell r="Q116">
            <v>6137303</v>
          </cell>
          <cell r="R116">
            <v>590041</v>
          </cell>
          <cell r="S116">
            <v>1.43</v>
          </cell>
        </row>
        <row r="117">
          <cell r="A117">
            <v>352</v>
          </cell>
          <cell r="B117" t="str">
            <v xml:space="preserve">       </v>
          </cell>
          <cell r="C117">
            <v>55</v>
          </cell>
          <cell r="D117" t="str">
            <v xml:space="preserve">R4   </v>
          </cell>
          <cell r="E117">
            <v>-5</v>
          </cell>
          <cell r="F117">
            <v>19597670.98</v>
          </cell>
          <cell r="G117">
            <v>2769964</v>
          </cell>
          <cell r="H117">
            <v>17807589</v>
          </cell>
          <cell r="I117">
            <v>391921</v>
          </cell>
          <cell r="J117">
            <v>2</v>
          </cell>
          <cell r="K117">
            <v>45.4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14.1</v>
          </cell>
          <cell r="P117">
            <v>9.1999999999999993</v>
          </cell>
          <cell r="Q117">
            <v>3371738</v>
          </cell>
          <cell r="R117">
            <v>374512</v>
          </cell>
          <cell r="S117">
            <v>1.91</v>
          </cell>
        </row>
        <row r="118">
          <cell r="A118">
            <v>353</v>
          </cell>
          <cell r="B118" t="str">
            <v xml:space="preserve">       </v>
          </cell>
          <cell r="C118">
            <v>65</v>
          </cell>
          <cell r="D118" t="str">
            <v xml:space="preserve">R3   </v>
          </cell>
          <cell r="E118">
            <v>-5</v>
          </cell>
          <cell r="F118">
            <v>209574159.16999999</v>
          </cell>
          <cell r="G118">
            <v>73927522</v>
          </cell>
          <cell r="H118">
            <v>146125345</v>
          </cell>
          <cell r="I118">
            <v>2675729</v>
          </cell>
          <cell r="J118">
            <v>1.28</v>
          </cell>
          <cell r="K118">
            <v>54.6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35.299999999999997</v>
          </cell>
          <cell r="P118">
            <v>13.8</v>
          </cell>
          <cell r="Q118">
            <v>44287895</v>
          </cell>
          <cell r="R118">
            <v>3388814</v>
          </cell>
          <cell r="S118">
            <v>1.62</v>
          </cell>
        </row>
        <row r="119">
          <cell r="A119">
            <v>354</v>
          </cell>
          <cell r="B119" t="str">
            <v xml:space="preserve">       </v>
          </cell>
          <cell r="C119">
            <v>65</v>
          </cell>
          <cell r="D119" t="str">
            <v xml:space="preserve">R3   </v>
          </cell>
          <cell r="E119">
            <v>-5</v>
          </cell>
          <cell r="F119">
            <v>130072345.33</v>
          </cell>
          <cell r="G119">
            <v>33282587</v>
          </cell>
          <cell r="H119">
            <v>103293376</v>
          </cell>
          <cell r="I119">
            <v>1950450</v>
          </cell>
          <cell r="J119">
            <v>1.5</v>
          </cell>
          <cell r="K119">
            <v>53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25.6</v>
          </cell>
          <cell r="P119">
            <v>13.2</v>
          </cell>
          <cell r="Q119">
            <v>26501665</v>
          </cell>
          <cell r="R119">
            <v>2103270</v>
          </cell>
          <cell r="S119">
            <v>1.62</v>
          </cell>
        </row>
        <row r="120">
          <cell r="A120">
            <v>355</v>
          </cell>
          <cell r="B120" t="str">
            <v xml:space="preserve">       </v>
          </cell>
          <cell r="C120">
            <v>70</v>
          </cell>
          <cell r="D120" t="str">
            <v xml:space="preserve">R3   </v>
          </cell>
          <cell r="E120">
            <v>-40</v>
          </cell>
          <cell r="F120">
            <v>72328772.120000005</v>
          </cell>
          <cell r="G120">
            <v>24473699</v>
          </cell>
          <cell r="H120">
            <v>76786581</v>
          </cell>
          <cell r="I120">
            <v>1380599</v>
          </cell>
          <cell r="J120">
            <v>1.91</v>
          </cell>
          <cell r="K120">
            <v>55.6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33.799999999999997</v>
          </cell>
          <cell r="P120">
            <v>15.9</v>
          </cell>
          <cell r="Q120">
            <v>21661787</v>
          </cell>
          <cell r="R120">
            <v>1448022</v>
          </cell>
          <cell r="S120">
            <v>2</v>
          </cell>
        </row>
        <row r="121">
          <cell r="A121">
            <v>356</v>
          </cell>
          <cell r="B121" t="str">
            <v xml:space="preserve">       </v>
          </cell>
          <cell r="C121">
            <v>65</v>
          </cell>
          <cell r="D121" t="str">
            <v xml:space="preserve">R4   </v>
          </cell>
          <cell r="E121">
            <v>-25</v>
          </cell>
          <cell r="F121">
            <v>143905075.56999999</v>
          </cell>
          <cell r="G121">
            <v>50343774</v>
          </cell>
          <cell r="H121">
            <v>129537574</v>
          </cell>
          <cell r="I121">
            <v>2511535</v>
          </cell>
          <cell r="J121">
            <v>1.75</v>
          </cell>
          <cell r="K121">
            <v>51.6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35</v>
          </cell>
          <cell r="P121">
            <v>14.9</v>
          </cell>
          <cell r="Q121">
            <v>40479306</v>
          </cell>
          <cell r="R121">
            <v>2770173</v>
          </cell>
          <cell r="S121">
            <v>1.93</v>
          </cell>
        </row>
        <row r="122">
          <cell r="A122">
            <v>357</v>
          </cell>
          <cell r="B122" t="str">
            <v xml:space="preserve">       </v>
          </cell>
          <cell r="C122">
            <v>60</v>
          </cell>
          <cell r="D122" t="str">
            <v xml:space="preserve">S4   </v>
          </cell>
          <cell r="E122">
            <v>0</v>
          </cell>
          <cell r="F122">
            <v>18517074.940000001</v>
          </cell>
          <cell r="G122">
            <v>1649386</v>
          </cell>
          <cell r="H122">
            <v>16867688</v>
          </cell>
          <cell r="I122">
            <v>311301</v>
          </cell>
          <cell r="J122">
            <v>1.68</v>
          </cell>
          <cell r="K122">
            <v>54.2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8.9</v>
          </cell>
          <cell r="P122">
            <v>5.7</v>
          </cell>
          <cell r="Q122">
            <v>1771289</v>
          </cell>
          <cell r="R122">
            <v>309235</v>
          </cell>
          <cell r="S122">
            <v>1.67</v>
          </cell>
        </row>
        <row r="123">
          <cell r="A123">
            <v>358</v>
          </cell>
          <cell r="B123" t="str">
            <v xml:space="preserve">       </v>
          </cell>
          <cell r="C123">
            <v>50</v>
          </cell>
          <cell r="D123" t="str">
            <v xml:space="preserve">S3   </v>
          </cell>
          <cell r="E123">
            <v>0</v>
          </cell>
          <cell r="F123">
            <v>15781549.84</v>
          </cell>
          <cell r="G123">
            <v>2581524</v>
          </cell>
          <cell r="H123">
            <v>13200025</v>
          </cell>
          <cell r="I123">
            <v>305674</v>
          </cell>
          <cell r="J123">
            <v>1.94</v>
          </cell>
          <cell r="K123">
            <v>43.2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16.399999999999999</v>
          </cell>
          <cell r="P123">
            <v>7</v>
          </cell>
          <cell r="Q123">
            <v>2194436</v>
          </cell>
          <cell r="R123">
            <v>315631</v>
          </cell>
          <cell r="S123">
            <v>2</v>
          </cell>
        </row>
        <row r="124">
          <cell r="A124">
            <v>359</v>
          </cell>
          <cell r="B124" t="str">
            <v xml:space="preserve">       </v>
          </cell>
          <cell r="C124">
            <v>70</v>
          </cell>
          <cell r="D124" t="str">
            <v xml:space="preserve">R4   </v>
          </cell>
          <cell r="E124">
            <v>0</v>
          </cell>
          <cell r="F124">
            <v>383111.54</v>
          </cell>
          <cell r="G124">
            <v>243087</v>
          </cell>
          <cell r="H124">
            <v>140024</v>
          </cell>
          <cell r="I124">
            <v>4347</v>
          </cell>
          <cell r="J124">
            <v>1.1299999999999999</v>
          </cell>
          <cell r="K124">
            <v>32.200000000000003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63.5</v>
          </cell>
          <cell r="P124">
            <v>40.4</v>
          </cell>
          <cell r="Q124">
            <v>211406</v>
          </cell>
          <cell r="R124">
            <v>5479</v>
          </cell>
          <cell r="S124">
            <v>1.43</v>
          </cell>
        </row>
        <row r="125">
          <cell r="A125">
            <v>360.1</v>
          </cell>
          <cell r="B125" t="str">
            <v xml:space="preserve">       </v>
          </cell>
          <cell r="C125">
            <v>0</v>
          </cell>
          <cell r="D125" t="str">
            <v xml:space="preserve">ND   </v>
          </cell>
          <cell r="E125">
            <v>0</v>
          </cell>
          <cell r="F125">
            <v>4278623.82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A126">
            <v>360.2</v>
          </cell>
          <cell r="B126" t="str">
            <v xml:space="preserve">       </v>
          </cell>
          <cell r="C126">
            <v>65</v>
          </cell>
          <cell r="D126" t="str">
            <v xml:space="preserve">R4   </v>
          </cell>
          <cell r="E126">
            <v>0</v>
          </cell>
          <cell r="F126">
            <v>12483904.359999999</v>
          </cell>
          <cell r="G126">
            <v>3481022</v>
          </cell>
          <cell r="H126">
            <v>9002881</v>
          </cell>
          <cell r="I126">
            <v>167427</v>
          </cell>
          <cell r="J126">
            <v>1.34</v>
          </cell>
          <cell r="K126">
            <v>53.8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27.9</v>
          </cell>
          <cell r="P126">
            <v>14.6</v>
          </cell>
          <cell r="Q126">
            <v>2718461</v>
          </cell>
          <cell r="R126">
            <v>192252</v>
          </cell>
          <cell r="S126">
            <v>1.54</v>
          </cell>
        </row>
        <row r="127">
          <cell r="A127">
            <v>361</v>
          </cell>
          <cell r="B127" t="str">
            <v xml:space="preserve">       </v>
          </cell>
          <cell r="C127">
            <v>55</v>
          </cell>
          <cell r="D127" t="str">
            <v xml:space="preserve">R3   </v>
          </cell>
          <cell r="E127">
            <v>-5</v>
          </cell>
          <cell r="F127">
            <v>2860857.97</v>
          </cell>
          <cell r="G127">
            <v>704275</v>
          </cell>
          <cell r="H127">
            <v>2299626</v>
          </cell>
          <cell r="I127">
            <v>53512</v>
          </cell>
          <cell r="J127">
            <v>1.87</v>
          </cell>
          <cell r="K127">
            <v>43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24.6</v>
          </cell>
          <cell r="P127">
            <v>14.2</v>
          </cell>
          <cell r="Q127">
            <v>683058</v>
          </cell>
          <cell r="R127">
            <v>54671</v>
          </cell>
          <cell r="S127">
            <v>1.91</v>
          </cell>
        </row>
        <row r="128">
          <cell r="A128">
            <v>362</v>
          </cell>
          <cell r="B128" t="str">
            <v xml:space="preserve">       </v>
          </cell>
          <cell r="C128">
            <v>55</v>
          </cell>
          <cell r="D128" t="str">
            <v xml:space="preserve">R4   </v>
          </cell>
          <cell r="E128">
            <v>-10</v>
          </cell>
          <cell r="F128">
            <v>193361744.30000001</v>
          </cell>
          <cell r="G128">
            <v>76942088</v>
          </cell>
          <cell r="H128">
            <v>135755828</v>
          </cell>
          <cell r="I128">
            <v>3198076</v>
          </cell>
          <cell r="J128">
            <v>1.65</v>
          </cell>
          <cell r="K128">
            <v>42.4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39.799999999999997</v>
          </cell>
          <cell r="P128">
            <v>16.100000000000001</v>
          </cell>
          <cell r="Q128">
            <v>59257084</v>
          </cell>
          <cell r="R128">
            <v>3837247</v>
          </cell>
          <cell r="S128">
            <v>1.98</v>
          </cell>
        </row>
        <row r="129">
          <cell r="A129">
            <v>364</v>
          </cell>
          <cell r="B129" t="str">
            <v xml:space="preserve">       </v>
          </cell>
          <cell r="C129">
            <v>65</v>
          </cell>
          <cell r="D129" t="str">
            <v xml:space="preserve">R1   </v>
          </cell>
          <cell r="E129">
            <v>-40</v>
          </cell>
          <cell r="F129">
            <v>168981885.21000001</v>
          </cell>
          <cell r="G129">
            <v>80252894</v>
          </cell>
          <cell r="H129">
            <v>156321746</v>
          </cell>
          <cell r="I129">
            <v>2877556</v>
          </cell>
          <cell r="J129">
            <v>1.7</v>
          </cell>
          <cell r="K129">
            <v>54.3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47.5</v>
          </cell>
          <cell r="P129">
            <v>17.899999999999999</v>
          </cell>
          <cell r="Q129">
            <v>45658994</v>
          </cell>
          <cell r="R129">
            <v>3643249</v>
          </cell>
          <cell r="S129">
            <v>2.16</v>
          </cell>
        </row>
        <row r="130">
          <cell r="A130">
            <v>365</v>
          </cell>
          <cell r="B130" t="str">
            <v xml:space="preserve">       </v>
          </cell>
          <cell r="C130">
            <v>55</v>
          </cell>
          <cell r="D130" t="str">
            <v xml:space="preserve">R3   </v>
          </cell>
          <cell r="E130">
            <v>-70</v>
          </cell>
          <cell r="F130">
            <v>146416354.47</v>
          </cell>
          <cell r="G130">
            <v>97463349</v>
          </cell>
          <cell r="H130">
            <v>151444454</v>
          </cell>
          <cell r="I130">
            <v>3988501</v>
          </cell>
          <cell r="J130">
            <v>2.72</v>
          </cell>
          <cell r="K130">
            <v>38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66.599999999999994</v>
          </cell>
          <cell r="P130">
            <v>20.2</v>
          </cell>
          <cell r="Q130">
            <v>83600593</v>
          </cell>
          <cell r="R130">
            <v>4530122</v>
          </cell>
          <cell r="S130">
            <v>3.09</v>
          </cell>
        </row>
        <row r="131">
          <cell r="A131">
            <v>366</v>
          </cell>
          <cell r="B131" t="str">
            <v xml:space="preserve">       </v>
          </cell>
          <cell r="C131">
            <v>65</v>
          </cell>
          <cell r="D131" t="str">
            <v xml:space="preserve">R4   </v>
          </cell>
          <cell r="E131">
            <v>-75</v>
          </cell>
          <cell r="F131">
            <v>84847061.540000007</v>
          </cell>
          <cell r="G131">
            <v>31361100</v>
          </cell>
          <cell r="H131">
            <v>117121258</v>
          </cell>
          <cell r="I131">
            <v>2517343</v>
          </cell>
          <cell r="J131">
            <v>2.97</v>
          </cell>
          <cell r="K131">
            <v>46.5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37</v>
          </cell>
          <cell r="P131">
            <v>18</v>
          </cell>
          <cell r="Q131">
            <v>40588103</v>
          </cell>
          <cell r="R131">
            <v>2286628</v>
          </cell>
          <cell r="S131">
            <v>2.69</v>
          </cell>
        </row>
        <row r="132">
          <cell r="A132">
            <v>367</v>
          </cell>
          <cell r="B132" t="str">
            <v xml:space="preserve">       </v>
          </cell>
          <cell r="C132">
            <v>65</v>
          </cell>
          <cell r="D132" t="str">
            <v xml:space="preserve">R4   </v>
          </cell>
          <cell r="E132">
            <v>-75</v>
          </cell>
          <cell r="F132">
            <v>338861548.50999999</v>
          </cell>
          <cell r="G132">
            <v>108835834</v>
          </cell>
          <cell r="H132">
            <v>484171877</v>
          </cell>
          <cell r="I132">
            <v>8915320</v>
          </cell>
          <cell r="J132">
            <v>2.63</v>
          </cell>
          <cell r="K132">
            <v>54.3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32.1</v>
          </cell>
          <cell r="P132">
            <v>11.1</v>
          </cell>
          <cell r="Q132">
            <v>99791094</v>
          </cell>
          <cell r="R132">
            <v>9132319</v>
          </cell>
          <cell r="S132">
            <v>2.7</v>
          </cell>
        </row>
        <row r="133">
          <cell r="A133">
            <v>368</v>
          </cell>
          <cell r="B133" t="str">
            <v xml:space="preserve">       </v>
          </cell>
          <cell r="C133">
            <v>50</v>
          </cell>
          <cell r="D133" t="str">
            <v xml:space="preserve">R0.5 </v>
          </cell>
          <cell r="E133">
            <v>-5</v>
          </cell>
          <cell r="F133">
            <v>181784638.38999999</v>
          </cell>
          <cell r="G133">
            <v>63158527</v>
          </cell>
          <cell r="H133">
            <v>127715344</v>
          </cell>
          <cell r="I133">
            <v>3004804</v>
          </cell>
          <cell r="J133">
            <v>1.65</v>
          </cell>
          <cell r="K133">
            <v>42.5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34.700000000000003</v>
          </cell>
          <cell r="P133">
            <v>15.5</v>
          </cell>
          <cell r="Q133">
            <v>35454412</v>
          </cell>
          <cell r="R133">
            <v>3817477</v>
          </cell>
          <cell r="S133">
            <v>2.1</v>
          </cell>
        </row>
        <row r="134">
          <cell r="A134">
            <v>369</v>
          </cell>
          <cell r="B134" t="str">
            <v xml:space="preserve">       </v>
          </cell>
          <cell r="C134">
            <v>60</v>
          </cell>
          <cell r="D134" t="str">
            <v xml:space="preserve">R2   </v>
          </cell>
          <cell r="E134">
            <v>-25</v>
          </cell>
          <cell r="F134">
            <v>124384395.28</v>
          </cell>
          <cell r="G134">
            <v>67921780</v>
          </cell>
          <cell r="H134">
            <v>87558717</v>
          </cell>
          <cell r="I134">
            <v>1690427</v>
          </cell>
          <cell r="J134">
            <v>1.36</v>
          </cell>
          <cell r="K134">
            <v>51.8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54.6</v>
          </cell>
          <cell r="P134">
            <v>14.4</v>
          </cell>
          <cell r="Q134">
            <v>31604434</v>
          </cell>
          <cell r="R134">
            <v>2596524</v>
          </cell>
          <cell r="S134">
            <v>2.09</v>
          </cell>
        </row>
        <row r="135">
          <cell r="A135">
            <v>370</v>
          </cell>
          <cell r="B135" t="str">
            <v xml:space="preserve">       </v>
          </cell>
          <cell r="C135">
            <v>30</v>
          </cell>
          <cell r="D135" t="str">
            <v xml:space="preserve">R0.5 </v>
          </cell>
          <cell r="E135">
            <v>0</v>
          </cell>
          <cell r="F135">
            <v>43035626.130000003</v>
          </cell>
          <cell r="G135">
            <v>13423035</v>
          </cell>
          <cell r="H135">
            <v>29612591</v>
          </cell>
          <cell r="I135">
            <v>1287757</v>
          </cell>
          <cell r="J135">
            <v>2.99</v>
          </cell>
          <cell r="K135">
            <v>23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31.2</v>
          </cell>
          <cell r="P135">
            <v>13</v>
          </cell>
          <cell r="Q135">
            <v>10971500</v>
          </cell>
          <cell r="R135">
            <v>1431305</v>
          </cell>
          <cell r="S135">
            <v>3.33</v>
          </cell>
        </row>
        <row r="136">
          <cell r="A136">
            <v>371</v>
          </cell>
          <cell r="B136" t="str">
            <v xml:space="preserve">       </v>
          </cell>
          <cell r="C136">
            <v>35</v>
          </cell>
          <cell r="D136" t="str">
            <v xml:space="preserve">R2   </v>
          </cell>
          <cell r="E136">
            <v>-20</v>
          </cell>
          <cell r="F136">
            <v>8594524.8000000007</v>
          </cell>
          <cell r="G136">
            <v>8204052</v>
          </cell>
          <cell r="H136">
            <v>2109379</v>
          </cell>
          <cell r="I136">
            <v>87146</v>
          </cell>
          <cell r="J136">
            <v>1.01</v>
          </cell>
          <cell r="K136">
            <v>24.2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95.5</v>
          </cell>
          <cell r="P136">
            <v>23.3</v>
          </cell>
          <cell r="Q136">
            <v>5251611</v>
          </cell>
          <cell r="R136">
            <v>294964</v>
          </cell>
          <cell r="S136">
            <v>3.43</v>
          </cell>
        </row>
        <row r="137">
          <cell r="A137">
            <v>373</v>
          </cell>
          <cell r="B137" t="str">
            <v xml:space="preserve">       </v>
          </cell>
          <cell r="C137">
            <v>50</v>
          </cell>
          <cell r="D137" t="str">
            <v xml:space="preserve">R2   </v>
          </cell>
          <cell r="E137">
            <v>-50</v>
          </cell>
          <cell r="F137">
            <v>35486057.509999998</v>
          </cell>
          <cell r="G137">
            <v>11585812</v>
          </cell>
          <cell r="H137">
            <v>41643277</v>
          </cell>
          <cell r="I137">
            <v>1076372</v>
          </cell>
          <cell r="J137">
            <v>3.03</v>
          </cell>
          <cell r="K137">
            <v>38.700000000000003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32.6</v>
          </cell>
          <cell r="P137">
            <v>13.5</v>
          </cell>
          <cell r="Q137">
            <v>11918061</v>
          </cell>
          <cell r="R137">
            <v>1064582</v>
          </cell>
          <cell r="S137">
            <v>3</v>
          </cell>
        </row>
        <row r="138">
          <cell r="A138">
            <v>374</v>
          </cell>
          <cell r="B138" t="str">
            <v xml:space="preserve">       </v>
          </cell>
          <cell r="C138">
            <v>0</v>
          </cell>
          <cell r="D138" t="str">
            <v xml:space="preserve">ND   </v>
          </cell>
          <cell r="E138">
            <v>0</v>
          </cell>
          <cell r="F138">
            <v>299080.78999999998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A139">
            <v>389.1</v>
          </cell>
          <cell r="B139" t="str">
            <v xml:space="preserve">       </v>
          </cell>
          <cell r="C139">
            <v>0</v>
          </cell>
          <cell r="D139" t="str">
            <v xml:space="preserve">ND   </v>
          </cell>
          <cell r="E139">
            <v>0</v>
          </cell>
          <cell r="F139">
            <v>1225147.72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 xml:space="preserve">      </v>
          </cell>
          <cell r="M139" t="str">
            <v xml:space="preserve">     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A140">
            <v>389.2</v>
          </cell>
          <cell r="B140" t="str">
            <v xml:space="preserve">       </v>
          </cell>
          <cell r="C140">
            <v>65</v>
          </cell>
          <cell r="D140" t="str">
            <v xml:space="preserve">R4   </v>
          </cell>
          <cell r="E140">
            <v>0</v>
          </cell>
          <cell r="F140">
            <v>259772.45</v>
          </cell>
          <cell r="G140">
            <v>33526</v>
          </cell>
          <cell r="H140">
            <v>226245</v>
          </cell>
          <cell r="I140">
            <v>4676</v>
          </cell>
          <cell r="J140">
            <v>1.8</v>
          </cell>
          <cell r="K140">
            <v>48.4</v>
          </cell>
          <cell r="L140" t="str">
            <v xml:space="preserve">      </v>
          </cell>
          <cell r="M140" t="str">
            <v xml:space="preserve">     </v>
          </cell>
          <cell r="N140">
            <v>0</v>
          </cell>
          <cell r="O140">
            <v>12.9</v>
          </cell>
          <cell r="P140">
            <v>15.6</v>
          </cell>
          <cell r="Q140">
            <v>61465</v>
          </cell>
          <cell r="R140">
            <v>4001</v>
          </cell>
          <cell r="S140">
            <v>1.54</v>
          </cell>
        </row>
        <row r="141">
          <cell r="A141">
            <v>390</v>
          </cell>
          <cell r="B141" t="str">
            <v xml:space="preserve">       </v>
          </cell>
          <cell r="C141">
            <v>57</v>
          </cell>
          <cell r="D141" t="str">
            <v xml:space="preserve">R4   </v>
          </cell>
          <cell r="E141">
            <v>-5</v>
          </cell>
          <cell r="F141">
            <v>12844505.18</v>
          </cell>
          <cell r="G141">
            <v>3724475</v>
          </cell>
          <cell r="H141">
            <v>9762254</v>
          </cell>
          <cell r="I141">
            <v>228601</v>
          </cell>
          <cell r="J141">
            <v>1.78</v>
          </cell>
          <cell r="K141">
            <v>42.7</v>
          </cell>
          <cell r="L141" t="str">
            <v xml:space="preserve">      </v>
          </cell>
          <cell r="M141" t="str">
            <v xml:space="preserve">     </v>
          </cell>
          <cell r="N141">
            <v>0</v>
          </cell>
          <cell r="O141">
            <v>29</v>
          </cell>
          <cell r="P141">
            <v>15.2</v>
          </cell>
          <cell r="Q141">
            <v>3504193</v>
          </cell>
          <cell r="R141">
            <v>236018</v>
          </cell>
          <cell r="S141">
            <v>1.84</v>
          </cell>
        </row>
        <row r="142">
          <cell r="A142">
            <v>391.1</v>
          </cell>
          <cell r="B142" t="str">
            <v xml:space="preserve">       </v>
          </cell>
          <cell r="C142">
            <v>20</v>
          </cell>
          <cell r="D142" t="str">
            <v xml:space="preserve">SQ   </v>
          </cell>
          <cell r="E142">
            <v>0</v>
          </cell>
          <cell r="F142">
            <v>3663893.5</v>
          </cell>
          <cell r="G142">
            <v>1029500</v>
          </cell>
          <cell r="H142">
            <v>2634395</v>
          </cell>
          <cell r="I142">
            <v>183339</v>
          </cell>
          <cell r="J142">
            <v>5</v>
          </cell>
          <cell r="K142">
            <v>14.4</v>
          </cell>
          <cell r="L142" t="str">
            <v xml:space="preserve">      </v>
          </cell>
          <cell r="M142" t="str">
            <v xml:space="preserve">     </v>
          </cell>
          <cell r="N142">
            <v>0</v>
          </cell>
          <cell r="O142">
            <v>28.1</v>
          </cell>
          <cell r="P142">
            <v>5.7</v>
          </cell>
          <cell r="Q142">
            <v>1041487</v>
          </cell>
          <cell r="R142">
            <v>181566</v>
          </cell>
          <cell r="S142">
            <v>4.96</v>
          </cell>
        </row>
        <row r="143">
          <cell r="A143">
            <v>391.2</v>
          </cell>
          <cell r="B143" t="str">
            <v xml:space="preserve">       </v>
          </cell>
          <cell r="C143">
            <v>5</v>
          </cell>
          <cell r="D143" t="str">
            <v xml:space="preserve">SQ   </v>
          </cell>
          <cell r="E143">
            <v>0</v>
          </cell>
          <cell r="F143">
            <v>6996487.1399999997</v>
          </cell>
          <cell r="G143">
            <v>2691866</v>
          </cell>
          <cell r="H143">
            <v>4304622</v>
          </cell>
          <cell r="I143">
            <v>1356182</v>
          </cell>
          <cell r="J143">
            <v>19.38</v>
          </cell>
          <cell r="K143">
            <v>3.2</v>
          </cell>
          <cell r="L143" t="str">
            <v xml:space="preserve">      </v>
          </cell>
          <cell r="M143" t="str">
            <v xml:space="preserve">     </v>
          </cell>
          <cell r="N143">
            <v>0</v>
          </cell>
          <cell r="O143">
            <v>38.5</v>
          </cell>
          <cell r="P143">
            <v>2</v>
          </cell>
          <cell r="Q143">
            <v>2739439</v>
          </cell>
          <cell r="R143">
            <v>1357702</v>
          </cell>
          <cell r="S143">
            <v>19.41</v>
          </cell>
        </row>
        <row r="144">
          <cell r="A144">
            <v>391.3</v>
          </cell>
          <cell r="B144" t="str">
            <v xml:space="preserve">       </v>
          </cell>
          <cell r="C144">
            <v>10</v>
          </cell>
          <cell r="D144" t="str">
            <v xml:space="preserve">SQ   </v>
          </cell>
          <cell r="E144">
            <v>0</v>
          </cell>
          <cell r="F144">
            <v>2860428.32</v>
          </cell>
          <cell r="G144">
            <v>2946067</v>
          </cell>
          <cell r="H144">
            <v>-85638</v>
          </cell>
          <cell r="I144">
            <v>0</v>
          </cell>
          <cell r="J144">
            <v>0</v>
          </cell>
          <cell r="K144">
            <v>0</v>
          </cell>
          <cell r="L144" t="str">
            <v xml:space="preserve">      </v>
          </cell>
          <cell r="M144" t="str">
            <v xml:space="preserve">     </v>
          </cell>
          <cell r="N144">
            <v>0</v>
          </cell>
          <cell r="O144">
            <v>103</v>
          </cell>
          <cell r="P144">
            <v>8</v>
          </cell>
          <cell r="Q144">
            <v>2277572</v>
          </cell>
          <cell r="R144">
            <v>256156</v>
          </cell>
          <cell r="S144">
            <v>8.9600000000000009</v>
          </cell>
        </row>
        <row r="145">
          <cell r="A145">
            <v>392</v>
          </cell>
          <cell r="B145" t="str">
            <v xml:space="preserve">       </v>
          </cell>
          <cell r="C145">
            <v>14</v>
          </cell>
          <cell r="D145" t="str">
            <v xml:space="preserve">L1   </v>
          </cell>
          <cell r="E145">
            <v>8</v>
          </cell>
          <cell r="F145">
            <v>10806609.960000001</v>
          </cell>
          <cell r="G145">
            <v>6282792</v>
          </cell>
          <cell r="H145">
            <v>3659291</v>
          </cell>
          <cell r="I145">
            <v>475758</v>
          </cell>
          <cell r="J145">
            <v>4.4000000000000004</v>
          </cell>
          <cell r="K145">
            <v>7.7</v>
          </cell>
          <cell r="L145" t="str">
            <v xml:space="preserve">      </v>
          </cell>
          <cell r="M145" t="str">
            <v xml:space="preserve">     </v>
          </cell>
          <cell r="N145">
            <v>0</v>
          </cell>
          <cell r="O145">
            <v>58.1</v>
          </cell>
          <cell r="P145">
            <v>14</v>
          </cell>
          <cell r="Q145">
            <v>5029968</v>
          </cell>
          <cell r="R145">
            <v>709059</v>
          </cell>
          <cell r="S145">
            <v>6.56</v>
          </cell>
        </row>
        <row r="146">
          <cell r="A146">
            <v>393</v>
          </cell>
          <cell r="B146" t="str">
            <v xml:space="preserve">       </v>
          </cell>
          <cell r="C146">
            <v>20</v>
          </cell>
          <cell r="D146" t="str">
            <v xml:space="preserve">SQ   </v>
          </cell>
          <cell r="E146">
            <v>0</v>
          </cell>
          <cell r="F146">
            <v>130896.36</v>
          </cell>
          <cell r="G146">
            <v>55784</v>
          </cell>
          <cell r="H146">
            <v>75112</v>
          </cell>
          <cell r="I146">
            <v>24295</v>
          </cell>
          <cell r="J146">
            <v>18.559999999999999</v>
          </cell>
          <cell r="K146">
            <v>3.1</v>
          </cell>
          <cell r="L146" t="str">
            <v xml:space="preserve">      </v>
          </cell>
          <cell r="M146" t="str">
            <v xml:space="preserve">     </v>
          </cell>
          <cell r="N146">
            <v>0</v>
          </cell>
          <cell r="O146">
            <v>42.6</v>
          </cell>
          <cell r="P146">
            <v>15.2</v>
          </cell>
          <cell r="Q146">
            <v>99740</v>
          </cell>
          <cell r="R146">
            <v>6545</v>
          </cell>
          <cell r="S146">
            <v>5</v>
          </cell>
        </row>
        <row r="147">
          <cell r="A147">
            <v>394</v>
          </cell>
          <cell r="B147" t="str">
            <v xml:space="preserve">       </v>
          </cell>
          <cell r="C147">
            <v>25</v>
          </cell>
          <cell r="D147" t="str">
            <v xml:space="preserve">SQ   </v>
          </cell>
          <cell r="E147">
            <v>0</v>
          </cell>
          <cell r="F147">
            <v>3077901.14</v>
          </cell>
          <cell r="G147">
            <v>1400038</v>
          </cell>
          <cell r="H147">
            <v>1677865</v>
          </cell>
          <cell r="I147">
            <v>365081</v>
          </cell>
          <cell r="J147">
            <v>11.86</v>
          </cell>
          <cell r="K147">
            <v>4.5999999999999996</v>
          </cell>
          <cell r="L147" t="str">
            <v xml:space="preserve">      </v>
          </cell>
          <cell r="M147" t="str">
            <v xml:space="preserve">     </v>
          </cell>
          <cell r="N147">
            <v>0</v>
          </cell>
          <cell r="O147">
            <v>45.5</v>
          </cell>
          <cell r="P147">
            <v>17.2</v>
          </cell>
          <cell r="Q147">
            <v>2115322</v>
          </cell>
          <cell r="R147">
            <v>118036</v>
          </cell>
          <cell r="S147">
            <v>3.83</v>
          </cell>
        </row>
        <row r="148">
          <cell r="A148">
            <v>395</v>
          </cell>
          <cell r="B148" t="str">
            <v xml:space="preserve">       </v>
          </cell>
          <cell r="C148">
            <v>15</v>
          </cell>
          <cell r="D148" t="str">
            <v xml:space="preserve">SQ   </v>
          </cell>
          <cell r="E148">
            <v>0</v>
          </cell>
          <cell r="F148">
            <v>729971.59</v>
          </cell>
          <cell r="G148">
            <v>100397</v>
          </cell>
          <cell r="H148">
            <v>629575</v>
          </cell>
          <cell r="I148">
            <v>116592</v>
          </cell>
          <cell r="J148">
            <v>15.97</v>
          </cell>
          <cell r="K148">
            <v>5.4</v>
          </cell>
          <cell r="L148" t="str">
            <v xml:space="preserve">      </v>
          </cell>
          <cell r="M148" t="str">
            <v xml:space="preserve">     </v>
          </cell>
          <cell r="N148">
            <v>0</v>
          </cell>
          <cell r="O148">
            <v>13.8</v>
          </cell>
          <cell r="P148">
            <v>5.8</v>
          </cell>
          <cell r="Q148">
            <v>284181</v>
          </cell>
          <cell r="R148">
            <v>48689</v>
          </cell>
          <cell r="S148">
            <v>6.67</v>
          </cell>
        </row>
        <row r="149">
          <cell r="A149">
            <v>396</v>
          </cell>
          <cell r="B149" t="str">
            <v xml:space="preserve">       </v>
          </cell>
          <cell r="C149">
            <v>14</v>
          </cell>
          <cell r="D149" t="str">
            <v xml:space="preserve">R1.5 </v>
          </cell>
          <cell r="E149">
            <v>8</v>
          </cell>
          <cell r="F149">
            <v>3776208.26</v>
          </cell>
          <cell r="G149">
            <v>1445889</v>
          </cell>
          <cell r="H149">
            <v>2028223</v>
          </cell>
          <cell r="I149">
            <v>255448</v>
          </cell>
          <cell r="J149">
            <v>6.76</v>
          </cell>
          <cell r="K149">
            <v>7.9</v>
          </cell>
          <cell r="L149" t="str">
            <v xml:space="preserve">      </v>
          </cell>
          <cell r="M149" t="str">
            <v xml:space="preserve">     </v>
          </cell>
          <cell r="N149">
            <v>0</v>
          </cell>
          <cell r="O149">
            <v>38.299999999999997</v>
          </cell>
          <cell r="P149">
            <v>8</v>
          </cell>
          <cell r="Q149">
            <v>1503222</v>
          </cell>
          <cell r="R149">
            <v>248052</v>
          </cell>
          <cell r="S149">
            <v>6.57</v>
          </cell>
        </row>
        <row r="150">
          <cell r="A150">
            <v>397</v>
          </cell>
          <cell r="B150" t="str">
            <v xml:space="preserve">       </v>
          </cell>
          <cell r="C150">
            <v>15</v>
          </cell>
          <cell r="D150" t="str">
            <v xml:space="preserve">SQ   </v>
          </cell>
          <cell r="E150">
            <v>0</v>
          </cell>
          <cell r="F150">
            <v>31140680.890000001</v>
          </cell>
          <cell r="G150">
            <v>6120835</v>
          </cell>
          <cell r="H150">
            <v>25019846</v>
          </cell>
          <cell r="I150">
            <v>2467904</v>
          </cell>
          <cell r="J150">
            <v>7.93</v>
          </cell>
          <cell r="K150">
            <v>10.1</v>
          </cell>
          <cell r="L150" t="str">
            <v xml:space="preserve">      </v>
          </cell>
          <cell r="M150" t="str">
            <v xml:space="preserve">     </v>
          </cell>
          <cell r="N150">
            <v>0</v>
          </cell>
          <cell r="O150">
            <v>19.7</v>
          </cell>
          <cell r="P150">
            <v>4.2</v>
          </cell>
          <cell r="Q150">
            <v>8635275</v>
          </cell>
          <cell r="R150">
            <v>2028821</v>
          </cell>
          <cell r="S150">
            <v>6.52</v>
          </cell>
        </row>
        <row r="151">
          <cell r="A151">
            <v>398</v>
          </cell>
          <cell r="B151" t="str">
            <v xml:space="preserve">       </v>
          </cell>
          <cell r="C151">
            <v>20</v>
          </cell>
          <cell r="D151" t="str">
            <v xml:space="preserve">SQ   </v>
          </cell>
          <cell r="E151">
            <v>0</v>
          </cell>
          <cell r="F151">
            <v>20797.14</v>
          </cell>
          <cell r="G151">
            <v>0</v>
          </cell>
          <cell r="H151">
            <v>20797</v>
          </cell>
          <cell r="I151">
            <v>1067</v>
          </cell>
          <cell r="J151">
            <v>5.13</v>
          </cell>
          <cell r="K151">
            <v>19.5</v>
          </cell>
          <cell r="L151" t="str">
            <v xml:space="preserve">      </v>
          </cell>
          <cell r="M151" t="str">
            <v xml:space="preserve">     </v>
          </cell>
          <cell r="N151">
            <v>0</v>
          </cell>
          <cell r="O151">
            <v>0</v>
          </cell>
          <cell r="P151">
            <v>0.5</v>
          </cell>
          <cell r="Q151">
            <v>520</v>
          </cell>
          <cell r="R151">
            <v>1040</v>
          </cell>
          <cell r="S151">
            <v>5</v>
          </cell>
        </row>
        <row r="152">
          <cell r="A152">
            <v>399</v>
          </cell>
          <cell r="B152" t="str">
            <v xml:space="preserve">       </v>
          </cell>
          <cell r="C152">
            <v>0</v>
          </cell>
          <cell r="D152" t="str">
            <v xml:space="preserve">ND   </v>
          </cell>
          <cell r="E152">
            <v>0</v>
          </cell>
          <cell r="F152">
            <v>-7684.01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 t="str">
            <v xml:space="preserve">      </v>
          </cell>
          <cell r="M152" t="str">
            <v xml:space="preserve">     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 t="str">
            <v>_x001A_</v>
          </cell>
        </row>
      </sheetData>
      <sheetData sheetId="5">
        <row r="1">
          <cell r="B1" t="str">
            <v>SIERRA PACIFIC POWER COMPANY</v>
          </cell>
        </row>
        <row r="2">
          <cell r="B2" t="str">
            <v>GAS PLANT</v>
          </cell>
        </row>
        <row r="3">
          <cell r="B3" t="str">
            <v>AS OF DECEMBER 31,2004</v>
          </cell>
        </row>
        <row r="5">
          <cell r="M5" t="str">
            <v xml:space="preserve">CALCULATED </v>
          </cell>
        </row>
        <row r="6">
          <cell r="M6" t="str">
            <v>ANNUAL ACCRUAL</v>
          </cell>
          <cell r="O6" t="str">
            <v>COMPOSITE</v>
          </cell>
        </row>
        <row r="7">
          <cell r="K7" t="str">
            <v xml:space="preserve">BOOK </v>
          </cell>
          <cell r="L7" t="str">
            <v>FUTURE</v>
          </cell>
          <cell r="O7" t="str">
            <v xml:space="preserve">REMAINING </v>
          </cell>
        </row>
        <row r="8">
          <cell r="K8" t="str">
            <v>RESERVE</v>
          </cell>
          <cell r="L8" t="str">
            <v>ACCRALS</v>
          </cell>
          <cell r="M8" t="str">
            <v xml:space="preserve">CALCULATED </v>
          </cell>
        </row>
        <row r="9">
          <cell r="E9" t="str">
            <v xml:space="preserve">ORIGINAL </v>
          </cell>
          <cell r="M9" t="str">
            <v>ANNUAL ACCRUAL</v>
          </cell>
        </row>
        <row r="10">
          <cell r="B10" t="str">
            <v>ACCOUNT</v>
          </cell>
          <cell r="E10" t="str">
            <v>COST</v>
          </cell>
          <cell r="M10" t="str">
            <v>RATE</v>
          </cell>
          <cell r="N10" t="str">
            <v>AMOUNT</v>
          </cell>
        </row>
        <row r="12">
          <cell r="B12">
            <v>310.2</v>
          </cell>
          <cell r="C12">
            <v>310.2</v>
          </cell>
          <cell r="D12" t="str">
            <v>Land Rights</v>
          </cell>
          <cell r="M12">
            <v>0.53</v>
          </cell>
          <cell r="N12">
            <v>1081</v>
          </cell>
        </row>
        <row r="14">
          <cell r="B14">
            <v>311</v>
          </cell>
          <cell r="C14">
            <v>311</v>
          </cell>
          <cell r="D14" t="str">
            <v>STRUCTURES AND IMPROVEMENTS</v>
          </cell>
        </row>
        <row r="15">
          <cell r="B15" t="str">
            <v xml:space="preserve">311.00 11           </v>
          </cell>
          <cell r="D15" t="str">
            <v>Ft. Churchill Unit 1</v>
          </cell>
          <cell r="E15">
            <v>11</v>
          </cell>
          <cell r="M15">
            <v>4.09</v>
          </cell>
          <cell r="N15">
            <v>167096</v>
          </cell>
        </row>
        <row r="16">
          <cell r="B16" t="str">
            <v xml:space="preserve">311.00 12           </v>
          </cell>
          <cell r="D16" t="str">
            <v>Ft. Churchill Unit 2</v>
          </cell>
          <cell r="E16">
            <v>12</v>
          </cell>
          <cell r="M16">
            <v>3.36</v>
          </cell>
          <cell r="N16">
            <v>72732</v>
          </cell>
        </row>
        <row r="17">
          <cell r="B17" t="str">
            <v xml:space="preserve">311.00 10           </v>
          </cell>
          <cell r="D17" t="str">
            <v>Ft Churchill Common</v>
          </cell>
          <cell r="E17">
            <v>10</v>
          </cell>
          <cell r="M17">
            <v>5.96</v>
          </cell>
          <cell r="N17">
            <v>119603</v>
          </cell>
        </row>
        <row r="18">
          <cell r="B18" t="str">
            <v xml:space="preserve">311.00 01           </v>
          </cell>
          <cell r="D18" t="str">
            <v>Tracy Unit 1</v>
          </cell>
          <cell r="E18">
            <v>1</v>
          </cell>
          <cell r="M18">
            <v>3.36</v>
          </cell>
          <cell r="N18">
            <v>42604</v>
          </cell>
        </row>
        <row r="19">
          <cell r="B19" t="str">
            <v xml:space="preserve">311.00 02           </v>
          </cell>
          <cell r="D19" t="str">
            <v>Tracy Unit 2</v>
          </cell>
          <cell r="E19">
            <v>2</v>
          </cell>
          <cell r="M19">
            <v>2.76</v>
          </cell>
          <cell r="N19">
            <v>28724</v>
          </cell>
        </row>
        <row r="20">
          <cell r="B20" t="str">
            <v xml:space="preserve">311.00 03           </v>
          </cell>
          <cell r="D20" t="str">
            <v>Tracy Unit 3</v>
          </cell>
          <cell r="E20">
            <v>3</v>
          </cell>
          <cell r="M20">
            <v>2.29</v>
          </cell>
          <cell r="N20">
            <v>57338</v>
          </cell>
        </row>
        <row r="21">
          <cell r="B21" t="str">
            <v xml:space="preserve">311.00 06           </v>
          </cell>
          <cell r="D21" t="str">
            <v>Tracy Common</v>
          </cell>
          <cell r="E21">
            <v>6</v>
          </cell>
          <cell r="M21">
            <v>3.76</v>
          </cell>
          <cell r="N21">
            <v>99795</v>
          </cell>
        </row>
        <row r="22">
          <cell r="B22" t="str">
            <v xml:space="preserve">311.00 21           </v>
          </cell>
          <cell r="D22" t="str">
            <v>Valmy 1</v>
          </cell>
          <cell r="E22">
            <v>21</v>
          </cell>
          <cell r="M22">
            <v>4.95</v>
          </cell>
          <cell r="N22">
            <v>1412482</v>
          </cell>
        </row>
        <row r="23">
          <cell r="B23" t="str">
            <v xml:space="preserve">311.00 22           </v>
          </cell>
          <cell r="D23" t="str">
            <v>Valmy 2</v>
          </cell>
          <cell r="E23">
            <v>22</v>
          </cell>
          <cell r="M23">
            <v>4.33</v>
          </cell>
          <cell r="N23">
            <v>969893</v>
          </cell>
        </row>
        <row r="25">
          <cell r="D25" t="str">
            <v>TOTAL ACCOUNT 311</v>
          </cell>
          <cell r="M25">
            <v>4.46</v>
          </cell>
          <cell r="N25">
            <v>2970267</v>
          </cell>
        </row>
        <row r="27">
          <cell r="B27">
            <v>312</v>
          </cell>
          <cell r="C27">
            <v>312</v>
          </cell>
          <cell r="D27" t="str">
            <v>BOILER PLANT EQUIPMENT</v>
          </cell>
        </row>
        <row r="28">
          <cell r="B28" t="str">
            <v xml:space="preserve">312.00 11           </v>
          </cell>
          <cell r="D28" t="str">
            <v>Ft. Churchill Unit 1</v>
          </cell>
          <cell r="E28">
            <v>11</v>
          </cell>
          <cell r="M28">
            <v>2.82</v>
          </cell>
          <cell r="N28">
            <v>234173</v>
          </cell>
        </row>
        <row r="29">
          <cell r="B29" t="str">
            <v xml:space="preserve">312.00 12           </v>
          </cell>
          <cell r="D29" t="str">
            <v>Ft. Churchill Unit 2</v>
          </cell>
          <cell r="E29">
            <v>12</v>
          </cell>
          <cell r="M29">
            <v>4.25</v>
          </cell>
          <cell r="N29">
            <v>464448</v>
          </cell>
        </row>
        <row r="30">
          <cell r="B30" t="str">
            <v xml:space="preserve">312.00 10           </v>
          </cell>
          <cell r="D30" t="str">
            <v>Ft Churchill Common</v>
          </cell>
          <cell r="E30">
            <v>10</v>
          </cell>
          <cell r="M30">
            <v>5.65</v>
          </cell>
          <cell r="N30">
            <v>112909</v>
          </cell>
        </row>
        <row r="31">
          <cell r="B31" t="str">
            <v xml:space="preserve">312.00 01           </v>
          </cell>
          <cell r="D31" t="str">
            <v>Tracy Unit 1</v>
          </cell>
          <cell r="E31">
            <v>1</v>
          </cell>
          <cell r="M31">
            <v>3.59</v>
          </cell>
          <cell r="N31">
            <v>133572</v>
          </cell>
        </row>
        <row r="32">
          <cell r="B32" t="str">
            <v xml:space="preserve">312.00 02           </v>
          </cell>
          <cell r="D32" t="str">
            <v>Tracy Unit 2</v>
          </cell>
          <cell r="E32">
            <v>2</v>
          </cell>
          <cell r="M32">
            <v>2.85</v>
          </cell>
          <cell r="N32">
            <v>344550</v>
          </cell>
        </row>
        <row r="33">
          <cell r="B33" t="str">
            <v xml:space="preserve">312.00 03           </v>
          </cell>
          <cell r="D33" t="str">
            <v>Tracy Unit 3</v>
          </cell>
          <cell r="E33">
            <v>3</v>
          </cell>
          <cell r="M33">
            <v>2.78</v>
          </cell>
          <cell r="N33">
            <v>390519</v>
          </cell>
        </row>
        <row r="34">
          <cell r="B34" t="str">
            <v xml:space="preserve">312.00 06           </v>
          </cell>
          <cell r="D34" t="str">
            <v>Tracy Common</v>
          </cell>
          <cell r="E34">
            <v>6</v>
          </cell>
          <cell r="M34">
            <v>4.28</v>
          </cell>
          <cell r="N34">
            <v>99490</v>
          </cell>
        </row>
        <row r="35">
          <cell r="B35" t="str">
            <v xml:space="preserve">312.00 21           </v>
          </cell>
          <cell r="D35" t="str">
            <v>Valmy 1</v>
          </cell>
          <cell r="E35">
            <v>21</v>
          </cell>
          <cell r="M35">
            <v>5.65</v>
          </cell>
          <cell r="N35">
            <v>3652442</v>
          </cell>
        </row>
        <row r="36">
          <cell r="B36" t="str">
            <v xml:space="preserve">312.00 22           </v>
          </cell>
          <cell r="D36" t="str">
            <v>Valmy 2</v>
          </cell>
          <cell r="E36">
            <v>22</v>
          </cell>
          <cell r="M36">
            <v>4.8899999999999997</v>
          </cell>
          <cell r="N36">
            <v>4694901</v>
          </cell>
        </row>
        <row r="38">
          <cell r="D38" t="str">
            <v>TOTAL ACCOUNT 312</v>
          </cell>
          <cell r="M38">
            <v>4.7300000000000004</v>
          </cell>
          <cell r="N38">
            <v>10127004</v>
          </cell>
        </row>
        <row r="40">
          <cell r="B40">
            <v>314</v>
          </cell>
          <cell r="C40">
            <v>314</v>
          </cell>
          <cell r="D40" t="str">
            <v>TURBOGENERATOR UNITS</v>
          </cell>
        </row>
        <row r="41">
          <cell r="B41" t="str">
            <v xml:space="preserve">314.00 11           </v>
          </cell>
          <cell r="D41" t="str">
            <v>Ft. Churchill Unit 1</v>
          </cell>
          <cell r="E41">
            <v>11</v>
          </cell>
          <cell r="M41">
            <v>3.48</v>
          </cell>
          <cell r="N41">
            <v>219383</v>
          </cell>
        </row>
        <row r="42">
          <cell r="B42" t="str">
            <v xml:space="preserve">314.00 12           </v>
          </cell>
          <cell r="D42" t="str">
            <v>Ft. Churchill Unit 2</v>
          </cell>
          <cell r="E42">
            <v>12</v>
          </cell>
          <cell r="M42">
            <v>5.03</v>
          </cell>
          <cell r="N42">
            <v>428679</v>
          </cell>
        </row>
        <row r="43">
          <cell r="B43" t="str">
            <v xml:space="preserve">314.00 10           </v>
          </cell>
          <cell r="D43" t="str">
            <v>Ft Churchill Common</v>
          </cell>
          <cell r="E43">
            <v>10</v>
          </cell>
          <cell r="M43">
            <v>9.41</v>
          </cell>
          <cell r="N43">
            <v>1054</v>
          </cell>
        </row>
        <row r="44">
          <cell r="B44" t="str">
            <v xml:space="preserve">314.00 01           </v>
          </cell>
          <cell r="D44" t="str">
            <v>Tracy Unit 1</v>
          </cell>
          <cell r="E44">
            <v>1</v>
          </cell>
          <cell r="M44">
            <v>3.62</v>
          </cell>
          <cell r="N44">
            <v>100283</v>
          </cell>
        </row>
        <row r="45">
          <cell r="B45" t="str">
            <v xml:space="preserve">314.00 02           </v>
          </cell>
          <cell r="D45" t="str">
            <v>Tracy Unit 2</v>
          </cell>
          <cell r="E45">
            <v>2</v>
          </cell>
          <cell r="M45">
            <v>5.48</v>
          </cell>
          <cell r="N45">
            <v>331448</v>
          </cell>
        </row>
        <row r="46">
          <cell r="B46" t="str">
            <v xml:space="preserve">314.00 03           </v>
          </cell>
          <cell r="D46" t="str">
            <v>Tracy Unit 3</v>
          </cell>
          <cell r="E46">
            <v>3</v>
          </cell>
          <cell r="M46">
            <v>2.5499999999999998</v>
          </cell>
          <cell r="N46">
            <v>238367</v>
          </cell>
        </row>
        <row r="47">
          <cell r="B47" t="str">
            <v xml:space="preserve">314.00 06           </v>
          </cell>
          <cell r="D47" t="str">
            <v>Tracy Common</v>
          </cell>
          <cell r="E47">
            <v>6</v>
          </cell>
          <cell r="M47">
            <v>4.8099999999999996</v>
          </cell>
          <cell r="N47">
            <v>20136</v>
          </cell>
        </row>
        <row r="48">
          <cell r="B48" t="str">
            <v xml:space="preserve">314.00 21           </v>
          </cell>
          <cell r="D48" t="str">
            <v>Valmy 1</v>
          </cell>
          <cell r="E48">
            <v>21</v>
          </cell>
          <cell r="M48">
            <v>5.13</v>
          </cell>
          <cell r="N48">
            <v>817301</v>
          </cell>
        </row>
        <row r="49">
          <cell r="B49" t="str">
            <v xml:space="preserve">314.00 22           </v>
          </cell>
          <cell r="D49" t="str">
            <v>Valmy 2</v>
          </cell>
          <cell r="E49">
            <v>22</v>
          </cell>
          <cell r="M49">
            <v>4.71</v>
          </cell>
          <cell r="N49">
            <v>1073126</v>
          </cell>
        </row>
        <row r="51">
          <cell r="D51" t="str">
            <v>TOTAL ACCOUNT 314</v>
          </cell>
          <cell r="M51">
            <v>4.4800000000000004</v>
          </cell>
          <cell r="N51">
            <v>3229777</v>
          </cell>
        </row>
        <row r="53">
          <cell r="B53">
            <v>315</v>
          </cell>
          <cell r="C53">
            <v>315</v>
          </cell>
          <cell r="D53" t="str">
            <v>ACCESORY ELECTRIC EQUIPMENT</v>
          </cell>
        </row>
        <row r="54">
          <cell r="B54" t="str">
            <v xml:space="preserve">315.00 11           </v>
          </cell>
          <cell r="D54" t="str">
            <v>Ft. Churchill Unit 1</v>
          </cell>
          <cell r="E54">
            <v>11</v>
          </cell>
          <cell r="M54">
            <v>2.97</v>
          </cell>
          <cell r="N54">
            <v>52563</v>
          </cell>
        </row>
        <row r="55">
          <cell r="B55" t="str">
            <v xml:space="preserve">315.00 12           </v>
          </cell>
          <cell r="D55" t="str">
            <v>Ft. Churchill Unit 2</v>
          </cell>
          <cell r="E55">
            <v>12</v>
          </cell>
          <cell r="M55">
            <v>2.9</v>
          </cell>
          <cell r="N55">
            <v>44487</v>
          </cell>
        </row>
        <row r="56">
          <cell r="B56" t="str">
            <v xml:space="preserve">315.00 10           </v>
          </cell>
          <cell r="D56" t="str">
            <v>Ft Churchill Common</v>
          </cell>
          <cell r="E56">
            <v>10</v>
          </cell>
          <cell r="M56">
            <v>4.95</v>
          </cell>
          <cell r="N56">
            <v>26754</v>
          </cell>
        </row>
        <row r="57">
          <cell r="B57" t="str">
            <v xml:space="preserve">315.00 01           </v>
          </cell>
          <cell r="D57" t="str">
            <v>Tracy Unit 1</v>
          </cell>
          <cell r="E57">
            <v>1</v>
          </cell>
          <cell r="M57">
            <v>3.54</v>
          </cell>
          <cell r="N57">
            <v>34794</v>
          </cell>
        </row>
        <row r="58">
          <cell r="B58" t="str">
            <v xml:space="preserve">315.00 02           </v>
          </cell>
          <cell r="D58" t="str">
            <v>Tracy Unit 2</v>
          </cell>
          <cell r="E58">
            <v>2</v>
          </cell>
          <cell r="M58">
            <v>3.2</v>
          </cell>
          <cell r="N58">
            <v>29812</v>
          </cell>
        </row>
        <row r="59">
          <cell r="B59" t="str">
            <v xml:space="preserve">315.00 03           </v>
          </cell>
          <cell r="D59" t="str">
            <v>Tracy Unit 3</v>
          </cell>
          <cell r="E59">
            <v>3</v>
          </cell>
          <cell r="M59">
            <v>2.82</v>
          </cell>
          <cell r="N59">
            <v>121492</v>
          </cell>
        </row>
        <row r="60">
          <cell r="B60" t="str">
            <v xml:space="preserve">315.00 06           </v>
          </cell>
          <cell r="D60" t="str">
            <v>Tracy Common</v>
          </cell>
          <cell r="E60">
            <v>6</v>
          </cell>
          <cell r="M60">
            <v>4.8499999999999996</v>
          </cell>
          <cell r="N60">
            <v>22273</v>
          </cell>
        </row>
        <row r="61">
          <cell r="B61" t="str">
            <v xml:space="preserve">315.00 21           </v>
          </cell>
          <cell r="D61" t="str">
            <v>Valmy 1</v>
          </cell>
          <cell r="E61">
            <v>21</v>
          </cell>
          <cell r="M61">
            <v>5.16</v>
          </cell>
          <cell r="N61">
            <v>811072</v>
          </cell>
        </row>
        <row r="62">
          <cell r="B62" t="str">
            <v xml:space="preserve">315.00 22           </v>
          </cell>
          <cell r="D62" t="str">
            <v>Valmy 2</v>
          </cell>
          <cell r="E62">
            <v>22</v>
          </cell>
          <cell r="M62">
            <v>4.63</v>
          </cell>
          <cell r="N62">
            <v>661821</v>
          </cell>
        </row>
        <row r="64">
          <cell r="D64" t="str">
            <v>TOTAL ACCOUNT 315</v>
          </cell>
          <cell r="M64">
            <v>4.45</v>
          </cell>
          <cell r="N64">
            <v>1805068</v>
          </cell>
        </row>
        <row r="66">
          <cell r="B66">
            <v>316</v>
          </cell>
          <cell r="C66">
            <v>316</v>
          </cell>
          <cell r="D66" t="str">
            <v>Misc. Power Plant Equipment</v>
          </cell>
        </row>
        <row r="67">
          <cell r="B67" t="str">
            <v xml:space="preserve">316.00 11           </v>
          </cell>
          <cell r="D67" t="str">
            <v>Ft. Churchill Unit 1</v>
          </cell>
          <cell r="E67">
            <v>11</v>
          </cell>
          <cell r="M67">
            <v>2.48</v>
          </cell>
          <cell r="N67">
            <v>6903</v>
          </cell>
        </row>
        <row r="68">
          <cell r="B68" t="str">
            <v xml:space="preserve">316.00 12           </v>
          </cell>
          <cell r="D68" t="str">
            <v>Ft. Churchill Unit 2</v>
          </cell>
          <cell r="E68">
            <v>12</v>
          </cell>
          <cell r="M68">
            <v>2.92</v>
          </cell>
          <cell r="N68">
            <v>2008</v>
          </cell>
        </row>
        <row r="69">
          <cell r="B69" t="str">
            <v xml:space="preserve">316.00 10           </v>
          </cell>
          <cell r="D69" t="str">
            <v>Ft Churchill Common</v>
          </cell>
          <cell r="E69">
            <v>10</v>
          </cell>
          <cell r="M69">
            <v>6.41</v>
          </cell>
          <cell r="N69">
            <v>94046</v>
          </cell>
        </row>
        <row r="70">
          <cell r="B70" t="str">
            <v xml:space="preserve">316.00 01           </v>
          </cell>
          <cell r="D70" t="str">
            <v>Tracy Unit 1</v>
          </cell>
          <cell r="E70">
            <v>1</v>
          </cell>
          <cell r="M70">
            <v>6.15</v>
          </cell>
          <cell r="N70">
            <v>32593</v>
          </cell>
        </row>
        <row r="71">
          <cell r="B71" t="str">
            <v xml:space="preserve">316.00 02           </v>
          </cell>
          <cell r="D71" t="str">
            <v>Tracy Unit 2</v>
          </cell>
          <cell r="E71">
            <v>2</v>
          </cell>
          <cell r="M71">
            <v>6.88</v>
          </cell>
          <cell r="N71">
            <v>29607</v>
          </cell>
        </row>
        <row r="72">
          <cell r="B72" t="str">
            <v xml:space="preserve">316.00 03           </v>
          </cell>
          <cell r="D72" t="str">
            <v>Tracy Unit 3</v>
          </cell>
          <cell r="E72">
            <v>3</v>
          </cell>
          <cell r="M72">
            <v>3.78</v>
          </cell>
          <cell r="N72">
            <v>25921</v>
          </cell>
        </row>
        <row r="73">
          <cell r="B73" t="str">
            <v xml:space="preserve">316.00 06           </v>
          </cell>
          <cell r="D73" t="str">
            <v>Tracy Common</v>
          </cell>
          <cell r="E73">
            <v>6</v>
          </cell>
          <cell r="M73">
            <v>6.03</v>
          </cell>
          <cell r="N73">
            <v>111617</v>
          </cell>
        </row>
        <row r="74">
          <cell r="B74" t="str">
            <v xml:space="preserve">316.00 21           </v>
          </cell>
          <cell r="D74" t="str">
            <v>Valmy 1</v>
          </cell>
          <cell r="E74">
            <v>21</v>
          </cell>
          <cell r="M74">
            <v>6.19</v>
          </cell>
          <cell r="N74">
            <v>203646</v>
          </cell>
        </row>
        <row r="75">
          <cell r="B75" t="str">
            <v xml:space="preserve">316.00 22           </v>
          </cell>
          <cell r="D75" t="str">
            <v>Valmy 2</v>
          </cell>
          <cell r="E75">
            <v>22</v>
          </cell>
          <cell r="M75">
            <v>4.6100000000000003</v>
          </cell>
          <cell r="N75">
            <v>46423</v>
          </cell>
        </row>
        <row r="77">
          <cell r="D77" t="str">
            <v>TOTAL ACCOUNT 316</v>
          </cell>
          <cell r="M77">
            <v>5.75</v>
          </cell>
          <cell r="N77">
            <v>552764</v>
          </cell>
        </row>
        <row r="79">
          <cell r="D79" t="str">
            <v>TOTAL STEAM PRODUCTION</v>
          </cell>
          <cell r="M79">
            <v>4.63</v>
          </cell>
          <cell r="N79">
            <v>18685961</v>
          </cell>
        </row>
        <row r="81">
          <cell r="D81" t="str">
            <v>HYDRAULIC PRODUCTION PLANT</v>
          </cell>
        </row>
        <row r="83">
          <cell r="B83">
            <v>330.2</v>
          </cell>
          <cell r="C83">
            <v>330.2</v>
          </cell>
          <cell r="D83" t="str">
            <v>Land Rights</v>
          </cell>
          <cell r="M83">
            <v>0.82</v>
          </cell>
          <cell r="N83">
            <v>2011</v>
          </cell>
        </row>
        <row r="84">
          <cell r="B84">
            <v>331</v>
          </cell>
          <cell r="C84">
            <v>331</v>
          </cell>
          <cell r="D84" t="str">
            <v>Structures &amp; Improvements</v>
          </cell>
          <cell r="M84">
            <v>5.81</v>
          </cell>
          <cell r="N84">
            <v>110012</v>
          </cell>
        </row>
        <row r="85">
          <cell r="B85">
            <v>332</v>
          </cell>
          <cell r="C85">
            <v>332</v>
          </cell>
          <cell r="D85" t="str">
            <v>Reservoirs, Dams &amp; Waterways</v>
          </cell>
          <cell r="M85">
            <v>2.72</v>
          </cell>
          <cell r="N85">
            <v>385647</v>
          </cell>
        </row>
        <row r="86">
          <cell r="B86">
            <v>333</v>
          </cell>
          <cell r="C86">
            <v>333</v>
          </cell>
          <cell r="D86" t="str">
            <v>Waterwheels, Turbines &amp; Generators</v>
          </cell>
          <cell r="M86">
            <v>1.31</v>
          </cell>
          <cell r="N86">
            <v>9357</v>
          </cell>
        </row>
        <row r="87">
          <cell r="B87">
            <v>334</v>
          </cell>
          <cell r="C87">
            <v>334</v>
          </cell>
          <cell r="D87" t="str">
            <v>Accessory Electric Equipment</v>
          </cell>
          <cell r="M87">
            <v>4.97</v>
          </cell>
          <cell r="N87">
            <v>38816</v>
          </cell>
        </row>
        <row r="88">
          <cell r="B88">
            <v>335</v>
          </cell>
          <cell r="C88">
            <v>335</v>
          </cell>
          <cell r="D88" t="str">
            <v>Misc. Power Plant Equipment</v>
          </cell>
          <cell r="M88">
            <v>0</v>
          </cell>
          <cell r="N88">
            <v>0</v>
          </cell>
        </row>
        <row r="89">
          <cell r="B89">
            <v>336</v>
          </cell>
          <cell r="C89">
            <v>336</v>
          </cell>
          <cell r="D89" t="str">
            <v>Roads, Railroads &amp; Bridges</v>
          </cell>
          <cell r="M89">
            <v>5.66</v>
          </cell>
          <cell r="N89">
            <v>10225</v>
          </cell>
        </row>
        <row r="91">
          <cell r="D91" t="str">
            <v xml:space="preserve">TOTAL HYDRAULIC PRODUCTION </v>
          </cell>
          <cell r="M91">
            <v>3.09</v>
          </cell>
          <cell r="N91">
            <v>556068</v>
          </cell>
        </row>
        <row r="93">
          <cell r="D93" t="str">
            <v>OTHER PRODUCTION PLANT</v>
          </cell>
        </row>
        <row r="95">
          <cell r="B95">
            <v>341</v>
          </cell>
          <cell r="C95">
            <v>341</v>
          </cell>
          <cell r="D95" t="str">
            <v>STRUCTURES &amp; IMPROVEMENTS</v>
          </cell>
        </row>
        <row r="96">
          <cell r="B96" t="str">
            <v xml:space="preserve">341.00 01           </v>
          </cell>
          <cell r="D96" t="str">
            <v>Battle Mountain</v>
          </cell>
          <cell r="E96">
            <v>1</v>
          </cell>
          <cell r="I96">
            <v>0</v>
          </cell>
          <cell r="J96" t="str">
            <v>Other</v>
          </cell>
          <cell r="K96">
            <v>0</v>
          </cell>
          <cell r="M96">
            <v>0.87</v>
          </cell>
          <cell r="N96">
            <v>320</v>
          </cell>
        </row>
        <row r="97">
          <cell r="B97" t="str">
            <v xml:space="preserve">341.00 02           </v>
          </cell>
          <cell r="D97" t="str">
            <v>Brunswick</v>
          </cell>
          <cell r="E97">
            <v>2</v>
          </cell>
          <cell r="I97">
            <v>1</v>
          </cell>
          <cell r="J97" t="str">
            <v>Battle Mountain</v>
          </cell>
          <cell r="K97">
            <v>1</v>
          </cell>
          <cell r="M97">
            <v>1.08</v>
          </cell>
          <cell r="N97">
            <v>256</v>
          </cell>
        </row>
        <row r="98">
          <cell r="B98" t="str">
            <v xml:space="preserve">341.00 03           </v>
          </cell>
          <cell r="D98" t="str">
            <v>Clark Mountain CT #3</v>
          </cell>
          <cell r="E98">
            <v>3</v>
          </cell>
          <cell r="I98">
            <v>2</v>
          </cell>
          <cell r="J98" t="str">
            <v>Brunswick</v>
          </cell>
          <cell r="K98">
            <v>2</v>
          </cell>
          <cell r="M98">
            <v>4.6100000000000003</v>
          </cell>
          <cell r="N98">
            <v>108260</v>
          </cell>
        </row>
        <row r="99">
          <cell r="B99" t="str">
            <v xml:space="preserve">341.00 04           </v>
          </cell>
          <cell r="D99" t="str">
            <v>Clark Mountain CT #4</v>
          </cell>
          <cell r="E99">
            <v>4</v>
          </cell>
          <cell r="I99">
            <v>3</v>
          </cell>
          <cell r="J99" t="str">
            <v>Clark Mountain CT #3</v>
          </cell>
          <cell r="K99">
            <v>3</v>
          </cell>
          <cell r="M99">
            <v>4.93</v>
          </cell>
          <cell r="N99">
            <v>150061</v>
          </cell>
        </row>
        <row r="100">
          <cell r="B100" t="str">
            <v xml:space="preserve">341.00 05           </v>
          </cell>
          <cell r="D100" t="str">
            <v>Fallon</v>
          </cell>
          <cell r="E100">
            <v>5</v>
          </cell>
          <cell r="I100">
            <v>4</v>
          </cell>
          <cell r="J100" t="str">
            <v>Clark Mountain CT #4</v>
          </cell>
          <cell r="K100">
            <v>4</v>
          </cell>
          <cell r="M100">
            <v>0.92</v>
          </cell>
          <cell r="N100">
            <v>56</v>
          </cell>
        </row>
        <row r="101">
          <cell r="B101" t="str">
            <v xml:space="preserve">341.00 06           </v>
          </cell>
          <cell r="D101" t="str">
            <v>Gabbs</v>
          </cell>
          <cell r="E101">
            <v>6</v>
          </cell>
          <cell r="I101">
            <v>5</v>
          </cell>
          <cell r="J101" t="str">
            <v>Fallon Diesels</v>
          </cell>
          <cell r="K101">
            <v>5</v>
          </cell>
          <cell r="M101">
            <v>1.25</v>
          </cell>
          <cell r="N101">
            <v>265</v>
          </cell>
        </row>
        <row r="102">
          <cell r="B102" t="str">
            <v xml:space="preserve">341.00 08           </v>
          </cell>
          <cell r="D102" t="str">
            <v>Kings Beach</v>
          </cell>
          <cell r="E102">
            <v>8</v>
          </cell>
          <cell r="I102">
            <v>6</v>
          </cell>
          <cell r="J102" t="str">
            <v>Gabbs</v>
          </cell>
          <cell r="K102">
            <v>6</v>
          </cell>
          <cell r="M102">
            <v>2.2000000000000002</v>
          </cell>
          <cell r="N102">
            <v>8614</v>
          </cell>
        </row>
        <row r="103">
          <cell r="B103" t="str">
            <v xml:space="preserve">341.00 09           </v>
          </cell>
          <cell r="D103" t="str">
            <v>Pinon</v>
          </cell>
          <cell r="E103">
            <v>9</v>
          </cell>
          <cell r="I103">
            <v>8</v>
          </cell>
          <cell r="J103" t="str">
            <v>Kings Beach</v>
          </cell>
          <cell r="K103">
            <v>8</v>
          </cell>
          <cell r="M103">
            <v>4.72</v>
          </cell>
          <cell r="N103">
            <v>5672</v>
          </cell>
        </row>
        <row r="104">
          <cell r="B104" t="str">
            <v xml:space="preserve">341.00 10           </v>
          </cell>
          <cell r="D104" t="str">
            <v>Portola</v>
          </cell>
          <cell r="E104">
            <v>10</v>
          </cell>
          <cell r="I104">
            <v>9</v>
          </cell>
          <cell r="J104" t="str">
            <v>Tracy Units 4&amp;5</v>
          </cell>
          <cell r="K104">
            <v>9</v>
          </cell>
          <cell r="M104">
            <v>1.38</v>
          </cell>
          <cell r="N104">
            <v>69</v>
          </cell>
        </row>
        <row r="105">
          <cell r="B105" t="str">
            <v xml:space="preserve">341.00 12           </v>
          </cell>
          <cell r="D105" t="str">
            <v>Tracy</v>
          </cell>
          <cell r="E105">
            <v>12</v>
          </cell>
          <cell r="I105">
            <v>10</v>
          </cell>
          <cell r="J105" t="str">
            <v>Portola Diesels</v>
          </cell>
          <cell r="K105">
            <v>10</v>
          </cell>
          <cell r="M105">
            <v>0.44</v>
          </cell>
          <cell r="N105">
            <v>420</v>
          </cell>
        </row>
        <row r="106">
          <cell r="B106" t="str">
            <v xml:space="preserve">341.00 16           </v>
          </cell>
          <cell r="D106" t="str">
            <v>Valley Road</v>
          </cell>
          <cell r="E106">
            <v>16</v>
          </cell>
          <cell r="I106">
            <v>11</v>
          </cell>
          <cell r="J106" t="str">
            <v>Stock Yard Diesels</v>
          </cell>
          <cell r="K106">
            <v>11</v>
          </cell>
          <cell r="M106">
            <v>5.69</v>
          </cell>
          <cell r="N106">
            <v>1618</v>
          </cell>
        </row>
        <row r="107">
          <cell r="B107" t="str">
            <v xml:space="preserve">341.00 15           </v>
          </cell>
          <cell r="D107" t="str">
            <v>Winnemucca</v>
          </cell>
          <cell r="E107">
            <v>15</v>
          </cell>
          <cell r="I107">
            <v>12</v>
          </cell>
          <cell r="J107" t="str">
            <v>Clark Mountain Diesels #1/2</v>
          </cell>
          <cell r="K107">
            <v>12</v>
          </cell>
          <cell r="M107">
            <v>0.32</v>
          </cell>
          <cell r="N107">
            <v>338</v>
          </cell>
        </row>
        <row r="108">
          <cell r="I108">
            <v>15</v>
          </cell>
          <cell r="J108" t="str">
            <v>Winnemucca Gas Turbines</v>
          </cell>
          <cell r="K108">
            <v>15</v>
          </cell>
        </row>
        <row r="109">
          <cell r="D109" t="str">
            <v>Total Account 341</v>
          </cell>
          <cell r="I109">
            <v>16</v>
          </cell>
          <cell r="J109" t="str">
            <v>Valley Road Diesels</v>
          </cell>
          <cell r="K109">
            <v>16</v>
          </cell>
          <cell r="M109">
            <v>4.43</v>
          </cell>
          <cell r="N109">
            <v>275949</v>
          </cell>
        </row>
        <row r="110">
          <cell r="I110">
            <v>21</v>
          </cell>
          <cell r="J110" t="str">
            <v>VALMY UNIT 1</v>
          </cell>
          <cell r="K110">
            <v>21</v>
          </cell>
        </row>
        <row r="111">
          <cell r="B111">
            <v>342</v>
          </cell>
          <cell r="C111">
            <v>342</v>
          </cell>
          <cell r="D111" t="str">
            <v>FUEL HOLDERS&lt;PRODUCERS &amp; ACCESS&gt;</v>
          </cell>
          <cell r="I111">
            <v>33</v>
          </cell>
          <cell r="J111" t="str">
            <v>VALMY UNIT 2</v>
          </cell>
          <cell r="K111">
            <v>33</v>
          </cell>
        </row>
        <row r="112">
          <cell r="B112" t="str">
            <v xml:space="preserve">342.00 01           </v>
          </cell>
          <cell r="D112" t="str">
            <v>Battle Mountain</v>
          </cell>
          <cell r="E112">
            <v>1</v>
          </cell>
          <cell r="I112">
            <v>38</v>
          </cell>
          <cell r="J112" t="str">
            <v>Loyalton Diesels</v>
          </cell>
          <cell r="K112">
            <v>38</v>
          </cell>
          <cell r="M112">
            <v>0.73</v>
          </cell>
          <cell r="N112">
            <v>277</v>
          </cell>
        </row>
        <row r="113">
          <cell r="B113" t="str">
            <v xml:space="preserve">342.00 02           </v>
          </cell>
          <cell r="D113" t="str">
            <v>Brunswick</v>
          </cell>
          <cell r="E113">
            <v>2</v>
          </cell>
          <cell r="I113">
            <v>41</v>
          </cell>
          <cell r="J113" t="str">
            <v>Tracy 8,9,10</v>
          </cell>
          <cell r="K113">
            <v>41</v>
          </cell>
          <cell r="M113">
            <v>0.96</v>
          </cell>
          <cell r="N113">
            <v>74</v>
          </cell>
        </row>
        <row r="114">
          <cell r="B114" t="str">
            <v xml:space="preserve">342.00 03           </v>
          </cell>
          <cell r="D114" t="str">
            <v>Clark Mountain CT #3</v>
          </cell>
          <cell r="E114">
            <v>3</v>
          </cell>
          <cell r="I114">
            <v>91</v>
          </cell>
          <cell r="J114" t="str">
            <v>Solar</v>
          </cell>
          <cell r="K114">
            <v>91</v>
          </cell>
          <cell r="M114">
            <v>4.7</v>
          </cell>
          <cell r="N114">
            <v>238148</v>
          </cell>
        </row>
        <row r="115">
          <cell r="B115" t="str">
            <v xml:space="preserve">342.00 04           </v>
          </cell>
          <cell r="D115" t="str">
            <v>Clark Mountain CT #4</v>
          </cell>
          <cell r="E115">
            <v>4</v>
          </cell>
          <cell r="M115">
            <v>4.72</v>
          </cell>
          <cell r="N115">
            <v>238687</v>
          </cell>
        </row>
        <row r="116">
          <cell r="B116" t="str">
            <v xml:space="preserve">342.00 06           </v>
          </cell>
          <cell r="D116" t="str">
            <v>Gabbs</v>
          </cell>
          <cell r="E116">
            <v>6</v>
          </cell>
          <cell r="M116">
            <v>1.1499999999999999</v>
          </cell>
          <cell r="N116">
            <v>277</v>
          </cell>
        </row>
        <row r="117">
          <cell r="B117" t="str">
            <v xml:space="preserve">342.00 08           </v>
          </cell>
          <cell r="D117" t="str">
            <v>Kings Beach</v>
          </cell>
          <cell r="E117">
            <v>8</v>
          </cell>
          <cell r="M117">
            <v>2.15</v>
          </cell>
          <cell r="N117">
            <v>4044</v>
          </cell>
        </row>
        <row r="118">
          <cell r="B118" t="str">
            <v xml:space="preserve">342.00 09           </v>
          </cell>
          <cell r="D118" t="str">
            <v>Pinon</v>
          </cell>
          <cell r="E118">
            <v>9</v>
          </cell>
          <cell r="M118">
            <v>5.32</v>
          </cell>
          <cell r="N118">
            <v>178158</v>
          </cell>
        </row>
        <row r="119">
          <cell r="B119" t="str">
            <v xml:space="preserve">342.00 10           </v>
          </cell>
          <cell r="D119" t="str">
            <v>Portola</v>
          </cell>
          <cell r="E119">
            <v>10</v>
          </cell>
          <cell r="M119">
            <v>1.41</v>
          </cell>
          <cell r="N119">
            <v>222</v>
          </cell>
        </row>
        <row r="120">
          <cell r="B120" t="str">
            <v xml:space="preserve">342.00 12           </v>
          </cell>
          <cell r="D120" t="str">
            <v>Tracy</v>
          </cell>
          <cell r="E120">
            <v>12</v>
          </cell>
          <cell r="M120">
            <v>1.24</v>
          </cell>
          <cell r="N120">
            <v>1021</v>
          </cell>
        </row>
        <row r="121">
          <cell r="B121" t="str">
            <v xml:space="preserve">342.00 16           </v>
          </cell>
          <cell r="D121" t="str">
            <v>Valley Road</v>
          </cell>
          <cell r="E121">
            <v>16</v>
          </cell>
          <cell r="M121">
            <v>0.9</v>
          </cell>
          <cell r="N121">
            <v>345</v>
          </cell>
        </row>
        <row r="123">
          <cell r="D123" t="str">
            <v>Total Account 342</v>
          </cell>
          <cell r="M123">
            <v>4.7699999999999996</v>
          </cell>
          <cell r="N123">
            <v>661253</v>
          </cell>
        </row>
        <row r="125">
          <cell r="B125">
            <v>343</v>
          </cell>
          <cell r="C125">
            <v>343</v>
          </cell>
          <cell r="D125" t="str">
            <v>PRIME MOVERS</v>
          </cell>
        </row>
        <row r="126">
          <cell r="B126" t="str">
            <v xml:space="preserve">343.00 03           </v>
          </cell>
          <cell r="D126" t="str">
            <v>Clark Mountain #3</v>
          </cell>
          <cell r="E126">
            <v>3</v>
          </cell>
          <cell r="M126">
            <v>4.7</v>
          </cell>
          <cell r="N126">
            <v>523755</v>
          </cell>
        </row>
        <row r="127">
          <cell r="B127" t="str">
            <v xml:space="preserve">343.00 04           </v>
          </cell>
          <cell r="D127" t="str">
            <v>Clark Mountain #4</v>
          </cell>
          <cell r="E127">
            <v>4</v>
          </cell>
          <cell r="M127">
            <v>4.71</v>
          </cell>
          <cell r="N127">
            <v>520116</v>
          </cell>
        </row>
        <row r="128">
          <cell r="B128" t="str">
            <v xml:space="preserve">343.00 08           </v>
          </cell>
          <cell r="D128" t="str">
            <v>Kings Beach</v>
          </cell>
          <cell r="E128">
            <v>8</v>
          </cell>
          <cell r="M128">
            <v>3.14</v>
          </cell>
          <cell r="N128">
            <v>5333</v>
          </cell>
        </row>
        <row r="129">
          <cell r="B129" t="str">
            <v xml:space="preserve">343.00 09           </v>
          </cell>
          <cell r="D129" t="str">
            <v>Pinon</v>
          </cell>
          <cell r="E129">
            <v>9</v>
          </cell>
          <cell r="M129">
            <v>5.42</v>
          </cell>
          <cell r="N129">
            <v>49516</v>
          </cell>
        </row>
        <row r="131">
          <cell r="D131" t="str">
            <v>Total Account 343</v>
          </cell>
          <cell r="M131">
            <v>4.72</v>
          </cell>
          <cell r="N131">
            <v>1098720</v>
          </cell>
        </row>
        <row r="133">
          <cell r="B133">
            <v>344</v>
          </cell>
          <cell r="C133">
            <v>344</v>
          </cell>
          <cell r="D133" t="str">
            <v>GENERATORS</v>
          </cell>
        </row>
        <row r="134">
          <cell r="B134" t="str">
            <v xml:space="preserve">344.00 01           </v>
          </cell>
          <cell r="D134" t="str">
            <v>Battle Mountain</v>
          </cell>
          <cell r="E134">
            <v>1</v>
          </cell>
          <cell r="M134">
            <v>0.55000000000000004</v>
          </cell>
          <cell r="N134">
            <v>3708</v>
          </cell>
        </row>
        <row r="135">
          <cell r="B135" t="str">
            <v xml:space="preserve">344.00 02           </v>
          </cell>
          <cell r="D135" t="str">
            <v>Brunswick</v>
          </cell>
          <cell r="E135">
            <v>2</v>
          </cell>
          <cell r="M135">
            <v>1</v>
          </cell>
          <cell r="N135">
            <v>4876</v>
          </cell>
        </row>
        <row r="136">
          <cell r="B136" t="str">
            <v xml:space="preserve">344.00 03           </v>
          </cell>
          <cell r="D136" t="str">
            <v>Clark Mountain #3</v>
          </cell>
          <cell r="E136">
            <v>3</v>
          </cell>
          <cell r="M136">
            <v>4.78</v>
          </cell>
          <cell r="N136">
            <v>231322</v>
          </cell>
        </row>
        <row r="137">
          <cell r="B137" t="str">
            <v xml:space="preserve">344.00 04           </v>
          </cell>
          <cell r="D137" t="str">
            <v>Clark Mountain #4</v>
          </cell>
          <cell r="E137">
            <v>4</v>
          </cell>
          <cell r="M137">
            <v>4.79</v>
          </cell>
          <cell r="N137">
            <v>231113</v>
          </cell>
        </row>
        <row r="138">
          <cell r="B138" t="str">
            <v xml:space="preserve">344.00 05           </v>
          </cell>
          <cell r="D138" t="str">
            <v>Fallon</v>
          </cell>
          <cell r="E138">
            <v>5</v>
          </cell>
          <cell r="M138">
            <v>0.81</v>
          </cell>
          <cell r="N138">
            <v>2341</v>
          </cell>
        </row>
        <row r="139">
          <cell r="B139" t="str">
            <v xml:space="preserve">344.00 06           </v>
          </cell>
          <cell r="D139" t="str">
            <v>Gabbs</v>
          </cell>
          <cell r="E139">
            <v>6</v>
          </cell>
          <cell r="M139">
            <v>1.27</v>
          </cell>
          <cell r="N139">
            <v>7494</v>
          </cell>
        </row>
        <row r="140">
          <cell r="B140" t="str">
            <v xml:space="preserve">344.00 08           </v>
          </cell>
          <cell r="D140" t="str">
            <v>Kings Beach</v>
          </cell>
          <cell r="E140">
            <v>8</v>
          </cell>
          <cell r="M140">
            <v>1.18</v>
          </cell>
          <cell r="N140">
            <v>17918</v>
          </cell>
        </row>
        <row r="141">
          <cell r="B141" t="str">
            <v xml:space="preserve">344.00 09           </v>
          </cell>
          <cell r="D141" t="str">
            <v>Pinon</v>
          </cell>
          <cell r="E141">
            <v>9</v>
          </cell>
          <cell r="M141">
            <v>4.21</v>
          </cell>
          <cell r="N141">
            <v>1026671</v>
          </cell>
        </row>
        <row r="142">
          <cell r="B142" t="str">
            <v xml:space="preserve">344.00 10           </v>
          </cell>
          <cell r="D142" t="str">
            <v>Portola</v>
          </cell>
          <cell r="E142">
            <v>10</v>
          </cell>
          <cell r="M142">
            <v>1.25</v>
          </cell>
          <cell r="N142">
            <v>7052</v>
          </cell>
        </row>
        <row r="143">
          <cell r="B143" t="str">
            <v xml:space="preserve">344.00 11           </v>
          </cell>
          <cell r="D143" t="str">
            <v>Stock Yard</v>
          </cell>
          <cell r="E143">
            <v>11</v>
          </cell>
          <cell r="M143">
            <v>1.88</v>
          </cell>
          <cell r="N143">
            <v>612</v>
          </cell>
        </row>
        <row r="144">
          <cell r="B144" t="str">
            <v xml:space="preserve">344.00 12           </v>
          </cell>
          <cell r="D144" t="str">
            <v>Tracy</v>
          </cell>
          <cell r="E144">
            <v>12</v>
          </cell>
          <cell r="M144">
            <v>0.59</v>
          </cell>
          <cell r="N144">
            <v>9735</v>
          </cell>
        </row>
        <row r="145">
          <cell r="B145" t="str">
            <v xml:space="preserve">344.00 16           </v>
          </cell>
          <cell r="D145" t="str">
            <v>Valley Road</v>
          </cell>
          <cell r="E145">
            <v>16</v>
          </cell>
          <cell r="M145">
            <v>4.92</v>
          </cell>
          <cell r="N145">
            <v>27622</v>
          </cell>
        </row>
        <row r="146">
          <cell r="B146" t="str">
            <v xml:space="preserve">344.00 15           </v>
          </cell>
          <cell r="D146" t="str">
            <v>Winnemucca</v>
          </cell>
          <cell r="E146">
            <v>15</v>
          </cell>
          <cell r="M146">
            <v>0.31</v>
          </cell>
          <cell r="N146">
            <v>5371</v>
          </cell>
        </row>
        <row r="148">
          <cell r="D148" t="str">
            <v>Total Account 344</v>
          </cell>
          <cell r="M148">
            <v>3.74</v>
          </cell>
          <cell r="N148">
            <v>1575835</v>
          </cell>
        </row>
        <row r="150">
          <cell r="B150">
            <v>345</v>
          </cell>
          <cell r="C150">
            <v>345</v>
          </cell>
          <cell r="D150" t="str">
            <v>ACCESSORY ELECTRIC EQUIPMENT</v>
          </cell>
        </row>
        <row r="151">
          <cell r="B151" t="str">
            <v xml:space="preserve">345.00 01           </v>
          </cell>
          <cell r="D151" t="str">
            <v>Battle Mountain</v>
          </cell>
          <cell r="E151">
            <v>1</v>
          </cell>
          <cell r="M151">
            <v>0.7</v>
          </cell>
          <cell r="N151">
            <v>1281</v>
          </cell>
        </row>
        <row r="152">
          <cell r="B152" t="str">
            <v xml:space="preserve">345.00 02           </v>
          </cell>
          <cell r="D152" t="str">
            <v>Brunswick</v>
          </cell>
          <cell r="E152">
            <v>2</v>
          </cell>
          <cell r="M152">
            <v>1.1100000000000001</v>
          </cell>
          <cell r="N152">
            <v>2736</v>
          </cell>
        </row>
        <row r="153">
          <cell r="B153" t="str">
            <v xml:space="preserve">345.00 03           </v>
          </cell>
          <cell r="D153" t="str">
            <v>Clark Mountain CT #3</v>
          </cell>
          <cell r="E153">
            <v>3</v>
          </cell>
          <cell r="M153">
            <v>4.6399999999999997</v>
          </cell>
          <cell r="N153">
            <v>161960</v>
          </cell>
        </row>
        <row r="154">
          <cell r="B154" t="str">
            <v xml:space="preserve">345.00 04           </v>
          </cell>
          <cell r="D154" t="str">
            <v>Clark Mountain CT #4</v>
          </cell>
          <cell r="E154">
            <v>4</v>
          </cell>
          <cell r="M154">
            <v>4.66</v>
          </cell>
          <cell r="N154">
            <v>162512</v>
          </cell>
        </row>
        <row r="155">
          <cell r="B155" t="str">
            <v xml:space="preserve">345.00 05           </v>
          </cell>
          <cell r="D155" t="str">
            <v>Fallon</v>
          </cell>
          <cell r="E155">
            <v>5</v>
          </cell>
          <cell r="M155">
            <v>0.81</v>
          </cell>
          <cell r="N155">
            <v>375</v>
          </cell>
        </row>
        <row r="156">
          <cell r="B156" t="str">
            <v xml:space="preserve">345.00 06           </v>
          </cell>
          <cell r="D156" t="str">
            <v>Gabbs</v>
          </cell>
          <cell r="E156">
            <v>6</v>
          </cell>
          <cell r="M156">
            <v>1.99</v>
          </cell>
          <cell r="N156">
            <v>8160</v>
          </cell>
        </row>
        <row r="157">
          <cell r="B157" t="str">
            <v xml:space="preserve">345.00 08           </v>
          </cell>
          <cell r="D157" t="str">
            <v>Kings Beach</v>
          </cell>
          <cell r="E157">
            <v>8</v>
          </cell>
          <cell r="M157">
            <v>1.52</v>
          </cell>
          <cell r="N157">
            <v>823</v>
          </cell>
        </row>
        <row r="158">
          <cell r="B158" t="str">
            <v xml:space="preserve">345.00 09           </v>
          </cell>
          <cell r="D158" t="str">
            <v>Pinon</v>
          </cell>
          <cell r="E158">
            <v>9</v>
          </cell>
          <cell r="M158">
            <v>4.17</v>
          </cell>
          <cell r="N158">
            <v>1247000</v>
          </cell>
        </row>
        <row r="159">
          <cell r="B159" t="str">
            <v xml:space="preserve">345.00 10           </v>
          </cell>
          <cell r="D159" t="str">
            <v>Portola</v>
          </cell>
          <cell r="E159">
            <v>10</v>
          </cell>
          <cell r="M159">
            <v>1.74</v>
          </cell>
          <cell r="N159">
            <v>2723</v>
          </cell>
        </row>
        <row r="160">
          <cell r="B160" t="str">
            <v xml:space="preserve">345.00 12           </v>
          </cell>
          <cell r="D160" t="str">
            <v>Tracy</v>
          </cell>
          <cell r="E160">
            <v>12</v>
          </cell>
          <cell r="M160">
            <v>1.23</v>
          </cell>
          <cell r="N160">
            <v>10648</v>
          </cell>
        </row>
        <row r="161">
          <cell r="B161" t="str">
            <v xml:space="preserve">345.00 16           </v>
          </cell>
          <cell r="D161" t="str">
            <v>Valley Road</v>
          </cell>
          <cell r="E161">
            <v>16</v>
          </cell>
          <cell r="M161">
            <v>10.83</v>
          </cell>
          <cell r="N161">
            <v>13791</v>
          </cell>
        </row>
        <row r="162">
          <cell r="B162" t="str">
            <v xml:space="preserve">345.00 15           </v>
          </cell>
          <cell r="D162" t="str">
            <v>Winnemucca</v>
          </cell>
          <cell r="E162">
            <v>15</v>
          </cell>
          <cell r="M162">
            <v>0.16</v>
          </cell>
          <cell r="N162">
            <v>1026</v>
          </cell>
        </row>
        <row r="164">
          <cell r="D164" t="str">
            <v>Total Account 345</v>
          </cell>
          <cell r="M164">
            <v>4.07</v>
          </cell>
          <cell r="N164">
            <v>1613035</v>
          </cell>
        </row>
        <row r="166">
          <cell r="B166">
            <v>346</v>
          </cell>
          <cell r="C166">
            <v>346</v>
          </cell>
          <cell r="D166" t="str">
            <v>MISC. POWER PLANT EQUIPMENT</v>
          </cell>
        </row>
        <row r="167">
          <cell r="B167" t="str">
            <v xml:space="preserve">346.00 03           </v>
          </cell>
          <cell r="D167" t="str">
            <v>Clark Mountain CT #3</v>
          </cell>
          <cell r="E167">
            <v>3</v>
          </cell>
          <cell r="M167">
            <v>5.69</v>
          </cell>
          <cell r="N167">
            <v>310208</v>
          </cell>
        </row>
        <row r="168">
          <cell r="B168" t="str">
            <v xml:space="preserve">346.00 04           </v>
          </cell>
          <cell r="D168" t="str">
            <v>Clark Mountain CT #4</v>
          </cell>
          <cell r="E168">
            <v>4</v>
          </cell>
          <cell r="M168">
            <v>4.9800000000000004</v>
          </cell>
          <cell r="N168">
            <v>16764</v>
          </cell>
        </row>
        <row r="169">
          <cell r="B169" t="str">
            <v xml:space="preserve">346.00 09           </v>
          </cell>
          <cell r="D169" t="str">
            <v>Pinon</v>
          </cell>
          <cell r="E169">
            <v>9</v>
          </cell>
          <cell r="M169">
            <v>4.76</v>
          </cell>
          <cell r="N169">
            <v>138800</v>
          </cell>
        </row>
        <row r="170">
          <cell r="B170" t="str">
            <v xml:space="preserve">346.00 12           </v>
          </cell>
          <cell r="D170" t="str">
            <v>Tracy</v>
          </cell>
          <cell r="E170">
            <v>12</v>
          </cell>
          <cell r="M170">
            <v>4.46</v>
          </cell>
          <cell r="N170">
            <v>140</v>
          </cell>
        </row>
        <row r="172">
          <cell r="D172" t="str">
            <v>Total Account 346</v>
          </cell>
          <cell r="M172">
            <v>5.35</v>
          </cell>
          <cell r="N172">
            <v>465912</v>
          </cell>
        </row>
        <row r="174">
          <cell r="D174" t="str">
            <v>TOTAL OTHER PRODUCTION</v>
          </cell>
          <cell r="M174">
            <v>4.25</v>
          </cell>
          <cell r="N174">
            <v>5690704</v>
          </cell>
        </row>
        <row r="176">
          <cell r="D176" t="str">
            <v>TRANSMISSION PLANT</v>
          </cell>
        </row>
        <row r="178">
          <cell r="B178">
            <v>350.2</v>
          </cell>
          <cell r="C178">
            <v>350</v>
          </cell>
          <cell r="D178" t="str">
            <v>Land Rights</v>
          </cell>
          <cell r="M178">
            <v>1.42</v>
          </cell>
          <cell r="N178">
            <v>594873</v>
          </cell>
        </row>
        <row r="179">
          <cell r="B179">
            <v>352</v>
          </cell>
          <cell r="C179">
            <v>352</v>
          </cell>
          <cell r="D179" t="str">
            <v>Structures &amp; Improvements</v>
          </cell>
          <cell r="M179">
            <v>1.98</v>
          </cell>
          <cell r="N179">
            <v>133239</v>
          </cell>
        </row>
        <row r="180">
          <cell r="B180">
            <v>353</v>
          </cell>
          <cell r="C180">
            <v>353</v>
          </cell>
          <cell r="D180" t="str">
            <v>Station Equipment</v>
          </cell>
          <cell r="M180">
            <v>1.83</v>
          </cell>
          <cell r="N180">
            <v>2852629</v>
          </cell>
        </row>
        <row r="181">
          <cell r="B181">
            <v>354</v>
          </cell>
          <cell r="C181">
            <v>354</v>
          </cell>
          <cell r="D181" t="str">
            <v>Towers &amp; Fixtures</v>
          </cell>
          <cell r="M181">
            <v>1.52</v>
          </cell>
          <cell r="N181">
            <v>1954997</v>
          </cell>
        </row>
        <row r="182">
          <cell r="B182">
            <v>355</v>
          </cell>
          <cell r="C182">
            <v>355</v>
          </cell>
          <cell r="D182" t="str">
            <v>Poles &amp; fixtures</v>
          </cell>
          <cell r="M182">
            <v>1.82</v>
          </cell>
          <cell r="N182">
            <v>984573</v>
          </cell>
        </row>
        <row r="183">
          <cell r="B183">
            <v>356</v>
          </cell>
          <cell r="C183">
            <v>356</v>
          </cell>
          <cell r="D183" t="str">
            <v>Overhead Conductors &amp; Devices</v>
          </cell>
          <cell r="M183">
            <v>1.63</v>
          </cell>
          <cell r="N183">
            <v>1837042</v>
          </cell>
        </row>
        <row r="184">
          <cell r="B184">
            <v>357</v>
          </cell>
          <cell r="C184">
            <v>357</v>
          </cell>
          <cell r="D184" t="str">
            <v>Underground Conduit</v>
          </cell>
          <cell r="M184">
            <v>1.92</v>
          </cell>
          <cell r="N184">
            <v>133927</v>
          </cell>
        </row>
        <row r="185">
          <cell r="B185">
            <v>358</v>
          </cell>
          <cell r="C185">
            <v>358</v>
          </cell>
          <cell r="D185" t="str">
            <v>Underground Conductors</v>
          </cell>
          <cell r="M185">
            <v>2.35</v>
          </cell>
          <cell r="N185">
            <v>255427</v>
          </cell>
        </row>
        <row r="186">
          <cell r="B186">
            <v>359</v>
          </cell>
          <cell r="C186">
            <v>359</v>
          </cell>
          <cell r="D186" t="str">
            <v>Roads &amp; Trails</v>
          </cell>
          <cell r="M186">
            <v>1.19</v>
          </cell>
          <cell r="N186">
            <v>4766</v>
          </cell>
        </row>
        <row r="187">
          <cell r="B187" t="str">
            <v xml:space="preserve"> </v>
          </cell>
          <cell r="C187" t="str">
            <v xml:space="preserve"> </v>
          </cell>
          <cell r="D187" t="str">
            <v xml:space="preserve"> </v>
          </cell>
        </row>
        <row r="188">
          <cell r="B188" t="str">
            <v xml:space="preserve"> </v>
          </cell>
          <cell r="C188" t="str">
            <v xml:space="preserve"> </v>
          </cell>
          <cell r="D188" t="str">
            <v>DISTRIBUTION PLANT</v>
          </cell>
        </row>
        <row r="190">
          <cell r="B190">
            <v>360.2</v>
          </cell>
          <cell r="C190">
            <v>360</v>
          </cell>
          <cell r="D190" t="str">
            <v>Land Rights</v>
          </cell>
          <cell r="M190">
            <v>1.62</v>
          </cell>
          <cell r="N190">
            <v>113103</v>
          </cell>
        </row>
        <row r="191">
          <cell r="B191">
            <v>361</v>
          </cell>
          <cell r="C191">
            <v>361</v>
          </cell>
          <cell r="D191" t="str">
            <v>Structures &amp; Improvements</v>
          </cell>
          <cell r="M191">
            <v>1.82</v>
          </cell>
          <cell r="N191">
            <v>30061</v>
          </cell>
        </row>
        <row r="192">
          <cell r="B192">
            <v>362</v>
          </cell>
          <cell r="C192">
            <v>362</v>
          </cell>
          <cell r="D192" t="str">
            <v>Station euipment</v>
          </cell>
          <cell r="M192">
            <v>1.74</v>
          </cell>
          <cell r="N192">
            <v>2489631</v>
          </cell>
        </row>
        <row r="193">
          <cell r="B193">
            <v>364</v>
          </cell>
          <cell r="C193">
            <v>364</v>
          </cell>
          <cell r="D193" t="str">
            <v>Poles,Towers &amp; Fixtures</v>
          </cell>
          <cell r="M193">
            <v>1.37</v>
          </cell>
          <cell r="N193">
            <v>1961554</v>
          </cell>
        </row>
        <row r="194">
          <cell r="B194">
            <v>365</v>
          </cell>
          <cell r="C194">
            <v>365</v>
          </cell>
          <cell r="D194" t="str">
            <v>Overhead Conductors</v>
          </cell>
          <cell r="M194">
            <v>3.85</v>
          </cell>
          <cell r="N194">
            <v>4968273</v>
          </cell>
        </row>
        <row r="195">
          <cell r="B195">
            <v>366</v>
          </cell>
          <cell r="C195">
            <v>366</v>
          </cell>
          <cell r="D195" t="str">
            <v>Underground Conduit</v>
          </cell>
          <cell r="M195">
            <v>1.7</v>
          </cell>
          <cell r="N195">
            <v>1345877</v>
          </cell>
        </row>
        <row r="196">
          <cell r="B196">
            <v>367</v>
          </cell>
          <cell r="C196">
            <v>367</v>
          </cell>
          <cell r="D196" t="str">
            <v>Underground Conductors</v>
          </cell>
          <cell r="M196">
            <v>2.31</v>
          </cell>
          <cell r="N196">
            <v>5239415</v>
          </cell>
        </row>
        <row r="197">
          <cell r="B197">
            <v>368</v>
          </cell>
          <cell r="C197">
            <v>368</v>
          </cell>
          <cell r="D197" t="str">
            <v>Line transformers</v>
          </cell>
          <cell r="M197">
            <v>1.87</v>
          </cell>
          <cell r="N197">
            <v>2726149</v>
          </cell>
        </row>
        <row r="198">
          <cell r="B198">
            <v>369</v>
          </cell>
          <cell r="C198">
            <v>369</v>
          </cell>
          <cell r="D198" t="str">
            <v>Services</v>
          </cell>
          <cell r="M198">
            <v>2.66</v>
          </cell>
          <cell r="N198">
            <v>2727978</v>
          </cell>
        </row>
        <row r="199">
          <cell r="B199">
            <v>370</v>
          </cell>
          <cell r="C199">
            <v>370</v>
          </cell>
          <cell r="D199" t="str">
            <v>Meters</v>
          </cell>
          <cell r="M199">
            <v>2.56</v>
          </cell>
          <cell r="N199">
            <v>1016738</v>
          </cell>
        </row>
        <row r="200">
          <cell r="B200">
            <v>371</v>
          </cell>
          <cell r="C200">
            <v>371</v>
          </cell>
          <cell r="D200" t="str">
            <v>Installations on Customer Pemises</v>
          </cell>
          <cell r="M200">
            <v>2.5</v>
          </cell>
          <cell r="N200">
            <v>211664</v>
          </cell>
        </row>
        <row r="201">
          <cell r="B201">
            <v>373</v>
          </cell>
          <cell r="C201">
            <v>373</v>
          </cell>
          <cell r="D201" t="str">
            <v>Street Lighting</v>
          </cell>
          <cell r="M201">
            <v>2.0499999999999998</v>
          </cell>
          <cell r="N201">
            <v>549406</v>
          </cell>
        </row>
        <row r="203">
          <cell r="D203" t="str">
            <v>GENERAL PLANT</v>
          </cell>
        </row>
        <row r="205">
          <cell r="B205">
            <v>390</v>
          </cell>
          <cell r="C205">
            <v>390</v>
          </cell>
          <cell r="D205" t="str">
            <v>Structures &amp; Improvements</v>
          </cell>
          <cell r="M205">
            <v>2.54</v>
          </cell>
          <cell r="N205">
            <v>229447</v>
          </cell>
        </row>
        <row r="206">
          <cell r="B206">
            <v>391.1</v>
          </cell>
          <cell r="C206">
            <v>391.1</v>
          </cell>
          <cell r="D206" t="str">
            <v>Office Furniture &amp; Euipment</v>
          </cell>
          <cell r="M206">
            <v>5</v>
          </cell>
          <cell r="N206">
            <v>100573</v>
          </cell>
        </row>
        <row r="207">
          <cell r="B207">
            <v>391.2</v>
          </cell>
          <cell r="C207">
            <v>391.2</v>
          </cell>
          <cell r="D207" t="str">
            <v>Computers</v>
          </cell>
          <cell r="M207">
            <v>20</v>
          </cell>
          <cell r="N207">
            <v>678139</v>
          </cell>
        </row>
        <row r="208">
          <cell r="B208">
            <v>391.3</v>
          </cell>
          <cell r="C208">
            <v>391.3</v>
          </cell>
          <cell r="D208" t="str">
            <v>Computer Equipment - ESCC</v>
          </cell>
          <cell r="M208">
            <v>10</v>
          </cell>
          <cell r="N208">
            <v>291154</v>
          </cell>
        </row>
        <row r="209">
          <cell r="B209">
            <v>392</v>
          </cell>
          <cell r="C209">
            <v>392</v>
          </cell>
          <cell r="D209" t="str">
            <v>Transportation Equipment</v>
          </cell>
          <cell r="M209">
            <v>13.01</v>
          </cell>
          <cell r="N209">
            <v>2695291</v>
          </cell>
        </row>
        <row r="210">
          <cell r="B210">
            <v>393</v>
          </cell>
          <cell r="C210">
            <v>393</v>
          </cell>
          <cell r="D210" t="str">
            <v>Store Equipment</v>
          </cell>
          <cell r="M210">
            <v>5</v>
          </cell>
          <cell r="N210">
            <v>10705</v>
          </cell>
        </row>
        <row r="211">
          <cell r="B211">
            <v>394</v>
          </cell>
          <cell r="C211">
            <v>394</v>
          </cell>
          <cell r="D211" t="str">
            <v>Tools, Shop &amp; Garage Euipment</v>
          </cell>
          <cell r="M211">
            <v>4</v>
          </cell>
          <cell r="N211">
            <v>160029</v>
          </cell>
        </row>
        <row r="212">
          <cell r="B212">
            <v>395</v>
          </cell>
          <cell r="C212">
            <v>395</v>
          </cell>
          <cell r="D212" t="str">
            <v>Laboratory Equipment</v>
          </cell>
          <cell r="M212">
            <v>6.67</v>
          </cell>
          <cell r="N212">
            <v>50338</v>
          </cell>
        </row>
        <row r="213">
          <cell r="B213">
            <v>396</v>
          </cell>
          <cell r="C213">
            <v>396</v>
          </cell>
          <cell r="D213" t="str">
            <v>Power-Operated Equipment</v>
          </cell>
          <cell r="M213">
            <v>13.01</v>
          </cell>
          <cell r="N213">
            <v>618645</v>
          </cell>
        </row>
        <row r="214">
          <cell r="B214">
            <v>397</v>
          </cell>
          <cell r="C214">
            <v>397</v>
          </cell>
          <cell r="D214" t="str">
            <v>Communication Equipment</v>
          </cell>
          <cell r="M214">
            <v>6.67</v>
          </cell>
          <cell r="N214">
            <v>1635372</v>
          </cell>
        </row>
      </sheetData>
      <sheetData sheetId="6">
        <row r="4">
          <cell r="A4">
            <v>310.10000000000002</v>
          </cell>
          <cell r="B4" t="str">
            <v>Land</v>
          </cell>
          <cell r="G4">
            <v>1</v>
          </cell>
          <cell r="H4" t="str">
            <v>TRACY UNIT 1</v>
          </cell>
        </row>
        <row r="5">
          <cell r="A5">
            <v>310.2</v>
          </cell>
          <cell r="B5" t="str">
            <v>Land Rights</v>
          </cell>
          <cell r="G5">
            <v>2</v>
          </cell>
          <cell r="H5" t="str">
            <v>TRACY UNIT 2</v>
          </cell>
        </row>
        <row r="6">
          <cell r="A6">
            <v>311</v>
          </cell>
          <cell r="B6" t="str">
            <v>Structures and Improvements</v>
          </cell>
          <cell r="G6">
            <v>3</v>
          </cell>
          <cell r="H6" t="str">
            <v>TRACY UNIT 3</v>
          </cell>
        </row>
        <row r="7">
          <cell r="A7">
            <v>312</v>
          </cell>
          <cell r="B7" t="str">
            <v>Boiler Plant Equipment</v>
          </cell>
          <cell r="G7">
            <v>6</v>
          </cell>
          <cell r="H7" t="str">
            <v>TRACY COMMON</v>
          </cell>
        </row>
        <row r="8">
          <cell r="A8">
            <v>312.01</v>
          </cell>
          <cell r="B8" t="str">
            <v>Boiler Plant Equipment - Unit Trains</v>
          </cell>
          <cell r="G8">
            <v>10</v>
          </cell>
          <cell r="H8" t="str">
            <v>FT CHURCHILL COMMON</v>
          </cell>
        </row>
        <row r="9">
          <cell r="A9">
            <v>312.02</v>
          </cell>
          <cell r="B9" t="str">
            <v>Boiler Plant Equipment - AQC</v>
          </cell>
          <cell r="G9">
            <v>11</v>
          </cell>
          <cell r="H9" t="str">
            <v>FT CHURCHILL UNIT 1</v>
          </cell>
        </row>
        <row r="10">
          <cell r="G10">
            <v>12</v>
          </cell>
          <cell r="H10" t="str">
            <v>FT CHURCHILL UNIT 2</v>
          </cell>
        </row>
        <row r="11">
          <cell r="A11">
            <v>314</v>
          </cell>
          <cell r="B11" t="str">
            <v>Turbogenerator Units</v>
          </cell>
          <cell r="G11">
            <v>21</v>
          </cell>
          <cell r="H11" t="str">
            <v>VALMY UNIT 1</v>
          </cell>
        </row>
        <row r="12">
          <cell r="A12">
            <v>315</v>
          </cell>
          <cell r="B12" t="str">
            <v>Accessory Electric Equipment</v>
          </cell>
          <cell r="G12">
            <v>22</v>
          </cell>
          <cell r="H12" t="str">
            <v>VALMY UNIT 2</v>
          </cell>
        </row>
        <row r="13">
          <cell r="A13">
            <v>316</v>
          </cell>
          <cell r="B13" t="str">
            <v>Miscellaneous Power Plant Equipment</v>
          </cell>
        </row>
        <row r="14">
          <cell r="A14">
            <v>321</v>
          </cell>
          <cell r="B14" t="str">
            <v>Structures and Improvements</v>
          </cell>
        </row>
        <row r="15">
          <cell r="A15">
            <v>322</v>
          </cell>
          <cell r="B15" t="str">
            <v>Reactor Plant Equipment</v>
          </cell>
        </row>
        <row r="16">
          <cell r="A16">
            <v>323</v>
          </cell>
          <cell r="B16" t="str">
            <v>Turbogenerator Units</v>
          </cell>
        </row>
        <row r="17">
          <cell r="A17">
            <v>324</v>
          </cell>
          <cell r="B17" t="str">
            <v>Accessory Electric Equipment</v>
          </cell>
        </row>
        <row r="18">
          <cell r="A18">
            <v>325</v>
          </cell>
          <cell r="B18" t="str">
            <v>Miscellaneous Power Plant Equipment</v>
          </cell>
        </row>
        <row r="19">
          <cell r="A19">
            <v>317</v>
          </cell>
          <cell r="B19" t="str">
            <v>Asset Retirement Costs</v>
          </cell>
        </row>
        <row r="20">
          <cell r="A20">
            <v>330</v>
          </cell>
          <cell r="B20" t="str">
            <v>Land</v>
          </cell>
        </row>
        <row r="21">
          <cell r="A21">
            <v>340.1</v>
          </cell>
          <cell r="B21" t="str">
            <v>Land</v>
          </cell>
          <cell r="G21">
            <v>0</v>
          </cell>
          <cell r="H21" t="str">
            <v>Other</v>
          </cell>
        </row>
        <row r="22">
          <cell r="A22">
            <v>340.2</v>
          </cell>
          <cell r="B22" t="str">
            <v>Land Rights</v>
          </cell>
          <cell r="G22">
            <v>1</v>
          </cell>
          <cell r="H22" t="str">
            <v>Battle Mountain</v>
          </cell>
        </row>
        <row r="23">
          <cell r="A23">
            <v>341</v>
          </cell>
          <cell r="B23" t="str">
            <v>Structures and Improvements</v>
          </cell>
          <cell r="G23">
            <v>2</v>
          </cell>
          <cell r="H23" t="str">
            <v>Brunswick</v>
          </cell>
        </row>
        <row r="24">
          <cell r="A24">
            <v>341.02</v>
          </cell>
          <cell r="B24" t="str">
            <v>Structures and Improvements</v>
          </cell>
          <cell r="G24">
            <v>3</v>
          </cell>
          <cell r="H24" t="str">
            <v>Clark Mountain CT #3</v>
          </cell>
        </row>
        <row r="25">
          <cell r="A25">
            <v>342</v>
          </cell>
          <cell r="B25" t="str">
            <v>Fuel Holders, Producers and Accessories</v>
          </cell>
          <cell r="G25">
            <v>4</v>
          </cell>
          <cell r="H25" t="str">
            <v>Clark Mountain CT #4</v>
          </cell>
        </row>
        <row r="26">
          <cell r="A26">
            <v>343</v>
          </cell>
          <cell r="B26" t="str">
            <v>Prime Movers</v>
          </cell>
          <cell r="G26">
            <v>5</v>
          </cell>
          <cell r="H26" t="str">
            <v>Fallon Diesels</v>
          </cell>
        </row>
        <row r="27">
          <cell r="A27">
            <v>344</v>
          </cell>
          <cell r="B27" t="str">
            <v>Generators</v>
          </cell>
          <cell r="G27">
            <v>6</v>
          </cell>
          <cell r="H27" t="str">
            <v>Gabbs</v>
          </cell>
        </row>
        <row r="28">
          <cell r="A28">
            <v>344.02</v>
          </cell>
          <cell r="B28" t="str">
            <v>Generators</v>
          </cell>
          <cell r="G28">
            <v>8</v>
          </cell>
          <cell r="H28" t="str">
            <v>Kings Beach</v>
          </cell>
        </row>
        <row r="29">
          <cell r="A29">
            <v>345</v>
          </cell>
          <cell r="B29" t="str">
            <v>Accessory Electric Equipment</v>
          </cell>
          <cell r="G29">
            <v>9</v>
          </cell>
          <cell r="H29" t="str">
            <v>Tracy Units 4&amp;5</v>
          </cell>
        </row>
        <row r="30">
          <cell r="A30">
            <v>345.02</v>
          </cell>
          <cell r="B30" t="str">
            <v>Accessory Electric Equipment</v>
          </cell>
          <cell r="G30">
            <v>10</v>
          </cell>
          <cell r="H30" t="str">
            <v>Portola Diesels</v>
          </cell>
        </row>
        <row r="31">
          <cell r="A31">
            <v>346</v>
          </cell>
          <cell r="B31" t="str">
            <v>Miscellaneous Power Plant Equipment</v>
          </cell>
          <cell r="G31">
            <v>11</v>
          </cell>
          <cell r="H31" t="str">
            <v>Stock Yard Diesels</v>
          </cell>
        </row>
        <row r="32">
          <cell r="A32">
            <v>346.02</v>
          </cell>
          <cell r="B32" t="str">
            <v>Miscellaneous Power Plant Equipment</v>
          </cell>
          <cell r="G32">
            <v>12</v>
          </cell>
          <cell r="H32" t="str">
            <v>Clark Mountain Diesels #1/2</v>
          </cell>
        </row>
        <row r="33">
          <cell r="A33">
            <v>347</v>
          </cell>
          <cell r="B33" t="str">
            <v>Asset Retirement Costs</v>
          </cell>
          <cell r="G33">
            <v>15</v>
          </cell>
          <cell r="H33" t="str">
            <v>Winnemucca Gas Turbines</v>
          </cell>
        </row>
        <row r="34">
          <cell r="G34">
            <v>16</v>
          </cell>
          <cell r="H34" t="str">
            <v>Valley Road Diesels</v>
          </cell>
        </row>
        <row r="35">
          <cell r="A35">
            <v>350.1</v>
          </cell>
          <cell r="B35" t="str">
            <v>Land</v>
          </cell>
          <cell r="G35">
            <v>21</v>
          </cell>
          <cell r="H35" t="str">
            <v>VALMY UNIT 1</v>
          </cell>
        </row>
        <row r="36">
          <cell r="A36">
            <v>350.2</v>
          </cell>
          <cell r="B36" t="str">
            <v>Land Rights</v>
          </cell>
          <cell r="G36">
            <v>33</v>
          </cell>
          <cell r="H36" t="str">
            <v>VALMY UNIT 2</v>
          </cell>
        </row>
        <row r="37">
          <cell r="A37">
            <v>352</v>
          </cell>
          <cell r="B37" t="str">
            <v>Structures and Improvements</v>
          </cell>
          <cell r="G37">
            <v>38</v>
          </cell>
          <cell r="H37" t="str">
            <v>Loyalton Diesels</v>
          </cell>
        </row>
        <row r="38">
          <cell r="A38">
            <v>353</v>
          </cell>
          <cell r="B38" t="str">
            <v>Station Equipment</v>
          </cell>
          <cell r="G38">
            <v>41</v>
          </cell>
          <cell r="H38" t="str">
            <v>Tracy 8,9,10</v>
          </cell>
        </row>
        <row r="39">
          <cell r="A39">
            <v>353.03</v>
          </cell>
          <cell r="B39" t="str">
            <v>Station Equipment - Communication Equipment</v>
          </cell>
          <cell r="G39">
            <v>91</v>
          </cell>
          <cell r="H39" t="str">
            <v>Solar</v>
          </cell>
        </row>
        <row r="40">
          <cell r="A40">
            <v>354</v>
          </cell>
          <cell r="B40" t="str">
            <v>Towers and Fixtures</v>
          </cell>
        </row>
        <row r="41">
          <cell r="A41">
            <v>355</v>
          </cell>
          <cell r="B41" t="str">
            <v>Poles and Fixtures</v>
          </cell>
        </row>
        <row r="42">
          <cell r="A42">
            <v>356</v>
          </cell>
          <cell r="B42" t="str">
            <v>Overhead Conductors and Devices</v>
          </cell>
        </row>
        <row r="43">
          <cell r="A43">
            <v>357</v>
          </cell>
          <cell r="B43" t="str">
            <v>Underground Conduit</v>
          </cell>
        </row>
        <row r="44">
          <cell r="A44">
            <v>358</v>
          </cell>
          <cell r="B44" t="str">
            <v>Underground Conductors and Devices</v>
          </cell>
        </row>
        <row r="45">
          <cell r="A45">
            <v>359</v>
          </cell>
          <cell r="B45" t="str">
            <v>Roads and Trails</v>
          </cell>
        </row>
        <row r="46">
          <cell r="A46">
            <v>360.1</v>
          </cell>
          <cell r="B46" t="str">
            <v>Land</v>
          </cell>
        </row>
        <row r="47">
          <cell r="A47">
            <v>360.2</v>
          </cell>
          <cell r="B47" t="str">
            <v>Land Rights</v>
          </cell>
        </row>
        <row r="48">
          <cell r="A48">
            <v>361</v>
          </cell>
          <cell r="B48" t="str">
            <v>Structures and Improvements</v>
          </cell>
        </row>
        <row r="49">
          <cell r="A49">
            <v>362</v>
          </cell>
          <cell r="B49" t="str">
            <v>Station Equipment</v>
          </cell>
        </row>
        <row r="50">
          <cell r="A50">
            <v>362.03</v>
          </cell>
          <cell r="B50" t="str">
            <v>Station Equipment - Communication Equipment</v>
          </cell>
        </row>
        <row r="51">
          <cell r="A51">
            <v>364</v>
          </cell>
          <cell r="B51" t="str">
            <v>Poles, Towers and Fixtures</v>
          </cell>
        </row>
        <row r="52">
          <cell r="A52">
            <v>365</v>
          </cell>
          <cell r="B52" t="str">
            <v>Overhead Conductors and Devices</v>
          </cell>
        </row>
        <row r="53">
          <cell r="A53">
            <v>366</v>
          </cell>
          <cell r="B53" t="str">
            <v>Underground Conduit</v>
          </cell>
        </row>
        <row r="54">
          <cell r="A54">
            <v>367</v>
          </cell>
          <cell r="B54" t="str">
            <v>Underground Conductors and Devices</v>
          </cell>
        </row>
        <row r="55">
          <cell r="A55">
            <v>368</v>
          </cell>
          <cell r="B55" t="str">
            <v>Transformers</v>
          </cell>
        </row>
        <row r="56">
          <cell r="A56">
            <v>369</v>
          </cell>
          <cell r="B56" t="str">
            <v>Services</v>
          </cell>
        </row>
        <row r="57">
          <cell r="A57">
            <v>370</v>
          </cell>
          <cell r="B57" t="str">
            <v>Meters</v>
          </cell>
        </row>
        <row r="58">
          <cell r="A58">
            <v>371</v>
          </cell>
          <cell r="B58" t="str">
            <v>Installations on Customers' Premises</v>
          </cell>
        </row>
        <row r="59">
          <cell r="A59">
            <v>373</v>
          </cell>
          <cell r="B59" t="str">
            <v>Street Lighting and Signal Systems</v>
          </cell>
        </row>
        <row r="60">
          <cell r="A60">
            <v>389.1</v>
          </cell>
          <cell r="B60" t="str">
            <v>Land</v>
          </cell>
        </row>
        <row r="61">
          <cell r="A61">
            <v>389.2</v>
          </cell>
          <cell r="B61" t="str">
            <v>Land Rights</v>
          </cell>
        </row>
        <row r="62">
          <cell r="A62">
            <v>390</v>
          </cell>
          <cell r="B62" t="str">
            <v>Structures and Improvements</v>
          </cell>
        </row>
        <row r="63">
          <cell r="A63">
            <v>391</v>
          </cell>
          <cell r="B63" t="str">
            <v>Office Furniture and Equipment</v>
          </cell>
        </row>
        <row r="64">
          <cell r="A64">
            <v>391.1</v>
          </cell>
          <cell r="B64" t="str">
            <v>Office Furniture and Equipment</v>
          </cell>
        </row>
        <row r="65">
          <cell r="A65">
            <v>391.2</v>
          </cell>
          <cell r="B65" t="str">
            <v>Computer Equipment</v>
          </cell>
        </row>
        <row r="66">
          <cell r="A66">
            <v>391.3</v>
          </cell>
          <cell r="B66" t="str">
            <v>ESCC Computers</v>
          </cell>
        </row>
        <row r="67">
          <cell r="A67">
            <v>392</v>
          </cell>
          <cell r="B67" t="str">
            <v>Transportation Equipment</v>
          </cell>
        </row>
        <row r="68">
          <cell r="A68">
            <v>393</v>
          </cell>
          <cell r="B68" t="str">
            <v>Stores Equipment</v>
          </cell>
        </row>
        <row r="69">
          <cell r="A69">
            <v>394</v>
          </cell>
          <cell r="B69" t="str">
            <v>Tools, Shop and Garage Equipment</v>
          </cell>
        </row>
        <row r="70">
          <cell r="A70">
            <v>395</v>
          </cell>
          <cell r="B70" t="str">
            <v>Laboratory Equipment</v>
          </cell>
        </row>
        <row r="71">
          <cell r="A71">
            <v>396</v>
          </cell>
          <cell r="B71" t="str">
            <v>Power Operated Equipment</v>
          </cell>
        </row>
        <row r="72">
          <cell r="A72">
            <v>397</v>
          </cell>
          <cell r="B72" t="str">
            <v>Communication Equipment</v>
          </cell>
        </row>
        <row r="73">
          <cell r="A73">
            <v>398</v>
          </cell>
          <cell r="B73" t="str">
            <v>Miscellaneous Equipment</v>
          </cell>
        </row>
        <row r="74">
          <cell r="A74">
            <v>374</v>
          </cell>
          <cell r="B74" t="str">
            <v>Asset Retirement Costs - PCB's</v>
          </cell>
        </row>
        <row r="75">
          <cell r="A75">
            <v>399</v>
          </cell>
          <cell r="B75" t="str">
            <v>Asset Retirement Costs</v>
          </cell>
        </row>
        <row r="78">
          <cell r="A78">
            <v>301</v>
          </cell>
          <cell r="B78" t="str">
            <v>Organization</v>
          </cell>
        </row>
        <row r="79">
          <cell r="A79">
            <v>302</v>
          </cell>
          <cell r="B79" t="str">
            <v>Franchises and Consents</v>
          </cell>
        </row>
        <row r="80">
          <cell r="A80">
            <v>303</v>
          </cell>
          <cell r="B80" t="str">
            <v>Software</v>
          </cell>
        </row>
        <row r="81">
          <cell r="A81">
            <v>303.01</v>
          </cell>
          <cell r="B81" t="str">
            <v>Communication Equipment (Substation)</v>
          </cell>
        </row>
      </sheetData>
      <sheetData sheetId="7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310</v>
          </cell>
          <cell r="B2" t="str">
            <v xml:space="preserve">       </v>
          </cell>
          <cell r="C2">
            <v>75</v>
          </cell>
          <cell r="D2" t="str">
            <v xml:space="preserve">R3   </v>
          </cell>
          <cell r="E2">
            <v>0</v>
          </cell>
          <cell r="F2">
            <v>203037.21</v>
          </cell>
          <cell r="G2">
            <v>142587</v>
          </cell>
          <cell r="H2">
            <v>60449</v>
          </cell>
          <cell r="I2">
            <v>1081</v>
          </cell>
          <cell r="J2">
            <v>0.53</v>
          </cell>
          <cell r="K2">
            <v>55.9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70.2</v>
          </cell>
          <cell r="P2">
            <v>28.8</v>
          </cell>
          <cell r="Q2">
            <v>72558</v>
          </cell>
          <cell r="R2">
            <v>2700</v>
          </cell>
          <cell r="S2">
            <v>1.33</v>
          </cell>
        </row>
        <row r="3">
          <cell r="A3" t="str">
            <v xml:space="preserve">311.00 01           </v>
          </cell>
          <cell r="B3">
            <v>41609</v>
          </cell>
          <cell r="C3">
            <v>125</v>
          </cell>
          <cell r="D3" t="str">
            <v xml:space="preserve">R2   </v>
          </cell>
          <cell r="E3">
            <v>-30</v>
          </cell>
          <cell r="F3">
            <v>1266925.97</v>
          </cell>
          <cell r="G3">
            <v>1266926</v>
          </cell>
          <cell r="H3">
            <v>380078</v>
          </cell>
          <cell r="I3">
            <v>42604</v>
          </cell>
          <cell r="J3">
            <v>3.36</v>
          </cell>
          <cell r="K3">
            <v>8.9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100</v>
          </cell>
          <cell r="P3">
            <v>38</v>
          </cell>
          <cell r="Q3">
            <v>1292598</v>
          </cell>
          <cell r="R3">
            <v>39700</v>
          </cell>
          <cell r="S3">
            <v>3.13</v>
          </cell>
        </row>
        <row r="4">
          <cell r="A4" t="str">
            <v xml:space="preserve">311.00 02           </v>
          </cell>
          <cell r="B4">
            <v>42339</v>
          </cell>
          <cell r="C4">
            <v>125</v>
          </cell>
          <cell r="D4" t="str">
            <v xml:space="preserve">R2   </v>
          </cell>
          <cell r="E4">
            <v>-30</v>
          </cell>
          <cell r="F4">
            <v>1041879.64</v>
          </cell>
          <cell r="G4">
            <v>1041880</v>
          </cell>
          <cell r="H4">
            <v>312563</v>
          </cell>
          <cell r="I4">
            <v>28724</v>
          </cell>
          <cell r="J4">
            <v>2.76</v>
          </cell>
          <cell r="K4">
            <v>10.9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100</v>
          </cell>
          <cell r="P4">
            <v>35.9</v>
          </cell>
          <cell r="Q4">
            <v>1001492</v>
          </cell>
          <cell r="R4">
            <v>32408</v>
          </cell>
          <cell r="S4">
            <v>3.11</v>
          </cell>
        </row>
        <row r="5">
          <cell r="A5" t="str">
            <v xml:space="preserve">311.00 03           </v>
          </cell>
          <cell r="B5">
            <v>45627</v>
          </cell>
          <cell r="C5">
            <v>125</v>
          </cell>
          <cell r="D5" t="str">
            <v xml:space="preserve">R2   </v>
          </cell>
          <cell r="E5">
            <v>-30</v>
          </cell>
          <cell r="F5">
            <v>2507973.5299999998</v>
          </cell>
          <cell r="G5">
            <v>2135231</v>
          </cell>
          <cell r="H5">
            <v>1125134</v>
          </cell>
          <cell r="I5">
            <v>57338</v>
          </cell>
          <cell r="J5">
            <v>2.29</v>
          </cell>
          <cell r="K5">
            <v>19.600000000000001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85.1</v>
          </cell>
          <cell r="P5">
            <v>29.6</v>
          </cell>
          <cell r="Q5">
            <v>1916888</v>
          </cell>
          <cell r="R5">
            <v>68415</v>
          </cell>
          <cell r="S5">
            <v>2.73</v>
          </cell>
        </row>
        <row r="6">
          <cell r="A6" t="str">
            <v xml:space="preserve">311.00 06           </v>
          </cell>
          <cell r="B6">
            <v>45627</v>
          </cell>
          <cell r="C6">
            <v>125</v>
          </cell>
          <cell r="D6" t="str">
            <v xml:space="preserve">R2   </v>
          </cell>
          <cell r="E6">
            <v>-30</v>
          </cell>
          <cell r="F6">
            <v>2654748.98</v>
          </cell>
          <cell r="G6">
            <v>1483573</v>
          </cell>
          <cell r="H6">
            <v>1967598</v>
          </cell>
          <cell r="I6">
            <v>99795</v>
          </cell>
          <cell r="J6">
            <v>3.76</v>
          </cell>
          <cell r="K6">
            <v>19.7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55.9</v>
          </cell>
          <cell r="P6">
            <v>18.7</v>
          </cell>
          <cell r="Q6">
            <v>1548405</v>
          </cell>
          <cell r="R6">
            <v>96427</v>
          </cell>
          <cell r="S6">
            <v>3.63</v>
          </cell>
        </row>
        <row r="7">
          <cell r="A7" t="str">
            <v xml:space="preserve">311.00 10           </v>
          </cell>
          <cell r="B7">
            <v>43435</v>
          </cell>
          <cell r="C7">
            <v>125</v>
          </cell>
          <cell r="D7" t="str">
            <v xml:space="preserve">R2   </v>
          </cell>
          <cell r="E7">
            <v>-30</v>
          </cell>
          <cell r="F7">
            <v>2007222.09</v>
          </cell>
          <cell r="G7">
            <v>948007</v>
          </cell>
          <cell r="H7">
            <v>1661383</v>
          </cell>
          <cell r="I7">
            <v>119603</v>
          </cell>
          <cell r="J7">
            <v>5.96</v>
          </cell>
          <cell r="K7">
            <v>13.9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47.2</v>
          </cell>
          <cell r="P7">
            <v>9.9</v>
          </cell>
          <cell r="Q7">
            <v>1011085</v>
          </cell>
          <cell r="R7">
            <v>114997</v>
          </cell>
          <cell r="S7">
            <v>5.73</v>
          </cell>
        </row>
        <row r="8">
          <cell r="A8" t="str">
            <v xml:space="preserve">311.00 11           </v>
          </cell>
          <cell r="B8">
            <v>43435</v>
          </cell>
          <cell r="C8">
            <v>125</v>
          </cell>
          <cell r="D8" t="str">
            <v xml:space="preserve">R2   </v>
          </cell>
          <cell r="E8">
            <v>-30</v>
          </cell>
          <cell r="F8">
            <v>4082726.51</v>
          </cell>
          <cell r="G8">
            <v>2991482</v>
          </cell>
          <cell r="H8">
            <v>2316064</v>
          </cell>
          <cell r="I8">
            <v>167096</v>
          </cell>
          <cell r="J8">
            <v>4.09</v>
          </cell>
          <cell r="K8">
            <v>13.9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73.3</v>
          </cell>
          <cell r="P8">
            <v>25.4</v>
          </cell>
          <cell r="Q8">
            <v>2954008</v>
          </cell>
          <cell r="R8">
            <v>169755</v>
          </cell>
          <cell r="S8">
            <v>4.16</v>
          </cell>
        </row>
        <row r="9">
          <cell r="A9" t="str">
            <v xml:space="preserve">311.00 12           </v>
          </cell>
          <cell r="B9">
            <v>43435</v>
          </cell>
          <cell r="C9">
            <v>125</v>
          </cell>
          <cell r="D9" t="str">
            <v xml:space="preserve">R2   </v>
          </cell>
          <cell r="E9">
            <v>-30</v>
          </cell>
          <cell r="F9">
            <v>2162154.3199999998</v>
          </cell>
          <cell r="G9">
            <v>1804597</v>
          </cell>
          <cell r="H9">
            <v>1006204</v>
          </cell>
          <cell r="I9">
            <v>72732</v>
          </cell>
          <cell r="J9">
            <v>3.36</v>
          </cell>
          <cell r="K9">
            <v>13.8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83.5</v>
          </cell>
          <cell r="P9">
            <v>29.6</v>
          </cell>
          <cell r="Q9">
            <v>1814520</v>
          </cell>
          <cell r="R9">
            <v>71883</v>
          </cell>
          <cell r="S9">
            <v>3.32</v>
          </cell>
        </row>
        <row r="10">
          <cell r="A10" t="str">
            <v xml:space="preserve">311.00 21           </v>
          </cell>
          <cell r="B10">
            <v>43435</v>
          </cell>
          <cell r="C10">
            <v>125</v>
          </cell>
          <cell r="D10" t="str">
            <v xml:space="preserve">R2   </v>
          </cell>
          <cell r="E10">
            <v>-30</v>
          </cell>
          <cell r="F10">
            <v>28539447.489999998</v>
          </cell>
          <cell r="G10">
            <v>17534199</v>
          </cell>
          <cell r="H10">
            <v>19567083</v>
          </cell>
          <cell r="I10">
            <v>1412482</v>
          </cell>
          <cell r="J10">
            <v>4.95</v>
          </cell>
          <cell r="K10">
            <v>13.9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61.4</v>
          </cell>
          <cell r="P10">
            <v>22.6</v>
          </cell>
          <cell r="Q10">
            <v>22666945</v>
          </cell>
          <cell r="R10">
            <v>1041784</v>
          </cell>
          <cell r="S10">
            <v>3.65</v>
          </cell>
        </row>
        <row r="11">
          <cell r="A11" t="str">
            <v xml:space="preserve">311.00 22           </v>
          </cell>
          <cell r="B11">
            <v>44896</v>
          </cell>
          <cell r="C11">
            <v>125</v>
          </cell>
          <cell r="D11" t="str">
            <v xml:space="preserve">R2   </v>
          </cell>
          <cell r="E11">
            <v>-30</v>
          </cell>
          <cell r="F11">
            <v>22397391.620000001</v>
          </cell>
          <cell r="G11">
            <v>11891759</v>
          </cell>
          <cell r="H11">
            <v>17224849</v>
          </cell>
          <cell r="I11">
            <v>969893</v>
          </cell>
          <cell r="J11">
            <v>4.33</v>
          </cell>
          <cell r="K11">
            <v>17.8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53.1</v>
          </cell>
          <cell r="P11">
            <v>19.7</v>
          </cell>
          <cell r="Q11">
            <v>15116845</v>
          </cell>
          <cell r="R11">
            <v>788114</v>
          </cell>
          <cell r="S11">
            <v>3.52</v>
          </cell>
        </row>
        <row r="12">
          <cell r="A12" t="str">
            <v xml:space="preserve">312.00 01           </v>
          </cell>
          <cell r="B12">
            <v>41609</v>
          </cell>
          <cell r="C12">
            <v>60</v>
          </cell>
          <cell r="D12" t="str">
            <v xml:space="preserve">R2   </v>
          </cell>
          <cell r="E12">
            <v>-30</v>
          </cell>
          <cell r="F12">
            <v>3720924.69</v>
          </cell>
          <cell r="G12">
            <v>3685798</v>
          </cell>
          <cell r="H12">
            <v>1151405</v>
          </cell>
          <cell r="I12">
            <v>133572</v>
          </cell>
          <cell r="J12">
            <v>3.59</v>
          </cell>
          <cell r="K12">
            <v>8.6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99.1</v>
          </cell>
          <cell r="P12">
            <v>34.5</v>
          </cell>
          <cell r="Q12">
            <v>3605292</v>
          </cell>
          <cell r="R12">
            <v>142930</v>
          </cell>
          <cell r="S12">
            <v>3.84</v>
          </cell>
        </row>
        <row r="13">
          <cell r="A13" t="str">
            <v xml:space="preserve">312.00 02           </v>
          </cell>
          <cell r="B13">
            <v>42339</v>
          </cell>
          <cell r="C13">
            <v>60</v>
          </cell>
          <cell r="D13" t="str">
            <v xml:space="preserve">R2   </v>
          </cell>
          <cell r="E13">
            <v>-30</v>
          </cell>
          <cell r="F13">
            <v>12070024.48</v>
          </cell>
          <cell r="G13">
            <v>11997988</v>
          </cell>
          <cell r="H13">
            <v>3693044</v>
          </cell>
          <cell r="I13">
            <v>344550</v>
          </cell>
          <cell r="J13">
            <v>2.85</v>
          </cell>
          <cell r="K13">
            <v>10.7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99.4</v>
          </cell>
          <cell r="P13">
            <v>21.5</v>
          </cell>
          <cell r="Q13">
            <v>9760251</v>
          </cell>
          <cell r="R13">
            <v>556442</v>
          </cell>
          <cell r="S13">
            <v>4.6100000000000003</v>
          </cell>
        </row>
        <row r="14">
          <cell r="A14" t="str">
            <v xml:space="preserve">312.00 03           </v>
          </cell>
          <cell r="B14">
            <v>45627</v>
          </cell>
          <cell r="C14">
            <v>60</v>
          </cell>
          <cell r="D14" t="str">
            <v xml:space="preserve">R2   </v>
          </cell>
          <cell r="E14">
            <v>-30</v>
          </cell>
          <cell r="F14">
            <v>14070772.26</v>
          </cell>
          <cell r="G14">
            <v>11176506</v>
          </cell>
          <cell r="H14">
            <v>7115498</v>
          </cell>
          <cell r="I14">
            <v>390519</v>
          </cell>
          <cell r="J14">
            <v>2.78</v>
          </cell>
          <cell r="K14">
            <v>18.2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79.400000000000006</v>
          </cell>
          <cell r="P14">
            <v>28.4</v>
          </cell>
          <cell r="Q14">
            <v>10429858</v>
          </cell>
          <cell r="R14">
            <v>431347</v>
          </cell>
          <cell r="S14">
            <v>3.07</v>
          </cell>
        </row>
        <row r="15">
          <cell r="A15" t="str">
            <v xml:space="preserve">312.00 06           </v>
          </cell>
          <cell r="B15">
            <v>45627</v>
          </cell>
          <cell r="C15">
            <v>60</v>
          </cell>
          <cell r="D15" t="str">
            <v xml:space="preserve">R2   </v>
          </cell>
          <cell r="E15">
            <v>-30</v>
          </cell>
          <cell r="F15">
            <v>2324319.88</v>
          </cell>
          <cell r="G15">
            <v>1138011</v>
          </cell>
          <cell r="H15">
            <v>1883604</v>
          </cell>
          <cell r="I15">
            <v>99490</v>
          </cell>
          <cell r="J15">
            <v>4.28</v>
          </cell>
          <cell r="K15">
            <v>18.899999999999999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49</v>
          </cell>
          <cell r="P15">
            <v>17.100000000000001</v>
          </cell>
          <cell r="Q15">
            <v>1209134</v>
          </cell>
          <cell r="R15">
            <v>95660</v>
          </cell>
          <cell r="S15">
            <v>4.12</v>
          </cell>
        </row>
        <row r="16">
          <cell r="A16" t="str">
            <v xml:space="preserve">312.00 10           </v>
          </cell>
          <cell r="B16">
            <v>43435</v>
          </cell>
          <cell r="C16">
            <v>60</v>
          </cell>
          <cell r="D16" t="str">
            <v xml:space="preserve">R2   </v>
          </cell>
          <cell r="E16">
            <v>-30</v>
          </cell>
          <cell r="F16">
            <v>1998281.43</v>
          </cell>
          <cell r="G16">
            <v>1057700</v>
          </cell>
          <cell r="H16">
            <v>1540067</v>
          </cell>
          <cell r="I16">
            <v>112909</v>
          </cell>
          <cell r="J16">
            <v>5.65</v>
          </cell>
          <cell r="K16">
            <v>13.6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52.9</v>
          </cell>
          <cell r="P16">
            <v>12.1</v>
          </cell>
          <cell r="Q16">
            <v>1070003</v>
          </cell>
          <cell r="R16">
            <v>111994</v>
          </cell>
          <cell r="S16">
            <v>5.6</v>
          </cell>
        </row>
        <row r="17">
          <cell r="A17" t="str">
            <v xml:space="preserve">312.00 11           </v>
          </cell>
          <cell r="B17">
            <v>43435</v>
          </cell>
          <cell r="C17">
            <v>60</v>
          </cell>
          <cell r="D17" t="str">
            <v xml:space="preserve">R2   </v>
          </cell>
          <cell r="E17">
            <v>-30</v>
          </cell>
          <cell r="F17">
            <v>8306844.5199999996</v>
          </cell>
          <cell r="G17">
            <v>7743354</v>
          </cell>
          <cell r="H17">
            <v>3055542</v>
          </cell>
          <cell r="I17">
            <v>234173</v>
          </cell>
          <cell r="J17">
            <v>2.82</v>
          </cell>
          <cell r="K17">
            <v>13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93.2</v>
          </cell>
          <cell r="P17">
            <v>32.5</v>
          </cell>
          <cell r="Q17">
            <v>7281084</v>
          </cell>
          <cell r="R17">
            <v>269677</v>
          </cell>
          <cell r="S17">
            <v>3.25</v>
          </cell>
        </row>
        <row r="18">
          <cell r="A18" t="str">
            <v xml:space="preserve">312.00 12           </v>
          </cell>
          <cell r="B18">
            <v>43435</v>
          </cell>
          <cell r="C18">
            <v>60</v>
          </cell>
          <cell r="D18" t="str">
            <v xml:space="preserve">R2   </v>
          </cell>
          <cell r="E18">
            <v>-30</v>
          </cell>
          <cell r="F18">
            <v>10918085.07</v>
          </cell>
          <cell r="G18">
            <v>8019948</v>
          </cell>
          <cell r="H18">
            <v>6173562</v>
          </cell>
          <cell r="I18">
            <v>464448</v>
          </cell>
          <cell r="J18">
            <v>4.25</v>
          </cell>
          <cell r="K18">
            <v>13.3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73.5</v>
          </cell>
          <cell r="P18">
            <v>25.5</v>
          </cell>
          <cell r="Q18">
            <v>8578388</v>
          </cell>
          <cell r="R18">
            <v>421818</v>
          </cell>
          <cell r="S18">
            <v>3.86</v>
          </cell>
        </row>
        <row r="19">
          <cell r="A19" t="str">
            <v xml:space="preserve">312.00 21           </v>
          </cell>
          <cell r="B19">
            <v>43435</v>
          </cell>
          <cell r="C19">
            <v>60</v>
          </cell>
          <cell r="D19" t="str">
            <v xml:space="preserve">R2   </v>
          </cell>
          <cell r="E19">
            <v>-30</v>
          </cell>
          <cell r="F19">
            <v>64692798.950000003</v>
          </cell>
          <cell r="G19">
            <v>35074839</v>
          </cell>
          <cell r="H19">
            <v>49025797</v>
          </cell>
          <cell r="I19">
            <v>3652442</v>
          </cell>
          <cell r="J19">
            <v>5.65</v>
          </cell>
          <cell r="K19">
            <v>13.4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54.2</v>
          </cell>
          <cell r="P19">
            <v>21</v>
          </cell>
          <cell r="Q19">
            <v>48092289</v>
          </cell>
          <cell r="R19">
            <v>2679895</v>
          </cell>
          <cell r="S19">
            <v>4.1399999999999997</v>
          </cell>
        </row>
        <row r="20">
          <cell r="A20" t="str">
            <v xml:space="preserve">312.00 22           </v>
          </cell>
          <cell r="B20">
            <v>44896</v>
          </cell>
          <cell r="C20">
            <v>60</v>
          </cell>
          <cell r="D20" t="str">
            <v xml:space="preserve">R2   </v>
          </cell>
          <cell r="E20">
            <v>-30</v>
          </cell>
          <cell r="F20">
            <v>95927177.409999996</v>
          </cell>
          <cell r="G20">
            <v>44316764</v>
          </cell>
          <cell r="H20">
            <v>80388568</v>
          </cell>
          <cell r="I20">
            <v>4694901</v>
          </cell>
          <cell r="J20">
            <v>4.8899999999999997</v>
          </cell>
          <cell r="K20">
            <v>17.100000000000001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46.2</v>
          </cell>
          <cell r="P20">
            <v>17.8</v>
          </cell>
          <cell r="Q20">
            <v>59731956</v>
          </cell>
          <cell r="R20">
            <v>3792413</v>
          </cell>
          <cell r="S20">
            <v>3.95</v>
          </cell>
        </row>
        <row r="21">
          <cell r="A21" t="str">
            <v xml:space="preserve">314.00 01           </v>
          </cell>
          <cell r="B21">
            <v>41609</v>
          </cell>
          <cell r="C21">
            <v>70</v>
          </cell>
          <cell r="D21" t="str">
            <v xml:space="preserve">R2   </v>
          </cell>
          <cell r="E21">
            <v>-30</v>
          </cell>
          <cell r="F21">
            <v>2773606.56</v>
          </cell>
          <cell r="G21">
            <v>2733039</v>
          </cell>
          <cell r="H21">
            <v>872650</v>
          </cell>
          <cell r="I21">
            <v>100283</v>
          </cell>
          <cell r="J21">
            <v>3.62</v>
          </cell>
          <cell r="K21">
            <v>8.6999999999999993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98.5</v>
          </cell>
          <cell r="P21">
            <v>37.700000000000003</v>
          </cell>
          <cell r="Q21">
            <v>2788908</v>
          </cell>
          <cell r="R21">
            <v>93842</v>
          </cell>
          <cell r="S21">
            <v>3.38</v>
          </cell>
        </row>
        <row r="22">
          <cell r="A22" t="str">
            <v xml:space="preserve">314.00 02           </v>
          </cell>
          <cell r="B22">
            <v>42339</v>
          </cell>
          <cell r="C22">
            <v>70</v>
          </cell>
          <cell r="D22" t="str">
            <v xml:space="preserve">R2   </v>
          </cell>
          <cell r="E22">
            <v>-30</v>
          </cell>
          <cell r="F22">
            <v>6052840.6500000004</v>
          </cell>
          <cell r="G22">
            <v>4303672</v>
          </cell>
          <cell r="H22">
            <v>3565021</v>
          </cell>
          <cell r="I22">
            <v>331448</v>
          </cell>
          <cell r="J22">
            <v>5.48</v>
          </cell>
          <cell r="K22">
            <v>10.8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71.099999999999994</v>
          </cell>
          <cell r="P22">
            <v>22.9</v>
          </cell>
          <cell r="Q22">
            <v>4502107</v>
          </cell>
          <cell r="R22">
            <v>312628</v>
          </cell>
          <cell r="S22">
            <v>5.16</v>
          </cell>
        </row>
        <row r="23">
          <cell r="A23" t="str">
            <v xml:space="preserve">314.00 03           </v>
          </cell>
          <cell r="B23">
            <v>45627</v>
          </cell>
          <cell r="C23">
            <v>70</v>
          </cell>
          <cell r="D23" t="str">
            <v xml:space="preserve">R2   </v>
          </cell>
          <cell r="E23">
            <v>-30</v>
          </cell>
          <cell r="F23">
            <v>9337843.1500000004</v>
          </cell>
          <cell r="G23">
            <v>7679801</v>
          </cell>
          <cell r="H23">
            <v>4459395</v>
          </cell>
          <cell r="I23">
            <v>238367</v>
          </cell>
          <cell r="J23">
            <v>2.5499999999999998</v>
          </cell>
          <cell r="K23">
            <v>18.7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82.2</v>
          </cell>
          <cell r="P23">
            <v>29.6</v>
          </cell>
          <cell r="Q23">
            <v>7128279</v>
          </cell>
          <cell r="R23">
            <v>268016</v>
          </cell>
          <cell r="S23">
            <v>2.87</v>
          </cell>
        </row>
        <row r="24">
          <cell r="A24" t="str">
            <v xml:space="preserve">314.00 06           </v>
          </cell>
          <cell r="B24">
            <v>45627</v>
          </cell>
          <cell r="C24">
            <v>70</v>
          </cell>
          <cell r="D24" t="str">
            <v xml:space="preserve">R2   </v>
          </cell>
          <cell r="E24">
            <v>-30</v>
          </cell>
          <cell r="F24">
            <v>418694.09</v>
          </cell>
          <cell r="G24">
            <v>153871</v>
          </cell>
          <cell r="H24">
            <v>390432</v>
          </cell>
          <cell r="I24">
            <v>20136</v>
          </cell>
          <cell r="J24">
            <v>4.8099999999999996</v>
          </cell>
          <cell r="K24">
            <v>19.399999999999999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36.799999999999997</v>
          </cell>
          <cell r="P24">
            <v>11.1</v>
          </cell>
          <cell r="Q24">
            <v>182628</v>
          </cell>
          <cell r="R24">
            <v>18651</v>
          </cell>
          <cell r="S24">
            <v>4.45</v>
          </cell>
        </row>
        <row r="25">
          <cell r="A25" t="str">
            <v xml:space="preserve">314.00 10           </v>
          </cell>
          <cell r="B25">
            <v>43435</v>
          </cell>
          <cell r="C25">
            <v>70</v>
          </cell>
          <cell r="D25" t="str">
            <v xml:space="preserve">R2   </v>
          </cell>
          <cell r="E25">
            <v>-30</v>
          </cell>
          <cell r="F25">
            <v>11197.92</v>
          </cell>
          <cell r="G25">
            <v>3</v>
          </cell>
          <cell r="H25">
            <v>14554</v>
          </cell>
          <cell r="I25">
            <v>1054</v>
          </cell>
          <cell r="J25">
            <v>9.41</v>
          </cell>
          <cell r="K25">
            <v>13.8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0</v>
          </cell>
          <cell r="P25">
            <v>3.5</v>
          </cell>
          <cell r="Q25">
            <v>2890</v>
          </cell>
          <cell r="R25">
            <v>844</v>
          </cell>
          <cell r="S25">
            <v>7.54</v>
          </cell>
        </row>
        <row r="26">
          <cell r="A26" t="str">
            <v xml:space="preserve">314.00 11           </v>
          </cell>
          <cell r="B26">
            <v>43435</v>
          </cell>
          <cell r="C26">
            <v>70</v>
          </cell>
          <cell r="D26" t="str">
            <v xml:space="preserve">R2   </v>
          </cell>
          <cell r="E26">
            <v>-30</v>
          </cell>
          <cell r="F26">
            <v>6305208.4500000002</v>
          </cell>
          <cell r="G26">
            <v>5215802</v>
          </cell>
          <cell r="H26">
            <v>2980969</v>
          </cell>
          <cell r="I26">
            <v>219383</v>
          </cell>
          <cell r="J26">
            <v>3.48</v>
          </cell>
          <cell r="K26">
            <v>13.6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82.7</v>
          </cell>
          <cell r="P26">
            <v>25.1</v>
          </cell>
          <cell r="Q26">
            <v>4623530</v>
          </cell>
          <cell r="R26">
            <v>263813</v>
          </cell>
          <cell r="S26">
            <v>4.18</v>
          </cell>
        </row>
        <row r="27">
          <cell r="A27" t="str">
            <v xml:space="preserve">314.00 12           </v>
          </cell>
          <cell r="B27">
            <v>43435</v>
          </cell>
          <cell r="C27">
            <v>70</v>
          </cell>
          <cell r="D27" t="str">
            <v xml:space="preserve">R2   </v>
          </cell>
          <cell r="E27">
            <v>-30</v>
          </cell>
          <cell r="F27">
            <v>8525095.0700000003</v>
          </cell>
          <cell r="G27">
            <v>5259574</v>
          </cell>
          <cell r="H27">
            <v>5823050</v>
          </cell>
          <cell r="I27">
            <v>428679</v>
          </cell>
          <cell r="J27">
            <v>5.03</v>
          </cell>
          <cell r="K27">
            <v>13.6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61.7</v>
          </cell>
          <cell r="P27">
            <v>22.9</v>
          </cell>
          <cell r="Q27">
            <v>5742325</v>
          </cell>
          <cell r="R27">
            <v>392180</v>
          </cell>
          <cell r="S27">
            <v>4.5999999999999996</v>
          </cell>
        </row>
        <row r="28">
          <cell r="A28" t="str">
            <v xml:space="preserve">314.00 21           </v>
          </cell>
          <cell r="B28">
            <v>43435</v>
          </cell>
          <cell r="C28">
            <v>70</v>
          </cell>
          <cell r="D28" t="str">
            <v xml:space="preserve">R2   </v>
          </cell>
          <cell r="E28">
            <v>-30</v>
          </cell>
          <cell r="F28">
            <v>15932170.76</v>
          </cell>
          <cell r="G28">
            <v>9630942</v>
          </cell>
          <cell r="H28">
            <v>11080882</v>
          </cell>
          <cell r="I28">
            <v>817301</v>
          </cell>
          <cell r="J28">
            <v>5.13</v>
          </cell>
          <cell r="K28">
            <v>13.6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60.4</v>
          </cell>
          <cell r="P28">
            <v>22.5</v>
          </cell>
          <cell r="Q28">
            <v>12580433</v>
          </cell>
          <cell r="R28">
            <v>600063</v>
          </cell>
          <cell r="S28">
            <v>3.77</v>
          </cell>
        </row>
        <row r="29">
          <cell r="A29" t="str">
            <v xml:space="preserve">314.00 22           </v>
          </cell>
          <cell r="B29">
            <v>44896</v>
          </cell>
          <cell r="C29">
            <v>70</v>
          </cell>
          <cell r="D29" t="str">
            <v xml:space="preserve">R2   </v>
          </cell>
          <cell r="E29">
            <v>-30</v>
          </cell>
          <cell r="F29">
            <v>22782798.870000001</v>
          </cell>
          <cell r="G29">
            <v>11018366</v>
          </cell>
          <cell r="H29">
            <v>18599272</v>
          </cell>
          <cell r="I29">
            <v>1073126</v>
          </cell>
          <cell r="J29">
            <v>4.71</v>
          </cell>
          <cell r="K29">
            <v>17.3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48.4</v>
          </cell>
          <cell r="P29">
            <v>19.100000000000001</v>
          </cell>
          <cell r="Q29">
            <v>15046119</v>
          </cell>
          <cell r="R29">
            <v>841245</v>
          </cell>
          <cell r="S29">
            <v>3.69</v>
          </cell>
        </row>
        <row r="30">
          <cell r="A30" t="str">
            <v xml:space="preserve">315.00 01           </v>
          </cell>
          <cell r="B30">
            <v>41609</v>
          </cell>
          <cell r="C30">
            <v>60</v>
          </cell>
          <cell r="D30" t="str">
            <v xml:space="preserve">S1.5 </v>
          </cell>
          <cell r="E30">
            <v>-30</v>
          </cell>
          <cell r="F30">
            <v>983607.87</v>
          </cell>
          <cell r="G30">
            <v>983608</v>
          </cell>
          <cell r="H30">
            <v>295082</v>
          </cell>
          <cell r="I30">
            <v>34794</v>
          </cell>
          <cell r="J30">
            <v>3.54</v>
          </cell>
          <cell r="K30">
            <v>8.5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100</v>
          </cell>
          <cell r="P30">
            <v>35.700000000000003</v>
          </cell>
          <cell r="Q30">
            <v>992053</v>
          </cell>
          <cell r="R30">
            <v>33771</v>
          </cell>
          <cell r="S30">
            <v>3.43</v>
          </cell>
        </row>
        <row r="31">
          <cell r="A31" t="str">
            <v xml:space="preserve">315.00 02           </v>
          </cell>
          <cell r="B31">
            <v>42339</v>
          </cell>
          <cell r="C31">
            <v>60</v>
          </cell>
          <cell r="D31" t="str">
            <v xml:space="preserve">S1.5 </v>
          </cell>
          <cell r="E31">
            <v>-30</v>
          </cell>
          <cell r="F31">
            <v>932580.81</v>
          </cell>
          <cell r="G31">
            <v>900435</v>
          </cell>
          <cell r="H31">
            <v>311920</v>
          </cell>
          <cell r="I31">
            <v>29812</v>
          </cell>
          <cell r="J31">
            <v>3.2</v>
          </cell>
          <cell r="K31">
            <v>10.5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96.6</v>
          </cell>
          <cell r="P31">
            <v>31.2</v>
          </cell>
          <cell r="Q31">
            <v>839696</v>
          </cell>
          <cell r="R31">
            <v>35782</v>
          </cell>
          <cell r="S31">
            <v>3.84</v>
          </cell>
        </row>
        <row r="32">
          <cell r="A32" t="str">
            <v xml:space="preserve">315.00 03           </v>
          </cell>
          <cell r="B32">
            <v>45627</v>
          </cell>
          <cell r="C32">
            <v>60</v>
          </cell>
          <cell r="D32" t="str">
            <v xml:space="preserve">S1.5 </v>
          </cell>
          <cell r="E32">
            <v>-30</v>
          </cell>
          <cell r="F32">
            <v>4313445.53</v>
          </cell>
          <cell r="G32">
            <v>3440483</v>
          </cell>
          <cell r="H32">
            <v>2166997</v>
          </cell>
          <cell r="I32">
            <v>121492</v>
          </cell>
          <cell r="J32">
            <v>2.82</v>
          </cell>
          <cell r="K32">
            <v>17.8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79.8</v>
          </cell>
          <cell r="P32">
            <v>28.4</v>
          </cell>
          <cell r="Q32">
            <v>3309930</v>
          </cell>
          <cell r="R32">
            <v>128825</v>
          </cell>
          <cell r="S32">
            <v>2.99</v>
          </cell>
        </row>
        <row r="33">
          <cell r="A33" t="str">
            <v xml:space="preserve">315.00 06           </v>
          </cell>
          <cell r="B33">
            <v>45627</v>
          </cell>
          <cell r="C33">
            <v>60</v>
          </cell>
          <cell r="D33" t="str">
            <v xml:space="preserve">S1.5 </v>
          </cell>
          <cell r="E33">
            <v>-30</v>
          </cell>
          <cell r="F33">
            <v>459268.03</v>
          </cell>
          <cell r="G33">
            <v>165321</v>
          </cell>
          <cell r="H33">
            <v>431729</v>
          </cell>
          <cell r="I33">
            <v>22273</v>
          </cell>
          <cell r="J33">
            <v>4.8499999999999996</v>
          </cell>
          <cell r="K33">
            <v>19.399999999999999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36</v>
          </cell>
          <cell r="P33">
            <v>10.8</v>
          </cell>
          <cell r="Q33">
            <v>201100</v>
          </cell>
          <cell r="R33">
            <v>20417</v>
          </cell>
          <cell r="S33">
            <v>4.45</v>
          </cell>
        </row>
        <row r="34">
          <cell r="A34" t="str">
            <v xml:space="preserve">315.00 10           </v>
          </cell>
          <cell r="B34">
            <v>43435</v>
          </cell>
          <cell r="C34">
            <v>60</v>
          </cell>
          <cell r="D34" t="str">
            <v xml:space="preserve">S1.5 </v>
          </cell>
          <cell r="E34">
            <v>-30</v>
          </cell>
          <cell r="F34">
            <v>540589.6</v>
          </cell>
          <cell r="G34">
            <v>336097</v>
          </cell>
          <cell r="H34">
            <v>366669</v>
          </cell>
          <cell r="I34">
            <v>26754</v>
          </cell>
          <cell r="J34">
            <v>4.95</v>
          </cell>
          <cell r="K34">
            <v>13.7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62.2</v>
          </cell>
          <cell r="P34">
            <v>13.2</v>
          </cell>
          <cell r="Q34">
            <v>327698</v>
          </cell>
          <cell r="R34">
            <v>27356</v>
          </cell>
          <cell r="S34">
            <v>5.0599999999999996</v>
          </cell>
        </row>
        <row r="35">
          <cell r="A35" t="str">
            <v xml:space="preserve">315.00 11           </v>
          </cell>
          <cell r="B35">
            <v>43435</v>
          </cell>
          <cell r="C35">
            <v>60</v>
          </cell>
          <cell r="D35" t="str">
            <v xml:space="preserve">S1.5 </v>
          </cell>
          <cell r="E35">
            <v>-30</v>
          </cell>
          <cell r="F35">
            <v>1768268.1</v>
          </cell>
          <cell r="G35">
            <v>1628662</v>
          </cell>
          <cell r="H35">
            <v>670087</v>
          </cell>
          <cell r="I35">
            <v>52563</v>
          </cell>
          <cell r="J35">
            <v>2.97</v>
          </cell>
          <cell r="K35">
            <v>12.7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92.1</v>
          </cell>
          <cell r="P35">
            <v>33.799999999999997</v>
          </cell>
          <cell r="Q35">
            <v>1602394</v>
          </cell>
          <cell r="R35">
            <v>54620</v>
          </cell>
          <cell r="S35">
            <v>3.09</v>
          </cell>
        </row>
        <row r="36">
          <cell r="A36" t="str">
            <v xml:space="preserve">315.00 12           </v>
          </cell>
          <cell r="B36">
            <v>43435</v>
          </cell>
          <cell r="C36">
            <v>60</v>
          </cell>
          <cell r="D36" t="str">
            <v xml:space="preserve">S1.5 </v>
          </cell>
          <cell r="E36">
            <v>-30</v>
          </cell>
          <cell r="F36">
            <v>1535303.01</v>
          </cell>
          <cell r="G36">
            <v>1428794</v>
          </cell>
          <cell r="H36">
            <v>567099</v>
          </cell>
          <cell r="I36">
            <v>44487</v>
          </cell>
          <cell r="J36">
            <v>2.9</v>
          </cell>
          <cell r="K36">
            <v>12.7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93.1</v>
          </cell>
          <cell r="P36">
            <v>33</v>
          </cell>
          <cell r="Q36">
            <v>1407172</v>
          </cell>
          <cell r="R36">
            <v>46123</v>
          </cell>
          <cell r="S36">
            <v>3</v>
          </cell>
        </row>
        <row r="37">
          <cell r="A37" t="str">
            <v xml:space="preserve">315.00 21           </v>
          </cell>
          <cell r="B37">
            <v>43435</v>
          </cell>
          <cell r="C37">
            <v>60</v>
          </cell>
          <cell r="D37" t="str">
            <v xml:space="preserve">S1.5 </v>
          </cell>
          <cell r="E37">
            <v>-30</v>
          </cell>
          <cell r="F37">
            <v>15712315.300000001</v>
          </cell>
          <cell r="G37">
            <v>9636151</v>
          </cell>
          <cell r="H37">
            <v>10789857</v>
          </cell>
          <cell r="I37">
            <v>811072</v>
          </cell>
          <cell r="J37">
            <v>5.16</v>
          </cell>
          <cell r="K37">
            <v>13.3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61.3</v>
          </cell>
          <cell r="P37">
            <v>23</v>
          </cell>
          <cell r="Q37">
            <v>12744158</v>
          </cell>
          <cell r="R37">
            <v>577549</v>
          </cell>
          <cell r="S37">
            <v>3.68</v>
          </cell>
        </row>
        <row r="38">
          <cell r="A38" t="str">
            <v xml:space="preserve">315.00 22           </v>
          </cell>
          <cell r="B38">
            <v>44896</v>
          </cell>
          <cell r="C38">
            <v>60</v>
          </cell>
          <cell r="D38" t="str">
            <v xml:space="preserve">S1.5 </v>
          </cell>
          <cell r="E38">
            <v>-30</v>
          </cell>
          <cell r="F38">
            <v>14288952.029999999</v>
          </cell>
          <cell r="G38">
            <v>7314290</v>
          </cell>
          <cell r="H38">
            <v>11261347</v>
          </cell>
          <cell r="I38">
            <v>661821</v>
          </cell>
          <cell r="J38">
            <v>4.63</v>
          </cell>
          <cell r="K38">
            <v>17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51.2</v>
          </cell>
          <cell r="P38">
            <v>19.399999999999999</v>
          </cell>
          <cell r="Q38">
            <v>9764482</v>
          </cell>
          <cell r="R38">
            <v>518095</v>
          </cell>
          <cell r="S38">
            <v>3.63</v>
          </cell>
        </row>
        <row r="39">
          <cell r="A39" t="str">
            <v xml:space="preserve">316.00 01           </v>
          </cell>
          <cell r="B39">
            <v>41609</v>
          </cell>
          <cell r="C39">
            <v>50</v>
          </cell>
          <cell r="D39" t="str">
            <v xml:space="preserve">R1.5 </v>
          </cell>
          <cell r="E39">
            <v>-30</v>
          </cell>
          <cell r="F39">
            <v>530245.94999999995</v>
          </cell>
          <cell r="G39">
            <v>410081</v>
          </cell>
          <cell r="H39">
            <v>279239</v>
          </cell>
          <cell r="I39">
            <v>32593</v>
          </cell>
          <cell r="J39">
            <v>6.15</v>
          </cell>
          <cell r="K39">
            <v>8.6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77.3</v>
          </cell>
          <cell r="P39">
            <v>23.1</v>
          </cell>
          <cell r="Q39">
            <v>443383</v>
          </cell>
          <cell r="R39">
            <v>28599</v>
          </cell>
          <cell r="S39">
            <v>5.39</v>
          </cell>
        </row>
        <row r="40">
          <cell r="A40" t="str">
            <v xml:space="preserve">316.00 02           </v>
          </cell>
          <cell r="B40">
            <v>42339</v>
          </cell>
          <cell r="C40">
            <v>50</v>
          </cell>
          <cell r="D40" t="str">
            <v xml:space="preserve">R1.5 </v>
          </cell>
          <cell r="E40">
            <v>-30</v>
          </cell>
          <cell r="F40">
            <v>430525.9</v>
          </cell>
          <cell r="G40">
            <v>248950</v>
          </cell>
          <cell r="H40">
            <v>310734</v>
          </cell>
          <cell r="I40">
            <v>29607</v>
          </cell>
          <cell r="J40">
            <v>6.88</v>
          </cell>
          <cell r="K40">
            <v>10.5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57.8</v>
          </cell>
          <cell r="P40">
            <v>16.3</v>
          </cell>
          <cell r="Q40">
            <v>300951</v>
          </cell>
          <cell r="R40">
            <v>24558</v>
          </cell>
          <cell r="S40">
            <v>5.7</v>
          </cell>
        </row>
        <row r="41">
          <cell r="A41" t="str">
            <v xml:space="preserve">316.00 03           </v>
          </cell>
          <cell r="B41">
            <v>45627</v>
          </cell>
          <cell r="C41">
            <v>50</v>
          </cell>
          <cell r="D41" t="str">
            <v xml:space="preserve">R1.5 </v>
          </cell>
          <cell r="E41">
            <v>-30</v>
          </cell>
          <cell r="F41">
            <v>685996.92</v>
          </cell>
          <cell r="G41">
            <v>430259</v>
          </cell>
          <cell r="H41">
            <v>461537</v>
          </cell>
          <cell r="I41">
            <v>25921</v>
          </cell>
          <cell r="J41">
            <v>3.78</v>
          </cell>
          <cell r="K41">
            <v>17.8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62.7</v>
          </cell>
          <cell r="P41">
            <v>21.6</v>
          </cell>
          <cell r="Q41">
            <v>429065</v>
          </cell>
          <cell r="R41">
            <v>25985</v>
          </cell>
          <cell r="S41">
            <v>3.79</v>
          </cell>
        </row>
        <row r="42">
          <cell r="A42" t="str">
            <v xml:space="preserve">316.00 06           </v>
          </cell>
          <cell r="B42">
            <v>45627</v>
          </cell>
          <cell r="C42">
            <v>50</v>
          </cell>
          <cell r="D42" t="str">
            <v xml:space="preserve">R1.5 </v>
          </cell>
          <cell r="E42">
            <v>-30</v>
          </cell>
          <cell r="F42">
            <v>1851365.58</v>
          </cell>
          <cell r="G42">
            <v>296640</v>
          </cell>
          <cell r="H42">
            <v>2110136</v>
          </cell>
          <cell r="I42">
            <v>111617</v>
          </cell>
          <cell r="J42">
            <v>6.03</v>
          </cell>
          <cell r="K42">
            <v>18.899999999999999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16</v>
          </cell>
          <cell r="P42">
            <v>4.9000000000000004</v>
          </cell>
          <cell r="Q42">
            <v>389749</v>
          </cell>
          <cell r="R42">
            <v>106630</v>
          </cell>
          <cell r="S42">
            <v>5.76</v>
          </cell>
        </row>
        <row r="43">
          <cell r="A43" t="str">
            <v xml:space="preserve">316.00 10           </v>
          </cell>
          <cell r="B43">
            <v>43435</v>
          </cell>
          <cell r="C43">
            <v>50</v>
          </cell>
          <cell r="D43" t="str">
            <v xml:space="preserve">R1.5 </v>
          </cell>
          <cell r="E43">
            <v>-30</v>
          </cell>
          <cell r="F43">
            <v>1466775.5</v>
          </cell>
          <cell r="G43">
            <v>644072</v>
          </cell>
          <cell r="H43">
            <v>1262736</v>
          </cell>
          <cell r="I43">
            <v>94046</v>
          </cell>
          <cell r="J43">
            <v>6.41</v>
          </cell>
          <cell r="K43">
            <v>13.4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43.9</v>
          </cell>
          <cell r="P43">
            <v>8.6999999999999993</v>
          </cell>
          <cell r="Q43">
            <v>689234</v>
          </cell>
          <cell r="R43">
            <v>90646</v>
          </cell>
          <cell r="S43">
            <v>6.18</v>
          </cell>
        </row>
        <row r="44">
          <cell r="A44" t="str">
            <v xml:space="preserve">316.00 11           </v>
          </cell>
          <cell r="B44">
            <v>43435</v>
          </cell>
          <cell r="C44">
            <v>50</v>
          </cell>
          <cell r="D44" t="str">
            <v xml:space="preserve">R1.5 </v>
          </cell>
          <cell r="E44">
            <v>-30</v>
          </cell>
          <cell r="F44">
            <v>278201.48</v>
          </cell>
          <cell r="G44">
            <v>278201</v>
          </cell>
          <cell r="H44">
            <v>83461</v>
          </cell>
          <cell r="I44">
            <v>6903</v>
          </cell>
          <cell r="J44">
            <v>2.48</v>
          </cell>
          <cell r="K44">
            <v>12.1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100</v>
          </cell>
          <cell r="P44">
            <v>36.5</v>
          </cell>
          <cell r="Q44">
            <v>256741</v>
          </cell>
          <cell r="R44">
            <v>8680</v>
          </cell>
          <cell r="S44">
            <v>3.12</v>
          </cell>
        </row>
        <row r="45">
          <cell r="A45" t="str">
            <v xml:space="preserve">316.00 12           </v>
          </cell>
          <cell r="B45">
            <v>43435</v>
          </cell>
          <cell r="C45">
            <v>50</v>
          </cell>
          <cell r="D45" t="str">
            <v xml:space="preserve">R1.5 </v>
          </cell>
          <cell r="E45">
            <v>-30</v>
          </cell>
          <cell r="F45">
            <v>68693.460000000006</v>
          </cell>
          <cell r="G45">
            <v>64542</v>
          </cell>
          <cell r="H45">
            <v>24759</v>
          </cell>
          <cell r="I45">
            <v>2008</v>
          </cell>
          <cell r="J45">
            <v>2.92</v>
          </cell>
          <cell r="K45">
            <v>12.3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94</v>
          </cell>
          <cell r="P45">
            <v>33.5</v>
          </cell>
          <cell r="Q45">
            <v>61788</v>
          </cell>
          <cell r="R45">
            <v>2233</v>
          </cell>
          <cell r="S45">
            <v>3.25</v>
          </cell>
        </row>
        <row r="46">
          <cell r="A46" t="str">
            <v xml:space="preserve">316.00 21           </v>
          </cell>
          <cell r="B46">
            <v>43435</v>
          </cell>
          <cell r="C46">
            <v>50</v>
          </cell>
          <cell r="D46" t="str">
            <v xml:space="preserve">R1.5 </v>
          </cell>
          <cell r="E46">
            <v>-30</v>
          </cell>
          <cell r="F46">
            <v>3291256.6</v>
          </cell>
          <cell r="G46">
            <v>1602975</v>
          </cell>
          <cell r="H46">
            <v>2675658</v>
          </cell>
          <cell r="I46">
            <v>203646</v>
          </cell>
          <cell r="J46">
            <v>6.19</v>
          </cell>
          <cell r="K46">
            <v>13.1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48.7</v>
          </cell>
          <cell r="P46">
            <v>18</v>
          </cell>
          <cell r="Q46">
            <v>2261718</v>
          </cell>
          <cell r="R46">
            <v>153264</v>
          </cell>
          <cell r="S46">
            <v>4.66</v>
          </cell>
        </row>
        <row r="47">
          <cell r="A47" t="str">
            <v xml:space="preserve">316.00 22           </v>
          </cell>
          <cell r="B47">
            <v>44896</v>
          </cell>
          <cell r="C47">
            <v>50</v>
          </cell>
          <cell r="D47" t="str">
            <v xml:space="preserve">R1.5 </v>
          </cell>
          <cell r="E47">
            <v>-30</v>
          </cell>
          <cell r="F47">
            <v>1007589.15</v>
          </cell>
          <cell r="G47">
            <v>541010</v>
          </cell>
          <cell r="H47">
            <v>768855</v>
          </cell>
          <cell r="I47">
            <v>46423</v>
          </cell>
          <cell r="J47">
            <v>4.6100000000000003</v>
          </cell>
          <cell r="K47">
            <v>16.600000000000001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53.7</v>
          </cell>
          <cell r="P47">
            <v>17.5</v>
          </cell>
          <cell r="Q47">
            <v>620153</v>
          </cell>
          <cell r="R47">
            <v>41653</v>
          </cell>
          <cell r="S47">
            <v>4.13</v>
          </cell>
        </row>
        <row r="48">
          <cell r="A48">
            <v>330.2</v>
          </cell>
          <cell r="B48">
            <v>41244</v>
          </cell>
          <cell r="C48">
            <v>120</v>
          </cell>
          <cell r="D48" t="str">
            <v xml:space="preserve">S4   </v>
          </cell>
          <cell r="E48">
            <v>0</v>
          </cell>
          <cell r="F48">
            <v>246137.44</v>
          </cell>
          <cell r="G48">
            <v>230107</v>
          </cell>
          <cell r="H48">
            <v>16030</v>
          </cell>
          <cell r="I48">
            <v>2011</v>
          </cell>
          <cell r="J48">
            <v>0.82</v>
          </cell>
          <cell r="K48">
            <v>8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93.5</v>
          </cell>
          <cell r="P48">
            <v>67.400000000000006</v>
          </cell>
          <cell r="Q48">
            <v>220032</v>
          </cell>
          <cell r="R48">
            <v>3284</v>
          </cell>
          <cell r="S48">
            <v>1.33</v>
          </cell>
        </row>
        <row r="49">
          <cell r="A49">
            <v>331</v>
          </cell>
          <cell r="B49">
            <v>41244</v>
          </cell>
          <cell r="C49">
            <v>100</v>
          </cell>
          <cell r="D49" t="str">
            <v xml:space="preserve">S1   </v>
          </cell>
          <cell r="E49">
            <v>0</v>
          </cell>
          <cell r="F49">
            <v>1894709.69</v>
          </cell>
          <cell r="G49">
            <v>1016424</v>
          </cell>
          <cell r="H49">
            <v>878286</v>
          </cell>
          <cell r="I49">
            <v>110012</v>
          </cell>
          <cell r="J49">
            <v>5.81</v>
          </cell>
          <cell r="K49">
            <v>8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53.6</v>
          </cell>
          <cell r="P49">
            <v>12.4</v>
          </cell>
          <cell r="Q49">
            <v>954519</v>
          </cell>
          <cell r="R49">
            <v>117770</v>
          </cell>
          <cell r="S49">
            <v>6.22</v>
          </cell>
        </row>
        <row r="50">
          <cell r="A50">
            <v>332</v>
          </cell>
          <cell r="B50">
            <v>41244</v>
          </cell>
          <cell r="C50">
            <v>70</v>
          </cell>
          <cell r="D50" t="str">
            <v xml:space="preserve">R1   </v>
          </cell>
          <cell r="E50">
            <v>0</v>
          </cell>
          <cell r="F50">
            <v>14167066.51</v>
          </cell>
          <cell r="G50">
            <v>11146313</v>
          </cell>
          <cell r="H50">
            <v>3020753</v>
          </cell>
          <cell r="I50">
            <v>385647</v>
          </cell>
          <cell r="J50">
            <v>2.72</v>
          </cell>
          <cell r="K50">
            <v>7.8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78.7</v>
          </cell>
          <cell r="P50">
            <v>21.9</v>
          </cell>
          <cell r="Q50">
            <v>9488332</v>
          </cell>
          <cell r="R50">
            <v>598959</v>
          </cell>
          <cell r="S50">
            <v>4.2300000000000004</v>
          </cell>
        </row>
        <row r="51">
          <cell r="A51">
            <v>333</v>
          </cell>
          <cell r="B51">
            <v>41244</v>
          </cell>
          <cell r="C51">
            <v>65</v>
          </cell>
          <cell r="D51" t="str">
            <v xml:space="preserve">R1.5 </v>
          </cell>
          <cell r="E51">
            <v>0</v>
          </cell>
          <cell r="F51">
            <v>716232.62</v>
          </cell>
          <cell r="G51">
            <v>642706</v>
          </cell>
          <cell r="H51">
            <v>73527</v>
          </cell>
          <cell r="I51">
            <v>9357</v>
          </cell>
          <cell r="J51">
            <v>1.31</v>
          </cell>
          <cell r="K51">
            <v>7.9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89.7</v>
          </cell>
          <cell r="P51">
            <v>33.299999999999997</v>
          </cell>
          <cell r="Q51">
            <v>522308</v>
          </cell>
          <cell r="R51">
            <v>25067</v>
          </cell>
          <cell r="S51">
            <v>3.5</v>
          </cell>
        </row>
        <row r="52">
          <cell r="A52">
            <v>334</v>
          </cell>
          <cell r="B52">
            <v>41244</v>
          </cell>
          <cell r="C52">
            <v>55</v>
          </cell>
          <cell r="D52" t="str">
            <v xml:space="preserve">S3   </v>
          </cell>
          <cell r="E52">
            <v>0</v>
          </cell>
          <cell r="F52">
            <v>780980.13</v>
          </cell>
          <cell r="G52">
            <v>480521</v>
          </cell>
          <cell r="H52">
            <v>300458</v>
          </cell>
          <cell r="I52">
            <v>38816</v>
          </cell>
          <cell r="J52">
            <v>4.97</v>
          </cell>
          <cell r="K52">
            <v>7.7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61.5</v>
          </cell>
          <cell r="P52">
            <v>21.6</v>
          </cell>
          <cell r="Q52">
            <v>522540</v>
          </cell>
          <cell r="R52">
            <v>33070</v>
          </cell>
          <cell r="S52">
            <v>4.2300000000000004</v>
          </cell>
        </row>
        <row r="53">
          <cell r="A53">
            <v>335</v>
          </cell>
          <cell r="B53">
            <v>41244</v>
          </cell>
          <cell r="C53">
            <v>50</v>
          </cell>
          <cell r="D53" t="str">
            <v xml:space="preserve">S2.5 </v>
          </cell>
          <cell r="E53">
            <v>0</v>
          </cell>
          <cell r="F53">
            <v>3238.15</v>
          </cell>
          <cell r="G53">
            <v>3238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100</v>
          </cell>
          <cell r="P53">
            <v>42.8</v>
          </cell>
          <cell r="Q53">
            <v>2699</v>
          </cell>
          <cell r="R53">
            <v>79</v>
          </cell>
          <cell r="S53">
            <v>2.44</v>
          </cell>
        </row>
        <row r="54">
          <cell r="A54">
            <v>336</v>
          </cell>
          <cell r="B54">
            <v>41244</v>
          </cell>
          <cell r="C54">
            <v>55</v>
          </cell>
          <cell r="D54" t="str">
            <v xml:space="preserve">R3   </v>
          </cell>
          <cell r="E54">
            <v>0</v>
          </cell>
          <cell r="F54">
            <v>180560.01</v>
          </cell>
          <cell r="G54">
            <v>102791</v>
          </cell>
          <cell r="H54">
            <v>77771</v>
          </cell>
          <cell r="I54">
            <v>10225</v>
          </cell>
          <cell r="J54">
            <v>5.66</v>
          </cell>
          <cell r="K54">
            <v>7.6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56.9</v>
          </cell>
          <cell r="P54">
            <v>27.1</v>
          </cell>
          <cell r="Q54">
            <v>111145</v>
          </cell>
          <cell r="R54">
            <v>8999</v>
          </cell>
          <cell r="S54">
            <v>4.9800000000000004</v>
          </cell>
        </row>
        <row r="55">
          <cell r="A55" t="str">
            <v xml:space="preserve">341.00 01           </v>
          </cell>
          <cell r="B55">
            <v>50010</v>
          </cell>
          <cell r="C55" t="str">
            <v xml:space="preserve">   VAR</v>
          </cell>
          <cell r="D55" t="str">
            <v xml:space="preserve">SQ   </v>
          </cell>
          <cell r="E55">
            <v>-10</v>
          </cell>
          <cell r="F55">
            <v>36992.769999999997</v>
          </cell>
          <cell r="G55">
            <v>30462</v>
          </cell>
          <cell r="H55">
            <v>10230</v>
          </cell>
          <cell r="I55">
            <v>320</v>
          </cell>
          <cell r="J55">
            <v>0.87</v>
          </cell>
          <cell r="K55">
            <v>32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82.3</v>
          </cell>
          <cell r="P55">
            <v>37.6</v>
          </cell>
          <cell r="Q55">
            <v>18875</v>
          </cell>
          <cell r="R55">
            <v>683</v>
          </cell>
          <cell r="S55">
            <v>1.85</v>
          </cell>
        </row>
        <row r="56">
          <cell r="A56" t="str">
            <v xml:space="preserve">341.00 02           </v>
          </cell>
          <cell r="B56">
            <v>49644</v>
          </cell>
          <cell r="C56" t="str">
            <v xml:space="preserve">   VAR</v>
          </cell>
          <cell r="D56" t="str">
            <v xml:space="preserve">SQ   </v>
          </cell>
          <cell r="E56">
            <v>-10</v>
          </cell>
          <cell r="F56">
            <v>23728.32</v>
          </cell>
          <cell r="G56">
            <v>18188</v>
          </cell>
          <cell r="H56">
            <v>7913</v>
          </cell>
          <cell r="I56">
            <v>256</v>
          </cell>
          <cell r="J56">
            <v>1.08</v>
          </cell>
          <cell r="K56">
            <v>30.9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76.7</v>
          </cell>
          <cell r="P56">
            <v>35.9</v>
          </cell>
          <cell r="Q56">
            <v>13534</v>
          </cell>
          <cell r="R56">
            <v>405</v>
          </cell>
          <cell r="S56">
            <v>1.71</v>
          </cell>
        </row>
        <row r="57">
          <cell r="A57" t="str">
            <v xml:space="preserve">341.00 03           </v>
          </cell>
          <cell r="B57">
            <v>44531</v>
          </cell>
          <cell r="C57" t="str">
            <v xml:space="preserve">   VAR</v>
          </cell>
          <cell r="D57" t="str">
            <v xml:space="preserve">SQ   </v>
          </cell>
          <cell r="E57">
            <v>-10</v>
          </cell>
          <cell r="F57">
            <v>2348032.19</v>
          </cell>
          <cell r="G57">
            <v>742409</v>
          </cell>
          <cell r="H57">
            <v>1840427</v>
          </cell>
          <cell r="I57">
            <v>108260</v>
          </cell>
          <cell r="J57">
            <v>4.6100000000000003</v>
          </cell>
          <cell r="K57">
            <v>17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31.6</v>
          </cell>
          <cell r="P57">
            <v>12.3</v>
          </cell>
          <cell r="Q57">
            <v>1073784</v>
          </cell>
          <cell r="R57">
            <v>88853</v>
          </cell>
          <cell r="S57">
            <v>3.78</v>
          </cell>
        </row>
        <row r="58">
          <cell r="A58" t="str">
            <v xml:space="preserve">341.00 04           </v>
          </cell>
          <cell r="B58">
            <v>44531</v>
          </cell>
          <cell r="C58" t="str">
            <v xml:space="preserve">   VAR</v>
          </cell>
          <cell r="D58" t="str">
            <v xml:space="preserve">SQ   </v>
          </cell>
          <cell r="E58">
            <v>-10</v>
          </cell>
          <cell r="F58">
            <v>3046844.32</v>
          </cell>
          <cell r="G58">
            <v>800495</v>
          </cell>
          <cell r="H58">
            <v>2551034</v>
          </cell>
          <cell r="I58">
            <v>150061</v>
          </cell>
          <cell r="J58">
            <v>4.93</v>
          </cell>
          <cell r="K58">
            <v>17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26.3</v>
          </cell>
          <cell r="P58">
            <v>10</v>
          </cell>
          <cell r="Q58">
            <v>1172330</v>
          </cell>
          <cell r="R58">
            <v>128287</v>
          </cell>
          <cell r="S58">
            <v>4.21</v>
          </cell>
        </row>
        <row r="59">
          <cell r="A59" t="str">
            <v xml:space="preserve">341.00 05           </v>
          </cell>
          <cell r="B59">
            <v>49644</v>
          </cell>
          <cell r="C59" t="str">
            <v xml:space="preserve">   VAR</v>
          </cell>
          <cell r="D59" t="str">
            <v xml:space="preserve">SQ   </v>
          </cell>
          <cell r="E59">
            <v>-10</v>
          </cell>
          <cell r="F59">
            <v>6108.9</v>
          </cell>
          <cell r="G59">
            <v>4977</v>
          </cell>
          <cell r="H59">
            <v>1743</v>
          </cell>
          <cell r="I59">
            <v>56</v>
          </cell>
          <cell r="J59">
            <v>0.92</v>
          </cell>
          <cell r="K59">
            <v>31.1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81.5</v>
          </cell>
          <cell r="P59">
            <v>30</v>
          </cell>
          <cell r="Q59">
            <v>3263</v>
          </cell>
          <cell r="R59">
            <v>111</v>
          </cell>
          <cell r="S59">
            <v>1.82</v>
          </cell>
        </row>
        <row r="60">
          <cell r="A60" t="str">
            <v xml:space="preserve">341.00 06           </v>
          </cell>
          <cell r="B60">
            <v>52566</v>
          </cell>
          <cell r="C60" t="str">
            <v xml:space="preserve">   VAR</v>
          </cell>
          <cell r="D60" t="str">
            <v xml:space="preserve">SQ   </v>
          </cell>
          <cell r="E60">
            <v>-10</v>
          </cell>
          <cell r="F60">
            <v>21158.93</v>
          </cell>
          <cell r="G60">
            <v>12936</v>
          </cell>
          <cell r="H60">
            <v>10338</v>
          </cell>
          <cell r="I60">
            <v>265</v>
          </cell>
          <cell r="J60">
            <v>1.25</v>
          </cell>
          <cell r="K60">
            <v>39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61.1</v>
          </cell>
          <cell r="P60">
            <v>30</v>
          </cell>
          <cell r="Q60">
            <v>10013</v>
          </cell>
          <cell r="R60">
            <v>340</v>
          </cell>
          <cell r="S60">
            <v>1.61</v>
          </cell>
        </row>
        <row r="61">
          <cell r="A61" t="str">
            <v xml:space="preserve">341.00 08           </v>
          </cell>
          <cell r="B61">
            <v>50740</v>
          </cell>
          <cell r="C61" t="str">
            <v xml:space="preserve">   VAR</v>
          </cell>
          <cell r="D61" t="str">
            <v xml:space="preserve">SQ   </v>
          </cell>
          <cell r="E61">
            <v>-10</v>
          </cell>
          <cell r="F61">
            <v>391328.31</v>
          </cell>
          <cell r="G61">
            <v>137608</v>
          </cell>
          <cell r="H61">
            <v>292854</v>
          </cell>
          <cell r="I61">
            <v>8614</v>
          </cell>
          <cell r="J61">
            <v>2.2000000000000002</v>
          </cell>
          <cell r="K61">
            <v>34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35.200000000000003</v>
          </cell>
          <cell r="P61">
            <v>9.3000000000000007</v>
          </cell>
          <cell r="Q61">
            <v>86547</v>
          </cell>
          <cell r="R61">
            <v>10121</v>
          </cell>
          <cell r="S61">
            <v>2.59</v>
          </cell>
        </row>
        <row r="62">
          <cell r="A62" t="str">
            <v xml:space="preserve">341.00 09           </v>
          </cell>
          <cell r="B62">
            <v>45261</v>
          </cell>
          <cell r="C62" t="str">
            <v xml:space="preserve">   VAR</v>
          </cell>
          <cell r="D62" t="str">
            <v xml:space="preserve">SQ   </v>
          </cell>
          <cell r="E62">
            <v>-10</v>
          </cell>
          <cell r="F62">
            <v>120217.45</v>
          </cell>
          <cell r="G62">
            <v>24487</v>
          </cell>
          <cell r="H62">
            <v>107752</v>
          </cell>
          <cell r="I62">
            <v>5672</v>
          </cell>
          <cell r="J62">
            <v>4.72</v>
          </cell>
          <cell r="K62">
            <v>19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20.399999999999999</v>
          </cell>
          <cell r="P62">
            <v>5.5</v>
          </cell>
          <cell r="Q62">
            <v>27855</v>
          </cell>
          <cell r="R62">
            <v>5491</v>
          </cell>
          <cell r="S62">
            <v>4.57</v>
          </cell>
        </row>
        <row r="63">
          <cell r="A63" t="str">
            <v xml:space="preserve">341.00 10           </v>
          </cell>
          <cell r="B63">
            <v>47818</v>
          </cell>
          <cell r="C63" t="str">
            <v xml:space="preserve">   VAR</v>
          </cell>
          <cell r="D63" t="str">
            <v xml:space="preserve">SQ   </v>
          </cell>
          <cell r="E63">
            <v>-10</v>
          </cell>
          <cell r="F63">
            <v>5009.4799999999996</v>
          </cell>
          <cell r="G63">
            <v>3724</v>
          </cell>
          <cell r="H63">
            <v>1787</v>
          </cell>
          <cell r="I63">
            <v>69</v>
          </cell>
          <cell r="J63">
            <v>1.38</v>
          </cell>
          <cell r="K63">
            <v>25.9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74.3</v>
          </cell>
          <cell r="P63">
            <v>29.1</v>
          </cell>
          <cell r="Q63">
            <v>2865</v>
          </cell>
          <cell r="R63">
            <v>102</v>
          </cell>
          <cell r="S63">
            <v>2.04</v>
          </cell>
        </row>
        <row r="64">
          <cell r="A64" t="str">
            <v xml:space="preserve">341.00 12           </v>
          </cell>
          <cell r="B64">
            <v>50740</v>
          </cell>
          <cell r="C64" t="str">
            <v xml:space="preserve">   VAR</v>
          </cell>
          <cell r="D64" t="str">
            <v xml:space="preserve">SQ   </v>
          </cell>
          <cell r="E64">
            <v>-10</v>
          </cell>
          <cell r="F64">
            <v>95611.199999999997</v>
          </cell>
          <cell r="G64">
            <v>90902</v>
          </cell>
          <cell r="H64">
            <v>14270</v>
          </cell>
          <cell r="I64">
            <v>420</v>
          </cell>
          <cell r="J64">
            <v>0.44</v>
          </cell>
          <cell r="K64">
            <v>34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95.1</v>
          </cell>
          <cell r="P64">
            <v>40.1</v>
          </cell>
          <cell r="Q64">
            <v>55946</v>
          </cell>
          <cell r="R64">
            <v>1451</v>
          </cell>
          <cell r="S64">
            <v>1.52</v>
          </cell>
        </row>
        <row r="65">
          <cell r="A65" t="str">
            <v xml:space="preserve">341.00 15           </v>
          </cell>
          <cell r="B65">
            <v>45992</v>
          </cell>
          <cell r="C65" t="str">
            <v xml:space="preserve">   VAR</v>
          </cell>
          <cell r="D65" t="str">
            <v xml:space="preserve">SQ   </v>
          </cell>
          <cell r="E65">
            <v>-10</v>
          </cell>
          <cell r="F65">
            <v>104549.52</v>
          </cell>
          <cell r="G65">
            <v>81038</v>
          </cell>
          <cell r="H65">
            <v>33966</v>
          </cell>
          <cell r="I65">
            <v>1618</v>
          </cell>
          <cell r="J65">
            <v>1.55</v>
          </cell>
          <cell r="K65">
            <v>21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77.5</v>
          </cell>
          <cell r="P65">
            <v>34.4</v>
          </cell>
          <cell r="Q65">
            <v>71368</v>
          </cell>
          <cell r="R65">
            <v>2076</v>
          </cell>
          <cell r="S65">
            <v>1.99</v>
          </cell>
        </row>
        <row r="66">
          <cell r="A66" t="str">
            <v xml:space="preserve">341.00 16           </v>
          </cell>
          <cell r="B66">
            <v>49644</v>
          </cell>
          <cell r="C66" t="str">
            <v xml:space="preserve">   VAR</v>
          </cell>
          <cell r="D66" t="str">
            <v xml:space="preserve">SQ   </v>
          </cell>
          <cell r="E66">
            <v>-10</v>
          </cell>
          <cell r="F66">
            <v>28437.360000000001</v>
          </cell>
          <cell r="G66">
            <v>20788</v>
          </cell>
          <cell r="H66">
            <v>10493</v>
          </cell>
          <cell r="I66">
            <v>338</v>
          </cell>
          <cell r="J66">
            <v>1.19</v>
          </cell>
          <cell r="K66">
            <v>31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73.099999999999994</v>
          </cell>
          <cell r="P66">
            <v>21.7</v>
          </cell>
          <cell r="Q66">
            <v>12076</v>
          </cell>
          <cell r="R66">
            <v>619</v>
          </cell>
          <cell r="S66">
            <v>2.1800000000000002</v>
          </cell>
        </row>
        <row r="67">
          <cell r="A67" t="str">
            <v xml:space="preserve">342.00 01           </v>
          </cell>
          <cell r="B67">
            <v>50010</v>
          </cell>
          <cell r="C67" t="str">
            <v xml:space="preserve">   VAR</v>
          </cell>
          <cell r="D67" t="str">
            <v xml:space="preserve">SQ   </v>
          </cell>
          <cell r="E67">
            <v>-10</v>
          </cell>
          <cell r="F67">
            <v>37723.83</v>
          </cell>
          <cell r="G67">
            <v>32628</v>
          </cell>
          <cell r="H67">
            <v>8868</v>
          </cell>
          <cell r="I67">
            <v>277</v>
          </cell>
          <cell r="J67">
            <v>0.73</v>
          </cell>
          <cell r="K67">
            <v>32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86.5</v>
          </cell>
          <cell r="P67">
            <v>28.2</v>
          </cell>
          <cell r="Q67">
            <v>19161</v>
          </cell>
          <cell r="R67">
            <v>698</v>
          </cell>
          <cell r="S67">
            <v>1.85</v>
          </cell>
        </row>
        <row r="68">
          <cell r="A68" t="str">
            <v xml:space="preserve">342.00 02           </v>
          </cell>
          <cell r="B68">
            <v>49644</v>
          </cell>
          <cell r="C68" t="str">
            <v xml:space="preserve">   VAR</v>
          </cell>
          <cell r="D68" t="str">
            <v xml:space="preserve">SQ   </v>
          </cell>
          <cell r="E68">
            <v>-10</v>
          </cell>
          <cell r="F68">
            <v>7707.85</v>
          </cell>
          <cell r="G68">
            <v>6165</v>
          </cell>
          <cell r="H68">
            <v>2314</v>
          </cell>
          <cell r="I68">
            <v>74</v>
          </cell>
          <cell r="J68">
            <v>0.96</v>
          </cell>
          <cell r="K68">
            <v>31.3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80</v>
          </cell>
          <cell r="P68">
            <v>42.2</v>
          </cell>
          <cell r="Q68">
            <v>4887</v>
          </cell>
          <cell r="R68">
            <v>116</v>
          </cell>
          <cell r="S68">
            <v>1.5</v>
          </cell>
        </row>
        <row r="69">
          <cell r="A69" t="str">
            <v xml:space="preserve">342.00 03           </v>
          </cell>
          <cell r="B69">
            <v>44531</v>
          </cell>
          <cell r="C69" t="str">
            <v xml:space="preserve">   VAR</v>
          </cell>
          <cell r="D69" t="str">
            <v xml:space="preserve">SQ   </v>
          </cell>
          <cell r="E69">
            <v>-10</v>
          </cell>
          <cell r="F69">
            <v>5063651.29</v>
          </cell>
          <cell r="G69">
            <v>1521490</v>
          </cell>
          <cell r="H69">
            <v>4048527</v>
          </cell>
          <cell r="I69">
            <v>238148</v>
          </cell>
          <cell r="J69">
            <v>4.7</v>
          </cell>
          <cell r="K69">
            <v>17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30</v>
          </cell>
          <cell r="P69">
            <v>11.3</v>
          </cell>
          <cell r="Q69">
            <v>2207723</v>
          </cell>
          <cell r="R69">
            <v>197970</v>
          </cell>
          <cell r="S69">
            <v>3.91</v>
          </cell>
        </row>
        <row r="70">
          <cell r="A70" t="str">
            <v xml:space="preserve">342.00 04           </v>
          </cell>
          <cell r="B70">
            <v>44531</v>
          </cell>
          <cell r="C70" t="str">
            <v xml:space="preserve">   VAR</v>
          </cell>
          <cell r="D70" t="str">
            <v xml:space="preserve">SQ   </v>
          </cell>
          <cell r="E70">
            <v>-10</v>
          </cell>
          <cell r="F70">
            <v>5059404.34</v>
          </cell>
          <cell r="G70">
            <v>1507677</v>
          </cell>
          <cell r="H70">
            <v>4057668</v>
          </cell>
          <cell r="I70">
            <v>238687</v>
          </cell>
          <cell r="J70">
            <v>4.72</v>
          </cell>
          <cell r="K70">
            <v>17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29.8</v>
          </cell>
          <cell r="P70">
            <v>11.3</v>
          </cell>
          <cell r="Q70">
            <v>2206745</v>
          </cell>
          <cell r="R70">
            <v>197753</v>
          </cell>
          <cell r="S70">
            <v>3.91</v>
          </cell>
        </row>
        <row r="71">
          <cell r="A71" t="str">
            <v xml:space="preserve">342.00 06           </v>
          </cell>
          <cell r="B71">
            <v>52566</v>
          </cell>
          <cell r="C71" t="str">
            <v xml:space="preserve">   VAR</v>
          </cell>
          <cell r="D71" t="str">
            <v xml:space="preserve">SQ   </v>
          </cell>
          <cell r="E71">
            <v>-10</v>
          </cell>
          <cell r="F71">
            <v>24053.31</v>
          </cell>
          <cell r="G71">
            <v>15654</v>
          </cell>
          <cell r="H71">
            <v>10805</v>
          </cell>
          <cell r="I71">
            <v>277</v>
          </cell>
          <cell r="J71">
            <v>1.1499999999999999</v>
          </cell>
          <cell r="K71">
            <v>39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65.099999999999994</v>
          </cell>
          <cell r="P71">
            <v>35.5</v>
          </cell>
          <cell r="Q71">
            <v>12608</v>
          </cell>
          <cell r="R71">
            <v>355</v>
          </cell>
          <cell r="S71">
            <v>1.48</v>
          </cell>
        </row>
        <row r="72">
          <cell r="A72" t="str">
            <v xml:space="preserve">342.00 08           </v>
          </cell>
          <cell r="B72">
            <v>50740</v>
          </cell>
          <cell r="C72" t="str">
            <v xml:space="preserve">   VAR</v>
          </cell>
          <cell r="D72" t="str">
            <v xml:space="preserve">SQ   </v>
          </cell>
          <cell r="E72">
            <v>-10</v>
          </cell>
          <cell r="F72">
            <v>188272.16</v>
          </cell>
          <cell r="G72">
            <v>69606</v>
          </cell>
          <cell r="H72">
            <v>137493</v>
          </cell>
          <cell r="I72">
            <v>4044</v>
          </cell>
          <cell r="J72">
            <v>2.15</v>
          </cell>
          <cell r="K72">
            <v>34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37</v>
          </cell>
          <cell r="P72">
            <v>10.5</v>
          </cell>
          <cell r="Q72">
            <v>44808</v>
          </cell>
          <cell r="R72">
            <v>4771</v>
          </cell>
          <cell r="S72">
            <v>2.5299999999999998</v>
          </cell>
        </row>
        <row r="73">
          <cell r="A73" t="str">
            <v xml:space="preserve">342.00 09           </v>
          </cell>
          <cell r="B73">
            <v>45261</v>
          </cell>
          <cell r="C73" t="str">
            <v xml:space="preserve">   VAR</v>
          </cell>
          <cell r="D73" t="str">
            <v xml:space="preserve">SQ   </v>
          </cell>
          <cell r="E73">
            <v>-10</v>
          </cell>
          <cell r="F73">
            <v>3347646.71</v>
          </cell>
          <cell r="G73">
            <v>297406</v>
          </cell>
          <cell r="H73">
            <v>3385005</v>
          </cell>
          <cell r="I73">
            <v>178158</v>
          </cell>
          <cell r="J73">
            <v>5.32</v>
          </cell>
          <cell r="K73">
            <v>19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8.9</v>
          </cell>
          <cell r="P73">
            <v>2.1</v>
          </cell>
          <cell r="Q73">
            <v>343381</v>
          </cell>
          <cell r="R73">
            <v>175803</v>
          </cell>
          <cell r="S73">
            <v>5.25</v>
          </cell>
        </row>
        <row r="74">
          <cell r="A74" t="str">
            <v xml:space="preserve">342.00 10           </v>
          </cell>
          <cell r="B74">
            <v>47818</v>
          </cell>
          <cell r="C74" t="str">
            <v xml:space="preserve">   VAR</v>
          </cell>
          <cell r="D74" t="str">
            <v xml:space="preserve">SQ   </v>
          </cell>
          <cell r="E74">
            <v>-10</v>
          </cell>
          <cell r="F74">
            <v>15778.68</v>
          </cell>
          <cell r="G74">
            <v>11590</v>
          </cell>
          <cell r="H74">
            <v>5766</v>
          </cell>
          <cell r="I74">
            <v>222</v>
          </cell>
          <cell r="J74">
            <v>1.41</v>
          </cell>
          <cell r="K74">
            <v>26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73.5</v>
          </cell>
          <cell r="P74">
            <v>33.700000000000003</v>
          </cell>
          <cell r="Q74">
            <v>9231</v>
          </cell>
          <cell r="R74">
            <v>313</v>
          </cell>
          <cell r="S74">
            <v>1.98</v>
          </cell>
        </row>
        <row r="75">
          <cell r="A75" t="str">
            <v xml:space="preserve">342.00 12           </v>
          </cell>
          <cell r="B75">
            <v>50740</v>
          </cell>
          <cell r="C75" t="str">
            <v xml:space="preserve">   VAR</v>
          </cell>
          <cell r="D75" t="str">
            <v xml:space="preserve">SQ   </v>
          </cell>
          <cell r="E75">
            <v>-10</v>
          </cell>
          <cell r="F75">
            <v>82028.240000000005</v>
          </cell>
          <cell r="G75">
            <v>55529</v>
          </cell>
          <cell r="H75">
            <v>34702</v>
          </cell>
          <cell r="I75">
            <v>1021</v>
          </cell>
          <cell r="J75">
            <v>1.24</v>
          </cell>
          <cell r="K75">
            <v>34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67.7</v>
          </cell>
          <cell r="P75">
            <v>21</v>
          </cell>
          <cell r="Q75">
            <v>31937</v>
          </cell>
          <cell r="R75">
            <v>1715</v>
          </cell>
          <cell r="S75">
            <v>2.09</v>
          </cell>
        </row>
        <row r="76">
          <cell r="A76" t="str">
            <v xml:space="preserve">342.00 16           </v>
          </cell>
          <cell r="B76">
            <v>49644</v>
          </cell>
          <cell r="C76" t="str">
            <v xml:space="preserve">   VAR</v>
          </cell>
          <cell r="D76" t="str">
            <v xml:space="preserve">SQ   </v>
          </cell>
          <cell r="E76">
            <v>-10</v>
          </cell>
          <cell r="F76">
            <v>38485.47</v>
          </cell>
          <cell r="G76">
            <v>31623</v>
          </cell>
          <cell r="H76">
            <v>10711</v>
          </cell>
          <cell r="I76">
            <v>345</v>
          </cell>
          <cell r="J76">
            <v>0.9</v>
          </cell>
          <cell r="K76">
            <v>31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82.2</v>
          </cell>
          <cell r="P76">
            <v>33.6</v>
          </cell>
          <cell r="Q76">
            <v>21939</v>
          </cell>
          <cell r="R76">
            <v>658</v>
          </cell>
          <cell r="S76">
            <v>1.71</v>
          </cell>
        </row>
        <row r="77">
          <cell r="A77" t="str">
            <v xml:space="preserve">343.00 03           </v>
          </cell>
          <cell r="B77">
            <v>44531</v>
          </cell>
          <cell r="C77" t="str">
            <v xml:space="preserve">   VAR</v>
          </cell>
          <cell r="D77" t="str">
            <v xml:space="preserve">SQ   </v>
          </cell>
          <cell r="E77">
            <v>-10</v>
          </cell>
          <cell r="F77">
            <v>11150039.949999999</v>
          </cell>
          <cell r="G77">
            <v>3361194</v>
          </cell>
          <cell r="H77">
            <v>8903850</v>
          </cell>
          <cell r="I77">
            <v>523755</v>
          </cell>
          <cell r="J77">
            <v>4.7</v>
          </cell>
          <cell r="K77">
            <v>17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30.1</v>
          </cell>
          <cell r="P77">
            <v>11.3</v>
          </cell>
          <cell r="Q77">
            <v>4876926</v>
          </cell>
          <cell r="R77">
            <v>435016</v>
          </cell>
          <cell r="S77">
            <v>3.9</v>
          </cell>
        </row>
        <row r="78">
          <cell r="A78" t="str">
            <v xml:space="preserve">343.00 04           </v>
          </cell>
          <cell r="B78">
            <v>44531</v>
          </cell>
          <cell r="C78" t="str">
            <v xml:space="preserve">   VAR</v>
          </cell>
          <cell r="D78" t="str">
            <v xml:space="preserve">SQ   </v>
          </cell>
          <cell r="E78">
            <v>-10</v>
          </cell>
          <cell r="F78">
            <v>11036607.75</v>
          </cell>
          <cell r="G78">
            <v>3298280</v>
          </cell>
          <cell r="H78">
            <v>8841988</v>
          </cell>
          <cell r="I78">
            <v>520116</v>
          </cell>
          <cell r="J78">
            <v>4.71</v>
          </cell>
          <cell r="K78">
            <v>17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29.9</v>
          </cell>
          <cell r="P78">
            <v>11.3</v>
          </cell>
          <cell r="Q78">
            <v>4827406</v>
          </cell>
          <cell r="R78">
            <v>430585</v>
          </cell>
          <cell r="S78">
            <v>3.9</v>
          </cell>
        </row>
        <row r="79">
          <cell r="A79" t="str">
            <v xml:space="preserve">343.00 08           </v>
          </cell>
          <cell r="B79">
            <v>50740</v>
          </cell>
          <cell r="C79" t="str">
            <v xml:space="preserve">   VAR</v>
          </cell>
          <cell r="D79" t="str">
            <v xml:space="preserve">SQ   </v>
          </cell>
          <cell r="E79">
            <v>-10</v>
          </cell>
          <cell r="F79">
            <v>169791.03</v>
          </cell>
          <cell r="G79">
            <v>5446</v>
          </cell>
          <cell r="H79">
            <v>181324</v>
          </cell>
          <cell r="I79">
            <v>5333</v>
          </cell>
          <cell r="J79">
            <v>3.14</v>
          </cell>
          <cell r="K79">
            <v>34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3.2</v>
          </cell>
          <cell r="P79">
            <v>0.5</v>
          </cell>
          <cell r="Q79">
            <v>2708</v>
          </cell>
          <cell r="R79">
            <v>5416</v>
          </cell>
          <cell r="S79">
            <v>3.19</v>
          </cell>
        </row>
        <row r="80">
          <cell r="A80" t="str">
            <v xml:space="preserve">343.00 09           </v>
          </cell>
          <cell r="B80">
            <v>45261</v>
          </cell>
          <cell r="C80" t="str">
            <v xml:space="preserve">   VAR</v>
          </cell>
          <cell r="D80" t="str">
            <v xml:space="preserve">SQ   </v>
          </cell>
          <cell r="E80">
            <v>-10</v>
          </cell>
          <cell r="F80">
            <v>913998.18</v>
          </cell>
          <cell r="G80">
            <v>64596</v>
          </cell>
          <cell r="H80">
            <v>940802</v>
          </cell>
          <cell r="I80">
            <v>49516</v>
          </cell>
          <cell r="J80">
            <v>5.42</v>
          </cell>
          <cell r="K80">
            <v>19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7.1</v>
          </cell>
          <cell r="P80">
            <v>1.8</v>
          </cell>
          <cell r="Q80">
            <v>74244</v>
          </cell>
          <cell r="R80">
            <v>49014</v>
          </cell>
          <cell r="S80">
            <v>5.36</v>
          </cell>
        </row>
        <row r="81">
          <cell r="A81" t="str">
            <v xml:space="preserve">344.00 01           </v>
          </cell>
          <cell r="B81">
            <v>50010</v>
          </cell>
          <cell r="C81" t="str">
            <v xml:space="preserve">   VAR</v>
          </cell>
          <cell r="D81" t="str">
            <v xml:space="preserve">SQ   </v>
          </cell>
          <cell r="E81">
            <v>-10</v>
          </cell>
          <cell r="F81">
            <v>672383.12</v>
          </cell>
          <cell r="G81">
            <v>620966</v>
          </cell>
          <cell r="H81">
            <v>118655</v>
          </cell>
          <cell r="I81">
            <v>3708</v>
          </cell>
          <cell r="J81">
            <v>0.55000000000000004</v>
          </cell>
          <cell r="K81">
            <v>32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92.4</v>
          </cell>
          <cell r="P81">
            <v>41.8</v>
          </cell>
          <cell r="Q81">
            <v>418338</v>
          </cell>
          <cell r="R81">
            <v>10019</v>
          </cell>
          <cell r="S81">
            <v>1.49</v>
          </cell>
        </row>
        <row r="82">
          <cell r="A82" t="str">
            <v xml:space="preserve">344.00 02           </v>
          </cell>
          <cell r="B82">
            <v>49644</v>
          </cell>
          <cell r="C82" t="str">
            <v xml:space="preserve">   VAR</v>
          </cell>
          <cell r="D82" t="str">
            <v xml:space="preserve">SQ   </v>
          </cell>
          <cell r="E82">
            <v>-10</v>
          </cell>
          <cell r="F82">
            <v>488805.98</v>
          </cell>
          <cell r="G82">
            <v>386491</v>
          </cell>
          <cell r="H82">
            <v>151195</v>
          </cell>
          <cell r="I82">
            <v>4876</v>
          </cell>
          <cell r="J82">
            <v>1</v>
          </cell>
          <cell r="K82">
            <v>31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79.099999999999994</v>
          </cell>
          <cell r="P82">
            <v>40.799999999999997</v>
          </cell>
          <cell r="Q82">
            <v>301867</v>
          </cell>
          <cell r="R82">
            <v>7599</v>
          </cell>
          <cell r="S82">
            <v>1.55</v>
          </cell>
        </row>
        <row r="83">
          <cell r="A83" t="str">
            <v xml:space="preserve">344.00 03           </v>
          </cell>
          <cell r="B83">
            <v>44531</v>
          </cell>
          <cell r="C83" t="str">
            <v xml:space="preserve">   VAR</v>
          </cell>
          <cell r="D83" t="str">
            <v xml:space="preserve">SQ   </v>
          </cell>
          <cell r="E83">
            <v>-10</v>
          </cell>
          <cell r="F83">
            <v>4838744.46</v>
          </cell>
          <cell r="G83">
            <v>1390136</v>
          </cell>
          <cell r="H83">
            <v>3932483</v>
          </cell>
          <cell r="I83">
            <v>231322</v>
          </cell>
          <cell r="J83">
            <v>4.78</v>
          </cell>
          <cell r="K83">
            <v>17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28.7</v>
          </cell>
          <cell r="P83">
            <v>10.4</v>
          </cell>
          <cell r="Q83">
            <v>2023431</v>
          </cell>
          <cell r="R83">
            <v>194255</v>
          </cell>
          <cell r="S83">
            <v>4.01</v>
          </cell>
        </row>
        <row r="84">
          <cell r="A84" t="str">
            <v xml:space="preserve">344.00 04           </v>
          </cell>
          <cell r="B84">
            <v>44531</v>
          </cell>
          <cell r="C84" t="str">
            <v xml:space="preserve">   VAR</v>
          </cell>
          <cell r="D84" t="str">
            <v xml:space="preserve">SQ   </v>
          </cell>
          <cell r="E84">
            <v>-10</v>
          </cell>
          <cell r="F84">
            <v>4822279.42</v>
          </cell>
          <cell r="G84">
            <v>1375594</v>
          </cell>
          <cell r="H84">
            <v>3928913</v>
          </cell>
          <cell r="I84">
            <v>231113</v>
          </cell>
          <cell r="J84">
            <v>4.79</v>
          </cell>
          <cell r="K84">
            <v>17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28.5</v>
          </cell>
          <cell r="P84">
            <v>10.5</v>
          </cell>
          <cell r="Q84">
            <v>2019640</v>
          </cell>
          <cell r="R84">
            <v>193413</v>
          </cell>
          <cell r="S84">
            <v>4.01</v>
          </cell>
        </row>
        <row r="85">
          <cell r="A85" t="str">
            <v xml:space="preserve">344.00 05           </v>
          </cell>
          <cell r="B85">
            <v>49644</v>
          </cell>
          <cell r="C85" t="str">
            <v xml:space="preserve">   VAR</v>
          </cell>
          <cell r="D85" t="str">
            <v xml:space="preserve">SQ   </v>
          </cell>
          <cell r="E85">
            <v>-10</v>
          </cell>
          <cell r="F85">
            <v>288140.59999999998</v>
          </cell>
          <cell r="G85">
            <v>244375</v>
          </cell>
          <cell r="H85">
            <v>72580</v>
          </cell>
          <cell r="I85">
            <v>2341</v>
          </cell>
          <cell r="J85">
            <v>0.81</v>
          </cell>
          <cell r="K85">
            <v>31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84.8</v>
          </cell>
          <cell r="P85">
            <v>36.5</v>
          </cell>
          <cell r="Q85">
            <v>171377</v>
          </cell>
          <cell r="R85">
            <v>4691</v>
          </cell>
          <cell r="S85">
            <v>1.63</v>
          </cell>
        </row>
        <row r="86">
          <cell r="A86" t="str">
            <v xml:space="preserve">344.00 06           </v>
          </cell>
          <cell r="B86">
            <v>52566</v>
          </cell>
          <cell r="C86" t="str">
            <v xml:space="preserve">   VAR</v>
          </cell>
          <cell r="D86" t="str">
            <v xml:space="preserve">SQ   </v>
          </cell>
          <cell r="E86">
            <v>-10</v>
          </cell>
          <cell r="F86">
            <v>591931.64</v>
          </cell>
          <cell r="G86">
            <v>358852</v>
          </cell>
          <cell r="H86">
            <v>292274</v>
          </cell>
          <cell r="I86">
            <v>7494</v>
          </cell>
          <cell r="J86">
            <v>1.27</v>
          </cell>
          <cell r="K86">
            <v>39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60.6</v>
          </cell>
          <cell r="P86">
            <v>31</v>
          </cell>
          <cell r="Q86">
            <v>280590</v>
          </cell>
          <cell r="R86">
            <v>9487</v>
          </cell>
          <cell r="S86">
            <v>1.6</v>
          </cell>
        </row>
        <row r="87">
          <cell r="A87" t="str">
            <v xml:space="preserve">344.00 08           </v>
          </cell>
          <cell r="B87">
            <v>50740</v>
          </cell>
          <cell r="C87" t="str">
            <v xml:space="preserve">   VAR</v>
          </cell>
          <cell r="D87" t="str">
            <v xml:space="preserve">SQ   </v>
          </cell>
          <cell r="E87">
            <v>-10</v>
          </cell>
          <cell r="F87">
            <v>1513741.1</v>
          </cell>
          <cell r="G87">
            <v>1055925</v>
          </cell>
          <cell r="H87">
            <v>609190</v>
          </cell>
          <cell r="I87">
            <v>17918</v>
          </cell>
          <cell r="J87">
            <v>1.18</v>
          </cell>
          <cell r="K87">
            <v>34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69.8</v>
          </cell>
          <cell r="P87">
            <v>35.4</v>
          </cell>
          <cell r="Q87">
            <v>849556</v>
          </cell>
          <cell r="R87">
            <v>24007</v>
          </cell>
          <cell r="S87">
            <v>1.59</v>
          </cell>
        </row>
        <row r="88">
          <cell r="A88" t="str">
            <v xml:space="preserve">344.00 09           </v>
          </cell>
          <cell r="B88">
            <v>45261</v>
          </cell>
          <cell r="C88" t="str">
            <v xml:space="preserve">   VAR</v>
          </cell>
          <cell r="D88" t="str">
            <v xml:space="preserve">SQ   </v>
          </cell>
          <cell r="E88">
            <v>-10</v>
          </cell>
          <cell r="F88">
            <v>24395783.73</v>
          </cell>
          <cell r="G88">
            <v>7328618</v>
          </cell>
          <cell r="H88">
            <v>19506744</v>
          </cell>
          <cell r="I88">
            <v>1026671</v>
          </cell>
          <cell r="J88">
            <v>4.21</v>
          </cell>
          <cell r="K88">
            <v>19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30</v>
          </cell>
          <cell r="P88">
            <v>8.5</v>
          </cell>
          <cell r="Q88">
            <v>8294810</v>
          </cell>
          <cell r="R88">
            <v>976807</v>
          </cell>
          <cell r="S88">
            <v>4</v>
          </cell>
        </row>
        <row r="89">
          <cell r="A89" t="str">
            <v xml:space="preserve">344.00 10           </v>
          </cell>
          <cell r="B89">
            <v>47818</v>
          </cell>
          <cell r="C89" t="str">
            <v xml:space="preserve">   VAR</v>
          </cell>
          <cell r="D89" t="str">
            <v xml:space="preserve">SQ   </v>
          </cell>
          <cell r="E89">
            <v>-10</v>
          </cell>
          <cell r="F89">
            <v>563553.28000000003</v>
          </cell>
          <cell r="G89">
            <v>436600</v>
          </cell>
          <cell r="H89">
            <v>183310</v>
          </cell>
          <cell r="I89">
            <v>7052</v>
          </cell>
          <cell r="J89">
            <v>1.25</v>
          </cell>
          <cell r="K89">
            <v>26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77.5</v>
          </cell>
          <cell r="P89">
            <v>38.799999999999997</v>
          </cell>
          <cell r="Q89">
            <v>364647</v>
          </cell>
          <cell r="R89">
            <v>9819</v>
          </cell>
          <cell r="S89">
            <v>1.74</v>
          </cell>
        </row>
        <row r="90">
          <cell r="A90" t="str">
            <v xml:space="preserve">344.00 11           </v>
          </cell>
          <cell r="B90">
            <v>50740</v>
          </cell>
          <cell r="C90" t="str">
            <v xml:space="preserve">   VAR</v>
          </cell>
          <cell r="D90" t="str">
            <v xml:space="preserve">SQ   </v>
          </cell>
          <cell r="E90">
            <v>-10</v>
          </cell>
          <cell r="F90">
            <v>32500</v>
          </cell>
          <cell r="G90">
            <v>14944</v>
          </cell>
          <cell r="H90">
            <v>20806</v>
          </cell>
          <cell r="I90">
            <v>612</v>
          </cell>
          <cell r="J90">
            <v>1.88</v>
          </cell>
          <cell r="K90">
            <v>34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46</v>
          </cell>
          <cell r="P90">
            <v>16.5</v>
          </cell>
          <cell r="Q90">
            <v>11680</v>
          </cell>
          <cell r="R90">
            <v>708</v>
          </cell>
          <cell r="S90">
            <v>2.1800000000000002</v>
          </cell>
        </row>
        <row r="91">
          <cell r="A91" t="str">
            <v xml:space="preserve">344.00 12           </v>
          </cell>
          <cell r="B91">
            <v>50740</v>
          </cell>
          <cell r="C91" t="str">
            <v xml:space="preserve">   VAR</v>
          </cell>
          <cell r="D91" t="str">
            <v xml:space="preserve">SQ   </v>
          </cell>
          <cell r="E91">
            <v>-10</v>
          </cell>
          <cell r="F91">
            <v>1641872.88</v>
          </cell>
          <cell r="G91">
            <v>1475058</v>
          </cell>
          <cell r="H91">
            <v>331003</v>
          </cell>
          <cell r="I91">
            <v>9735</v>
          </cell>
          <cell r="J91">
            <v>0.59</v>
          </cell>
          <cell r="K91">
            <v>34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89.8</v>
          </cell>
          <cell r="P91">
            <v>36</v>
          </cell>
          <cell r="Q91">
            <v>897175</v>
          </cell>
          <cell r="R91">
            <v>26769</v>
          </cell>
          <cell r="S91">
            <v>1.63</v>
          </cell>
        </row>
        <row r="92">
          <cell r="A92" t="str">
            <v xml:space="preserve">344.00 15           </v>
          </cell>
          <cell r="B92">
            <v>45992</v>
          </cell>
          <cell r="C92" t="str">
            <v xml:space="preserve">   VAR</v>
          </cell>
          <cell r="D92" t="str">
            <v xml:space="preserve">SQ   </v>
          </cell>
          <cell r="E92">
            <v>-10</v>
          </cell>
          <cell r="F92">
            <v>1707684.75</v>
          </cell>
          <cell r="G92">
            <v>1298383</v>
          </cell>
          <cell r="H92">
            <v>580069</v>
          </cell>
          <cell r="I92">
            <v>27622</v>
          </cell>
          <cell r="J92">
            <v>1.62</v>
          </cell>
          <cell r="K92">
            <v>21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76</v>
          </cell>
          <cell r="P92">
            <v>32.4</v>
          </cell>
          <cell r="Q92">
            <v>1122782</v>
          </cell>
          <cell r="R92">
            <v>35956</v>
          </cell>
          <cell r="S92">
            <v>2.11</v>
          </cell>
        </row>
        <row r="93">
          <cell r="A93" t="str">
            <v xml:space="preserve">344.00 16           </v>
          </cell>
          <cell r="B93">
            <v>49644</v>
          </cell>
          <cell r="C93" t="str">
            <v xml:space="preserve">   VAR</v>
          </cell>
          <cell r="D93" t="str">
            <v xml:space="preserve">SQ   </v>
          </cell>
          <cell r="E93">
            <v>-10</v>
          </cell>
          <cell r="F93">
            <v>560972.34</v>
          </cell>
          <cell r="G93">
            <v>450576</v>
          </cell>
          <cell r="H93">
            <v>166495</v>
          </cell>
          <cell r="I93">
            <v>5371</v>
          </cell>
          <cell r="J93">
            <v>0.96</v>
          </cell>
          <cell r="K93">
            <v>31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80.3</v>
          </cell>
          <cell r="P93">
            <v>36.299999999999997</v>
          </cell>
          <cell r="Q93">
            <v>316821</v>
          </cell>
          <cell r="R93">
            <v>9676</v>
          </cell>
          <cell r="S93">
            <v>1.72</v>
          </cell>
        </row>
        <row r="94">
          <cell r="A94" t="str">
            <v xml:space="preserve">345.00 01           </v>
          </cell>
          <cell r="B94">
            <v>50010</v>
          </cell>
          <cell r="C94" t="str">
            <v xml:space="preserve">   VAR</v>
          </cell>
          <cell r="D94" t="str">
            <v xml:space="preserve">SQ   </v>
          </cell>
          <cell r="E94">
            <v>-10</v>
          </cell>
          <cell r="F94">
            <v>182877.48</v>
          </cell>
          <cell r="G94">
            <v>160163</v>
          </cell>
          <cell r="H94">
            <v>41003</v>
          </cell>
          <cell r="I94">
            <v>1281</v>
          </cell>
          <cell r="J94">
            <v>0.7</v>
          </cell>
          <cell r="K94">
            <v>32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87.6</v>
          </cell>
          <cell r="P94">
            <v>35.299999999999997</v>
          </cell>
          <cell r="Q94">
            <v>101162</v>
          </cell>
          <cell r="R94">
            <v>3122</v>
          </cell>
          <cell r="S94">
            <v>1.71</v>
          </cell>
        </row>
        <row r="95">
          <cell r="A95" t="str">
            <v xml:space="preserve">345.00 02           </v>
          </cell>
          <cell r="B95">
            <v>49644</v>
          </cell>
          <cell r="C95" t="str">
            <v xml:space="preserve">   VAR</v>
          </cell>
          <cell r="D95" t="str">
            <v xml:space="preserve">SQ   </v>
          </cell>
          <cell r="E95">
            <v>-10</v>
          </cell>
          <cell r="F95">
            <v>246881.99</v>
          </cell>
          <cell r="G95">
            <v>186766</v>
          </cell>
          <cell r="H95">
            <v>84804</v>
          </cell>
          <cell r="I95">
            <v>2736</v>
          </cell>
          <cell r="J95">
            <v>1.1100000000000001</v>
          </cell>
          <cell r="K95">
            <v>31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75.599999999999994</v>
          </cell>
          <cell r="P95">
            <v>37.299999999999997</v>
          </cell>
          <cell r="Q95">
            <v>141065</v>
          </cell>
          <cell r="R95">
            <v>4205</v>
          </cell>
          <cell r="S95">
            <v>1.7</v>
          </cell>
        </row>
        <row r="96">
          <cell r="A96" t="str">
            <v xml:space="preserve">345.00 03           </v>
          </cell>
          <cell r="B96">
            <v>44531</v>
          </cell>
          <cell r="C96" t="str">
            <v xml:space="preserve">   VAR</v>
          </cell>
          <cell r="D96" t="str">
            <v xml:space="preserve">SQ   </v>
          </cell>
          <cell r="E96">
            <v>-10</v>
          </cell>
          <cell r="F96">
            <v>3488288</v>
          </cell>
          <cell r="G96">
            <v>1083785</v>
          </cell>
          <cell r="H96">
            <v>2753332</v>
          </cell>
          <cell r="I96">
            <v>161960</v>
          </cell>
          <cell r="J96">
            <v>4.6399999999999997</v>
          </cell>
          <cell r="K96">
            <v>17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31.1</v>
          </cell>
          <cell r="P96">
            <v>11.9</v>
          </cell>
          <cell r="Q96">
            <v>1569337</v>
          </cell>
          <cell r="R96">
            <v>133528</v>
          </cell>
          <cell r="S96">
            <v>3.83</v>
          </cell>
        </row>
        <row r="97">
          <cell r="A97" t="str">
            <v xml:space="preserve">345.00 04           </v>
          </cell>
          <cell r="B97">
            <v>44531</v>
          </cell>
          <cell r="C97" t="str">
            <v xml:space="preserve">   VAR</v>
          </cell>
          <cell r="D97" t="str">
            <v xml:space="preserve">SQ   </v>
          </cell>
          <cell r="E97">
            <v>-10</v>
          </cell>
          <cell r="F97">
            <v>3488288</v>
          </cell>
          <cell r="G97">
            <v>1074408</v>
          </cell>
          <cell r="H97">
            <v>2762709</v>
          </cell>
          <cell r="I97">
            <v>162512</v>
          </cell>
          <cell r="J97">
            <v>4.66</v>
          </cell>
          <cell r="K97">
            <v>17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30.8</v>
          </cell>
          <cell r="P97">
            <v>11.9</v>
          </cell>
          <cell r="Q97">
            <v>1569337</v>
          </cell>
          <cell r="R97">
            <v>133528</v>
          </cell>
          <cell r="S97">
            <v>3.83</v>
          </cell>
        </row>
        <row r="98">
          <cell r="A98" t="str">
            <v xml:space="preserve">345.00 05           </v>
          </cell>
          <cell r="B98">
            <v>49644</v>
          </cell>
          <cell r="C98" t="str">
            <v xml:space="preserve">   VAR</v>
          </cell>
          <cell r="D98" t="str">
            <v xml:space="preserve">SQ   </v>
          </cell>
          <cell r="E98">
            <v>-10</v>
          </cell>
          <cell r="F98">
            <v>46158.05</v>
          </cell>
          <cell r="G98">
            <v>39148</v>
          </cell>
          <cell r="H98">
            <v>11626</v>
          </cell>
          <cell r="I98">
            <v>375</v>
          </cell>
          <cell r="J98">
            <v>0.81</v>
          </cell>
          <cell r="K98">
            <v>31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84.8</v>
          </cell>
          <cell r="P98">
            <v>36.5</v>
          </cell>
          <cell r="Q98">
            <v>27453</v>
          </cell>
          <cell r="R98">
            <v>751</v>
          </cell>
          <cell r="S98">
            <v>1.63</v>
          </cell>
        </row>
        <row r="99">
          <cell r="A99" t="str">
            <v xml:space="preserve">345.00 06           </v>
          </cell>
          <cell r="B99">
            <v>52566</v>
          </cell>
          <cell r="C99" t="str">
            <v xml:space="preserve">   VAR</v>
          </cell>
          <cell r="D99" t="str">
            <v xml:space="preserve">SQ   </v>
          </cell>
          <cell r="E99">
            <v>-10</v>
          </cell>
          <cell r="F99">
            <v>410984.14</v>
          </cell>
          <cell r="G99">
            <v>133883</v>
          </cell>
          <cell r="H99">
            <v>318199</v>
          </cell>
          <cell r="I99">
            <v>8160</v>
          </cell>
          <cell r="J99">
            <v>1.99</v>
          </cell>
          <cell r="K99">
            <v>39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32.6</v>
          </cell>
          <cell r="P99">
            <v>9.6999999999999993</v>
          </cell>
          <cell r="Q99">
            <v>82315</v>
          </cell>
          <cell r="R99">
            <v>9488</v>
          </cell>
          <cell r="S99">
            <v>2.31</v>
          </cell>
        </row>
        <row r="100">
          <cell r="A100" t="str">
            <v xml:space="preserve">345.00 08           </v>
          </cell>
          <cell r="B100">
            <v>50740</v>
          </cell>
          <cell r="C100" t="str">
            <v xml:space="preserve">   VAR</v>
          </cell>
          <cell r="D100" t="str">
            <v xml:space="preserve">SQ   </v>
          </cell>
          <cell r="E100">
            <v>-10</v>
          </cell>
          <cell r="F100">
            <v>54072.55</v>
          </cell>
          <cell r="G100">
            <v>31490</v>
          </cell>
          <cell r="H100">
            <v>27989</v>
          </cell>
          <cell r="I100">
            <v>823</v>
          </cell>
          <cell r="J100">
            <v>1.52</v>
          </cell>
          <cell r="K100">
            <v>34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58.2</v>
          </cell>
          <cell r="P100">
            <v>24.7</v>
          </cell>
          <cell r="Q100">
            <v>23669</v>
          </cell>
          <cell r="R100">
            <v>1054</v>
          </cell>
          <cell r="S100">
            <v>1.95</v>
          </cell>
        </row>
        <row r="101">
          <cell r="A101" t="str">
            <v xml:space="preserve">345.00 09           </v>
          </cell>
          <cell r="B101">
            <v>45261</v>
          </cell>
          <cell r="C101" t="str">
            <v xml:space="preserve">   VAR</v>
          </cell>
          <cell r="D101" t="str">
            <v xml:space="preserve">SQ   </v>
          </cell>
          <cell r="E101">
            <v>-10</v>
          </cell>
          <cell r="F101">
            <v>29922786.239999998</v>
          </cell>
          <cell r="G101">
            <v>9222058</v>
          </cell>
          <cell r="H101">
            <v>23693006</v>
          </cell>
          <cell r="I101">
            <v>1247000</v>
          </cell>
          <cell r="J101">
            <v>4.17</v>
          </cell>
          <cell r="K101">
            <v>19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30.8</v>
          </cell>
          <cell r="P101">
            <v>8.8000000000000007</v>
          </cell>
          <cell r="Q101">
            <v>10423055</v>
          </cell>
          <cell r="R101">
            <v>1184729</v>
          </cell>
          <cell r="S101">
            <v>3.96</v>
          </cell>
        </row>
        <row r="102">
          <cell r="A102" t="str">
            <v xml:space="preserve">345.00 10           </v>
          </cell>
          <cell r="B102">
            <v>47818</v>
          </cell>
          <cell r="C102" t="str">
            <v xml:space="preserve">   VAR</v>
          </cell>
          <cell r="D102" t="str">
            <v xml:space="preserve">SQ   </v>
          </cell>
          <cell r="E102">
            <v>-10</v>
          </cell>
          <cell r="F102">
            <v>156049.95000000001</v>
          </cell>
          <cell r="G102">
            <v>100866</v>
          </cell>
          <cell r="H102">
            <v>70789</v>
          </cell>
          <cell r="I102">
            <v>2723</v>
          </cell>
          <cell r="J102">
            <v>1.74</v>
          </cell>
          <cell r="K102">
            <v>26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64.599999999999994</v>
          </cell>
          <cell r="P102">
            <v>17</v>
          </cell>
          <cell r="Q102">
            <v>65409</v>
          </cell>
          <cell r="R102">
            <v>4086</v>
          </cell>
          <cell r="S102">
            <v>2.62</v>
          </cell>
        </row>
        <row r="103">
          <cell r="A103" t="str">
            <v xml:space="preserve">345.00 12           </v>
          </cell>
          <cell r="B103">
            <v>50740</v>
          </cell>
          <cell r="C103" t="str">
            <v xml:space="preserve">   VAR</v>
          </cell>
          <cell r="D103" t="str">
            <v xml:space="preserve">SQ   </v>
          </cell>
          <cell r="E103">
            <v>-10</v>
          </cell>
          <cell r="F103">
            <v>862904.11</v>
          </cell>
          <cell r="G103">
            <v>587120</v>
          </cell>
          <cell r="H103">
            <v>362073</v>
          </cell>
          <cell r="I103">
            <v>10648</v>
          </cell>
          <cell r="J103">
            <v>1.23</v>
          </cell>
          <cell r="K103">
            <v>34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68</v>
          </cell>
          <cell r="P103">
            <v>21.1</v>
          </cell>
          <cell r="Q103">
            <v>337648</v>
          </cell>
          <cell r="R103">
            <v>18007</v>
          </cell>
          <cell r="S103">
            <v>2.09</v>
          </cell>
        </row>
        <row r="104">
          <cell r="A104" t="str">
            <v xml:space="preserve">345.00 15           </v>
          </cell>
          <cell r="B104">
            <v>45992</v>
          </cell>
          <cell r="C104" t="str">
            <v xml:space="preserve">   VAR</v>
          </cell>
          <cell r="D104" t="str">
            <v xml:space="preserve">SQ   </v>
          </cell>
          <cell r="E104">
            <v>-10</v>
          </cell>
          <cell r="F104">
            <v>621960.03</v>
          </cell>
          <cell r="G104">
            <v>394520</v>
          </cell>
          <cell r="H104">
            <v>289635</v>
          </cell>
          <cell r="I104">
            <v>13791</v>
          </cell>
          <cell r="J104">
            <v>2.2200000000000002</v>
          </cell>
          <cell r="K104">
            <v>21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63.4</v>
          </cell>
          <cell r="P104">
            <v>14.2</v>
          </cell>
          <cell r="Q104">
            <v>272337</v>
          </cell>
          <cell r="R104">
            <v>19626</v>
          </cell>
          <cell r="S104">
            <v>3.16</v>
          </cell>
        </row>
        <row r="105">
          <cell r="A105" t="str">
            <v xml:space="preserve">345.00 16           </v>
          </cell>
          <cell r="B105">
            <v>49644</v>
          </cell>
          <cell r="C105" t="str">
            <v xml:space="preserve">   VAR</v>
          </cell>
          <cell r="D105" t="str">
            <v xml:space="preserve">SQ   </v>
          </cell>
          <cell r="E105">
            <v>-10</v>
          </cell>
          <cell r="F105">
            <v>127358.6</v>
          </cell>
          <cell r="G105">
            <v>108290</v>
          </cell>
          <cell r="H105">
            <v>31804</v>
          </cell>
          <cell r="I105">
            <v>1026</v>
          </cell>
          <cell r="J105">
            <v>0.81</v>
          </cell>
          <cell r="K105">
            <v>31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85</v>
          </cell>
          <cell r="P105">
            <v>42.7</v>
          </cell>
          <cell r="Q105">
            <v>81093</v>
          </cell>
          <cell r="R105">
            <v>1901</v>
          </cell>
          <cell r="S105">
            <v>1.49</v>
          </cell>
        </row>
        <row r="106">
          <cell r="A106" t="str">
            <v xml:space="preserve">346.00 03           </v>
          </cell>
          <cell r="B106">
            <v>44531</v>
          </cell>
          <cell r="C106" t="str">
            <v xml:space="preserve">   VAR</v>
          </cell>
          <cell r="D106" t="str">
            <v xml:space="preserve">SQ   </v>
          </cell>
          <cell r="E106">
            <v>-10</v>
          </cell>
          <cell r="F106">
            <v>5452758.0099999998</v>
          </cell>
          <cell r="G106">
            <v>724485</v>
          </cell>
          <cell r="H106">
            <v>5273548</v>
          </cell>
          <cell r="I106">
            <v>310208</v>
          </cell>
          <cell r="J106">
            <v>5.69</v>
          </cell>
          <cell r="K106">
            <v>17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13.3</v>
          </cell>
          <cell r="P106">
            <v>3.8</v>
          </cell>
          <cell r="Q106">
            <v>1086535</v>
          </cell>
          <cell r="R106">
            <v>289005</v>
          </cell>
          <cell r="S106">
            <v>5.3</v>
          </cell>
        </row>
        <row r="107">
          <cell r="A107" t="str">
            <v xml:space="preserve">346.00 04           </v>
          </cell>
          <cell r="B107">
            <v>44531</v>
          </cell>
          <cell r="C107" t="str">
            <v xml:space="preserve">   VAR</v>
          </cell>
          <cell r="D107" t="str">
            <v xml:space="preserve">SQ   </v>
          </cell>
          <cell r="E107">
            <v>-10</v>
          </cell>
          <cell r="F107">
            <v>336554.97</v>
          </cell>
          <cell r="G107">
            <v>85214</v>
          </cell>
          <cell r="H107">
            <v>284996</v>
          </cell>
          <cell r="I107">
            <v>16764</v>
          </cell>
          <cell r="J107">
            <v>4.9800000000000004</v>
          </cell>
          <cell r="K107">
            <v>17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25.3</v>
          </cell>
          <cell r="P107">
            <v>8.9</v>
          </cell>
          <cell r="Q107">
            <v>125827</v>
          </cell>
          <cell r="R107">
            <v>14370</v>
          </cell>
          <cell r="S107">
            <v>4.2699999999999996</v>
          </cell>
        </row>
        <row r="108">
          <cell r="A108" t="str">
            <v xml:space="preserve">346.00 09           </v>
          </cell>
          <cell r="B108">
            <v>45261</v>
          </cell>
          <cell r="C108" t="str">
            <v xml:space="preserve">   VAR</v>
          </cell>
          <cell r="D108" t="str">
            <v xml:space="preserve">SQ   </v>
          </cell>
          <cell r="E108">
            <v>-10</v>
          </cell>
          <cell r="F108">
            <v>2914098.73</v>
          </cell>
          <cell r="G108">
            <v>568298</v>
          </cell>
          <cell r="H108">
            <v>2637211</v>
          </cell>
          <cell r="I108">
            <v>138800</v>
          </cell>
          <cell r="J108">
            <v>4.76</v>
          </cell>
          <cell r="K108">
            <v>19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19.5</v>
          </cell>
          <cell r="P108">
            <v>4.9000000000000004</v>
          </cell>
          <cell r="Q108">
            <v>651989</v>
          </cell>
          <cell r="R108">
            <v>134362</v>
          </cell>
          <cell r="S108">
            <v>4.6100000000000003</v>
          </cell>
        </row>
        <row r="109">
          <cell r="A109" t="str">
            <v xml:space="preserve">346.00 12           </v>
          </cell>
          <cell r="B109">
            <v>50740</v>
          </cell>
          <cell r="C109" t="str">
            <v xml:space="preserve">   VAR</v>
          </cell>
          <cell r="D109" t="str">
            <v xml:space="preserve">SQ   </v>
          </cell>
          <cell r="E109">
            <v>-10</v>
          </cell>
          <cell r="F109">
            <v>3142.16</v>
          </cell>
          <cell r="G109">
            <v>801</v>
          </cell>
          <cell r="H109">
            <v>2655</v>
          </cell>
          <cell r="I109">
            <v>78</v>
          </cell>
          <cell r="J109">
            <v>2.48</v>
          </cell>
          <cell r="K109">
            <v>34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25.5</v>
          </cell>
          <cell r="P109">
            <v>4.5</v>
          </cell>
          <cell r="Q109">
            <v>404</v>
          </cell>
          <cell r="R109">
            <v>90</v>
          </cell>
          <cell r="S109">
            <v>2.86</v>
          </cell>
        </row>
        <row r="110">
          <cell r="A110">
            <v>350.2</v>
          </cell>
          <cell r="B110" t="str">
            <v xml:space="preserve">       </v>
          </cell>
          <cell r="C110">
            <v>70</v>
          </cell>
          <cell r="D110" t="str">
            <v xml:space="preserve">R4   </v>
          </cell>
          <cell r="E110">
            <v>0</v>
          </cell>
          <cell r="F110">
            <v>41937662.270000003</v>
          </cell>
          <cell r="G110">
            <v>3854255</v>
          </cell>
          <cell r="H110">
            <v>38083404</v>
          </cell>
          <cell r="I110">
            <v>594873</v>
          </cell>
          <cell r="J110">
            <v>1.42</v>
          </cell>
          <cell r="K110">
            <v>64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9.1999999999999993</v>
          </cell>
          <cell r="P110">
            <v>6.1</v>
          </cell>
          <cell r="Q110">
            <v>3630736</v>
          </cell>
          <cell r="R110">
            <v>599709</v>
          </cell>
          <cell r="S110">
            <v>1.43</v>
          </cell>
        </row>
        <row r="111">
          <cell r="A111">
            <v>352</v>
          </cell>
          <cell r="B111" t="str">
            <v xml:space="preserve">       </v>
          </cell>
          <cell r="C111">
            <v>55</v>
          </cell>
          <cell r="D111" t="str">
            <v xml:space="preserve">R4   </v>
          </cell>
          <cell r="E111">
            <v>-5</v>
          </cell>
          <cell r="F111">
            <v>6745425.6100000003</v>
          </cell>
          <cell r="G111">
            <v>1276137</v>
          </cell>
          <cell r="H111">
            <v>5806558</v>
          </cell>
          <cell r="I111">
            <v>133239</v>
          </cell>
          <cell r="J111">
            <v>1.98</v>
          </cell>
          <cell r="K111">
            <v>43.6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18.899999999999999</v>
          </cell>
          <cell r="P111">
            <v>11.2</v>
          </cell>
          <cell r="Q111">
            <v>1412611</v>
          </cell>
          <cell r="R111">
            <v>128905</v>
          </cell>
          <cell r="S111">
            <v>1.91</v>
          </cell>
        </row>
        <row r="112">
          <cell r="A112">
            <v>353</v>
          </cell>
          <cell r="B112" t="str">
            <v xml:space="preserve">       </v>
          </cell>
          <cell r="C112">
            <v>55</v>
          </cell>
          <cell r="D112" t="str">
            <v xml:space="preserve">R3   </v>
          </cell>
          <cell r="E112">
            <v>-15</v>
          </cell>
          <cell r="F112">
            <v>156143175.40000001</v>
          </cell>
          <cell r="G112">
            <v>53006094</v>
          </cell>
          <cell r="H112">
            <v>126558556</v>
          </cell>
          <cell r="I112">
            <v>2852629</v>
          </cell>
          <cell r="J112">
            <v>1.83</v>
          </cell>
          <cell r="K112">
            <v>44.4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33.9</v>
          </cell>
          <cell r="P112">
            <v>12.7</v>
          </cell>
          <cell r="Q112">
            <v>39123652</v>
          </cell>
          <cell r="R112">
            <v>3268077</v>
          </cell>
          <cell r="S112">
            <v>2.09</v>
          </cell>
        </row>
        <row r="113">
          <cell r="A113">
            <v>354</v>
          </cell>
          <cell r="B113" t="str">
            <v xml:space="preserve">       </v>
          </cell>
          <cell r="C113">
            <v>65</v>
          </cell>
          <cell r="D113" t="str">
            <v xml:space="preserve">R3   </v>
          </cell>
          <cell r="E113">
            <v>-5</v>
          </cell>
          <cell r="F113">
            <v>128751388.59999999</v>
          </cell>
          <cell r="G113">
            <v>22333188</v>
          </cell>
          <cell r="H113">
            <v>112855769</v>
          </cell>
          <cell r="I113">
            <v>1954997</v>
          </cell>
          <cell r="J113">
            <v>1.52</v>
          </cell>
          <cell r="K113">
            <v>57.7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17.3</v>
          </cell>
          <cell r="P113">
            <v>8.3000000000000007</v>
          </cell>
          <cell r="Q113">
            <v>16531321</v>
          </cell>
          <cell r="R113">
            <v>2081910</v>
          </cell>
          <cell r="S113">
            <v>1.62</v>
          </cell>
        </row>
        <row r="114">
          <cell r="A114">
            <v>355</v>
          </cell>
          <cell r="B114" t="str">
            <v xml:space="preserve">       </v>
          </cell>
          <cell r="C114">
            <v>65</v>
          </cell>
          <cell r="D114" t="str">
            <v xml:space="preserve">R3   </v>
          </cell>
          <cell r="E114">
            <v>-30</v>
          </cell>
          <cell r="F114">
            <v>54056038.719999999</v>
          </cell>
          <cell r="G114">
            <v>19121684</v>
          </cell>
          <cell r="H114">
            <v>51151166</v>
          </cell>
          <cell r="I114">
            <v>984573</v>
          </cell>
          <cell r="J114">
            <v>1.82</v>
          </cell>
          <cell r="K114">
            <v>52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35.4</v>
          </cell>
          <cell r="P114">
            <v>14.8</v>
          </cell>
          <cell r="Q114">
            <v>15138773</v>
          </cell>
          <cell r="R114">
            <v>1082202</v>
          </cell>
          <cell r="S114">
            <v>2</v>
          </cell>
        </row>
        <row r="115">
          <cell r="A115">
            <v>356</v>
          </cell>
          <cell r="B115" t="str">
            <v xml:space="preserve">       </v>
          </cell>
          <cell r="C115">
            <v>65</v>
          </cell>
          <cell r="D115" t="str">
            <v xml:space="preserve">R3   </v>
          </cell>
          <cell r="E115">
            <v>-25</v>
          </cell>
          <cell r="F115">
            <v>112752999.84</v>
          </cell>
          <cell r="G115">
            <v>39165350</v>
          </cell>
          <cell r="H115">
            <v>101775901</v>
          </cell>
          <cell r="I115">
            <v>1837042</v>
          </cell>
          <cell r="J115">
            <v>1.63</v>
          </cell>
          <cell r="K115">
            <v>55.4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34.700000000000003</v>
          </cell>
          <cell r="P115">
            <v>12</v>
          </cell>
          <cell r="Q115">
            <v>24684220</v>
          </cell>
          <cell r="R115">
            <v>2170495</v>
          </cell>
          <cell r="S115">
            <v>1.92</v>
          </cell>
        </row>
        <row r="116">
          <cell r="A116">
            <v>357</v>
          </cell>
          <cell r="B116" t="str">
            <v xml:space="preserve">       </v>
          </cell>
          <cell r="C116">
            <v>60</v>
          </cell>
          <cell r="D116" t="str">
            <v xml:space="preserve">S4   </v>
          </cell>
          <cell r="E116">
            <v>-10</v>
          </cell>
          <cell r="F116">
            <v>6967583.8600000003</v>
          </cell>
          <cell r="G116">
            <v>840972</v>
          </cell>
          <cell r="H116">
            <v>6823371</v>
          </cell>
          <cell r="I116">
            <v>133927</v>
          </cell>
          <cell r="J116">
            <v>1.92</v>
          </cell>
          <cell r="K116">
            <v>50.9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12.1</v>
          </cell>
          <cell r="P116">
            <v>9</v>
          </cell>
          <cell r="Q116">
            <v>1145424</v>
          </cell>
          <cell r="R116">
            <v>127995</v>
          </cell>
          <cell r="S116">
            <v>1.84</v>
          </cell>
        </row>
        <row r="117">
          <cell r="A117">
            <v>358</v>
          </cell>
          <cell r="B117" t="str">
            <v xml:space="preserve">       </v>
          </cell>
          <cell r="C117">
            <v>50</v>
          </cell>
          <cell r="D117" t="str">
            <v xml:space="preserve">S3   </v>
          </cell>
          <cell r="E117">
            <v>-15</v>
          </cell>
          <cell r="F117">
            <v>10876916.77</v>
          </cell>
          <cell r="G117">
            <v>937307</v>
          </cell>
          <cell r="H117">
            <v>11571147</v>
          </cell>
          <cell r="I117">
            <v>255427</v>
          </cell>
          <cell r="J117">
            <v>2.35</v>
          </cell>
          <cell r="K117">
            <v>45.3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8.6</v>
          </cell>
          <cell r="P117">
            <v>4.5999999999999996</v>
          </cell>
          <cell r="Q117">
            <v>1158099</v>
          </cell>
          <cell r="R117">
            <v>250169</v>
          </cell>
          <cell r="S117">
            <v>2.2999999999999998</v>
          </cell>
        </row>
        <row r="118">
          <cell r="A118">
            <v>359</v>
          </cell>
          <cell r="B118" t="str">
            <v xml:space="preserve">       </v>
          </cell>
          <cell r="C118">
            <v>70</v>
          </cell>
          <cell r="D118" t="str">
            <v xml:space="preserve">R4   </v>
          </cell>
          <cell r="E118">
            <v>0</v>
          </cell>
          <cell r="F118">
            <v>399232.1</v>
          </cell>
          <cell r="G118">
            <v>218481</v>
          </cell>
          <cell r="H118">
            <v>180751</v>
          </cell>
          <cell r="I118">
            <v>4766</v>
          </cell>
          <cell r="J118">
            <v>1.19</v>
          </cell>
          <cell r="K118">
            <v>37.9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54.7</v>
          </cell>
          <cell r="P118">
            <v>34.1</v>
          </cell>
          <cell r="Q118">
            <v>188191</v>
          </cell>
          <cell r="R118">
            <v>5709</v>
          </cell>
          <cell r="S118">
            <v>1.43</v>
          </cell>
        </row>
        <row r="119">
          <cell r="A119">
            <v>360.2</v>
          </cell>
          <cell r="B119" t="str">
            <v xml:space="preserve">       </v>
          </cell>
          <cell r="C119">
            <v>65</v>
          </cell>
          <cell r="D119" t="str">
            <v xml:space="preserve">R4   </v>
          </cell>
          <cell r="E119">
            <v>0</v>
          </cell>
          <cell r="F119">
            <v>6961933.9100000001</v>
          </cell>
          <cell r="G119">
            <v>2295835</v>
          </cell>
          <cell r="H119">
            <v>4666097</v>
          </cell>
          <cell r="I119">
            <v>104322</v>
          </cell>
          <cell r="J119">
            <v>1.5</v>
          </cell>
          <cell r="K119">
            <v>44.7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33</v>
          </cell>
          <cell r="P119">
            <v>21.2</v>
          </cell>
          <cell r="Q119">
            <v>2206207</v>
          </cell>
          <cell r="R119">
            <v>107214</v>
          </cell>
          <cell r="S119">
            <v>1.54</v>
          </cell>
        </row>
        <row r="120">
          <cell r="A120">
            <v>361</v>
          </cell>
          <cell r="B120" t="str">
            <v xml:space="preserve">       </v>
          </cell>
          <cell r="C120">
            <v>55</v>
          </cell>
          <cell r="D120" t="str">
            <v xml:space="preserve">R3   </v>
          </cell>
          <cell r="E120">
            <v>0</v>
          </cell>
          <cell r="F120">
            <v>1648448.17</v>
          </cell>
          <cell r="G120">
            <v>617035</v>
          </cell>
          <cell r="H120">
            <v>1031414</v>
          </cell>
          <cell r="I120">
            <v>27257</v>
          </cell>
          <cell r="J120">
            <v>1.65</v>
          </cell>
          <cell r="K120">
            <v>37.799999999999997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37.4</v>
          </cell>
          <cell r="P120">
            <v>20.9</v>
          </cell>
          <cell r="Q120">
            <v>558805</v>
          </cell>
          <cell r="R120">
            <v>30002</v>
          </cell>
          <cell r="S120">
            <v>1.82</v>
          </cell>
        </row>
        <row r="121">
          <cell r="A121">
            <v>362</v>
          </cell>
          <cell r="B121" t="str">
            <v xml:space="preserve">       </v>
          </cell>
          <cell r="C121">
            <v>55</v>
          </cell>
          <cell r="D121" t="str">
            <v xml:space="preserve">R3   </v>
          </cell>
          <cell r="E121">
            <v>-10</v>
          </cell>
          <cell r="F121">
            <v>143461643.05000001</v>
          </cell>
          <cell r="G121">
            <v>49971616</v>
          </cell>
          <cell r="H121">
            <v>107836191</v>
          </cell>
          <cell r="I121">
            <v>2489631</v>
          </cell>
          <cell r="J121">
            <v>1.74</v>
          </cell>
          <cell r="K121">
            <v>43.3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34.799999999999997</v>
          </cell>
          <cell r="P121">
            <v>15.1</v>
          </cell>
          <cell r="Q121">
            <v>39443075</v>
          </cell>
          <cell r="R121">
            <v>2872102</v>
          </cell>
          <cell r="S121">
            <v>2</v>
          </cell>
        </row>
        <row r="122">
          <cell r="A122">
            <v>364</v>
          </cell>
          <cell r="B122" t="str">
            <v xml:space="preserve">       </v>
          </cell>
          <cell r="C122">
            <v>60</v>
          </cell>
          <cell r="D122" t="str">
            <v xml:space="preserve">R1   </v>
          </cell>
          <cell r="E122">
            <v>-10</v>
          </cell>
          <cell r="F122">
            <v>142694449.19999999</v>
          </cell>
          <cell r="G122">
            <v>63939358</v>
          </cell>
          <cell r="H122">
            <v>93024536</v>
          </cell>
          <cell r="I122">
            <v>1813568</v>
          </cell>
          <cell r="J122">
            <v>1.27</v>
          </cell>
          <cell r="K122">
            <v>51.3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44.8</v>
          </cell>
          <cell r="P122">
            <v>16.100000000000001</v>
          </cell>
          <cell r="Q122">
            <v>29622328</v>
          </cell>
          <cell r="R122">
            <v>2621297</v>
          </cell>
          <cell r="S122">
            <v>1.84</v>
          </cell>
        </row>
        <row r="123">
          <cell r="A123">
            <v>365</v>
          </cell>
          <cell r="B123" t="str">
            <v xml:space="preserve">       </v>
          </cell>
          <cell r="C123">
            <v>55</v>
          </cell>
          <cell r="D123" t="str">
            <v xml:space="preserve">R2.5 </v>
          </cell>
          <cell r="E123">
            <v>-100</v>
          </cell>
          <cell r="F123">
            <v>129044802.84</v>
          </cell>
          <cell r="G123">
            <v>67674025</v>
          </cell>
          <cell r="H123">
            <v>190415577</v>
          </cell>
          <cell r="I123">
            <v>4968273</v>
          </cell>
          <cell r="J123">
            <v>3.85</v>
          </cell>
          <cell r="K123">
            <v>38.299999999999997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52.4</v>
          </cell>
          <cell r="P123">
            <v>18.399999999999999</v>
          </cell>
          <cell r="Q123">
            <v>75795749</v>
          </cell>
          <cell r="R123">
            <v>4697231</v>
          </cell>
          <cell r="S123">
            <v>3.64</v>
          </cell>
        </row>
        <row r="124">
          <cell r="A124">
            <v>366</v>
          </cell>
          <cell r="B124" t="str">
            <v xml:space="preserve">       </v>
          </cell>
          <cell r="C124">
            <v>60</v>
          </cell>
          <cell r="D124" t="str">
            <v xml:space="preserve">S2   </v>
          </cell>
          <cell r="E124">
            <v>-10</v>
          </cell>
          <cell r="F124">
            <v>79108853.219999999</v>
          </cell>
          <cell r="G124">
            <v>24559649</v>
          </cell>
          <cell r="H124">
            <v>62460090</v>
          </cell>
          <cell r="I124">
            <v>1345877</v>
          </cell>
          <cell r="J124">
            <v>1.7</v>
          </cell>
          <cell r="K124">
            <v>46.4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31</v>
          </cell>
          <cell r="P124">
            <v>14.6</v>
          </cell>
          <cell r="Q124">
            <v>20424495</v>
          </cell>
          <cell r="R124">
            <v>1453230</v>
          </cell>
          <cell r="S124">
            <v>1.84</v>
          </cell>
        </row>
        <row r="125">
          <cell r="A125">
            <v>367</v>
          </cell>
          <cell r="B125" t="str">
            <v xml:space="preserve">       </v>
          </cell>
          <cell r="C125">
            <v>60</v>
          </cell>
          <cell r="D125" t="str">
            <v xml:space="preserve">S2   </v>
          </cell>
          <cell r="E125">
            <v>-50</v>
          </cell>
          <cell r="F125">
            <v>226648092.38999999</v>
          </cell>
          <cell r="G125">
            <v>75086211</v>
          </cell>
          <cell r="H125">
            <v>264885930</v>
          </cell>
          <cell r="I125">
            <v>5239415</v>
          </cell>
          <cell r="J125">
            <v>2.31</v>
          </cell>
          <cell r="K125">
            <v>50.6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33.1</v>
          </cell>
          <cell r="P125">
            <v>10.5</v>
          </cell>
          <cell r="Q125">
            <v>57524170</v>
          </cell>
          <cell r="R125">
            <v>5677535</v>
          </cell>
          <cell r="S125">
            <v>2.5099999999999998</v>
          </cell>
        </row>
        <row r="126">
          <cell r="A126">
            <v>368</v>
          </cell>
          <cell r="B126" t="str">
            <v xml:space="preserve">       </v>
          </cell>
          <cell r="C126">
            <v>50</v>
          </cell>
          <cell r="D126" t="str">
            <v xml:space="preserve">R1   </v>
          </cell>
          <cell r="E126">
            <v>-15</v>
          </cell>
          <cell r="F126">
            <v>145500318.90000001</v>
          </cell>
          <cell r="G126">
            <v>55189454</v>
          </cell>
          <cell r="H126">
            <v>112135914</v>
          </cell>
          <cell r="I126">
            <v>2726149</v>
          </cell>
          <cell r="J126">
            <v>1.87</v>
          </cell>
          <cell r="K126">
            <v>41.1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37.9</v>
          </cell>
          <cell r="P126">
            <v>14.9</v>
          </cell>
          <cell r="Q126">
            <v>34731485</v>
          </cell>
          <cell r="R126">
            <v>3346507</v>
          </cell>
          <cell r="S126">
            <v>2.2999999999999998</v>
          </cell>
        </row>
        <row r="127">
          <cell r="A127">
            <v>369</v>
          </cell>
          <cell r="B127" t="str">
            <v xml:space="preserve">       </v>
          </cell>
          <cell r="C127">
            <v>50</v>
          </cell>
          <cell r="D127" t="str">
            <v xml:space="preserve">R2   </v>
          </cell>
          <cell r="E127">
            <v>-60</v>
          </cell>
          <cell r="F127">
            <v>102624288.47</v>
          </cell>
          <cell r="G127">
            <v>52021200</v>
          </cell>
          <cell r="H127">
            <v>112177664</v>
          </cell>
          <cell r="I127">
            <v>2727978</v>
          </cell>
          <cell r="J127">
            <v>2.66</v>
          </cell>
          <cell r="K127">
            <v>41.1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50.7</v>
          </cell>
          <cell r="P127">
            <v>12.7</v>
          </cell>
          <cell r="Q127">
            <v>34994948</v>
          </cell>
          <cell r="R127">
            <v>3283977</v>
          </cell>
          <cell r="S127">
            <v>3.2</v>
          </cell>
        </row>
        <row r="128">
          <cell r="A128">
            <v>370</v>
          </cell>
          <cell r="B128" t="str">
            <v xml:space="preserve">       </v>
          </cell>
          <cell r="C128">
            <v>33</v>
          </cell>
          <cell r="D128" t="str">
            <v xml:space="preserve">R1.5 </v>
          </cell>
          <cell r="E128">
            <v>0</v>
          </cell>
          <cell r="F128">
            <v>39747866.210000001</v>
          </cell>
          <cell r="G128">
            <v>14700648</v>
          </cell>
          <cell r="H128">
            <v>25047214</v>
          </cell>
          <cell r="I128">
            <v>1016738</v>
          </cell>
          <cell r="J128">
            <v>2.56</v>
          </cell>
          <cell r="K128">
            <v>24.6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37</v>
          </cell>
          <cell r="P128">
            <v>12.3</v>
          </cell>
          <cell r="Q128">
            <v>11185097</v>
          </cell>
          <cell r="R128">
            <v>1203226</v>
          </cell>
          <cell r="S128">
            <v>3.03</v>
          </cell>
        </row>
        <row r="129">
          <cell r="A129">
            <v>371</v>
          </cell>
          <cell r="B129" t="str">
            <v xml:space="preserve">       </v>
          </cell>
          <cell r="C129">
            <v>35</v>
          </cell>
          <cell r="D129" t="str">
            <v xml:space="preserve">R2   </v>
          </cell>
          <cell r="E129">
            <v>-40</v>
          </cell>
          <cell r="F129">
            <v>8470251.2100000009</v>
          </cell>
          <cell r="G129">
            <v>7005012</v>
          </cell>
          <cell r="H129">
            <v>4853342</v>
          </cell>
          <cell r="I129">
            <v>211664</v>
          </cell>
          <cell r="J129">
            <v>2.5</v>
          </cell>
          <cell r="K129">
            <v>22.9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82.7</v>
          </cell>
          <cell r="P129">
            <v>19</v>
          </cell>
          <cell r="Q129">
            <v>5095446</v>
          </cell>
          <cell r="R129">
            <v>339149</v>
          </cell>
          <cell r="S129">
            <v>4</v>
          </cell>
        </row>
        <row r="130">
          <cell r="A130">
            <v>373</v>
          </cell>
          <cell r="B130" t="str">
            <v xml:space="preserve">       </v>
          </cell>
          <cell r="C130">
            <v>50</v>
          </cell>
          <cell r="D130" t="str">
            <v xml:space="preserve">R2   </v>
          </cell>
          <cell r="E130">
            <v>-15</v>
          </cell>
          <cell r="F130">
            <v>26836735.239999998</v>
          </cell>
          <cell r="G130">
            <v>8278743</v>
          </cell>
          <cell r="H130">
            <v>22583503</v>
          </cell>
          <cell r="I130">
            <v>549406</v>
          </cell>
          <cell r="J130">
            <v>2.0499999999999998</v>
          </cell>
          <cell r="K130">
            <v>41.1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30.8</v>
          </cell>
          <cell r="P130">
            <v>12.2</v>
          </cell>
          <cell r="Q130">
            <v>6288145</v>
          </cell>
          <cell r="R130">
            <v>617245</v>
          </cell>
          <cell r="S130">
            <v>2.2999999999999998</v>
          </cell>
        </row>
        <row r="131">
          <cell r="A131">
            <v>390</v>
          </cell>
          <cell r="B131" t="str">
            <v xml:space="preserve">       </v>
          </cell>
          <cell r="C131">
            <v>45</v>
          </cell>
          <cell r="D131" t="str">
            <v xml:space="preserve">R2.5 </v>
          </cell>
          <cell r="E131">
            <v>-5</v>
          </cell>
          <cell r="F131">
            <v>9042940.2100000009</v>
          </cell>
          <cell r="G131">
            <v>2491579</v>
          </cell>
          <cell r="H131">
            <v>7003508</v>
          </cell>
          <cell r="I131">
            <v>229447</v>
          </cell>
          <cell r="J131">
            <v>2.54</v>
          </cell>
          <cell r="K131">
            <v>30.5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27.6</v>
          </cell>
          <cell r="P131">
            <v>15.8</v>
          </cell>
          <cell r="Q131">
            <v>2928172</v>
          </cell>
          <cell r="R131">
            <v>210791</v>
          </cell>
          <cell r="S131">
            <v>2.33</v>
          </cell>
        </row>
        <row r="132">
          <cell r="A132">
            <v>391.1</v>
          </cell>
          <cell r="B132" t="str">
            <v xml:space="preserve">       </v>
          </cell>
          <cell r="C132">
            <v>20</v>
          </cell>
          <cell r="D132" t="str">
            <v xml:space="preserve">SQ   </v>
          </cell>
          <cell r="E132">
            <v>0</v>
          </cell>
          <cell r="F132">
            <v>2011465.27</v>
          </cell>
          <cell r="G132">
            <v>1188515</v>
          </cell>
          <cell r="H132">
            <v>822951</v>
          </cell>
          <cell r="I132">
            <v>84455</v>
          </cell>
          <cell r="J132">
            <v>4.2</v>
          </cell>
          <cell r="K132">
            <v>9.6999999999999993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59.1</v>
          </cell>
          <cell r="P132">
            <v>13.4</v>
          </cell>
          <cell r="Q132">
            <v>1228836</v>
          </cell>
          <cell r="R132">
            <v>76494</v>
          </cell>
          <cell r="S132">
            <v>3.8</v>
          </cell>
        </row>
        <row r="133">
          <cell r="A133">
            <v>391.2</v>
          </cell>
          <cell r="B133" t="str">
            <v xml:space="preserve">       </v>
          </cell>
          <cell r="C133">
            <v>5</v>
          </cell>
          <cell r="D133" t="str">
            <v xml:space="preserve">SQ   </v>
          </cell>
          <cell r="E133">
            <v>0</v>
          </cell>
          <cell r="F133">
            <v>3390680.08</v>
          </cell>
          <cell r="G133">
            <v>1691680</v>
          </cell>
          <cell r="H133">
            <v>1699000</v>
          </cell>
          <cell r="I133">
            <v>979850</v>
          </cell>
          <cell r="J133">
            <v>28.9</v>
          </cell>
          <cell r="K133">
            <v>1.7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49.9</v>
          </cell>
          <cell r="P133">
            <v>6.8</v>
          </cell>
          <cell r="Q133">
            <v>2853623</v>
          </cell>
          <cell r="R133">
            <v>275746</v>
          </cell>
          <cell r="S133">
            <v>8.1300000000000008</v>
          </cell>
        </row>
        <row r="134">
          <cell r="A134">
            <v>391.3</v>
          </cell>
          <cell r="B134" t="str">
            <v xml:space="preserve">       </v>
          </cell>
          <cell r="C134">
            <v>10</v>
          </cell>
          <cell r="D134" t="str">
            <v xml:space="preserve">SQ   </v>
          </cell>
          <cell r="E134">
            <v>0</v>
          </cell>
          <cell r="F134">
            <v>2911537.03</v>
          </cell>
          <cell r="G134">
            <v>2028519</v>
          </cell>
          <cell r="H134">
            <v>883019</v>
          </cell>
          <cell r="I134">
            <v>130145</v>
          </cell>
          <cell r="J134">
            <v>4.47</v>
          </cell>
          <cell r="K134">
            <v>6.8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69.7</v>
          </cell>
          <cell r="P134">
            <v>4.7</v>
          </cell>
          <cell r="Q134">
            <v>1211324</v>
          </cell>
          <cell r="R134">
            <v>263940</v>
          </cell>
          <cell r="S134">
            <v>9.07</v>
          </cell>
        </row>
        <row r="135">
          <cell r="A135">
            <v>393</v>
          </cell>
          <cell r="B135" t="str">
            <v xml:space="preserve">       </v>
          </cell>
          <cell r="C135">
            <v>20</v>
          </cell>
          <cell r="D135" t="str">
            <v xml:space="preserve">SQ   </v>
          </cell>
          <cell r="E135">
            <v>0</v>
          </cell>
          <cell r="F135">
            <v>214101.68</v>
          </cell>
          <cell r="G135">
            <v>129496</v>
          </cell>
          <cell r="H135">
            <v>84606</v>
          </cell>
          <cell r="I135">
            <v>10419</v>
          </cell>
          <cell r="J135">
            <v>4.87</v>
          </cell>
          <cell r="K135">
            <v>8.1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60.5</v>
          </cell>
          <cell r="P135">
            <v>21.5</v>
          </cell>
          <cell r="Q135">
            <v>163558</v>
          </cell>
          <cell r="R135">
            <v>6082</v>
          </cell>
          <cell r="S135">
            <v>2.84</v>
          </cell>
        </row>
        <row r="136">
          <cell r="A136">
            <v>394</v>
          </cell>
          <cell r="B136" t="str">
            <v xml:space="preserve">       </v>
          </cell>
          <cell r="C136">
            <v>25</v>
          </cell>
          <cell r="D136" t="str">
            <v xml:space="preserve">SQ   </v>
          </cell>
          <cell r="E136">
            <v>0</v>
          </cell>
          <cell r="F136">
            <v>4000737.49</v>
          </cell>
          <cell r="G136">
            <v>2181759</v>
          </cell>
          <cell r="H136">
            <v>1818980</v>
          </cell>
          <cell r="I136">
            <v>359015</v>
          </cell>
          <cell r="J136">
            <v>8.9700000000000006</v>
          </cell>
          <cell r="K136">
            <v>5.0999999999999996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54.5</v>
          </cell>
          <cell r="P136">
            <v>19.2</v>
          </cell>
          <cell r="Q136">
            <v>2961638</v>
          </cell>
          <cell r="R136">
            <v>130522</v>
          </cell>
          <cell r="S136">
            <v>3.26</v>
          </cell>
        </row>
        <row r="137">
          <cell r="A137">
            <v>395</v>
          </cell>
          <cell r="B137" t="str">
            <v xml:space="preserve">       </v>
          </cell>
          <cell r="C137">
            <v>15</v>
          </cell>
          <cell r="D137" t="str">
            <v xml:space="preserve">SQ   </v>
          </cell>
          <cell r="E137">
            <v>0</v>
          </cell>
          <cell r="F137">
            <v>754690.5</v>
          </cell>
          <cell r="G137">
            <v>309708</v>
          </cell>
          <cell r="H137">
            <v>444983</v>
          </cell>
          <cell r="I137">
            <v>51367</v>
          </cell>
          <cell r="J137">
            <v>6.81</v>
          </cell>
          <cell r="K137">
            <v>8.6999999999999993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41</v>
          </cell>
          <cell r="P137">
            <v>14.4</v>
          </cell>
          <cell r="Q137">
            <v>486693</v>
          </cell>
          <cell r="R137">
            <v>22597</v>
          </cell>
          <cell r="S137">
            <v>2.99</v>
          </cell>
        </row>
        <row r="138">
          <cell r="A138">
            <v>397</v>
          </cell>
          <cell r="B138" t="str">
            <v xml:space="preserve">       </v>
          </cell>
          <cell r="C138">
            <v>15</v>
          </cell>
          <cell r="D138" t="str">
            <v xml:space="preserve">SQ   </v>
          </cell>
          <cell r="E138">
            <v>0</v>
          </cell>
          <cell r="F138">
            <v>24518317.359999999</v>
          </cell>
          <cell r="G138">
            <v>7598567</v>
          </cell>
          <cell r="H138">
            <v>16919747</v>
          </cell>
          <cell r="I138">
            <v>2580046</v>
          </cell>
          <cell r="J138">
            <v>10.52</v>
          </cell>
          <cell r="K138">
            <v>6.6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31</v>
          </cell>
          <cell r="P138">
            <v>7.5</v>
          </cell>
          <cell r="Q138">
            <v>11093815</v>
          </cell>
          <cell r="R138">
            <v>1337873</v>
          </cell>
          <cell r="S138">
            <v>5.46</v>
          </cell>
        </row>
        <row r="139">
          <cell r="A139" t="str">
            <v>_x001A_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mparison Schedule"/>
      <sheetName val="Controls - Electric"/>
      <sheetName val="Reserve - Electric"/>
      <sheetName val="Deprate"/>
      <sheetName val="Existing Rates"/>
      <sheetName val="General Info"/>
      <sheetName val="Deprate 2004"/>
      <sheetName val="Controls - Common"/>
      <sheetName val="Reserve - Common"/>
      <sheetName val="Deprate - Common"/>
    </sheetNames>
    <sheetDataSet>
      <sheetData sheetId="0"/>
      <sheetData sheetId="1"/>
      <sheetData sheetId="2">
        <row r="5">
          <cell r="A5">
            <v>301</v>
          </cell>
        </row>
      </sheetData>
      <sheetData sheetId="3">
        <row r="5">
          <cell r="A5">
            <v>301</v>
          </cell>
        </row>
      </sheetData>
      <sheetData sheetId="4">
        <row r="1">
          <cell r="A1" t="str">
            <v xml:space="preserve"> ACCT  GROUP        </v>
          </cell>
        </row>
      </sheetData>
      <sheetData sheetId="5">
        <row r="1">
          <cell r="B1" t="str">
            <v>SIERRA PACIFIC POWER COMPANY</v>
          </cell>
        </row>
      </sheetData>
      <sheetData sheetId="6">
        <row r="4">
          <cell r="A4">
            <v>310.10000000000002</v>
          </cell>
        </row>
      </sheetData>
      <sheetData sheetId="7">
        <row r="1">
          <cell r="A1" t="str">
            <v xml:space="preserve"> ACCT  GROUP        </v>
          </cell>
        </row>
      </sheetData>
      <sheetData sheetId="8">
        <row r="3">
          <cell r="A3">
            <v>303</v>
          </cell>
        </row>
      </sheetData>
      <sheetData sheetId="9">
        <row r="3">
          <cell r="A3">
            <v>303</v>
          </cell>
        </row>
      </sheetData>
      <sheetData sheetId="10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303</v>
          </cell>
          <cell r="B2" t="str">
            <v xml:space="preserve">       </v>
          </cell>
          <cell r="C2">
            <v>8</v>
          </cell>
          <cell r="D2" t="str">
            <v xml:space="preserve">SQ   </v>
          </cell>
          <cell r="E2">
            <v>0</v>
          </cell>
          <cell r="F2">
            <v>76669335.340000004</v>
          </cell>
          <cell r="G2">
            <v>56068060</v>
          </cell>
          <cell r="H2">
            <v>20601276</v>
          </cell>
          <cell r="I2">
            <v>3625421</v>
          </cell>
          <cell r="J2">
            <v>4.7300000000000004</v>
          </cell>
          <cell r="K2">
            <v>5.7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73.099999999999994</v>
          </cell>
          <cell r="P2">
            <v>8.1</v>
          </cell>
          <cell r="Q2">
            <v>55011105</v>
          </cell>
          <cell r="R2">
            <v>4357219</v>
          </cell>
          <cell r="S2">
            <v>5.68</v>
          </cell>
        </row>
        <row r="3">
          <cell r="A3">
            <v>389.1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3478299.57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389.2</v>
          </cell>
          <cell r="B4" t="str">
            <v xml:space="preserve">       </v>
          </cell>
          <cell r="C4">
            <v>65</v>
          </cell>
          <cell r="D4" t="str">
            <v xml:space="preserve">R4   </v>
          </cell>
          <cell r="E4">
            <v>0</v>
          </cell>
          <cell r="F4">
            <v>279552.67</v>
          </cell>
          <cell r="G4">
            <v>-1364</v>
          </cell>
          <cell r="H4">
            <v>280917</v>
          </cell>
          <cell r="I4">
            <v>4627</v>
          </cell>
          <cell r="J4">
            <v>1.66</v>
          </cell>
          <cell r="K4">
            <v>60.7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-0.5</v>
          </cell>
          <cell r="P4">
            <v>3.4</v>
          </cell>
          <cell r="Q4">
            <v>14660</v>
          </cell>
          <cell r="R4">
            <v>4305</v>
          </cell>
          <cell r="S4">
            <v>1.54</v>
          </cell>
        </row>
        <row r="5">
          <cell r="A5">
            <v>390</v>
          </cell>
          <cell r="B5" t="str">
            <v xml:space="preserve">       </v>
          </cell>
          <cell r="C5">
            <v>57</v>
          </cell>
          <cell r="D5" t="str">
            <v xml:space="preserve">R4   </v>
          </cell>
          <cell r="E5">
            <v>-5</v>
          </cell>
          <cell r="F5">
            <v>32311180.989999998</v>
          </cell>
          <cell r="G5">
            <v>11517802</v>
          </cell>
          <cell r="H5">
            <v>22408936</v>
          </cell>
          <cell r="I5">
            <v>508897</v>
          </cell>
          <cell r="J5">
            <v>1.57</v>
          </cell>
          <cell r="K5">
            <v>44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35.6</v>
          </cell>
          <cell r="P5">
            <v>15.3</v>
          </cell>
          <cell r="Q5">
            <v>8901013</v>
          </cell>
          <cell r="R5">
            <v>593718</v>
          </cell>
          <cell r="S5">
            <v>1.84</v>
          </cell>
        </row>
        <row r="6">
          <cell r="A6">
            <v>391.1</v>
          </cell>
          <cell r="B6" t="str">
            <v xml:space="preserve">       </v>
          </cell>
          <cell r="C6">
            <v>20</v>
          </cell>
          <cell r="D6" t="str">
            <v xml:space="preserve">SQ   </v>
          </cell>
          <cell r="E6">
            <v>0</v>
          </cell>
          <cell r="F6">
            <v>13978916.85</v>
          </cell>
          <cell r="G6">
            <v>5246097</v>
          </cell>
          <cell r="H6">
            <v>8732822</v>
          </cell>
          <cell r="I6">
            <v>506828</v>
          </cell>
          <cell r="J6">
            <v>3.63</v>
          </cell>
          <cell r="K6">
            <v>17.2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37.5</v>
          </cell>
          <cell r="P6">
            <v>4.8</v>
          </cell>
          <cell r="Q6">
            <v>3345154</v>
          </cell>
          <cell r="R6">
            <v>695420</v>
          </cell>
          <cell r="S6">
            <v>4.97</v>
          </cell>
        </row>
        <row r="7">
          <cell r="A7">
            <v>391.2</v>
          </cell>
          <cell r="B7" t="str">
            <v xml:space="preserve">       </v>
          </cell>
          <cell r="C7">
            <v>5</v>
          </cell>
          <cell r="D7" t="str">
            <v xml:space="preserve">SQ   </v>
          </cell>
          <cell r="E7">
            <v>0</v>
          </cell>
          <cell r="F7">
            <v>18255386.489999998</v>
          </cell>
          <cell r="G7">
            <v>6365326</v>
          </cell>
          <cell r="H7">
            <v>11890060</v>
          </cell>
          <cell r="I7">
            <v>3188137</v>
          </cell>
          <cell r="J7">
            <v>17.46</v>
          </cell>
          <cell r="K7">
            <v>3.7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34.9</v>
          </cell>
          <cell r="P7">
            <v>1.7</v>
          </cell>
          <cell r="Q7">
            <v>6216720</v>
          </cell>
          <cell r="R7">
            <v>3509962</v>
          </cell>
          <cell r="S7">
            <v>19.23</v>
          </cell>
        </row>
        <row r="8">
          <cell r="A8">
            <v>392</v>
          </cell>
          <cell r="B8" t="str">
            <v xml:space="preserve">       </v>
          </cell>
          <cell r="C8">
            <v>14</v>
          </cell>
          <cell r="D8" t="str">
            <v xml:space="preserve">L1   </v>
          </cell>
          <cell r="E8">
            <v>8</v>
          </cell>
          <cell r="F8">
            <v>792444.15</v>
          </cell>
          <cell r="G8">
            <v>240575</v>
          </cell>
          <cell r="H8">
            <v>488472</v>
          </cell>
          <cell r="I8">
            <v>75448</v>
          </cell>
          <cell r="J8">
            <v>9.52</v>
          </cell>
          <cell r="K8">
            <v>6.5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30.4</v>
          </cell>
          <cell r="P8">
            <v>14</v>
          </cell>
          <cell r="Q8">
            <v>345882</v>
          </cell>
          <cell r="R8">
            <v>52054</v>
          </cell>
          <cell r="S8">
            <v>6.57</v>
          </cell>
        </row>
        <row r="9">
          <cell r="A9">
            <v>394</v>
          </cell>
          <cell r="B9" t="str">
            <v xml:space="preserve">       </v>
          </cell>
          <cell r="C9">
            <v>25</v>
          </cell>
          <cell r="D9" t="str">
            <v xml:space="preserve">SQ   </v>
          </cell>
          <cell r="E9">
            <v>0</v>
          </cell>
          <cell r="F9">
            <v>827801.41</v>
          </cell>
          <cell r="G9">
            <v>661555</v>
          </cell>
          <cell r="H9">
            <v>166246</v>
          </cell>
          <cell r="I9">
            <v>20555</v>
          </cell>
          <cell r="J9">
            <v>2.48</v>
          </cell>
          <cell r="K9">
            <v>8.1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79.900000000000006</v>
          </cell>
          <cell r="P9">
            <v>18.600000000000001</v>
          </cell>
          <cell r="Q9">
            <v>614860</v>
          </cell>
          <cell r="R9">
            <v>30655</v>
          </cell>
          <cell r="S9">
            <v>3.7</v>
          </cell>
        </row>
        <row r="10">
          <cell r="A10">
            <v>396</v>
          </cell>
          <cell r="B10" t="str">
            <v xml:space="preserve">       </v>
          </cell>
          <cell r="C10">
            <v>14</v>
          </cell>
          <cell r="D10" t="str">
            <v xml:space="preserve">R1.5 </v>
          </cell>
          <cell r="E10">
            <v>8</v>
          </cell>
          <cell r="F10">
            <v>151905.76999999999</v>
          </cell>
          <cell r="G10">
            <v>74900</v>
          </cell>
          <cell r="H10">
            <v>64853</v>
          </cell>
          <cell r="I10">
            <v>7555</v>
          </cell>
          <cell r="J10">
            <v>4.97</v>
          </cell>
          <cell r="K10">
            <v>8.6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49.3</v>
          </cell>
          <cell r="P10">
            <v>7.2</v>
          </cell>
          <cell r="Q10">
            <v>54549</v>
          </cell>
          <cell r="R10">
            <v>9978</v>
          </cell>
          <cell r="S10">
            <v>6.57</v>
          </cell>
        </row>
        <row r="11">
          <cell r="A11">
            <v>397</v>
          </cell>
          <cell r="B11" t="str">
            <v xml:space="preserve">       </v>
          </cell>
          <cell r="C11">
            <v>15</v>
          </cell>
          <cell r="D11" t="str">
            <v xml:space="preserve">SQ   </v>
          </cell>
          <cell r="E11">
            <v>0</v>
          </cell>
          <cell r="F11">
            <v>9955089.2799999993</v>
          </cell>
          <cell r="G11">
            <v>1847407</v>
          </cell>
          <cell r="H11">
            <v>8107680</v>
          </cell>
          <cell r="I11">
            <v>821706</v>
          </cell>
          <cell r="J11">
            <v>8.25</v>
          </cell>
          <cell r="K11">
            <v>9.9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18.600000000000001</v>
          </cell>
          <cell r="P11">
            <v>4.0999999999999996</v>
          </cell>
          <cell r="Q11">
            <v>2716246</v>
          </cell>
          <cell r="R11">
            <v>659800</v>
          </cell>
          <cell r="S11">
            <v>6.63</v>
          </cell>
        </row>
        <row r="12">
          <cell r="A12">
            <v>398</v>
          </cell>
          <cell r="B12" t="str">
            <v xml:space="preserve">       </v>
          </cell>
          <cell r="C12">
            <v>20</v>
          </cell>
          <cell r="D12" t="str">
            <v xml:space="preserve">SQ   </v>
          </cell>
          <cell r="E12">
            <v>0</v>
          </cell>
          <cell r="F12">
            <v>25780.91</v>
          </cell>
          <cell r="G12">
            <v>0</v>
          </cell>
          <cell r="H12">
            <v>25781</v>
          </cell>
          <cell r="I12">
            <v>1507</v>
          </cell>
          <cell r="J12">
            <v>5.85</v>
          </cell>
          <cell r="K12">
            <v>17.100000000000001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0</v>
          </cell>
          <cell r="P12">
            <v>1.6</v>
          </cell>
          <cell r="Q12">
            <v>1999</v>
          </cell>
          <cell r="R12">
            <v>1289</v>
          </cell>
          <cell r="S12">
            <v>5</v>
          </cell>
        </row>
        <row r="13">
          <cell r="A13" t="str">
            <v>_x001A_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ver Page"/>
      <sheetName val="Rev Req"/>
      <sheetName val="B 1"/>
      <sheetName val="B  2"/>
      <sheetName val="RB Adj"/>
      <sheetName val="E CWC"/>
      <sheetName val="F 1"/>
      <sheetName val="H  1"/>
      <sheetName val="H   2"/>
      <sheetName val="H Adj"/>
      <sheetName val="I 1 Depreciation"/>
      <sheetName val="J 1"/>
      <sheetName val="J 2 Revised Rate"/>
      <sheetName val="J 3"/>
      <sheetName val="J 4"/>
      <sheetName val="Not Filed Summary"/>
      <sheetName val="Not Filed Equity Method Inc Tax"/>
    </sheetNames>
    <sheetDataSet>
      <sheetData sheetId="0"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 t="str">
            <v>Final Order  Revenue Requirement</v>
          </cell>
        </row>
        <row r="14">
          <cell r="B14" t="str">
            <v>Final Order Pro Forma Rate Base</v>
          </cell>
        </row>
        <row r="15">
          <cell r="B15" t="str">
            <v>Final Order Adjustments to Rate Base</v>
          </cell>
        </row>
        <row r="16">
          <cell r="B16" t="str">
            <v>Explanation of Final Order Adjustments to Rate Base</v>
          </cell>
        </row>
        <row r="17">
          <cell r="B17" t="str">
            <v>Final Order Cash Working Capital</v>
          </cell>
        </row>
        <row r="18">
          <cell r="B18" t="str">
            <v>Final Order Capital Structure</v>
          </cell>
        </row>
        <row r="19">
          <cell r="B19" t="str">
            <v>Final Order Pro Forma Operating Income Statement</v>
          </cell>
        </row>
        <row r="20">
          <cell r="B20" t="str">
            <v>Final Order Operating Income Statement Adjustments</v>
          </cell>
        </row>
        <row r="21">
          <cell r="B21" t="str">
            <v>Explanation of Final Order Adjustments to the Operating Income Statement</v>
          </cell>
        </row>
        <row r="22">
          <cell r="B22" t="str">
            <v>Final Order Depreciation Rates and Expense</v>
          </cell>
        </row>
        <row r="23">
          <cell r="B23" t="str">
            <v>Final Order Pro Forma Calculation of Taxable Income 35% Federal Income Tax Rate</v>
          </cell>
        </row>
        <row r="24">
          <cell r="B24" t="str">
            <v>Final Order Pro Forma Calculation of Taxable Income 21% Federal Income Tax Rate</v>
          </cell>
        </row>
        <row r="25">
          <cell r="B25" t="str">
            <v>Final Order Interest Synchronization Calculation</v>
          </cell>
        </row>
        <row r="26">
          <cell r="B26" t="str">
            <v>Final Order Adjustments to Current Income Tax Expense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ntrols"/>
      <sheetName val="Reserve"/>
      <sheetName val="Deprate"/>
      <sheetName val="Existing Rates"/>
    </sheetNames>
    <sheetDataSet>
      <sheetData sheetId="0"/>
      <sheetData sheetId="1"/>
      <sheetData sheetId="2">
        <row r="5">
          <cell r="A5">
            <v>303</v>
          </cell>
          <cell r="B5" t="str">
            <v>Gas Intangible</v>
          </cell>
          <cell r="C5">
            <v>144535</v>
          </cell>
          <cell r="D5">
            <v>14472.17</v>
          </cell>
          <cell r="E5">
            <v>0</v>
          </cell>
          <cell r="F5">
            <v>0</v>
          </cell>
          <cell r="G5">
            <v>159007.17000000001</v>
          </cell>
        </row>
        <row r="6">
          <cell r="A6">
            <v>0</v>
          </cell>
          <cell r="B6" t="str">
            <v>TOTAL INTANGIBLE PLANT</v>
          </cell>
          <cell r="C6">
            <v>144535</v>
          </cell>
          <cell r="D6">
            <v>14472.17</v>
          </cell>
          <cell r="E6">
            <v>0</v>
          </cell>
          <cell r="F6">
            <v>0</v>
          </cell>
          <cell r="G6">
            <v>159007.17000000001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0</v>
          </cell>
          <cell r="B8" t="str">
            <v>DISTRIBUTION PLANT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374.1</v>
          </cell>
          <cell r="B9" t="str">
            <v>Land</v>
          </cell>
          <cell r="C9">
            <v>3098.4</v>
          </cell>
          <cell r="D9">
            <v>0</v>
          </cell>
          <cell r="E9">
            <v>0</v>
          </cell>
          <cell r="F9">
            <v>-3098.4</v>
          </cell>
          <cell r="G9">
            <v>0</v>
          </cell>
        </row>
        <row r="10">
          <cell r="A10">
            <v>374.2</v>
          </cell>
          <cell r="B10" t="str">
            <v>Land Rights</v>
          </cell>
          <cell r="C10">
            <v>76474.009999999995</v>
          </cell>
          <cell r="D10">
            <v>4639.8</v>
          </cell>
          <cell r="E10">
            <v>0</v>
          </cell>
          <cell r="F10">
            <v>3098.4</v>
          </cell>
          <cell r="G10">
            <v>84212.209999999992</v>
          </cell>
        </row>
        <row r="11">
          <cell r="A11">
            <v>375</v>
          </cell>
          <cell r="B11" t="str">
            <v>Structures &amp; Improvements</v>
          </cell>
          <cell r="C11">
            <v>785276.85</v>
          </cell>
          <cell r="D11">
            <v>73820.820000000007</v>
          </cell>
          <cell r="E11">
            <v>0</v>
          </cell>
          <cell r="F11">
            <v>0</v>
          </cell>
          <cell r="G11">
            <v>859097.66999999993</v>
          </cell>
        </row>
        <row r="12">
          <cell r="A12">
            <v>376</v>
          </cell>
          <cell r="B12" t="str">
            <v>Mains</v>
          </cell>
          <cell r="C12">
            <v>43368717.909999996</v>
          </cell>
          <cell r="D12">
            <v>2583189.89</v>
          </cell>
          <cell r="E12">
            <v>-206299.83000000002</v>
          </cell>
          <cell r="F12">
            <v>0</v>
          </cell>
          <cell r="G12">
            <v>45745607.969999999</v>
          </cell>
        </row>
        <row r="13">
          <cell r="A13">
            <v>376</v>
          </cell>
          <cell r="B13" t="str">
            <v>Gas Mains Encroachment</v>
          </cell>
          <cell r="C13">
            <v>97796.77</v>
          </cell>
          <cell r="D13">
            <v>8119.2</v>
          </cell>
          <cell r="E13">
            <v>0</v>
          </cell>
          <cell r="F13">
            <v>0</v>
          </cell>
          <cell r="G13">
            <v>105915.97</v>
          </cell>
        </row>
        <row r="14">
          <cell r="A14">
            <v>376</v>
          </cell>
          <cell r="B14" t="str">
            <v>CWIP Property Taxes</v>
          </cell>
          <cell r="C14">
            <v>561106.71</v>
          </cell>
          <cell r="D14">
            <v>42053.97</v>
          </cell>
          <cell r="E14">
            <v>0</v>
          </cell>
          <cell r="F14">
            <v>0</v>
          </cell>
          <cell r="G14">
            <v>603160.67999999993</v>
          </cell>
        </row>
        <row r="15">
          <cell r="A15">
            <v>377</v>
          </cell>
          <cell r="B15" t="str">
            <v>Compressor Station Equipment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378</v>
          </cell>
          <cell r="B16" t="str">
            <v>Meas &amp; Reg Equipment General</v>
          </cell>
          <cell r="C16">
            <v>754174.49</v>
          </cell>
          <cell r="D16">
            <v>39329.769999999997</v>
          </cell>
          <cell r="E16">
            <v>-189806.52</v>
          </cell>
          <cell r="F16">
            <v>0</v>
          </cell>
          <cell r="G16">
            <v>603697.74</v>
          </cell>
        </row>
        <row r="17">
          <cell r="A17">
            <v>379</v>
          </cell>
          <cell r="B17" t="str">
            <v>Meas &amp; Reg Equipment City Gate</v>
          </cell>
          <cell r="C17">
            <v>532471.69999999995</v>
          </cell>
          <cell r="D17">
            <v>41154.959999999999</v>
          </cell>
          <cell r="E17">
            <v>-28478.46</v>
          </cell>
          <cell r="F17">
            <v>0</v>
          </cell>
          <cell r="G17">
            <v>545148.19999999995</v>
          </cell>
        </row>
        <row r="18">
          <cell r="A18">
            <v>380</v>
          </cell>
          <cell r="B18" t="str">
            <v>Services</v>
          </cell>
          <cell r="C18">
            <v>46241373.359999999</v>
          </cell>
          <cell r="D18">
            <v>2885598.68</v>
          </cell>
          <cell r="E18">
            <v>-233261.37</v>
          </cell>
          <cell r="F18">
            <v>0</v>
          </cell>
          <cell r="G18">
            <v>48893710.670000002</v>
          </cell>
        </row>
        <row r="19">
          <cell r="A19">
            <v>381</v>
          </cell>
          <cell r="B19" t="str">
            <v>Meters</v>
          </cell>
          <cell r="C19">
            <v>6950556.46</v>
          </cell>
          <cell r="D19">
            <v>1022319.1</v>
          </cell>
          <cell r="E19">
            <v>-64086.73</v>
          </cell>
          <cell r="F19">
            <v>0</v>
          </cell>
          <cell r="G19">
            <v>7908788.8299999991</v>
          </cell>
        </row>
        <row r="20">
          <cell r="A20">
            <v>382</v>
          </cell>
          <cell r="B20" t="str">
            <v>Meter Installations</v>
          </cell>
          <cell r="C20">
            <v>1544715.98</v>
          </cell>
          <cell r="D20">
            <v>52529.64</v>
          </cell>
          <cell r="E20">
            <v>0</v>
          </cell>
          <cell r="F20">
            <v>0</v>
          </cell>
          <cell r="G20">
            <v>1597245.6199999999</v>
          </cell>
        </row>
        <row r="21">
          <cell r="A21">
            <v>383</v>
          </cell>
          <cell r="B21" t="str">
            <v>House Regulators</v>
          </cell>
          <cell r="C21">
            <v>1562759.72</v>
          </cell>
          <cell r="D21">
            <v>88868.3</v>
          </cell>
          <cell r="E21">
            <v>0</v>
          </cell>
          <cell r="F21">
            <v>0</v>
          </cell>
          <cell r="G21">
            <v>1651628.02</v>
          </cell>
        </row>
        <row r="22">
          <cell r="A22">
            <v>384</v>
          </cell>
          <cell r="B22" t="str">
            <v>House Regulators Installations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385</v>
          </cell>
          <cell r="B23" t="str">
            <v>Ind Meas &amp; Reg Station Equipment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386</v>
          </cell>
          <cell r="B24" t="str">
            <v>Other Property on Customer Premises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387</v>
          </cell>
          <cell r="B25" t="str">
            <v>Other Equipment</v>
          </cell>
          <cell r="C25">
            <v>2800.45</v>
          </cell>
          <cell r="D25">
            <v>0</v>
          </cell>
          <cell r="E25">
            <v>-2800.45</v>
          </cell>
          <cell r="F25">
            <v>0</v>
          </cell>
          <cell r="G25">
            <v>0</v>
          </cell>
        </row>
        <row r="26">
          <cell r="A26">
            <v>0</v>
          </cell>
          <cell r="B26" t="str">
            <v>TOTAL DISTRIBUTION PLANT</v>
          </cell>
          <cell r="C26">
            <v>102481322.81</v>
          </cell>
          <cell r="D26">
            <v>6841624.1299999999</v>
          </cell>
          <cell r="E26">
            <v>-724733.35999999987</v>
          </cell>
          <cell r="F26">
            <v>0</v>
          </cell>
          <cell r="G26">
            <v>108598213.58000001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0</v>
          </cell>
          <cell r="B28" t="str">
            <v>GENERAL PLANT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389</v>
          </cell>
          <cell r="B29" t="str">
            <v>Land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0</v>
          </cell>
          <cell r="B30" t="str">
            <v>Land Rights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390</v>
          </cell>
          <cell r="B31" t="str">
            <v>Structures &amp; Improvements</v>
          </cell>
          <cell r="C31">
            <v>124471.48</v>
          </cell>
          <cell r="D31">
            <v>7707.48</v>
          </cell>
          <cell r="E31">
            <v>0</v>
          </cell>
          <cell r="F31">
            <v>0</v>
          </cell>
          <cell r="G31">
            <v>132178.96</v>
          </cell>
        </row>
        <row r="32">
          <cell r="A32">
            <v>391.1</v>
          </cell>
          <cell r="B32" t="str">
            <v>Gas Office Furn &amp; Eq</v>
          </cell>
          <cell r="C32">
            <v>700.55</v>
          </cell>
          <cell r="D32">
            <v>332.76</v>
          </cell>
          <cell r="E32">
            <v>0</v>
          </cell>
          <cell r="F32">
            <v>0</v>
          </cell>
          <cell r="G32">
            <v>1033.31</v>
          </cell>
        </row>
        <row r="33">
          <cell r="A33">
            <v>391.2</v>
          </cell>
          <cell r="B33" t="str">
            <v>Gas Computers</v>
          </cell>
          <cell r="C33">
            <v>6588.22</v>
          </cell>
          <cell r="D33">
            <v>0</v>
          </cell>
          <cell r="E33">
            <v>0</v>
          </cell>
          <cell r="F33">
            <v>0</v>
          </cell>
          <cell r="G33">
            <v>6588.22</v>
          </cell>
        </row>
        <row r="34">
          <cell r="A34">
            <v>392</v>
          </cell>
          <cell r="B34" t="str">
            <v>Transportation Equipment</v>
          </cell>
          <cell r="C34">
            <v>-351522.03000000009</v>
          </cell>
          <cell r="D34">
            <v>33482.130000000005</v>
          </cell>
          <cell r="E34">
            <v>-2789.4199999999983</v>
          </cell>
          <cell r="F34">
            <v>540353.35000000009</v>
          </cell>
          <cell r="G34">
            <v>219524.03000000003</v>
          </cell>
        </row>
        <row r="35">
          <cell r="A35">
            <v>393</v>
          </cell>
          <cell r="B35" t="str">
            <v>Stores Equipment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394</v>
          </cell>
          <cell r="B36" t="str">
            <v>Tools, Shop &amp; Garage Equipment</v>
          </cell>
          <cell r="C36">
            <v>134755.82999999999</v>
          </cell>
          <cell r="D36">
            <v>8851.34</v>
          </cell>
          <cell r="E36">
            <v>-1088.53</v>
          </cell>
          <cell r="F36">
            <v>0</v>
          </cell>
          <cell r="G36">
            <v>142518.63999999998</v>
          </cell>
        </row>
        <row r="37">
          <cell r="A37">
            <v>395</v>
          </cell>
          <cell r="B37" t="str">
            <v>Laboratory Equipment</v>
          </cell>
          <cell r="C37">
            <v>6592.73</v>
          </cell>
          <cell r="D37">
            <v>2759.4</v>
          </cell>
          <cell r="E37">
            <v>0</v>
          </cell>
          <cell r="F37">
            <v>0</v>
          </cell>
          <cell r="G37">
            <v>9352.1299999999992</v>
          </cell>
        </row>
        <row r="38">
          <cell r="A38">
            <v>396</v>
          </cell>
          <cell r="B38" t="str">
            <v>Power-Operated Equipment</v>
          </cell>
          <cell r="C38">
            <v>51761.38</v>
          </cell>
          <cell r="D38">
            <v>9812.2800000000007</v>
          </cell>
          <cell r="E38">
            <v>0</v>
          </cell>
          <cell r="F38">
            <v>-25725.5</v>
          </cell>
          <cell r="G38">
            <v>35848.159999999996</v>
          </cell>
        </row>
        <row r="39">
          <cell r="A39">
            <v>397</v>
          </cell>
          <cell r="B39" t="str">
            <v>Communications Equipment</v>
          </cell>
          <cell r="C39">
            <v>76713.649999999994</v>
          </cell>
          <cell r="D39">
            <v>33741.480000000003</v>
          </cell>
          <cell r="E39">
            <v>0</v>
          </cell>
          <cell r="F39">
            <v>0</v>
          </cell>
          <cell r="G39">
            <v>110455.13</v>
          </cell>
        </row>
        <row r="40">
          <cell r="A40">
            <v>398</v>
          </cell>
          <cell r="B40" t="str">
            <v>Miscellaneous Equipment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0</v>
          </cell>
          <cell r="B41" t="str">
            <v>TOTAL GENERAL PLANT</v>
          </cell>
          <cell r="C41">
            <v>50061.809999999889</v>
          </cell>
          <cell r="D41">
            <v>96686.87000000001</v>
          </cell>
          <cell r="E41">
            <v>-3877.949999999998</v>
          </cell>
          <cell r="F41">
            <v>514627.85000000009</v>
          </cell>
          <cell r="G41">
            <v>657498.58000000007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0</v>
          </cell>
          <cell r="B44" t="str">
            <v>TOTAL GAS PLANT</v>
          </cell>
          <cell r="C44">
            <v>102675919.62</v>
          </cell>
          <cell r="D44">
            <v>6952783.1699999999</v>
          </cell>
          <cell r="E44">
            <v>-728611.30999999982</v>
          </cell>
          <cell r="F44">
            <v>514627.85000000009</v>
          </cell>
          <cell r="G44">
            <v>109414719.33000001</v>
          </cell>
        </row>
      </sheetData>
      <sheetData sheetId="3">
        <row r="1">
          <cell r="A1" t="str">
            <v xml:space="preserve"> ACCT  GROUP       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15"/>
  <sheetViews>
    <sheetView zoomScale="110" zoomScaleNormal="110" workbookViewId="0"/>
  </sheetViews>
  <sheetFormatPr defaultRowHeight="14.25" x14ac:dyDescent="0.45"/>
  <cols>
    <col min="1" max="1" width="23.73046875" customWidth="1"/>
    <col min="2" max="2" width="2.73046875" customWidth="1"/>
    <col min="3" max="3" width="16.3984375" bestFit="1" customWidth="1"/>
    <col min="4" max="4" width="2.73046875" customWidth="1"/>
    <col min="5" max="5" width="13.73046875" bestFit="1" customWidth="1"/>
    <col min="6" max="6" width="2.73046875" customWidth="1"/>
    <col min="7" max="7" width="13.73046875" bestFit="1" customWidth="1"/>
    <col min="8" max="9" width="1.73046875" customWidth="1"/>
    <col min="10" max="10" width="13.3984375" bestFit="1" customWidth="1"/>
  </cols>
  <sheetData>
    <row r="1" spans="1:10" x14ac:dyDescent="0.45">
      <c r="A1" s="13"/>
      <c r="B1" s="13"/>
      <c r="C1" s="13"/>
      <c r="D1" s="13"/>
      <c r="E1" s="13"/>
      <c r="F1" s="13"/>
      <c r="G1" s="13"/>
      <c r="H1" s="13"/>
      <c r="I1" s="13"/>
      <c r="J1" s="13"/>
    </row>
    <row r="4" spans="1:10" x14ac:dyDescent="0.45">
      <c r="A4" s="89" t="s">
        <v>26</v>
      </c>
      <c r="B4" s="9"/>
      <c r="C4" s="89" t="s">
        <v>37</v>
      </c>
      <c r="E4" s="89" t="s">
        <v>342</v>
      </c>
      <c r="G4" s="89" t="s">
        <v>343</v>
      </c>
      <c r="H4" s="10"/>
      <c r="J4" s="89" t="s">
        <v>343</v>
      </c>
    </row>
    <row r="5" spans="1:10" x14ac:dyDescent="0.45">
      <c r="A5" s="135" t="s">
        <v>25</v>
      </c>
      <c r="B5" s="9"/>
      <c r="C5" s="136">
        <v>44377</v>
      </c>
      <c r="E5" s="135" t="s">
        <v>5</v>
      </c>
      <c r="G5" s="135" t="s">
        <v>5</v>
      </c>
      <c r="H5" s="10"/>
      <c r="J5" s="135" t="s">
        <v>38</v>
      </c>
    </row>
    <row r="6" spans="1:10" x14ac:dyDescent="0.45">
      <c r="A6" s="9"/>
      <c r="B6" s="9"/>
      <c r="C6" s="9"/>
      <c r="E6" s="9"/>
      <c r="G6" s="9"/>
      <c r="H6" s="10"/>
    </row>
    <row r="7" spans="1:10" s="100" customFormat="1" x14ac:dyDescent="0.45">
      <c r="A7" s="122" t="s">
        <v>334</v>
      </c>
      <c r="C7" s="33">
        <f>'DJG-5 Detail Rate Comp'!E352</f>
        <v>9994754455.2000027</v>
      </c>
      <c r="E7" s="33">
        <f>'DJG-5 Detail Rate Comp'!I352</f>
        <v>367100302.76716667</v>
      </c>
      <c r="G7" s="33">
        <f>'DJG-5 Detail Rate Comp'!M352</f>
        <v>349216041.56676733</v>
      </c>
      <c r="H7" s="18"/>
      <c r="J7" s="33">
        <f>'DJG-5 Detail Rate Comp'!R352</f>
        <v>-17884261.200399339</v>
      </c>
    </row>
    <row r="8" spans="1:10" s="100" customFormat="1" x14ac:dyDescent="0.45">
      <c r="A8" s="2"/>
      <c r="C8" s="11"/>
      <c r="E8" s="11"/>
      <c r="G8" s="11"/>
      <c r="H8" s="18"/>
      <c r="J8" s="11"/>
    </row>
    <row r="9" spans="1:10" s="100" customFormat="1" x14ac:dyDescent="0.45">
      <c r="A9" s="134" t="s">
        <v>340</v>
      </c>
      <c r="C9" s="11">
        <f>'DJG-5 Detail Rate Comp'!E454</f>
        <v>4498784000.5100002</v>
      </c>
      <c r="E9" s="11">
        <f>'DJG-5 Detail Rate Comp'!I454</f>
        <v>145314489</v>
      </c>
      <c r="G9" s="11">
        <f>'DJG-5 Detail Rate Comp'!M454</f>
        <v>127239690.56664152</v>
      </c>
      <c r="H9" s="18"/>
      <c r="J9" s="11">
        <f>'DJG-5 Detail Rate Comp'!R454</f>
        <v>-18074798.433358476</v>
      </c>
    </row>
    <row r="10" spans="1:10" s="100" customFormat="1" x14ac:dyDescent="0.45">
      <c r="A10" s="134"/>
      <c r="C10" s="11"/>
      <c r="E10" s="11"/>
      <c r="G10" s="11"/>
      <c r="H10" s="18"/>
      <c r="J10" s="11"/>
    </row>
    <row r="11" spans="1:10" s="82" customFormat="1" x14ac:dyDescent="0.45">
      <c r="A11" s="82" t="s">
        <v>341</v>
      </c>
      <c r="C11" s="11">
        <f>'DJG-5 Detail Rate Comp'!E508</f>
        <v>375183118.35000002</v>
      </c>
      <c r="D11" s="100"/>
      <c r="E11" s="11">
        <f>'DJG-5 Detail Rate Comp'!I508</f>
        <v>28018977</v>
      </c>
      <c r="F11" s="100"/>
      <c r="G11" s="11">
        <f>'DJG-5 Detail Rate Comp'!M508</f>
        <v>27974338.388185851</v>
      </c>
      <c r="H11" s="18"/>
      <c r="I11" s="100"/>
      <c r="J11" s="11">
        <f>'DJG-5 Detail Rate Comp'!R508</f>
        <v>-44638.611814148724</v>
      </c>
    </row>
    <row r="12" spans="1:10" x14ac:dyDescent="0.45">
      <c r="A12" s="63"/>
      <c r="B12" s="63"/>
      <c r="C12" s="12"/>
      <c r="D12" s="63"/>
      <c r="E12" s="12"/>
      <c r="F12" s="63"/>
      <c r="G12" s="12"/>
      <c r="H12" s="18"/>
      <c r="J12" s="12"/>
    </row>
    <row r="13" spans="1:10" x14ac:dyDescent="0.45">
      <c r="H13" s="18"/>
    </row>
    <row r="14" spans="1:10" x14ac:dyDescent="0.45">
      <c r="A14" s="3" t="s">
        <v>67</v>
      </c>
      <c r="C14" s="21">
        <f>'DJG-5 Detail Rate Comp'!E526</f>
        <v>14868721574.060003</v>
      </c>
      <c r="D14" s="33"/>
      <c r="E14" s="21">
        <f>'DJG-5 Detail Rate Comp'!I529</f>
        <v>540433768.76716661</v>
      </c>
      <c r="G14" s="21">
        <f>'DJG-5 Detail Rate Comp'!M529</f>
        <v>504430070.5215947</v>
      </c>
      <c r="H14" s="18"/>
      <c r="J14" s="21">
        <f>'DJG-5 Detail Rate Comp'!R529</f>
        <v>-36003698.245571911</v>
      </c>
    </row>
    <row r="15" spans="1:10" x14ac:dyDescent="0.45">
      <c r="A15" s="13"/>
      <c r="B15" s="13"/>
      <c r="C15" s="13"/>
      <c r="D15" s="13"/>
      <c r="E15" s="13"/>
      <c r="F15" s="13"/>
      <c r="G15" s="13"/>
      <c r="H15" s="13"/>
      <c r="I15" s="13"/>
      <c r="J15" s="13"/>
    </row>
  </sheetData>
  <printOptions horizontalCentered="1"/>
  <pageMargins left="0.5" right="0.5" top="0.75" bottom="0.5" header="0.3" footer="0.3"/>
  <pageSetup orientation="landscape" r:id="rId1"/>
  <headerFooter scaleWithDoc="0">
    <oddHeader>&amp;C&amp;"-,Bold"&amp;14Summary Accrual Adjustment&amp;RExhibit DJG-3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C113"/>
  <sheetViews>
    <sheetView zoomScaleNormal="100" workbookViewId="0">
      <pane ySplit="6" topLeftCell="A7" activePane="bottomLeft" state="frozen"/>
      <selection pane="bottomLeft" activeCell="N27" sqref="N27"/>
    </sheetView>
  </sheetViews>
  <sheetFormatPr defaultColWidth="9.1328125" defaultRowHeight="14.25" x14ac:dyDescent="0.45"/>
  <cols>
    <col min="1" max="1" width="8.73046875" style="15" customWidth="1"/>
    <col min="2" max="2" width="2.73046875" style="15" customWidth="1"/>
    <col min="3" max="3" width="15.3984375" style="15" customWidth="1"/>
    <col min="4" max="4" width="2.73046875" style="15" customWidth="1"/>
    <col min="5" max="5" width="13.73046875" style="4" customWidth="1"/>
    <col min="6" max="6" width="2.73046875" style="4" customWidth="1"/>
    <col min="7" max="7" width="13.73046875" style="106" customWidth="1"/>
    <col min="8" max="8" width="2.73046875" style="106" customWidth="1"/>
    <col min="9" max="9" width="13.73046875" style="106" customWidth="1"/>
    <col min="10" max="10" width="2.73046875" style="106" customWidth="1"/>
    <col min="11" max="11" width="13.73046875" style="106" customWidth="1"/>
    <col min="12" max="12" width="2.73046875" style="106" customWidth="1"/>
    <col min="13" max="13" width="13.73046875" style="106" customWidth="1"/>
    <col min="14" max="14" width="13.265625" style="106" bestFit="1" customWidth="1"/>
    <col min="15" max="15" width="12" style="106" bestFit="1" customWidth="1"/>
    <col min="16" max="16384" width="9.1328125" style="106"/>
  </cols>
  <sheetData>
    <row r="1" spans="1:29" x14ac:dyDescent="0.45">
      <c r="A1" s="34"/>
      <c r="B1" s="34"/>
      <c r="C1" s="34"/>
      <c r="D1" s="34"/>
      <c r="E1" s="7"/>
      <c r="F1" s="7"/>
      <c r="G1" s="13"/>
      <c r="H1" s="13"/>
      <c r="I1" s="13"/>
      <c r="J1" s="13"/>
      <c r="K1" s="13"/>
      <c r="L1" s="13"/>
      <c r="M1" s="13"/>
    </row>
    <row r="3" spans="1:29" x14ac:dyDescent="0.45">
      <c r="A3" s="104" t="s">
        <v>17</v>
      </c>
      <c r="B3" s="104"/>
      <c r="C3" s="104" t="s">
        <v>18</v>
      </c>
      <c r="D3" s="104"/>
      <c r="E3" s="35" t="s">
        <v>19</v>
      </c>
      <c r="F3" s="35"/>
      <c r="G3" s="104" t="s">
        <v>20</v>
      </c>
      <c r="H3" s="104"/>
      <c r="I3" s="104" t="s">
        <v>21</v>
      </c>
      <c r="J3" s="104"/>
      <c r="K3" s="104" t="s">
        <v>22</v>
      </c>
      <c r="L3" s="104"/>
      <c r="M3" s="104" t="s">
        <v>23</v>
      </c>
    </row>
    <row r="5" spans="1:29" x14ac:dyDescent="0.45">
      <c r="A5" s="59" t="s">
        <v>39</v>
      </c>
      <c r="B5" s="59"/>
      <c r="C5" s="59" t="s">
        <v>40</v>
      </c>
      <c r="D5" s="59"/>
      <c r="E5" s="36" t="s">
        <v>41</v>
      </c>
      <c r="F5" s="36"/>
      <c r="G5" s="157" t="s">
        <v>354</v>
      </c>
      <c r="H5" s="59"/>
      <c r="I5" s="157" t="s">
        <v>355</v>
      </c>
      <c r="J5" s="59"/>
      <c r="K5" s="59" t="s">
        <v>66</v>
      </c>
      <c r="L5" s="59"/>
      <c r="M5" s="59" t="s">
        <v>344</v>
      </c>
    </row>
    <row r="6" spans="1:29" x14ac:dyDescent="0.45">
      <c r="A6" s="103" t="s">
        <v>42</v>
      </c>
      <c r="B6" s="59"/>
      <c r="C6" s="103" t="s">
        <v>43</v>
      </c>
      <c r="D6" s="59"/>
      <c r="E6" s="37" t="s">
        <v>44</v>
      </c>
      <c r="F6" s="36"/>
      <c r="G6" s="149"/>
      <c r="H6" s="59"/>
      <c r="I6" s="149"/>
      <c r="J6" s="59"/>
      <c r="K6" s="103" t="s">
        <v>45</v>
      </c>
      <c r="L6" s="59"/>
      <c r="M6" s="103" t="s">
        <v>45</v>
      </c>
    </row>
    <row r="7" spans="1:29" x14ac:dyDescent="0.45">
      <c r="A7" s="104"/>
      <c r="B7" s="104"/>
      <c r="C7" s="104"/>
      <c r="D7" s="104"/>
      <c r="E7" s="35"/>
      <c r="F7" s="35"/>
      <c r="G7" s="104"/>
      <c r="H7" s="104"/>
      <c r="I7" s="104"/>
      <c r="J7" s="104"/>
      <c r="K7" s="104"/>
      <c r="L7" s="104"/>
      <c r="M7" s="104"/>
    </row>
    <row r="8" spans="1:29" x14ac:dyDescent="0.45">
      <c r="A8" s="38">
        <v>0</v>
      </c>
      <c r="B8" s="38"/>
      <c r="C8" s="39">
        <v>1276350051</v>
      </c>
      <c r="D8" s="5"/>
      <c r="E8" s="40">
        <v>1</v>
      </c>
      <c r="F8" s="40"/>
      <c r="G8" s="40">
        <v>1</v>
      </c>
      <c r="H8" s="40"/>
      <c r="I8" s="40">
        <v>1</v>
      </c>
      <c r="J8" s="40"/>
      <c r="K8" s="41">
        <f>(G8-E8)^2</f>
        <v>0</v>
      </c>
      <c r="L8" s="41"/>
      <c r="M8" s="41">
        <f>(I8-E8)^2</f>
        <v>0</v>
      </c>
      <c r="N8" s="54">
        <f>C8*0.01</f>
        <v>12763500.51</v>
      </c>
      <c r="AB8" s="106">
        <v>51</v>
      </c>
      <c r="AC8" s="106">
        <v>0</v>
      </c>
    </row>
    <row r="9" spans="1:29" x14ac:dyDescent="0.45">
      <c r="A9" s="38">
        <v>0.5</v>
      </c>
      <c r="B9" s="38"/>
      <c r="C9" s="39">
        <v>1219207986</v>
      </c>
      <c r="D9" s="5"/>
      <c r="E9" s="40">
        <v>0.99959999999999993</v>
      </c>
      <c r="F9" s="40"/>
      <c r="G9" s="40">
        <v>0.99944823539593641</v>
      </c>
      <c r="H9" s="40"/>
      <c r="I9" s="40">
        <v>0.99912159622965901</v>
      </c>
      <c r="J9" s="40"/>
      <c r="K9" s="41">
        <f t="shared" ref="K9:K63" si="0">(G9-E9)^2</f>
        <v>2.3032495046557023E-8</v>
      </c>
      <c r="L9" s="41"/>
      <c r="M9" s="41">
        <f t="shared" ref="M9:M63" si="1">(I9-E9)^2</f>
        <v>2.2887016747640609E-7</v>
      </c>
      <c r="AB9" s="106">
        <v>51</v>
      </c>
      <c r="AC9" s="106">
        <v>1</v>
      </c>
    </row>
    <row r="10" spans="1:29" x14ac:dyDescent="0.45">
      <c r="A10" s="38">
        <v>1.5</v>
      </c>
      <c r="B10" s="38"/>
      <c r="C10" s="39">
        <v>1148455608</v>
      </c>
      <c r="D10" s="5"/>
      <c r="E10" s="40">
        <v>0.99769999999999992</v>
      </c>
      <c r="F10" s="40"/>
      <c r="G10" s="40">
        <v>0.99827473921689636</v>
      </c>
      <c r="H10" s="40"/>
      <c r="I10" s="40">
        <v>0.9972811545880288</v>
      </c>
      <c r="J10" s="40"/>
      <c r="K10" s="41">
        <f t="shared" si="0"/>
        <v>3.3032516743872856E-7</v>
      </c>
      <c r="L10" s="41"/>
      <c r="M10" s="41">
        <f t="shared" si="1"/>
        <v>1.7543147912926135E-7</v>
      </c>
    </row>
    <row r="11" spans="1:29" x14ac:dyDescent="0.45">
      <c r="A11" s="38">
        <v>2.5</v>
      </c>
      <c r="B11" s="38"/>
      <c r="C11" s="39">
        <v>1075069582</v>
      </c>
      <c r="D11" s="5"/>
      <c r="E11" s="40">
        <v>0.99560000000000004</v>
      </c>
      <c r="F11" s="40"/>
      <c r="G11" s="40">
        <v>0.99700112576312261</v>
      </c>
      <c r="H11" s="40"/>
      <c r="I11" s="40">
        <v>0.99532374359883036</v>
      </c>
      <c r="J11" s="40"/>
      <c r="K11" s="41">
        <f t="shared" si="0"/>
        <v>1.963153404085799E-6</v>
      </c>
      <c r="L11" s="41"/>
      <c r="M11" s="41">
        <f t="shared" si="1"/>
        <v>7.6317599187224996E-8</v>
      </c>
    </row>
    <row r="12" spans="1:29" x14ac:dyDescent="0.45">
      <c r="A12" s="38">
        <v>3.5</v>
      </c>
      <c r="B12" s="38"/>
      <c r="C12" s="39">
        <v>1006411793</v>
      </c>
      <c r="D12" s="5"/>
      <c r="E12" s="40">
        <v>0.99360000000000004</v>
      </c>
      <c r="F12" s="40"/>
      <c r="G12" s="40">
        <v>0.99561943024317845</v>
      </c>
      <c r="H12" s="40"/>
      <c r="I12" s="40">
        <v>0.99324364384528208</v>
      </c>
      <c r="J12" s="40"/>
      <c r="K12" s="41">
        <f t="shared" si="0"/>
        <v>4.0780985070636145E-6</v>
      </c>
      <c r="L12" s="41"/>
      <c r="M12" s="41">
        <f t="shared" si="1"/>
        <v>1.2698970900537263E-7</v>
      </c>
    </row>
    <row r="13" spans="1:29" x14ac:dyDescent="0.45">
      <c r="A13" s="38">
        <v>4.5</v>
      </c>
      <c r="B13" s="38"/>
      <c r="C13" s="39">
        <v>947518454</v>
      </c>
      <c r="D13" s="5"/>
      <c r="E13" s="40">
        <v>0.99120000000000008</v>
      </c>
      <c r="F13" s="40"/>
      <c r="G13" s="40">
        <v>0.99412115073466334</v>
      </c>
      <c r="H13" s="40"/>
      <c r="I13" s="40">
        <v>0.99103497941937346</v>
      </c>
      <c r="J13" s="40"/>
      <c r="K13" s="41">
        <f t="shared" si="0"/>
        <v>8.5331216146236936E-6</v>
      </c>
      <c r="L13" s="41"/>
      <c r="M13" s="41">
        <f t="shared" si="1"/>
        <v>2.7231792030346152E-8</v>
      </c>
    </row>
    <row r="14" spans="1:29" x14ac:dyDescent="0.45">
      <c r="A14" s="38">
        <v>5.5</v>
      </c>
      <c r="B14" s="38"/>
      <c r="C14" s="39">
        <v>896058957</v>
      </c>
      <c r="D14" s="5"/>
      <c r="E14" s="40">
        <v>0.9887999999999999</v>
      </c>
      <c r="F14" s="40"/>
      <c r="G14" s="40">
        <v>0.99249723041204008</v>
      </c>
      <c r="H14" s="40"/>
      <c r="I14" s="40">
        <v>0.98869168758568649</v>
      </c>
      <c r="J14" s="40"/>
      <c r="K14" s="41">
        <f t="shared" si="0"/>
        <v>1.3669512719714766E-5</v>
      </c>
      <c r="L14" s="41"/>
      <c r="M14" s="41">
        <f t="shared" si="1"/>
        <v>1.1731579094401127E-8</v>
      </c>
    </row>
    <row r="15" spans="1:29" x14ac:dyDescent="0.45">
      <c r="A15" s="38">
        <v>6.5</v>
      </c>
      <c r="B15" s="38"/>
      <c r="C15" s="39">
        <v>836130606</v>
      </c>
      <c r="D15" s="5"/>
      <c r="E15" s="40">
        <v>0.9859</v>
      </c>
      <c r="F15" s="40"/>
      <c r="G15" s="40">
        <v>0.9907380416701923</v>
      </c>
      <c r="H15" s="40"/>
      <c r="I15" s="40">
        <v>0.98620751558440645</v>
      </c>
      <c r="J15" s="40"/>
      <c r="K15" s="41">
        <f t="shared" si="0"/>
        <v>2.3406647202517154E-5</v>
      </c>
      <c r="L15" s="41"/>
      <c r="M15" s="41">
        <f t="shared" si="1"/>
        <v>9.456583465283931E-8</v>
      </c>
    </row>
    <row r="16" spans="1:29" x14ac:dyDescent="0.45">
      <c r="A16" s="38">
        <v>7.5</v>
      </c>
      <c r="B16" s="38"/>
      <c r="C16" s="39">
        <v>785353675</v>
      </c>
      <c r="D16" s="5"/>
      <c r="E16" s="40">
        <v>0.98269999999999991</v>
      </c>
      <c r="F16" s="40"/>
      <c r="G16" s="40">
        <v>0.98883337241663516</v>
      </c>
      <c r="H16" s="40"/>
      <c r="I16" s="40">
        <v>0.98357097042776942</v>
      </c>
      <c r="J16" s="40"/>
      <c r="K16" s="41">
        <f t="shared" si="0"/>
        <v>3.761825720114215E-5</v>
      </c>
      <c r="L16" s="41"/>
      <c r="M16" s="41">
        <f t="shared" si="1"/>
        <v>7.5858948604900838E-7</v>
      </c>
    </row>
    <row r="17" spans="1:13" x14ac:dyDescent="0.45">
      <c r="A17" s="38">
        <v>8.5</v>
      </c>
      <c r="B17" s="38"/>
      <c r="C17" s="39">
        <v>735589594</v>
      </c>
      <c r="D17" s="5"/>
      <c r="E17" s="40">
        <v>0.97959999999999992</v>
      </c>
      <c r="F17" s="40"/>
      <c r="G17" s="40">
        <v>0.98677241478811173</v>
      </c>
      <c r="H17" s="40"/>
      <c r="I17" s="40">
        <v>0.98077819975096758</v>
      </c>
      <c r="J17" s="40"/>
      <c r="K17" s="41">
        <f t="shared" si="0"/>
        <v>5.1443533892725035E-5</v>
      </c>
      <c r="L17" s="41"/>
      <c r="M17" s="41">
        <f t="shared" si="1"/>
        <v>1.3881546531802745E-6</v>
      </c>
    </row>
    <row r="18" spans="1:13" x14ac:dyDescent="0.45">
      <c r="A18" s="38">
        <v>9.5</v>
      </c>
      <c r="B18" s="38"/>
      <c r="C18" s="39">
        <v>699272652</v>
      </c>
      <c r="D18" s="5"/>
      <c r="E18" s="40">
        <v>0.97609999999999997</v>
      </c>
      <c r="F18" s="40"/>
      <c r="G18" s="40">
        <v>0.98454375651818582</v>
      </c>
      <c r="H18" s="40"/>
      <c r="I18" s="40">
        <v>0.97782393040426452</v>
      </c>
      <c r="J18" s="40"/>
      <c r="K18" s="41">
        <f t="shared" si="0"/>
        <v>7.1297024138406069E-5</v>
      </c>
      <c r="L18" s="41"/>
      <c r="M18" s="41">
        <f t="shared" si="1"/>
        <v>2.9719360387477378E-6</v>
      </c>
    </row>
    <row r="19" spans="1:13" x14ac:dyDescent="0.45">
      <c r="A19" s="38">
        <v>10.5</v>
      </c>
      <c r="B19" s="38"/>
      <c r="C19" s="39">
        <v>656858292</v>
      </c>
      <c r="D19" s="5"/>
      <c r="E19" s="40">
        <v>0.97209999999999996</v>
      </c>
      <c r="F19" s="40"/>
      <c r="G19" s="40">
        <v>0.98213537513850224</v>
      </c>
      <c r="H19" s="40"/>
      <c r="I19" s="40">
        <v>0.97470108083689322</v>
      </c>
      <c r="J19" s="40"/>
      <c r="K19" s="41">
        <f t="shared" si="0"/>
        <v>1.0070875417046962E-4</v>
      </c>
      <c r="L19" s="41"/>
      <c r="M19" s="41">
        <f t="shared" si="1"/>
        <v>6.7656215200533142E-6</v>
      </c>
    </row>
    <row r="20" spans="1:13" x14ac:dyDescent="0.45">
      <c r="A20" s="38">
        <v>11.5</v>
      </c>
      <c r="B20" s="38"/>
      <c r="C20" s="39">
        <v>607716157</v>
      </c>
      <c r="D20" s="5"/>
      <c r="E20" s="40">
        <v>0.96730000000000005</v>
      </c>
      <c r="F20" s="40"/>
      <c r="G20" s="40">
        <v>0.97953463513439654</v>
      </c>
      <c r="H20" s="40"/>
      <c r="I20" s="40">
        <v>0.97140235996605317</v>
      </c>
      <c r="J20" s="40"/>
      <c r="K20" s="41">
        <f t="shared" si="0"/>
        <v>1.4968629687180896E-4</v>
      </c>
      <c r="L20" s="41"/>
      <c r="M20" s="41">
        <f t="shared" si="1"/>
        <v>1.6829357291075406E-5</v>
      </c>
    </row>
    <row r="21" spans="1:13" x14ac:dyDescent="0.45">
      <c r="A21" s="38">
        <v>12.5</v>
      </c>
      <c r="B21" s="38"/>
      <c r="C21" s="39">
        <v>560154657</v>
      </c>
      <c r="D21" s="5"/>
      <c r="E21" s="40">
        <v>0.9637</v>
      </c>
      <c r="F21" s="40"/>
      <c r="G21" s="40">
        <v>0.97672828809229306</v>
      </c>
      <c r="H21" s="40"/>
      <c r="I21" s="40">
        <v>0.96792026297306466</v>
      </c>
      <c r="J21" s="40"/>
      <c r="K21" s="41">
        <f t="shared" si="0"/>
        <v>1.6973629061578516E-4</v>
      </c>
      <c r="L21" s="41"/>
      <c r="M21" s="41">
        <f t="shared" si="1"/>
        <v>1.7810619561820556E-5</v>
      </c>
    </row>
    <row r="22" spans="1:13" x14ac:dyDescent="0.45">
      <c r="A22" s="38">
        <v>13.5</v>
      </c>
      <c r="B22" s="38"/>
      <c r="C22" s="39">
        <v>527583233</v>
      </c>
      <c r="D22" s="5"/>
      <c r="E22" s="40">
        <v>0.9597</v>
      </c>
      <c r="F22" s="40"/>
      <c r="G22" s="40">
        <v>0.97370247576871283</v>
      </c>
      <c r="H22" s="40"/>
      <c r="I22" s="40">
        <v>0.96424706701879348</v>
      </c>
      <c r="J22" s="40"/>
      <c r="K22" s="41">
        <f t="shared" si="0"/>
        <v>1.9606932765338996E-4</v>
      </c>
      <c r="L22" s="41"/>
      <c r="M22" s="41">
        <f t="shared" si="1"/>
        <v>2.0675818473399449E-5</v>
      </c>
    </row>
    <row r="23" spans="1:13" x14ac:dyDescent="0.45">
      <c r="A23" s="38">
        <v>14.5</v>
      </c>
      <c r="B23" s="38"/>
      <c r="C23" s="39">
        <v>500019398</v>
      </c>
      <c r="D23" s="5"/>
      <c r="E23" s="40">
        <v>0.9556</v>
      </c>
      <c r="F23" s="40"/>
      <c r="G23" s="40">
        <v>0.97044273587646601</v>
      </c>
      <c r="H23" s="40"/>
      <c r="I23" s="40">
        <v>0.96036576604700596</v>
      </c>
      <c r="J23" s="40"/>
      <c r="K23" s="41">
        <f t="shared" si="0"/>
        <v>2.2030680829853111E-4</v>
      </c>
      <c r="L23" s="41"/>
      <c r="M23" s="41">
        <f t="shared" si="1"/>
        <v>2.2712526014794807E-5</v>
      </c>
    </row>
    <row r="24" spans="1:13" x14ac:dyDescent="0.45">
      <c r="A24" s="38">
        <v>15.5</v>
      </c>
      <c r="B24" s="38"/>
      <c r="C24" s="39">
        <v>483399217</v>
      </c>
      <c r="D24" s="5"/>
      <c r="E24" s="40">
        <v>0.95120000000000005</v>
      </c>
      <c r="F24" s="40"/>
      <c r="G24" s="40">
        <v>0.96693401022163084</v>
      </c>
      <c r="H24" s="40"/>
      <c r="I24" s="40">
        <v>0.95627644370300136</v>
      </c>
      <c r="J24" s="40"/>
      <c r="K24" s="41">
        <f t="shared" si="0"/>
        <v>2.4755907765438217E-4</v>
      </c>
      <c r="L24" s="41"/>
      <c r="M24" s="41">
        <f t="shared" si="1"/>
        <v>2.5770280669741652E-5</v>
      </c>
    </row>
    <row r="25" spans="1:13" x14ac:dyDescent="0.45">
      <c r="A25" s="38">
        <v>16.5</v>
      </c>
      <c r="B25" s="38"/>
      <c r="C25" s="39">
        <v>468503566</v>
      </c>
      <c r="D25" s="5"/>
      <c r="E25" s="40">
        <v>0.94629999999999992</v>
      </c>
      <c r="F25" s="40"/>
      <c r="G25" s="40">
        <v>0.96316065463638911</v>
      </c>
      <c r="H25" s="40"/>
      <c r="I25" s="40">
        <v>0.9519706603709055</v>
      </c>
      <c r="J25" s="40"/>
      <c r="K25" s="41">
        <f t="shared" si="0"/>
        <v>2.8428167476759244E-4</v>
      </c>
      <c r="L25" s="41"/>
      <c r="M25" s="41">
        <f t="shared" si="1"/>
        <v>3.2156389042158991E-5</v>
      </c>
    </row>
    <row r="26" spans="1:13" x14ac:dyDescent="0.45">
      <c r="A26" s="38">
        <v>17.5</v>
      </c>
      <c r="B26" s="38"/>
      <c r="C26" s="39">
        <v>454248171</v>
      </c>
      <c r="D26" s="5"/>
      <c r="E26" s="40">
        <v>0.94169999999999998</v>
      </c>
      <c r="F26" s="40"/>
      <c r="G26" s="40">
        <v>0.9591064499417945</v>
      </c>
      <c r="H26" s="40"/>
      <c r="I26" s="40">
        <v>0.94743974124420194</v>
      </c>
      <c r="J26" s="40"/>
      <c r="K26" s="41">
        <f t="shared" si="0"/>
        <v>3.0298449957619851E-4</v>
      </c>
      <c r="L26" s="41"/>
      <c r="M26" s="41">
        <f t="shared" si="1"/>
        <v>3.2944629550393026E-5</v>
      </c>
    </row>
    <row r="27" spans="1:13" x14ac:dyDescent="0.45">
      <c r="A27" s="38">
        <v>18.5</v>
      </c>
      <c r="B27" s="38"/>
      <c r="C27" s="39">
        <v>440747339</v>
      </c>
      <c r="D27" s="5"/>
      <c r="E27" s="40">
        <v>0.93590000000000007</v>
      </c>
      <c r="F27" s="40"/>
      <c r="G27" s="40">
        <v>0.95475461294942576</v>
      </c>
      <c r="H27" s="40"/>
      <c r="I27" s="40">
        <v>0.94267477321351589</v>
      </c>
      <c r="J27" s="40"/>
      <c r="K27" s="41">
        <f t="shared" si="0"/>
        <v>3.5549642947265119E-4</v>
      </c>
      <c r="L27" s="41"/>
      <c r="M27" s="41">
        <f t="shared" si="1"/>
        <v>4.5897552094571575E-5</v>
      </c>
    </row>
    <row r="28" spans="1:13" x14ac:dyDescent="0.45">
      <c r="A28" s="38">
        <v>19.5</v>
      </c>
      <c r="B28" s="38"/>
      <c r="C28" s="39">
        <v>418571146</v>
      </c>
      <c r="D28" s="5"/>
      <c r="E28" s="40">
        <v>0.93150000000000011</v>
      </c>
      <c r="F28" s="40"/>
      <c r="G28" s="40">
        <v>0.95008780628515987</v>
      </c>
      <c r="H28" s="40"/>
      <c r="I28" s="40">
        <v>0.9376666024939686</v>
      </c>
      <c r="J28" s="40"/>
      <c r="K28" s="41">
        <f t="shared" si="0"/>
        <v>3.45506542494625E-4</v>
      </c>
      <c r="L28" s="41"/>
      <c r="M28" s="41">
        <f t="shared" si="1"/>
        <v>3.8026986318618499E-5</v>
      </c>
    </row>
    <row r="29" spans="1:13" x14ac:dyDescent="0.45">
      <c r="A29" s="38">
        <v>20.5</v>
      </c>
      <c r="B29" s="38"/>
      <c r="C29" s="39">
        <v>391552217</v>
      </c>
      <c r="D29" s="5"/>
      <c r="E29" s="40">
        <v>0.92700000000000005</v>
      </c>
      <c r="F29" s="40"/>
      <c r="G29" s="40">
        <v>0.9450881456118555</v>
      </c>
      <c r="H29" s="40"/>
      <c r="I29" s="40">
        <v>0.93240297535729655</v>
      </c>
      <c r="J29" s="40"/>
      <c r="K29" s="41">
        <f t="shared" si="0"/>
        <v>3.2718101167568577E-4</v>
      </c>
      <c r="L29" s="41"/>
      <c r="M29" s="41">
        <f t="shared" si="1"/>
        <v>2.9192142711553266E-5</v>
      </c>
    </row>
    <row r="30" spans="1:13" x14ac:dyDescent="0.45">
      <c r="A30" s="38">
        <v>21.5</v>
      </c>
      <c r="B30" s="38"/>
      <c r="C30" s="39">
        <v>346320567</v>
      </c>
      <c r="D30" s="5"/>
      <c r="E30" s="40">
        <v>0.9215000000000001</v>
      </c>
      <c r="F30" s="40"/>
      <c r="G30" s="40">
        <v>0.93973720266765159</v>
      </c>
      <c r="H30" s="40"/>
      <c r="I30" s="40">
        <v>0.92686794776203929</v>
      </c>
      <c r="J30" s="40"/>
      <c r="K30" s="41">
        <f t="shared" si="0"/>
        <v>3.3259556114099487E-4</v>
      </c>
      <c r="L30" s="41"/>
      <c r="M30" s="41">
        <f t="shared" si="1"/>
        <v>2.8814863175981587E-5</v>
      </c>
    </row>
    <row r="31" spans="1:13" x14ac:dyDescent="0.45">
      <c r="A31" s="38">
        <v>22.5</v>
      </c>
      <c r="B31" s="38"/>
      <c r="C31" s="39">
        <v>311723309</v>
      </c>
      <c r="D31" s="5"/>
      <c r="E31" s="40">
        <v>0.90700000000000003</v>
      </c>
      <c r="F31" s="40"/>
      <c r="G31" s="40">
        <v>0.93401600245761929</v>
      </c>
      <c r="H31" s="40"/>
      <c r="I31" s="40">
        <v>0.92105983259311874</v>
      </c>
      <c r="J31" s="40"/>
      <c r="K31" s="41">
        <f t="shared" si="0"/>
        <v>7.2986438879008985E-4</v>
      </c>
      <c r="L31" s="41"/>
      <c r="M31" s="41">
        <f t="shared" si="1"/>
        <v>1.9767889254652333E-4</v>
      </c>
    </row>
    <row r="32" spans="1:13" x14ac:dyDescent="0.45">
      <c r="A32" s="38">
        <v>23.5</v>
      </c>
      <c r="B32" s="38"/>
      <c r="C32" s="39">
        <v>287018994</v>
      </c>
      <c r="D32" s="5"/>
      <c r="E32" s="40">
        <v>0.90060000000000007</v>
      </c>
      <c r="F32" s="40"/>
      <c r="G32" s="40">
        <v>0.92790501298100225</v>
      </c>
      <c r="H32" s="40"/>
      <c r="I32" s="40">
        <v>0.91496847810450532</v>
      </c>
      <c r="J32" s="40"/>
      <c r="K32" s="41">
        <f t="shared" si="0"/>
        <v>7.4556373389269789E-4</v>
      </c>
      <c r="L32" s="41"/>
      <c r="M32" s="41">
        <f t="shared" si="1"/>
        <v>2.0645316303964694E-4</v>
      </c>
    </row>
    <row r="33" spans="1:13" x14ac:dyDescent="0.45">
      <c r="A33" s="38">
        <v>24.5</v>
      </c>
      <c r="B33" s="38"/>
      <c r="C33" s="39">
        <v>264015557</v>
      </c>
      <c r="D33" s="5"/>
      <c r="E33" s="40">
        <v>0.89430000000000009</v>
      </c>
      <c r="F33" s="40"/>
      <c r="G33" s="40">
        <v>0.92138412609324272</v>
      </c>
      <c r="H33" s="40"/>
      <c r="I33" s="40">
        <v>0.90858350383633368</v>
      </c>
      <c r="J33" s="40"/>
      <c r="K33" s="41">
        <f t="shared" si="0"/>
        <v>7.3354988623466585E-4</v>
      </c>
      <c r="L33" s="41"/>
      <c r="M33" s="41">
        <f t="shared" si="1"/>
        <v>2.0401848184255634E-4</v>
      </c>
    </row>
    <row r="34" spans="1:13" x14ac:dyDescent="0.45">
      <c r="A34" s="38">
        <v>25.5</v>
      </c>
      <c r="B34" s="38"/>
      <c r="C34" s="39">
        <v>251547748</v>
      </c>
      <c r="D34" s="5"/>
      <c r="E34" s="40">
        <v>0.88800000000000001</v>
      </c>
      <c r="F34" s="40"/>
      <c r="G34" s="40">
        <v>0.9144326285449671</v>
      </c>
      <c r="H34" s="40"/>
      <c r="I34" s="40">
        <v>0.90189431072374038</v>
      </c>
      <c r="J34" s="40"/>
      <c r="K34" s="41">
        <f t="shared" si="0"/>
        <v>6.9868385179620873E-4</v>
      </c>
      <c r="L34" s="41"/>
      <c r="M34" s="41">
        <f t="shared" si="1"/>
        <v>1.9305187048784654E-4</v>
      </c>
    </row>
    <row r="35" spans="1:13" x14ac:dyDescent="0.45">
      <c r="A35" s="38">
        <v>26.5</v>
      </c>
      <c r="B35" s="38"/>
      <c r="C35" s="39">
        <v>231655146</v>
      </c>
      <c r="D35" s="5"/>
      <c r="E35" s="40">
        <v>0.88239999999999996</v>
      </c>
      <c r="F35" s="40"/>
      <c r="G35" s="40">
        <v>0.90702916296394809</v>
      </c>
      <c r="H35" s="40"/>
      <c r="I35" s="40">
        <v>0.89489009494443106</v>
      </c>
      <c r="J35" s="40"/>
      <c r="K35" s="41">
        <f t="shared" si="0"/>
        <v>6.0659566830471401E-4</v>
      </c>
      <c r="L35" s="41"/>
      <c r="M35" s="41">
        <f t="shared" si="1"/>
        <v>1.5600247172090323E-4</v>
      </c>
    </row>
    <row r="36" spans="1:13" x14ac:dyDescent="0.45">
      <c r="A36" s="38">
        <v>27.5</v>
      </c>
      <c r="B36" s="38"/>
      <c r="C36" s="39">
        <v>208221314</v>
      </c>
      <c r="D36" s="5"/>
      <c r="E36" s="40">
        <v>0.877</v>
      </c>
      <c r="F36" s="40"/>
      <c r="G36" s="40">
        <v>0.89915167960199749</v>
      </c>
      <c r="H36" s="40"/>
      <c r="I36" s="40">
        <v>0.88755251325720996</v>
      </c>
      <c r="J36" s="40"/>
      <c r="K36" s="41">
        <f t="shared" si="0"/>
        <v>4.9069690918955155E-4</v>
      </c>
      <c r="L36" s="41"/>
      <c r="M36" s="41">
        <f t="shared" si="1"/>
        <v>1.1135553604359198E-4</v>
      </c>
    </row>
    <row r="37" spans="1:13" x14ac:dyDescent="0.45">
      <c r="A37" s="38">
        <v>28.5</v>
      </c>
      <c r="B37" s="38"/>
      <c r="C37" s="39">
        <v>181006442</v>
      </c>
      <c r="D37" s="5"/>
      <c r="E37" s="40">
        <v>0.87150000000000005</v>
      </c>
      <c r="F37" s="40"/>
      <c r="G37" s="40">
        <v>0.89077738109807891</v>
      </c>
      <c r="H37" s="40"/>
      <c r="I37" s="40">
        <v>0.87986960431967465</v>
      </c>
      <c r="J37" s="40"/>
      <c r="K37" s="41">
        <f t="shared" si="0"/>
        <v>3.7161742200056815E-4</v>
      </c>
      <c r="L37" s="41"/>
      <c r="M37" s="41">
        <f t="shared" si="1"/>
        <v>7.005027646791564E-5</v>
      </c>
    </row>
    <row r="38" spans="1:13" x14ac:dyDescent="0.45">
      <c r="A38" s="38">
        <v>29.5</v>
      </c>
      <c r="B38" s="38"/>
      <c r="C38" s="39">
        <v>155120034</v>
      </c>
      <c r="D38" s="5"/>
      <c r="E38" s="40">
        <v>0.86549999999999994</v>
      </c>
      <c r="F38" s="40"/>
      <c r="G38" s="40">
        <v>0.88188266433521756</v>
      </c>
      <c r="H38" s="40"/>
      <c r="I38" s="40">
        <v>0.87183715259965888</v>
      </c>
      <c r="J38" s="40"/>
      <c r="K38" s="41">
        <f t="shared" si="0"/>
        <v>2.6839169072041146E-4</v>
      </c>
      <c r="L38" s="41"/>
      <c r="M38" s="41">
        <f t="shared" si="1"/>
        <v>4.0159503071364141E-5</v>
      </c>
    </row>
    <row r="39" spans="1:13" x14ac:dyDescent="0.45">
      <c r="A39" s="38">
        <v>30.5</v>
      </c>
      <c r="B39" s="38"/>
      <c r="C39" s="39">
        <v>133352064</v>
      </c>
      <c r="D39" s="5"/>
      <c r="E39" s="40">
        <v>0.85860000000000003</v>
      </c>
      <c r="F39" s="40"/>
      <c r="G39" s="40">
        <v>0.87244306568877927</v>
      </c>
      <c r="H39" s="40"/>
      <c r="I39" s="40">
        <v>0.86344376766023545</v>
      </c>
      <c r="J39" s="40"/>
      <c r="K39" s="41">
        <f t="shared" si="0"/>
        <v>1.9163046766385716E-4</v>
      </c>
      <c r="L39" s="41"/>
      <c r="M39" s="41">
        <f t="shared" si="1"/>
        <v>2.3462085146342522E-5</v>
      </c>
    </row>
    <row r="40" spans="1:13" x14ac:dyDescent="0.45">
      <c r="A40" s="38">
        <v>31.5</v>
      </c>
      <c r="B40" s="38"/>
      <c r="C40" s="39">
        <v>116678919</v>
      </c>
      <c r="D40" s="5"/>
      <c r="E40" s="40">
        <v>0.85040000000000004</v>
      </c>
      <c r="F40" s="40"/>
      <c r="G40" s="40">
        <v>0.86243321853773702</v>
      </c>
      <c r="H40" s="40"/>
      <c r="I40" s="40">
        <v>0.85467801708721136</v>
      </c>
      <c r="J40" s="40"/>
      <c r="K40" s="41">
        <f t="shared" si="0"/>
        <v>1.4479834837693685E-4</v>
      </c>
      <c r="L40" s="41"/>
      <c r="M40" s="41">
        <f t="shared" si="1"/>
        <v>1.8301430198471996E-5</v>
      </c>
    </row>
    <row r="41" spans="1:13" x14ac:dyDescent="0.45">
      <c r="A41" s="38">
        <v>32.5</v>
      </c>
      <c r="B41" s="38"/>
      <c r="C41" s="39">
        <v>101421324</v>
      </c>
      <c r="D41" s="5"/>
      <c r="E41" s="40">
        <v>0.84069999999999989</v>
      </c>
      <c r="F41" s="40"/>
      <c r="G41" s="40">
        <v>0.85182683475290033</v>
      </c>
      <c r="H41" s="40"/>
      <c r="I41" s="40">
        <v>0.84552848106515621</v>
      </c>
      <c r="J41" s="40"/>
      <c r="K41" s="41">
        <f t="shared" si="0"/>
        <v>1.2380645161835297E-4</v>
      </c>
      <c r="L41" s="41"/>
      <c r="M41" s="41">
        <f t="shared" si="1"/>
        <v>2.3314229396573115E-5</v>
      </c>
    </row>
    <row r="42" spans="1:13" x14ac:dyDescent="0.45">
      <c r="A42" s="38">
        <v>33.5</v>
      </c>
      <c r="B42" s="38"/>
      <c r="C42" s="39">
        <v>87384944</v>
      </c>
      <c r="D42" s="5"/>
      <c r="E42" s="40">
        <v>0.82950000000000002</v>
      </c>
      <c r="F42" s="40"/>
      <c r="G42" s="40">
        <v>0.84059672484656534</v>
      </c>
      <c r="H42" s="40"/>
      <c r="I42" s="40">
        <v>0.83598381650481346</v>
      </c>
      <c r="J42" s="40"/>
      <c r="K42" s="41">
        <f t="shared" si="0"/>
        <v>1.2313730232038013E-4</v>
      </c>
      <c r="L42" s="41"/>
      <c r="M42" s="41">
        <f t="shared" si="1"/>
        <v>4.2039876468091228E-5</v>
      </c>
    </row>
    <row r="43" spans="1:13" x14ac:dyDescent="0.45">
      <c r="A43" s="38">
        <v>34.5</v>
      </c>
      <c r="B43" s="38"/>
      <c r="C43" s="39">
        <v>76588294</v>
      </c>
      <c r="D43" s="5"/>
      <c r="E43" s="40">
        <v>0.81680000000000008</v>
      </c>
      <c r="F43" s="40"/>
      <c r="G43" s="40">
        <v>0.82871487436584768</v>
      </c>
      <c r="H43" s="40"/>
      <c r="I43" s="40">
        <v>0.82601918280560238</v>
      </c>
      <c r="J43" s="40"/>
      <c r="K43" s="41">
        <f t="shared" si="0"/>
        <v>1.4196423115393211E-4</v>
      </c>
      <c r="L43" s="41"/>
      <c r="M43" s="41">
        <f t="shared" si="1"/>
        <v>8.4993331603113083E-5</v>
      </c>
    </row>
    <row r="44" spans="1:13" x14ac:dyDescent="0.45">
      <c r="A44" s="38">
        <v>35.5</v>
      </c>
      <c r="B44" s="38"/>
      <c r="C44" s="39">
        <v>68555988</v>
      </c>
      <c r="D44" s="5"/>
      <c r="E44" s="40">
        <v>0.8024</v>
      </c>
      <c r="F44" s="40"/>
      <c r="G44" s="40">
        <v>0.81615259667371687</v>
      </c>
      <c r="H44" s="40"/>
      <c r="I44" s="40">
        <v>0.81563184699091706</v>
      </c>
      <c r="J44" s="40"/>
      <c r="K44" s="41">
        <f t="shared" si="0"/>
        <v>1.891339152699282E-4</v>
      </c>
      <c r="L44" s="41"/>
      <c r="M44" s="41">
        <f t="shared" si="1"/>
        <v>1.7508177479104092E-4</v>
      </c>
    </row>
    <row r="45" spans="1:13" x14ac:dyDescent="0.45">
      <c r="A45" s="38">
        <v>36.5</v>
      </c>
      <c r="B45" s="38"/>
      <c r="C45" s="39">
        <v>61848318</v>
      </c>
      <c r="D45" s="5"/>
      <c r="E45" s="40">
        <v>0.78799999999999992</v>
      </c>
      <c r="F45" s="40"/>
      <c r="G45" s="40">
        <v>0.80288078416468833</v>
      </c>
      <c r="H45" s="40"/>
      <c r="I45" s="40">
        <v>0.8048156842115749</v>
      </c>
      <c r="J45" s="40"/>
      <c r="K45" s="41">
        <f t="shared" si="0"/>
        <v>2.2143773735604132E-4</v>
      </c>
      <c r="L45" s="41"/>
      <c r="M45" s="41">
        <f t="shared" si="1"/>
        <v>2.8276723550341198E-4</v>
      </c>
    </row>
    <row r="46" spans="1:13" x14ac:dyDescent="0.45">
      <c r="A46" s="38">
        <v>37.5</v>
      </c>
      <c r="B46" s="38"/>
      <c r="C46" s="39">
        <v>55952781</v>
      </c>
      <c r="D46" s="5"/>
      <c r="E46" s="40">
        <v>0.7743000000000001</v>
      </c>
      <c r="F46" s="40"/>
      <c r="G46" s="40">
        <v>0.78887028083473543</v>
      </c>
      <c r="H46" s="40"/>
      <c r="I46" s="40">
        <v>0.79356062670223171</v>
      </c>
      <c r="J46" s="40"/>
      <c r="K46" s="41">
        <f t="shared" si="0"/>
        <v>2.1229308360305559E-4</v>
      </c>
      <c r="L46" s="41"/>
      <c r="M46" s="41">
        <f t="shared" si="1"/>
        <v>3.7097174096271729E-4</v>
      </c>
    </row>
    <row r="47" spans="1:13" x14ac:dyDescent="0.45">
      <c r="A47" s="38">
        <v>38.5</v>
      </c>
      <c r="B47" s="38"/>
      <c r="C47" s="39">
        <v>51053399</v>
      </c>
      <c r="D47" s="5"/>
      <c r="E47" s="40">
        <v>0.76180000000000003</v>
      </c>
      <c r="F47" s="40"/>
      <c r="G47" s="40">
        <v>0.77409239856557444</v>
      </c>
      <c r="H47" s="40"/>
      <c r="I47" s="40">
        <v>0.78185721249195395</v>
      </c>
      <c r="J47" s="40"/>
      <c r="K47" s="41">
        <f t="shared" si="0"/>
        <v>1.5110306249493564E-4</v>
      </c>
      <c r="L47" s="41"/>
      <c r="M47" s="41">
        <f t="shared" si="1"/>
        <v>4.0229177294739211E-4</v>
      </c>
    </row>
    <row r="48" spans="1:13" x14ac:dyDescent="0.45">
      <c r="A48" s="38">
        <v>39.5</v>
      </c>
      <c r="B48" s="38"/>
      <c r="C48" s="39">
        <v>45840203</v>
      </c>
      <c r="D48" s="5"/>
      <c r="E48" s="40">
        <v>0.75109999999999999</v>
      </c>
      <c r="F48" s="40"/>
      <c r="G48" s="40">
        <v>0.75851959708833372</v>
      </c>
      <c r="H48" s="40"/>
      <c r="I48" s="40">
        <v>0.76969672876679585</v>
      </c>
      <c r="J48" s="40"/>
      <c r="K48" s="41">
        <f t="shared" si="0"/>
        <v>5.5050420953210355E-5</v>
      </c>
      <c r="L48" s="41"/>
      <c r="M48" s="41">
        <f t="shared" si="1"/>
        <v>3.4583832082577253E-4</v>
      </c>
    </row>
    <row r="49" spans="1:13" x14ac:dyDescent="0.45">
      <c r="A49" s="38">
        <v>40.5</v>
      </c>
      <c r="B49" s="38"/>
      <c r="C49" s="39">
        <v>39851936</v>
      </c>
      <c r="D49" s="5"/>
      <c r="E49" s="40">
        <v>0.74140000000000006</v>
      </c>
      <c r="F49" s="40"/>
      <c r="G49" s="40">
        <v>0.742126342992245</v>
      </c>
      <c r="H49" s="40"/>
      <c r="I49" s="40">
        <v>0.75707136965076982</v>
      </c>
      <c r="J49" s="40"/>
      <c r="K49" s="41">
        <f t="shared" si="0"/>
        <v>5.2757414238333847E-7</v>
      </c>
      <c r="L49" s="41"/>
      <c r="M49" s="41">
        <f t="shared" si="1"/>
        <v>2.4559182673106758E-4</v>
      </c>
    </row>
    <row r="50" spans="1:13" x14ac:dyDescent="0.45">
      <c r="A50" s="38">
        <v>41.5</v>
      </c>
      <c r="B50" s="38"/>
      <c r="C50" s="39">
        <v>35778523</v>
      </c>
      <c r="D50" s="5"/>
      <c r="E50" s="40">
        <v>0.72629999999999995</v>
      </c>
      <c r="F50" s="40"/>
      <c r="G50" s="40">
        <v>0.72489015605288942</v>
      </c>
      <c r="H50" s="40"/>
      <c r="I50" s="40">
        <v>0.74395363733758502</v>
      </c>
      <c r="J50" s="40"/>
      <c r="K50" s="41">
        <f t="shared" si="0"/>
        <v>1.9876599552041787E-6</v>
      </c>
      <c r="L50" s="41"/>
      <c r="M50" s="41">
        <f t="shared" si="1"/>
        <v>3.1165091124697768E-4</v>
      </c>
    </row>
    <row r="51" spans="1:13" x14ac:dyDescent="0.45">
      <c r="A51" s="38">
        <v>42.5</v>
      </c>
      <c r="B51" s="38"/>
      <c r="C51" s="39">
        <v>31869542</v>
      </c>
      <c r="D51" s="5"/>
      <c r="E51" s="40">
        <v>0.71040000000000003</v>
      </c>
      <c r="F51" s="40"/>
      <c r="G51" s="40">
        <v>0.70679284141735332</v>
      </c>
      <c r="H51" s="40"/>
      <c r="I51" s="40">
        <v>0.73035849817672316</v>
      </c>
      <c r="J51" s="40"/>
      <c r="K51" s="41">
        <f t="shared" si="0"/>
        <v>1.3011593040361806E-5</v>
      </c>
      <c r="L51" s="41"/>
      <c r="M51" s="41">
        <f t="shared" si="1"/>
        <v>3.9834164947026042E-4</v>
      </c>
    </row>
    <row r="52" spans="1:13" x14ac:dyDescent="0.45">
      <c r="A52" s="38">
        <v>43.5</v>
      </c>
      <c r="B52" s="38"/>
      <c r="C52" s="39">
        <v>27829709</v>
      </c>
      <c r="D52" s="5"/>
      <c r="E52" s="40">
        <v>0.70219999999999994</v>
      </c>
      <c r="F52" s="40"/>
      <c r="G52" s="40">
        <v>0.6878218938342211</v>
      </c>
      <c r="H52" s="40"/>
      <c r="I52" s="40">
        <v>0.71628223364162036</v>
      </c>
      <c r="J52" s="40"/>
      <c r="K52" s="41">
        <f t="shared" si="0"/>
        <v>2.0672993691440739E-4</v>
      </c>
      <c r="L52" s="41"/>
      <c r="M52" s="41">
        <f t="shared" si="1"/>
        <v>1.9830930433718599E-4</v>
      </c>
    </row>
    <row r="53" spans="1:13" x14ac:dyDescent="0.45">
      <c r="A53" s="38">
        <v>44.5</v>
      </c>
      <c r="B53" s="38"/>
      <c r="C53" s="39">
        <v>24200583</v>
      </c>
      <c r="D53" s="5"/>
      <c r="E53" s="40">
        <v>0.69319999999999993</v>
      </c>
      <c r="F53" s="40"/>
      <c r="G53" s="40">
        <v>0.66797204542964461</v>
      </c>
      <c r="H53" s="40"/>
      <c r="I53" s="40">
        <v>0.7017228566165179</v>
      </c>
      <c r="J53" s="40"/>
      <c r="K53" s="41">
        <f t="shared" si="0"/>
        <v>6.3644969180391166E-4</v>
      </c>
      <c r="L53" s="41"/>
      <c r="M53" s="41">
        <f t="shared" si="1"/>
        <v>7.2639084905724155E-5</v>
      </c>
    </row>
    <row r="54" spans="1:13" x14ac:dyDescent="0.45">
      <c r="A54" s="38">
        <v>45.5</v>
      </c>
      <c r="B54" s="38"/>
      <c r="C54" s="39">
        <v>22683319</v>
      </c>
      <c r="D54" s="5"/>
      <c r="E54" s="40">
        <v>0.68389999999999995</v>
      </c>
      <c r="F54" s="40"/>
      <c r="G54" s="40">
        <v>0.64724691206736262</v>
      </c>
      <c r="H54" s="40"/>
      <c r="I54" s="40">
        <v>0.68668033754271418</v>
      </c>
      <c r="J54" s="40"/>
      <c r="K54" s="41">
        <f t="shared" si="0"/>
        <v>1.3434488549976442E-3</v>
      </c>
      <c r="L54" s="41"/>
      <c r="M54" s="41">
        <f t="shared" si="1"/>
        <v>7.7302768514261943E-6</v>
      </c>
    </row>
    <row r="55" spans="1:13" x14ac:dyDescent="0.45">
      <c r="A55" s="38">
        <v>46.5</v>
      </c>
      <c r="B55" s="38"/>
      <c r="C55" s="39">
        <v>19777286</v>
      </c>
      <c r="D55" s="5"/>
      <c r="E55" s="40">
        <v>0.6734</v>
      </c>
      <c r="F55" s="40"/>
      <c r="G55" s="40">
        <v>0.62566067596530139</v>
      </c>
      <c r="H55" s="40"/>
      <c r="I55" s="40">
        <v>0.67115683859064101</v>
      </c>
      <c r="J55" s="40"/>
      <c r="K55" s="41">
        <f t="shared" si="0"/>
        <v>2.279043059289952E-3</v>
      </c>
      <c r="L55" s="41"/>
      <c r="M55" s="41">
        <f t="shared" si="1"/>
        <v>5.0317731084373868E-6</v>
      </c>
    </row>
    <row r="56" spans="1:13" x14ac:dyDescent="0.45">
      <c r="A56" s="38">
        <v>47.5</v>
      </c>
      <c r="B56" s="38"/>
      <c r="C56" s="39">
        <v>16752136</v>
      </c>
      <c r="D56" s="5"/>
      <c r="E56" s="40">
        <v>0.66379999999999995</v>
      </c>
      <c r="F56" s="40"/>
      <c r="G56" s="40">
        <v>0.60323972516794055</v>
      </c>
      <c r="H56" s="40"/>
      <c r="I56" s="40">
        <v>0.65515185965101663</v>
      </c>
      <c r="J56" s="40"/>
      <c r="K56" s="41">
        <f t="shared" si="0"/>
        <v>3.6675468877345662E-3</v>
      </c>
      <c r="L56" s="41"/>
      <c r="M56" s="41">
        <f t="shared" si="1"/>
        <v>7.4790331495713225E-5</v>
      </c>
    </row>
    <row r="57" spans="1:13" x14ac:dyDescent="0.45">
      <c r="A57" s="38">
        <v>48.5</v>
      </c>
      <c r="B57" s="38"/>
      <c r="C57" s="39">
        <v>20443922</v>
      </c>
      <c r="D57" s="5"/>
      <c r="E57" s="40">
        <v>0.6543000000000001</v>
      </c>
      <c r="F57" s="40"/>
      <c r="G57" s="40">
        <v>0.58002415517698436</v>
      </c>
      <c r="H57" s="40"/>
      <c r="I57" s="40">
        <v>0.6386631144888788</v>
      </c>
      <c r="J57" s="40"/>
      <c r="K57" s="41">
        <f t="shared" si="0"/>
        <v>5.5169011241727149E-3</v>
      </c>
      <c r="L57" s="41"/>
      <c r="M57" s="41">
        <f t="shared" si="1"/>
        <v>2.4451218848791528E-4</v>
      </c>
    </row>
    <row r="58" spans="1:13" x14ac:dyDescent="0.45">
      <c r="A58" s="38">
        <v>49.5</v>
      </c>
      <c r="B58" s="38"/>
      <c r="C58" s="39">
        <v>18188370</v>
      </c>
      <c r="D58" s="5"/>
      <c r="E58" s="40">
        <v>0.64829999999999999</v>
      </c>
      <c r="F58" s="40"/>
      <c r="G58" s="40">
        <v>0.55606902623352572</v>
      </c>
      <c r="H58" s="40"/>
      <c r="I58" s="40">
        <v>0.62171682242432913</v>
      </c>
      <c r="J58" s="40"/>
      <c r="K58" s="41">
        <f t="shared" si="0"/>
        <v>8.5065525219120645E-3</v>
      </c>
      <c r="L58" s="41"/>
      <c r="M58" s="41">
        <f t="shared" si="1"/>
        <v>7.0666533001964994E-4</v>
      </c>
    </row>
    <row r="59" spans="1:13" ht="14.65" thickBot="1" x14ac:dyDescent="0.5">
      <c r="A59" s="42">
        <v>50.5</v>
      </c>
      <c r="B59" s="42"/>
      <c r="C59" s="43">
        <v>14572529</v>
      </c>
      <c r="D59" s="44"/>
      <c r="E59" s="45">
        <v>0.64290000000000003</v>
      </c>
      <c r="F59" s="45"/>
      <c r="G59" s="45">
        <v>0.53144526324942465</v>
      </c>
      <c r="H59" s="45"/>
      <c r="I59" s="45">
        <v>0.60432685492586535</v>
      </c>
      <c r="J59" s="45"/>
      <c r="K59" s="46">
        <f t="shared" si="0"/>
        <v>1.2422158344140058E-2</v>
      </c>
      <c r="L59" s="46"/>
      <c r="M59" s="46">
        <f t="shared" si="1"/>
        <v>1.4878875209102401E-3</v>
      </c>
    </row>
    <row r="60" spans="1:13" x14ac:dyDescent="0.45">
      <c r="A60" s="93">
        <v>51.5</v>
      </c>
      <c r="B60" s="93"/>
      <c r="C60" s="94">
        <v>12314024</v>
      </c>
      <c r="D60" s="61"/>
      <c r="E60" s="67">
        <v>0.63759999999999994</v>
      </c>
      <c r="F60" s="67"/>
      <c r="G60" s="67">
        <v>0.50624008599374903</v>
      </c>
      <c r="H60" s="67"/>
      <c r="I60" s="67">
        <v>0.58651049606659356</v>
      </c>
      <c r="J60" s="67"/>
      <c r="K60" s="95">
        <f t="shared" si="0"/>
        <v>1.7255427007729633E-2</v>
      </c>
      <c r="L60" s="95"/>
      <c r="M60" s="95">
        <f t="shared" si="1"/>
        <v>2.6101374121615469E-3</v>
      </c>
    </row>
    <row r="61" spans="1:13" x14ac:dyDescent="0.45">
      <c r="A61" s="38">
        <v>52.5</v>
      </c>
      <c r="B61" s="38"/>
      <c r="C61" s="39">
        <v>9651861</v>
      </c>
      <c r="D61" s="5"/>
      <c r="E61" s="40">
        <v>0.63280000000000003</v>
      </c>
      <c r="F61" s="40"/>
      <c r="G61" s="40">
        <v>0.48055686641214129</v>
      </c>
      <c r="H61" s="40"/>
      <c r="I61" s="40">
        <v>0.56828863805050656</v>
      </c>
      <c r="J61" s="40"/>
      <c r="K61" s="41">
        <f t="shared" si="0"/>
        <v>2.3177971724650602E-2</v>
      </c>
      <c r="L61" s="41"/>
      <c r="M61" s="41">
        <f t="shared" si="1"/>
        <v>4.1617158205785546E-3</v>
      </c>
    </row>
    <row r="62" spans="1:13" x14ac:dyDescent="0.45">
      <c r="A62" s="38">
        <v>53.5</v>
      </c>
      <c r="B62" s="38"/>
      <c r="C62" s="39">
        <v>2142867</v>
      </c>
      <c r="D62" s="5"/>
      <c r="E62" s="40">
        <v>0.62880000000000003</v>
      </c>
      <c r="F62" s="40"/>
      <c r="G62" s="40">
        <v>0.45451432900215705</v>
      </c>
      <c r="H62" s="40"/>
      <c r="I62" s="40">
        <v>0.54968595027675771</v>
      </c>
      <c r="J62" s="40"/>
      <c r="K62" s="41">
        <f t="shared" si="0"/>
        <v>3.0375495115168367E-2</v>
      </c>
      <c r="L62" s="41"/>
      <c r="M62" s="41">
        <f t="shared" si="1"/>
        <v>6.2590328636116582E-3</v>
      </c>
    </row>
    <row r="63" spans="1:13" x14ac:dyDescent="0.45">
      <c r="A63" s="38">
        <v>54.5</v>
      </c>
      <c r="B63" s="38"/>
      <c r="C63" s="39">
        <v>783382</v>
      </c>
      <c r="D63" s="5"/>
      <c r="E63" s="40">
        <v>0.62780000000000002</v>
      </c>
      <c r="F63" s="40"/>
      <c r="G63" s="40">
        <v>0.42824503941120129</v>
      </c>
      <c r="H63" s="40"/>
      <c r="I63" s="40">
        <v>0.53072413557546083</v>
      </c>
      <c r="J63" s="40"/>
      <c r="K63" s="41">
        <f t="shared" si="0"/>
        <v>3.9822182295597017E-2</v>
      </c>
      <c r="L63" s="41"/>
      <c r="M63" s="41">
        <f t="shared" si="1"/>
        <v>9.4237234537715136E-3</v>
      </c>
    </row>
    <row r="64" spans="1:13" x14ac:dyDescent="0.45">
      <c r="A64" s="38">
        <v>55.5</v>
      </c>
      <c r="B64" s="38"/>
      <c r="C64" s="39"/>
      <c r="D64" s="38"/>
      <c r="E64" s="40"/>
      <c r="F64" s="40"/>
      <c r="G64" s="40">
        <v>0.40189316538674069</v>
      </c>
      <c r="H64" s="40"/>
      <c r="I64" s="40">
        <v>0.51143845518538544</v>
      </c>
      <c r="J64" s="40"/>
      <c r="K64" s="47"/>
      <c r="L64" s="41"/>
      <c r="M64" s="47"/>
    </row>
    <row r="65" spans="1:15" x14ac:dyDescent="0.45">
      <c r="A65" s="38"/>
      <c r="B65" s="38"/>
      <c r="C65" s="39"/>
      <c r="D65" s="38"/>
      <c r="E65" s="40"/>
      <c r="F65" s="40"/>
      <c r="G65" s="40"/>
      <c r="H65" s="40"/>
      <c r="I65" s="40"/>
      <c r="J65" s="40"/>
      <c r="K65" s="41"/>
      <c r="L65" s="41"/>
      <c r="M65" s="41"/>
    </row>
    <row r="66" spans="1:15" x14ac:dyDescent="0.45">
      <c r="A66" s="38"/>
      <c r="B66" s="38"/>
      <c r="C66" s="38"/>
      <c r="D66" s="38"/>
      <c r="G66" s="35"/>
      <c r="H66" s="35"/>
      <c r="I66" s="35"/>
      <c r="J66" s="35"/>
      <c r="K66" s="48"/>
      <c r="L66" s="48"/>
      <c r="M66" s="48"/>
    </row>
    <row r="67" spans="1:15" x14ac:dyDescent="0.45">
      <c r="A67" s="49" t="s">
        <v>46</v>
      </c>
      <c r="B67" s="49"/>
      <c r="C67" s="38"/>
      <c r="D67" s="38"/>
      <c r="G67" s="35"/>
      <c r="H67" s="35"/>
      <c r="I67" s="35" t="s">
        <v>24</v>
      </c>
      <c r="J67" s="35"/>
      <c r="K67" s="41">
        <f>SUM(K8:K64)</f>
        <v>0.15466922694372331</v>
      </c>
      <c r="L67" s="41"/>
      <c r="M67" s="50">
        <f>SUM(M8:M64)</f>
        <v>2.9479048345513861E-2</v>
      </c>
    </row>
    <row r="68" spans="1:15" x14ac:dyDescent="0.45">
      <c r="A68" s="49"/>
      <c r="B68" s="49"/>
      <c r="C68" s="38"/>
      <c r="D68" s="38"/>
      <c r="G68" s="35"/>
      <c r="H68" s="35"/>
      <c r="I68" s="35"/>
      <c r="J68" s="35"/>
      <c r="K68" s="41"/>
      <c r="L68" s="41"/>
      <c r="M68" s="41"/>
    </row>
    <row r="69" spans="1:15" x14ac:dyDescent="0.45">
      <c r="A69" s="49" t="s">
        <v>47</v>
      </c>
      <c r="B69" s="49"/>
      <c r="C69" s="38"/>
      <c r="D69" s="38"/>
      <c r="G69" s="35"/>
      <c r="H69" s="35"/>
      <c r="I69" s="35" t="s">
        <v>28</v>
      </c>
      <c r="J69" s="35"/>
      <c r="K69" s="41">
        <f>SUM(K8:K59)</f>
        <v>4.4038150800577686E-2</v>
      </c>
      <c r="L69" s="41"/>
      <c r="M69" s="50">
        <f t="shared" ref="M69" si="2">SUM(M8:M59)</f>
        <v>7.0244387953905894E-3</v>
      </c>
    </row>
    <row r="70" spans="1:15" x14ac:dyDescent="0.45">
      <c r="A70" s="51"/>
      <c r="B70" s="51"/>
      <c r="C70" s="51"/>
      <c r="D70" s="51"/>
      <c r="E70" s="7"/>
      <c r="F70" s="7"/>
      <c r="G70" s="52"/>
      <c r="H70" s="52"/>
      <c r="I70" s="52"/>
      <c r="J70" s="52"/>
      <c r="K70" s="53"/>
      <c r="L70" s="53"/>
      <c r="M70" s="53"/>
    </row>
    <row r="71" spans="1:15" x14ac:dyDescent="0.45">
      <c r="A71" s="38"/>
      <c r="B71" s="38"/>
      <c r="C71" s="38"/>
      <c r="D71" s="38"/>
      <c r="G71" s="35"/>
      <c r="H71" s="35"/>
      <c r="I71" s="35"/>
      <c r="J71" s="35"/>
      <c r="K71" s="48"/>
      <c r="L71" s="48"/>
      <c r="M71" s="48"/>
    </row>
    <row r="72" spans="1:15" x14ac:dyDescent="0.45">
      <c r="A72" s="38"/>
      <c r="B72" s="38"/>
      <c r="C72" s="38"/>
      <c r="D72" s="38"/>
      <c r="G72" s="35"/>
      <c r="H72" s="35"/>
      <c r="I72" s="35"/>
      <c r="J72" s="35"/>
      <c r="K72" s="48"/>
      <c r="L72" s="48"/>
      <c r="M72" s="48"/>
    </row>
    <row r="73" spans="1:15" x14ac:dyDescent="0.45">
      <c r="A73" s="152" t="s">
        <v>48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07"/>
      <c r="O73" s="107"/>
    </row>
    <row r="74" spans="1:15" x14ac:dyDescent="0.45">
      <c r="A74" s="156" t="s">
        <v>49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08"/>
      <c r="O74" s="108"/>
    </row>
    <row r="75" spans="1:15" x14ac:dyDescent="0.45">
      <c r="A75" s="152" t="s">
        <v>50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07"/>
      <c r="O75" s="107"/>
    </row>
    <row r="76" spans="1:15" x14ac:dyDescent="0.45">
      <c r="A76" s="152" t="s">
        <v>51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07"/>
      <c r="O76" s="107"/>
    </row>
    <row r="77" spans="1:15" x14ac:dyDescent="0.45">
      <c r="A77" s="152" t="s">
        <v>52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07"/>
      <c r="O77" s="107"/>
    </row>
    <row r="78" spans="1:15" x14ac:dyDescent="0.45">
      <c r="A78" s="152" t="s">
        <v>53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07"/>
      <c r="O78" s="107"/>
    </row>
    <row r="79" spans="1:15" x14ac:dyDescent="0.45">
      <c r="A79" s="152" t="s">
        <v>54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07"/>
      <c r="O79" s="107"/>
    </row>
    <row r="80" spans="1:15" x14ac:dyDescent="0.45">
      <c r="A80" s="152" t="s">
        <v>55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07"/>
      <c r="O80" s="107"/>
    </row>
    <row r="81" spans="1:13" x14ac:dyDescent="0.45">
      <c r="A81" s="152" t="s">
        <v>56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pans="1:13" x14ac:dyDescent="0.45">
      <c r="A82" s="152" t="s">
        <v>57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</row>
    <row r="83" spans="1:13" x14ac:dyDescent="0.45">
      <c r="A83" s="38"/>
      <c r="B83" s="38"/>
      <c r="C83" s="38"/>
      <c r="D83" s="38"/>
      <c r="G83" s="35"/>
      <c r="H83" s="35"/>
      <c r="I83" s="35"/>
      <c r="J83" s="35"/>
      <c r="K83" s="48"/>
      <c r="L83" s="48"/>
      <c r="M83" s="48"/>
    </row>
    <row r="84" spans="1:13" x14ac:dyDescent="0.45">
      <c r="A84" s="38"/>
      <c r="B84" s="38"/>
      <c r="C84" s="38"/>
      <c r="D84" s="38"/>
      <c r="G84" s="35"/>
      <c r="H84" s="35"/>
      <c r="I84" s="35"/>
      <c r="J84" s="35"/>
      <c r="K84" s="48"/>
      <c r="L84" s="48"/>
      <c r="M84" s="48"/>
    </row>
    <row r="85" spans="1:13" x14ac:dyDescent="0.45">
      <c r="A85" s="38"/>
      <c r="B85" s="38"/>
      <c r="C85" s="38"/>
      <c r="D85" s="38"/>
      <c r="G85" s="35"/>
      <c r="H85" s="35"/>
      <c r="I85" s="35"/>
      <c r="J85" s="35"/>
      <c r="K85" s="48"/>
      <c r="L85" s="48"/>
      <c r="M85" s="48"/>
    </row>
    <row r="86" spans="1:13" x14ac:dyDescent="0.45">
      <c r="A86" s="38"/>
      <c r="B86" s="38"/>
      <c r="C86" s="38"/>
      <c r="D86" s="38"/>
      <c r="G86" s="35"/>
      <c r="H86" s="35"/>
      <c r="I86" s="35"/>
      <c r="J86" s="35"/>
      <c r="K86" s="48"/>
      <c r="L86" s="48"/>
      <c r="M86" s="48"/>
    </row>
    <row r="87" spans="1:13" x14ac:dyDescent="0.45">
      <c r="A87" s="38"/>
      <c r="B87" s="38"/>
      <c r="C87" s="38"/>
      <c r="D87" s="38"/>
      <c r="G87" s="35"/>
      <c r="H87" s="35"/>
      <c r="I87" s="35"/>
      <c r="J87" s="35"/>
      <c r="K87" s="48"/>
      <c r="L87" s="48"/>
      <c r="M87" s="48"/>
    </row>
    <row r="88" spans="1:13" x14ac:dyDescent="0.45">
      <c r="A88" s="38"/>
      <c r="B88" s="38"/>
      <c r="C88" s="38"/>
      <c r="D88" s="38"/>
      <c r="G88" s="35"/>
      <c r="H88" s="35"/>
      <c r="I88" s="35"/>
      <c r="J88" s="35"/>
      <c r="K88" s="48"/>
      <c r="L88" s="48"/>
      <c r="M88" s="48"/>
    </row>
    <row r="89" spans="1:13" x14ac:dyDescent="0.45">
      <c r="A89" s="38"/>
      <c r="B89" s="38"/>
      <c r="C89" s="38"/>
      <c r="D89" s="38"/>
      <c r="G89" s="35"/>
      <c r="H89" s="35"/>
      <c r="I89" s="35"/>
      <c r="J89" s="35"/>
      <c r="K89" s="48"/>
      <c r="L89" s="48"/>
      <c r="M89" s="48"/>
    </row>
    <row r="90" spans="1:13" x14ac:dyDescent="0.45">
      <c r="A90" s="38"/>
      <c r="B90" s="38"/>
      <c r="C90" s="38"/>
      <c r="D90" s="38"/>
      <c r="I90" s="35"/>
      <c r="J90" s="35"/>
      <c r="K90" s="48"/>
      <c r="L90" s="48"/>
      <c r="M90" s="48"/>
    </row>
    <row r="91" spans="1:13" x14ac:dyDescent="0.45">
      <c r="A91" s="38"/>
      <c r="B91" s="38"/>
      <c r="C91" s="38"/>
      <c r="D91" s="38"/>
      <c r="I91" s="35"/>
      <c r="J91" s="35"/>
      <c r="K91" s="48"/>
      <c r="L91" s="48"/>
      <c r="M91" s="48"/>
    </row>
    <row r="92" spans="1:13" x14ac:dyDescent="0.45">
      <c r="A92" s="38"/>
      <c r="B92" s="38"/>
      <c r="C92" s="38"/>
      <c r="D92" s="38"/>
      <c r="I92" s="35"/>
      <c r="J92" s="35"/>
      <c r="K92" s="48"/>
      <c r="L92" s="48"/>
      <c r="M92" s="48"/>
    </row>
    <row r="93" spans="1:13" x14ac:dyDescent="0.45">
      <c r="A93" s="38"/>
      <c r="B93" s="38"/>
      <c r="C93" s="38"/>
      <c r="D93" s="38"/>
      <c r="I93" s="35"/>
      <c r="J93" s="35"/>
      <c r="K93" s="48"/>
      <c r="L93" s="48"/>
      <c r="M93" s="48"/>
    </row>
    <row r="94" spans="1:13" x14ac:dyDescent="0.45">
      <c r="A94" s="38"/>
      <c r="B94" s="38"/>
      <c r="C94" s="38"/>
      <c r="D94" s="38"/>
      <c r="I94" s="35"/>
      <c r="J94" s="35"/>
      <c r="K94" s="48"/>
      <c r="L94" s="48"/>
      <c r="M94" s="48"/>
    </row>
    <row r="95" spans="1:13" x14ac:dyDescent="0.45">
      <c r="A95" s="38"/>
      <c r="B95" s="38"/>
      <c r="C95" s="38"/>
      <c r="D95" s="38"/>
      <c r="I95" s="35"/>
      <c r="J95" s="35"/>
      <c r="K95" s="48"/>
      <c r="L95" s="48"/>
      <c r="M95" s="48"/>
    </row>
    <row r="96" spans="1:13" x14ac:dyDescent="0.45">
      <c r="A96" s="38"/>
      <c r="B96" s="38"/>
      <c r="C96" s="38"/>
      <c r="D96" s="38"/>
      <c r="I96" s="35"/>
      <c r="J96" s="35"/>
      <c r="K96" s="48"/>
      <c r="L96" s="48"/>
      <c r="M96" s="48"/>
    </row>
    <row r="97" spans="1:13" x14ac:dyDescent="0.45">
      <c r="A97" s="38"/>
      <c r="B97" s="38"/>
      <c r="C97" s="38"/>
      <c r="D97" s="38"/>
      <c r="I97" s="35"/>
      <c r="J97" s="35"/>
      <c r="K97" s="48"/>
      <c r="L97" s="48"/>
      <c r="M97" s="48"/>
    </row>
    <row r="98" spans="1:13" x14ac:dyDescent="0.45">
      <c r="I98" s="35"/>
      <c r="J98" s="35"/>
    </row>
    <row r="99" spans="1:13" x14ac:dyDescent="0.45">
      <c r="I99" s="35"/>
      <c r="J99" s="35"/>
    </row>
    <row r="100" spans="1:13" x14ac:dyDescent="0.45">
      <c r="I100" s="35"/>
      <c r="J100" s="35"/>
    </row>
    <row r="101" spans="1:13" x14ac:dyDescent="0.45">
      <c r="I101" s="35"/>
      <c r="J101" s="35"/>
    </row>
    <row r="102" spans="1:13" x14ac:dyDescent="0.45">
      <c r="I102" s="35"/>
      <c r="J102" s="35"/>
    </row>
    <row r="103" spans="1:13" x14ac:dyDescent="0.45">
      <c r="I103" s="35"/>
      <c r="J103" s="35"/>
    </row>
    <row r="104" spans="1:13" x14ac:dyDescent="0.45">
      <c r="I104" s="35"/>
      <c r="J104" s="35"/>
    </row>
    <row r="105" spans="1:13" x14ac:dyDescent="0.45">
      <c r="I105" s="35"/>
      <c r="J105" s="35"/>
    </row>
    <row r="106" spans="1:13" x14ac:dyDescent="0.45">
      <c r="I106" s="35"/>
      <c r="J106" s="35"/>
    </row>
    <row r="107" spans="1:13" x14ac:dyDescent="0.45">
      <c r="I107" s="35"/>
      <c r="J107" s="35"/>
    </row>
    <row r="108" spans="1:13" x14ac:dyDescent="0.45">
      <c r="I108" s="35"/>
      <c r="J108" s="35"/>
    </row>
    <row r="109" spans="1:13" x14ac:dyDescent="0.45">
      <c r="I109" s="35"/>
      <c r="J109" s="35"/>
    </row>
    <row r="110" spans="1:13" x14ac:dyDescent="0.45">
      <c r="I110" s="35"/>
      <c r="J110" s="35"/>
    </row>
    <row r="111" spans="1:13" x14ac:dyDescent="0.45">
      <c r="I111" s="35"/>
      <c r="J111" s="35"/>
    </row>
    <row r="112" spans="1:13" x14ac:dyDescent="0.45">
      <c r="I112" s="35"/>
      <c r="J112" s="35"/>
    </row>
    <row r="113" spans="9:10" x14ac:dyDescent="0.45">
      <c r="I113" s="35"/>
      <c r="J113" s="35"/>
    </row>
  </sheetData>
  <mergeCells count="12">
    <mergeCell ref="A82:M82"/>
    <mergeCell ref="G5:G6"/>
    <mergeCell ref="I5:I6"/>
    <mergeCell ref="A73:M73"/>
    <mergeCell ref="A74:M74"/>
    <mergeCell ref="A75:M75"/>
    <mergeCell ref="A76:M76"/>
    <mergeCell ref="A77:M77"/>
    <mergeCell ref="A78:M78"/>
    <mergeCell ref="A79:M79"/>
    <mergeCell ref="A80:M80"/>
    <mergeCell ref="A81:M81"/>
  </mergeCells>
  <printOptions horizontalCentered="1"/>
  <pageMargins left="0.5" right="0.5" top="0.75" bottom="0.5" header="0.3" footer="0.3"/>
  <pageSetup scale="88" fitToHeight="4" orientation="portrait" horizontalDpi="1200" verticalDpi="1200" r:id="rId1"/>
  <headerFooter scaleWithDoc="0">
    <oddHeader>&amp;C&amp;"-,Bold"&amp;14Account 380.20 Curve Fitting&amp;RExhibit DJG-12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20"/>
  <sheetViews>
    <sheetView zoomScale="110" zoomScaleNormal="110" workbookViewId="0"/>
  </sheetViews>
  <sheetFormatPr defaultRowHeight="14.25" x14ac:dyDescent="0.45"/>
  <cols>
    <col min="1" max="1" width="8.1328125" bestFit="1" customWidth="1"/>
    <col min="2" max="2" width="1.73046875" customWidth="1"/>
    <col min="3" max="3" width="32" bestFit="1" customWidth="1"/>
    <col min="4" max="4" width="1.73046875" customWidth="1"/>
    <col min="5" max="5" width="5.265625" bestFit="1" customWidth="1"/>
    <col min="6" max="6" width="1.73046875" customWidth="1"/>
    <col min="7" max="7" width="4" bestFit="1" customWidth="1"/>
    <col min="8" max="8" width="1.73046875" customWidth="1"/>
    <col min="9" max="9" width="7.3984375" bestFit="1" customWidth="1"/>
    <col min="10" max="10" width="1.73046875" customWidth="1"/>
    <col min="11" max="11" width="10.1328125" bestFit="1" customWidth="1"/>
    <col min="12" max="13" width="1.73046875" customWidth="1"/>
    <col min="14" max="14" width="5.265625" bestFit="1" customWidth="1"/>
    <col min="15" max="15" width="1.73046875" customWidth="1"/>
    <col min="16" max="16" width="3.1328125" bestFit="1" customWidth="1"/>
    <col min="17" max="17" width="1.73046875" customWidth="1"/>
    <col min="18" max="18" width="7.3984375" bestFit="1" customWidth="1"/>
    <col min="19" max="19" width="1.73046875" customWidth="1"/>
    <col min="20" max="20" width="10.1328125" bestFit="1" customWidth="1"/>
  </cols>
  <sheetData>
    <row r="1" spans="1:22" x14ac:dyDescent="0.4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3" spans="1:22" x14ac:dyDescent="0.45">
      <c r="D3" s="9"/>
      <c r="E3" s="9"/>
      <c r="F3" s="9"/>
      <c r="G3" s="9"/>
      <c r="H3" s="9"/>
      <c r="I3" s="9"/>
      <c r="J3" s="9"/>
      <c r="K3" s="9"/>
      <c r="R3" s="9"/>
      <c r="S3" s="9"/>
      <c r="T3" s="9"/>
    </row>
    <row r="4" spans="1:22" x14ac:dyDescent="0.45">
      <c r="A4" s="2"/>
      <c r="B4" s="2"/>
      <c r="C4" s="20"/>
      <c r="D4" s="2"/>
      <c r="E4" s="149" t="s">
        <v>91</v>
      </c>
      <c r="F4" s="149"/>
      <c r="G4" s="149"/>
      <c r="H4" s="149"/>
      <c r="I4" s="149"/>
      <c r="J4" s="149"/>
      <c r="K4" s="149"/>
      <c r="L4" s="3"/>
      <c r="M4" s="3"/>
      <c r="N4" s="149" t="s">
        <v>94</v>
      </c>
      <c r="O4" s="149"/>
      <c r="P4" s="149"/>
      <c r="Q4" s="149"/>
      <c r="R4" s="149"/>
      <c r="S4" s="149"/>
      <c r="T4" s="149"/>
    </row>
    <row r="5" spans="1:22" x14ac:dyDescent="0.45">
      <c r="A5" s="3" t="s">
        <v>0</v>
      </c>
      <c r="B5" s="3"/>
      <c r="C5" s="2"/>
      <c r="D5" s="2"/>
      <c r="E5" s="150" t="s">
        <v>29</v>
      </c>
      <c r="F5" s="150"/>
      <c r="G5" s="150"/>
      <c r="H5" s="2"/>
      <c r="I5" s="3" t="s">
        <v>63</v>
      </c>
      <c r="J5" s="3"/>
      <c r="K5" s="3" t="s">
        <v>4</v>
      </c>
      <c r="L5" s="56"/>
      <c r="M5" s="2"/>
      <c r="N5" s="150" t="s">
        <v>29</v>
      </c>
      <c r="O5" s="150"/>
      <c r="P5" s="150"/>
      <c r="Q5" s="2"/>
      <c r="R5" s="3" t="s">
        <v>63</v>
      </c>
      <c r="S5" s="3"/>
      <c r="T5" s="3" t="s">
        <v>4</v>
      </c>
    </row>
    <row r="6" spans="1:22" x14ac:dyDescent="0.45">
      <c r="A6" s="145" t="s">
        <v>1</v>
      </c>
      <c r="B6" s="3"/>
      <c r="C6" s="145" t="s">
        <v>2</v>
      </c>
      <c r="D6" s="2"/>
      <c r="E6" s="145" t="s">
        <v>30</v>
      </c>
      <c r="F6" s="90"/>
      <c r="G6" s="145" t="s">
        <v>31</v>
      </c>
      <c r="H6" s="96"/>
      <c r="I6" s="145" t="s">
        <v>3</v>
      </c>
      <c r="J6" s="90"/>
      <c r="K6" s="145" t="s">
        <v>5</v>
      </c>
      <c r="L6" s="56"/>
      <c r="M6" s="2"/>
      <c r="N6" s="145" t="s">
        <v>30</v>
      </c>
      <c r="O6" s="90"/>
      <c r="P6" s="145" t="s">
        <v>31</v>
      </c>
      <c r="Q6" s="96"/>
      <c r="R6" s="145" t="s">
        <v>3</v>
      </c>
      <c r="S6" s="90"/>
      <c r="T6" s="145" t="s">
        <v>5</v>
      </c>
    </row>
    <row r="7" spans="1:22" x14ac:dyDescent="0.45">
      <c r="L7" s="18"/>
    </row>
    <row r="8" spans="1:22" x14ac:dyDescent="0.45">
      <c r="C8" s="57" t="s">
        <v>95</v>
      </c>
      <c r="L8" s="18"/>
    </row>
    <row r="9" spans="1:22" s="91" customFormat="1" x14ac:dyDescent="0.45">
      <c r="C9" s="57"/>
      <c r="L9" s="18"/>
    </row>
    <row r="10" spans="1:22" x14ac:dyDescent="0.45">
      <c r="A10" s="1">
        <v>366</v>
      </c>
      <c r="C10" t="s">
        <v>233</v>
      </c>
      <c r="E10" s="30" t="s">
        <v>83</v>
      </c>
      <c r="F10" s="31" t="s">
        <v>8</v>
      </c>
      <c r="G10" s="32">
        <v>60</v>
      </c>
      <c r="I10" s="35">
        <v>1.84E-2</v>
      </c>
      <c r="K10" s="5">
        <v>15041164</v>
      </c>
      <c r="L10" s="18"/>
      <c r="N10" s="30" t="s">
        <v>75</v>
      </c>
      <c r="O10" s="97" t="s">
        <v>8</v>
      </c>
      <c r="P10" s="30">
        <v>72</v>
      </c>
      <c r="R10" s="35">
        <v>1.4566448897946499E-2</v>
      </c>
      <c r="S10" s="35"/>
      <c r="T10" s="5">
        <v>11876613.274977483</v>
      </c>
      <c r="V10" s="5"/>
    </row>
    <row r="11" spans="1:22" s="58" customFormat="1" x14ac:dyDescent="0.45">
      <c r="A11" s="1">
        <v>367</v>
      </c>
      <c r="B11" s="91"/>
      <c r="C11" s="91" t="s">
        <v>357</v>
      </c>
      <c r="E11" s="30" t="s">
        <v>75</v>
      </c>
      <c r="F11" s="31" t="s">
        <v>8</v>
      </c>
      <c r="G11" s="32">
        <v>38</v>
      </c>
      <c r="H11" s="91"/>
      <c r="I11" s="35">
        <v>4.3499999999999997E-2</v>
      </c>
      <c r="J11" s="91"/>
      <c r="K11" s="5">
        <v>49046290</v>
      </c>
      <c r="L11" s="18"/>
      <c r="M11" s="91"/>
      <c r="N11" s="30" t="s">
        <v>335</v>
      </c>
      <c r="O11" s="97" t="s">
        <v>8</v>
      </c>
      <c r="P11" s="30">
        <v>44</v>
      </c>
      <c r="Q11" s="91"/>
      <c r="R11" s="35">
        <v>3.369445859059958E-2</v>
      </c>
      <c r="S11" s="35"/>
      <c r="T11" s="5">
        <v>37954395.39647714</v>
      </c>
      <c r="V11" s="5"/>
    </row>
    <row r="12" spans="1:22" s="91" customFormat="1" x14ac:dyDescent="0.45">
      <c r="A12" s="1">
        <v>368</v>
      </c>
      <c r="C12" s="91" t="s">
        <v>235</v>
      </c>
      <c r="E12" s="30" t="s">
        <v>335</v>
      </c>
      <c r="F12" s="31" t="s">
        <v>8</v>
      </c>
      <c r="G12" s="32">
        <v>48</v>
      </c>
      <c r="I12" s="35">
        <v>3.3099999999999997E-2</v>
      </c>
      <c r="K12" s="5">
        <v>18200892</v>
      </c>
      <c r="L12" s="18"/>
      <c r="N12" s="30" t="s">
        <v>69</v>
      </c>
      <c r="O12" s="31" t="s">
        <v>8</v>
      </c>
      <c r="P12" s="30">
        <v>54</v>
      </c>
      <c r="R12" s="35">
        <v>2.67395391248751E-2</v>
      </c>
      <c r="S12" s="35"/>
      <c r="T12" s="5">
        <v>14707134.125414224</v>
      </c>
      <c r="V12" s="5"/>
    </row>
    <row r="13" spans="1:22" s="146" customFormat="1" x14ac:dyDescent="0.45">
      <c r="A13" s="1"/>
      <c r="E13" s="30"/>
      <c r="F13" s="31"/>
      <c r="G13" s="32"/>
      <c r="I13" s="35"/>
      <c r="K13" s="5"/>
      <c r="L13" s="18"/>
      <c r="N13" s="30"/>
      <c r="O13" s="31"/>
      <c r="P13" s="30"/>
      <c r="R13" s="35"/>
      <c r="S13" s="35"/>
      <c r="T13" s="5"/>
      <c r="V13" s="5"/>
    </row>
    <row r="14" spans="1:22" s="146" customFormat="1" x14ac:dyDescent="0.45">
      <c r="A14" s="1"/>
      <c r="C14" s="57" t="s">
        <v>261</v>
      </c>
      <c r="E14" s="30"/>
      <c r="F14" s="31"/>
      <c r="G14" s="32"/>
      <c r="I14" s="35"/>
      <c r="K14" s="5"/>
      <c r="L14" s="18"/>
      <c r="N14" s="30"/>
      <c r="O14" s="31"/>
      <c r="P14" s="30"/>
      <c r="R14" s="35"/>
      <c r="S14" s="35"/>
      <c r="T14" s="5"/>
      <c r="V14" s="5"/>
    </row>
    <row r="15" spans="1:22" s="146" customFormat="1" x14ac:dyDescent="0.45">
      <c r="A15" s="1"/>
      <c r="E15" s="30"/>
      <c r="F15" s="31"/>
      <c r="G15" s="32"/>
      <c r="I15" s="35"/>
      <c r="K15" s="5"/>
      <c r="L15" s="18"/>
      <c r="N15" s="30"/>
      <c r="O15" s="31"/>
      <c r="P15" s="30"/>
      <c r="R15" s="35"/>
      <c r="S15" s="35"/>
      <c r="T15" s="5"/>
      <c r="V15" s="5"/>
    </row>
    <row r="16" spans="1:22" s="91" customFormat="1" x14ac:dyDescent="0.45">
      <c r="A16" s="1">
        <v>376.2</v>
      </c>
      <c r="C16" s="91" t="s">
        <v>288</v>
      </c>
      <c r="E16" s="30" t="s">
        <v>83</v>
      </c>
      <c r="F16" s="31" t="s">
        <v>8</v>
      </c>
      <c r="G16" s="32">
        <v>55</v>
      </c>
      <c r="I16" s="35">
        <v>2.76E-2</v>
      </c>
      <c r="K16" s="5">
        <v>45596048</v>
      </c>
      <c r="L16" s="18"/>
      <c r="N16" s="30" t="s">
        <v>75</v>
      </c>
      <c r="O16" s="31" t="s">
        <v>8</v>
      </c>
      <c r="P16" s="30">
        <v>67</v>
      </c>
      <c r="R16" s="35">
        <v>2.1361329606325492E-2</v>
      </c>
      <c r="S16" s="35"/>
      <c r="T16" s="5">
        <v>35252448.93157991</v>
      </c>
      <c r="V16" s="5"/>
    </row>
    <row r="17" spans="1:22" s="146" customFormat="1" x14ac:dyDescent="0.45">
      <c r="A17" s="1">
        <v>376.4</v>
      </c>
      <c r="C17" s="146" t="s">
        <v>289</v>
      </c>
      <c r="E17" s="30" t="s">
        <v>335</v>
      </c>
      <c r="F17" s="31" t="s">
        <v>8</v>
      </c>
      <c r="G17" s="32">
        <v>60</v>
      </c>
      <c r="I17" s="35">
        <v>2.2499999999999999E-2</v>
      </c>
      <c r="K17" s="5">
        <v>14426476</v>
      </c>
      <c r="L17" s="18"/>
      <c r="N17" s="30" t="s">
        <v>69</v>
      </c>
      <c r="O17" s="31" t="s">
        <v>8</v>
      </c>
      <c r="P17" s="30">
        <v>68</v>
      </c>
      <c r="R17" s="35">
        <v>1.9309206211893082E-2</v>
      </c>
      <c r="S17" s="35"/>
      <c r="T17" s="5">
        <v>12384356.112025434</v>
      </c>
      <c r="V17" s="5"/>
    </row>
    <row r="18" spans="1:22" s="91" customFormat="1" x14ac:dyDescent="0.45">
      <c r="A18" s="1">
        <v>380.2</v>
      </c>
      <c r="C18" s="91" t="s">
        <v>293</v>
      </c>
      <c r="E18" s="30" t="s">
        <v>75</v>
      </c>
      <c r="F18" s="31" t="s">
        <v>8</v>
      </c>
      <c r="G18" s="32">
        <v>50</v>
      </c>
      <c r="I18" s="35">
        <v>4.0300000000000002E-2</v>
      </c>
      <c r="K18" s="5">
        <v>52439991</v>
      </c>
      <c r="L18" s="18"/>
      <c r="N18" s="30" t="s">
        <v>335</v>
      </c>
      <c r="O18" s="31" t="s">
        <v>8</v>
      </c>
      <c r="P18" s="30">
        <v>54</v>
      </c>
      <c r="R18" s="35">
        <v>3.5937320251401485E-2</v>
      </c>
      <c r="S18" s="35"/>
      <c r="T18" s="5">
        <v>46770622.174484052</v>
      </c>
      <c r="V18" s="5"/>
    </row>
    <row r="19" spans="1:22" x14ac:dyDescent="0.45">
      <c r="A19" s="23"/>
      <c r="B19" s="13"/>
      <c r="C19" s="13"/>
      <c r="D19" s="13"/>
      <c r="E19" s="13"/>
      <c r="F19" s="13"/>
      <c r="G19" s="13"/>
      <c r="H19" s="13"/>
      <c r="I19" s="7"/>
      <c r="J19" s="13"/>
      <c r="K19" s="6"/>
      <c r="L19" s="13"/>
      <c r="M19" s="13"/>
      <c r="N19" s="13"/>
      <c r="O19" s="13"/>
      <c r="P19" s="13"/>
      <c r="Q19" s="13"/>
      <c r="R19" s="7"/>
      <c r="S19" s="13"/>
      <c r="T19" s="6"/>
    </row>
    <row r="20" spans="1:22" x14ac:dyDescent="0.45">
      <c r="A20" s="1"/>
      <c r="I20" s="4"/>
      <c r="K20" s="5"/>
      <c r="R20" s="4"/>
      <c r="T20" s="5"/>
    </row>
  </sheetData>
  <mergeCells count="4">
    <mergeCell ref="E4:K4"/>
    <mergeCell ref="N4:T4"/>
    <mergeCell ref="E5:G5"/>
    <mergeCell ref="N5:P5"/>
  </mergeCells>
  <phoneticPr fontId="23" type="noConversion"/>
  <printOptions horizontalCentered="1"/>
  <pageMargins left="0.5" right="0.5" top="0.75" bottom="0.5" header="0.3" footer="0.3"/>
  <pageSetup fitToHeight="6" orientation="landscape" r:id="rId1"/>
  <headerFooter scaleWithDoc="0">
    <oddHeader>&amp;C&amp;"-,Bold"&amp;14Mass Property Parameter Comparison&amp;RExhibit DJG-4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R535"/>
  <sheetViews>
    <sheetView zoomScale="90" zoomScaleNormal="90" workbookViewId="0">
      <pane ySplit="9" topLeftCell="A10" activePane="bottomLeft" state="frozen"/>
      <selection pane="bottomLeft"/>
    </sheetView>
  </sheetViews>
  <sheetFormatPr defaultRowHeight="14.25" x14ac:dyDescent="0.45"/>
  <cols>
    <col min="2" max="2" width="2.73046875" customWidth="1"/>
    <col min="3" max="3" width="55.73046875" bestFit="1" customWidth="1"/>
    <col min="4" max="4" width="3.73046875" customWidth="1"/>
    <col min="5" max="5" width="16.73046875" customWidth="1"/>
    <col min="6" max="6" width="3.73046875" customWidth="1"/>
    <col min="7" max="7" width="8.1328125" customWidth="1"/>
    <col min="8" max="8" width="1.73046875" customWidth="1"/>
    <col min="9" max="9" width="12.73046875" customWidth="1"/>
    <col min="10" max="10" width="3.73046875" customWidth="1"/>
    <col min="11" max="11" width="8.1328125" customWidth="1"/>
    <col min="12" max="12" width="1.73046875" customWidth="1"/>
    <col min="13" max="13" width="12.73046875" customWidth="1"/>
    <col min="14" max="15" width="2.73046875" customWidth="1"/>
    <col min="16" max="16" width="8.1328125" customWidth="1"/>
    <col min="17" max="17" width="1.73046875" customWidth="1"/>
    <col min="18" max="18" width="12.73046875" customWidth="1"/>
  </cols>
  <sheetData>
    <row r="1" spans="1:18" x14ac:dyDescent="0.4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18" x14ac:dyDescent="0.45">
      <c r="E3" s="9" t="s">
        <v>17</v>
      </c>
      <c r="G3" s="153" t="s">
        <v>18</v>
      </c>
      <c r="H3" s="153"/>
      <c r="I3" s="153"/>
      <c r="K3" s="153" t="s">
        <v>19</v>
      </c>
      <c r="L3" s="153"/>
      <c r="M3" s="153"/>
      <c r="N3" s="9"/>
      <c r="P3" s="153" t="s">
        <v>20</v>
      </c>
      <c r="Q3" s="153"/>
      <c r="R3" s="153"/>
    </row>
    <row r="4" spans="1:18" x14ac:dyDescent="0.45">
      <c r="E4" s="9"/>
      <c r="G4" s="9"/>
      <c r="H4" s="9"/>
      <c r="I4" s="9"/>
      <c r="K4" s="9"/>
      <c r="L4" s="9"/>
      <c r="M4" s="9"/>
      <c r="N4" s="9"/>
      <c r="P4" s="9"/>
      <c r="Q4" s="9"/>
      <c r="R4" s="9"/>
    </row>
    <row r="5" spans="1:18" x14ac:dyDescent="0.45">
      <c r="E5" s="9"/>
      <c r="G5" s="154" t="s">
        <v>66</v>
      </c>
      <c r="H5" s="154"/>
      <c r="I5" s="154"/>
      <c r="K5" s="154" t="s">
        <v>93</v>
      </c>
      <c r="L5" s="154"/>
      <c r="M5" s="154"/>
      <c r="N5" s="10"/>
      <c r="P5" s="154" t="s">
        <v>93</v>
      </c>
      <c r="Q5" s="154"/>
      <c r="R5" s="154"/>
    </row>
    <row r="6" spans="1:18" x14ac:dyDescent="0.45">
      <c r="A6" s="2"/>
      <c r="B6" s="2"/>
      <c r="C6" s="20"/>
      <c r="D6" s="2"/>
      <c r="E6" s="2"/>
      <c r="F6" s="3"/>
      <c r="G6" s="150" t="s">
        <v>58</v>
      </c>
      <c r="H6" s="150"/>
      <c r="I6" s="150"/>
      <c r="J6" s="3"/>
      <c r="K6" s="150" t="s">
        <v>58</v>
      </c>
      <c r="L6" s="150"/>
      <c r="M6" s="150"/>
      <c r="N6" s="17"/>
      <c r="O6" s="2"/>
      <c r="P6" s="150" t="s">
        <v>38</v>
      </c>
      <c r="Q6" s="150"/>
      <c r="R6" s="150"/>
    </row>
    <row r="7" spans="1:18" x14ac:dyDescent="0.45">
      <c r="A7" s="3" t="s">
        <v>0</v>
      </c>
      <c r="B7" s="3"/>
      <c r="C7" s="2"/>
      <c r="D7" s="2"/>
      <c r="E7" s="3" t="s">
        <v>80</v>
      </c>
      <c r="F7" s="3"/>
      <c r="G7" s="3"/>
      <c r="H7" s="3"/>
      <c r="I7" s="3" t="s">
        <v>4</v>
      </c>
      <c r="J7" s="2"/>
      <c r="K7" s="3"/>
      <c r="L7" s="3"/>
      <c r="M7" s="3" t="s">
        <v>4</v>
      </c>
      <c r="N7" s="17"/>
      <c r="O7" s="2"/>
      <c r="P7" s="2"/>
      <c r="Q7" s="2"/>
      <c r="R7" s="3" t="s">
        <v>4</v>
      </c>
    </row>
    <row r="8" spans="1:18" x14ac:dyDescent="0.45">
      <c r="A8" s="98" t="s">
        <v>1</v>
      </c>
      <c r="B8" s="3"/>
      <c r="C8" s="98" t="s">
        <v>2</v>
      </c>
      <c r="D8" s="3"/>
      <c r="E8" s="88">
        <v>44377</v>
      </c>
      <c r="F8" s="3"/>
      <c r="G8" s="98" t="s">
        <v>3</v>
      </c>
      <c r="H8" s="3"/>
      <c r="I8" s="98" t="s">
        <v>5</v>
      </c>
      <c r="J8" s="2"/>
      <c r="K8" s="98" t="s">
        <v>3</v>
      </c>
      <c r="L8" s="3"/>
      <c r="M8" s="98" t="s">
        <v>5</v>
      </c>
      <c r="N8" s="17"/>
      <c r="O8" s="2"/>
      <c r="P8" s="98" t="s">
        <v>3</v>
      </c>
      <c r="Q8" s="3"/>
      <c r="R8" s="98" t="s">
        <v>5</v>
      </c>
    </row>
    <row r="9" spans="1:18" s="100" customFormat="1" x14ac:dyDescent="0.45">
      <c r="A9" s="125"/>
      <c r="B9" s="101"/>
      <c r="C9" s="125"/>
      <c r="D9" s="101"/>
      <c r="E9" s="126"/>
      <c r="F9" s="101"/>
      <c r="G9" s="125"/>
      <c r="H9" s="101"/>
      <c r="I9" s="125"/>
      <c r="J9" s="96"/>
      <c r="K9" s="125"/>
      <c r="L9" s="101"/>
      <c r="M9" s="125"/>
      <c r="N9" s="125"/>
      <c r="O9" s="96"/>
      <c r="P9" s="125"/>
      <c r="Q9" s="101"/>
      <c r="R9" s="125"/>
    </row>
    <row r="10" spans="1:18" x14ac:dyDescent="0.45">
      <c r="N10" s="63"/>
    </row>
    <row r="11" spans="1:18" s="100" customFormat="1" x14ac:dyDescent="0.45">
      <c r="A11" s="150" t="s">
        <v>95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1:18" s="100" customFormat="1" x14ac:dyDescent="0.4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s="100" customFormat="1" x14ac:dyDescent="0.4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s="100" customFormat="1" x14ac:dyDescent="0.45">
      <c r="A14" s="109"/>
      <c r="B14" s="109"/>
      <c r="C14" s="117" t="s">
        <v>96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7"/>
      <c r="O14" s="109"/>
      <c r="P14" s="109"/>
      <c r="Q14" s="109"/>
      <c r="R14" s="109"/>
    </row>
    <row r="15" spans="1:18" s="100" customFormat="1" x14ac:dyDescent="0.4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7"/>
      <c r="O15" s="109"/>
      <c r="P15" s="109"/>
      <c r="Q15" s="109"/>
      <c r="R15" s="109"/>
    </row>
    <row r="16" spans="1:18" s="100" customFormat="1" x14ac:dyDescent="0.45">
      <c r="A16" s="8">
        <v>311</v>
      </c>
      <c r="C16" s="100" t="s">
        <v>70</v>
      </c>
      <c r="E16" s="5"/>
      <c r="G16" s="4"/>
      <c r="I16" s="5"/>
      <c r="K16" s="4"/>
      <c r="M16" s="5"/>
      <c r="N16" s="18"/>
      <c r="P16" s="4"/>
      <c r="R16" s="5"/>
    </row>
    <row r="17" spans="1:18" s="100" customFormat="1" x14ac:dyDescent="0.45">
      <c r="A17" s="8"/>
      <c r="C17" s="100" t="s">
        <v>97</v>
      </c>
      <c r="E17" s="5">
        <v>31220750.77</v>
      </c>
      <c r="G17" s="4">
        <v>7.1199999999999999E-2</v>
      </c>
      <c r="I17" s="5">
        <v>2223141</v>
      </c>
      <c r="K17" s="4">
        <f>'DJG-6 Rate Development'!W17</f>
        <v>7.0686245135560016E-2</v>
      </c>
      <c r="M17" s="5">
        <f>'DJG-6 Rate Development'!U17</f>
        <v>2206877.6422444442</v>
      </c>
      <c r="N17" s="18"/>
      <c r="P17" s="4">
        <f t="shared" ref="P17:P24" si="0">K17-G17</f>
        <v>-5.1375486443998308E-4</v>
      </c>
      <c r="R17" s="5">
        <f t="shared" ref="R17:R24" si="1">M17-I17</f>
        <v>-16263.357755555771</v>
      </c>
    </row>
    <row r="18" spans="1:18" s="100" customFormat="1" x14ac:dyDescent="0.45">
      <c r="A18" s="8"/>
      <c r="C18" s="100" t="s">
        <v>98</v>
      </c>
      <c r="E18" s="5">
        <v>28704588.48</v>
      </c>
      <c r="G18" s="4">
        <v>7.2599999999999998E-2</v>
      </c>
      <c r="I18" s="5">
        <v>2084375</v>
      </c>
      <c r="K18" s="4">
        <f>'DJG-6 Rate Development'!W18</f>
        <v>7.2064388814320202E-2</v>
      </c>
      <c r="M18" s="5">
        <f>'DJG-6 Rate Development'!U18</f>
        <v>2068578.6249777765</v>
      </c>
      <c r="N18" s="18"/>
      <c r="P18" s="4">
        <f t="shared" si="0"/>
        <v>-5.3561118567979626E-4</v>
      </c>
      <c r="R18" s="5">
        <f t="shared" si="1"/>
        <v>-15796.375022223452</v>
      </c>
    </row>
    <row r="19" spans="1:18" s="100" customFormat="1" x14ac:dyDescent="0.45">
      <c r="A19" s="8"/>
      <c r="C19" s="100" t="s">
        <v>99</v>
      </c>
      <c r="E19" s="5">
        <v>70365075.150000006</v>
      </c>
      <c r="G19" s="4">
        <v>9.4499999999999987E-2</v>
      </c>
      <c r="I19" s="5">
        <v>6650237</v>
      </c>
      <c r="K19" s="4">
        <f>'DJG-6 Rate Development'!W19</f>
        <v>9.3682916217121201E-2</v>
      </c>
      <c r="M19" s="5">
        <f>'DJG-6 Rate Development'!U19</f>
        <v>6592005.439888888</v>
      </c>
      <c r="N19" s="18"/>
      <c r="P19" s="4">
        <f t="shared" si="0"/>
        <v>-8.170837828787858E-4</v>
      </c>
      <c r="R19" s="5">
        <f t="shared" si="1"/>
        <v>-58231.560111111961</v>
      </c>
    </row>
    <row r="20" spans="1:18" s="100" customFormat="1" x14ac:dyDescent="0.45">
      <c r="A20" s="8"/>
      <c r="C20" s="100" t="s">
        <v>100</v>
      </c>
      <c r="E20" s="5">
        <v>403636</v>
      </c>
      <c r="G20" s="4">
        <v>4.1299999999999996E-2</v>
      </c>
      <c r="I20" s="5">
        <v>16668</v>
      </c>
      <c r="K20" s="4">
        <f>'DJG-6 Rate Development'!W20</f>
        <v>4.1213418803563426E-2</v>
      </c>
      <c r="M20" s="5">
        <f>'DJG-6 Rate Development'!U20</f>
        <v>16635.219512195126</v>
      </c>
      <c r="N20" s="18"/>
      <c r="P20" s="4">
        <f t="shared" si="0"/>
        <v>-8.658119643657064E-5</v>
      </c>
      <c r="R20" s="5">
        <f t="shared" si="1"/>
        <v>-32.780487804873701</v>
      </c>
    </row>
    <row r="21" spans="1:18" s="100" customFormat="1" x14ac:dyDescent="0.45">
      <c r="A21" s="8"/>
      <c r="C21" s="100" t="s">
        <v>101</v>
      </c>
      <c r="E21" s="5">
        <v>2850759.83</v>
      </c>
      <c r="G21" s="4">
        <v>2.12E-2</v>
      </c>
      <c r="I21" s="5">
        <v>60390</v>
      </c>
      <c r="K21" s="4">
        <f>'DJG-6 Rate Development'!W21</f>
        <v>2.1179448014820045E-2</v>
      </c>
      <c r="M21" s="5">
        <f>'DJG-6 Rate Development'!U21</f>
        <v>60377.519622222229</v>
      </c>
      <c r="N21" s="18"/>
      <c r="P21" s="4">
        <f t="shared" si="0"/>
        <v>-2.0551985179955573E-5</v>
      </c>
      <c r="R21" s="5">
        <f t="shared" si="1"/>
        <v>-12.480377777770627</v>
      </c>
    </row>
    <row r="22" spans="1:18" s="100" customFormat="1" x14ac:dyDescent="0.45">
      <c r="A22" s="8"/>
      <c r="C22" s="100" t="s">
        <v>102</v>
      </c>
      <c r="E22" s="5">
        <v>572646.40000000002</v>
      </c>
      <c r="G22" s="4">
        <v>3.1200000000000002E-2</v>
      </c>
      <c r="I22" s="5">
        <v>17843</v>
      </c>
      <c r="K22" s="4">
        <f>'DJG-6 Rate Development'!W22</f>
        <v>3.1173401814429166E-2</v>
      </c>
      <c r="M22" s="5">
        <f>'DJG-6 Rate Development'!U22</f>
        <v>17851.336324786331</v>
      </c>
      <c r="N22" s="18"/>
      <c r="P22" s="4">
        <f t="shared" si="0"/>
        <v>-2.6598185570835681E-5</v>
      </c>
      <c r="R22" s="5">
        <f t="shared" si="1"/>
        <v>8.3363247863308061</v>
      </c>
    </row>
    <row r="23" spans="1:18" s="100" customFormat="1" x14ac:dyDescent="0.45">
      <c r="A23" s="8"/>
      <c r="C23" s="100" t="s">
        <v>103</v>
      </c>
      <c r="E23" s="5">
        <v>1978196.66</v>
      </c>
      <c r="G23" s="4">
        <v>3.1899999999999998E-2</v>
      </c>
      <c r="I23" s="5">
        <v>63177</v>
      </c>
      <c r="K23" s="4">
        <f>'DJG-6 Rate Development'!W23</f>
        <v>3.1882442582109823E-2</v>
      </c>
      <c r="M23" s="5">
        <f>'DJG-6 Rate Development'!U23</f>
        <v>63069.741428571426</v>
      </c>
      <c r="N23" s="18"/>
      <c r="P23" s="4">
        <f t="shared" si="0"/>
        <v>-1.7557417890175231E-5</v>
      </c>
      <c r="R23" s="5">
        <f t="shared" si="1"/>
        <v>-107.25857142857421</v>
      </c>
    </row>
    <row r="24" spans="1:18" s="100" customFormat="1" x14ac:dyDescent="0.45">
      <c r="A24" s="8"/>
      <c r="C24" s="100" t="s">
        <v>104</v>
      </c>
      <c r="E24" s="6">
        <v>608933.94999999995</v>
      </c>
      <c r="G24" s="7">
        <v>2.7000000000000003E-2</v>
      </c>
      <c r="I24" s="6">
        <v>16431</v>
      </c>
      <c r="K24" s="7">
        <f>'DJG-6 Rate Development'!W24</f>
        <v>2.6904578787417789E-2</v>
      </c>
      <c r="M24" s="6">
        <f>'DJG-6 Rate Development'!U24</f>
        <v>16383.111434108523</v>
      </c>
      <c r="N24" s="18"/>
      <c r="P24" s="7">
        <f t="shared" si="0"/>
        <v>-9.5421212582214032E-5</v>
      </c>
      <c r="R24" s="6">
        <f t="shared" si="1"/>
        <v>-47.888565891476901</v>
      </c>
    </row>
    <row r="25" spans="1:18" s="100" customFormat="1" x14ac:dyDescent="0.4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7"/>
      <c r="O25" s="109"/>
      <c r="P25" s="109"/>
      <c r="Q25" s="109"/>
      <c r="R25" s="109"/>
    </row>
    <row r="26" spans="1:18" s="100" customFormat="1" x14ac:dyDescent="0.45">
      <c r="A26" s="109"/>
      <c r="B26" s="109"/>
      <c r="C26" s="100" t="s">
        <v>77</v>
      </c>
      <c r="E26" s="61">
        <f>SUM(E17:E24)</f>
        <v>136704587.24000001</v>
      </c>
      <c r="F26" s="63"/>
      <c r="G26" s="84">
        <f>I26/E26</f>
        <v>8.1432980595275012E-2</v>
      </c>
      <c r="H26" s="63"/>
      <c r="I26" s="61">
        <f>SUM(I17:I24)</f>
        <v>11132262</v>
      </c>
      <c r="J26" s="63"/>
      <c r="K26" s="84">
        <f>'DJG-6 Rate Development'!W26</f>
        <v>8.0771090848970037E-2</v>
      </c>
      <c r="L26" s="63"/>
      <c r="M26" s="61">
        <f>'DJG-6 Rate Development'!U26</f>
        <v>11041778.63543299</v>
      </c>
      <c r="N26" s="18"/>
      <c r="P26" s="84">
        <f t="shared" ref="P26" si="2">K26-G26</f>
        <v>-6.6188974630497499E-4</v>
      </c>
      <c r="Q26" s="63"/>
      <c r="R26" s="61">
        <f t="shared" ref="R26" si="3">M26-I26</f>
        <v>-90483.364567009732</v>
      </c>
    </row>
    <row r="27" spans="1:18" s="100" customFormat="1" x14ac:dyDescent="0.4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7"/>
      <c r="O27" s="109"/>
      <c r="P27" s="109"/>
      <c r="Q27" s="109"/>
      <c r="R27" s="109"/>
    </row>
    <row r="28" spans="1:18" s="100" customFormat="1" x14ac:dyDescent="0.45">
      <c r="A28" s="8">
        <v>312</v>
      </c>
      <c r="C28" s="100" t="s">
        <v>105</v>
      </c>
      <c r="E28" s="5"/>
      <c r="G28" s="4"/>
      <c r="I28" s="5"/>
      <c r="K28" s="4"/>
      <c r="M28" s="5"/>
      <c r="N28" s="18"/>
      <c r="P28" s="4"/>
      <c r="R28" s="5"/>
    </row>
    <row r="29" spans="1:18" s="100" customFormat="1" x14ac:dyDescent="0.45">
      <c r="A29" s="8"/>
      <c r="C29" s="100" t="s">
        <v>106</v>
      </c>
      <c r="E29" s="5">
        <v>145963650.44</v>
      </c>
      <c r="G29" s="4">
        <v>8.1199999999999994E-2</v>
      </c>
      <c r="I29" s="5">
        <v>11855671</v>
      </c>
      <c r="K29" s="4">
        <f>'DJG-6 Rate Development'!W29</f>
        <v>8.2091589020888325E-2</v>
      </c>
      <c r="M29" s="5">
        <f>'DJG-6 Rate Development'!U29</f>
        <v>11982388.003909085</v>
      </c>
      <c r="N29" s="18"/>
      <c r="P29" s="4">
        <f t="shared" ref="P29:P37" si="4">K29-G29</f>
        <v>8.9158902088833092E-4</v>
      </c>
      <c r="R29" s="5">
        <f t="shared" ref="R29:R37" si="5">M29-I29</f>
        <v>126717.00390908495</v>
      </c>
    </row>
    <row r="30" spans="1:18" s="100" customFormat="1" x14ac:dyDescent="0.45">
      <c r="A30" s="8"/>
      <c r="C30" s="100" t="s">
        <v>107</v>
      </c>
      <c r="E30" s="5">
        <v>131206325.87</v>
      </c>
      <c r="G30" s="4">
        <v>8.48E-2</v>
      </c>
      <c r="I30" s="5">
        <v>11129880</v>
      </c>
      <c r="K30" s="4">
        <f>'DJG-6 Rate Development'!W30</f>
        <v>8.3921690012609407E-2</v>
      </c>
      <c r="M30" s="5">
        <f>'DJG-6 Rate Development'!U30</f>
        <v>11011056.607355556</v>
      </c>
      <c r="N30" s="18"/>
      <c r="P30" s="4">
        <f t="shared" si="4"/>
        <v>-8.7830998739059363E-4</v>
      </c>
      <c r="R30" s="5">
        <f t="shared" si="5"/>
        <v>-118823.39264444448</v>
      </c>
    </row>
    <row r="31" spans="1:18" s="100" customFormat="1" x14ac:dyDescent="0.45">
      <c r="A31" s="8"/>
      <c r="C31" s="100" t="s">
        <v>108</v>
      </c>
      <c r="E31" s="5">
        <v>18328450.760000002</v>
      </c>
      <c r="G31" s="4">
        <v>0.128</v>
      </c>
      <c r="I31" s="5">
        <v>2346816</v>
      </c>
      <c r="K31" s="4">
        <f>'DJG-6 Rate Development'!W31</f>
        <v>0.12663979278955709</v>
      </c>
      <c r="M31" s="5">
        <f>'DJG-6 Rate Development'!U31</f>
        <v>2321111.2064000005</v>
      </c>
      <c r="N31" s="18"/>
      <c r="P31" s="4">
        <f t="shared" si="4"/>
        <v>-1.3602072104429153E-3</v>
      </c>
      <c r="R31" s="5">
        <f t="shared" si="5"/>
        <v>-25704.79359999951</v>
      </c>
    </row>
    <row r="32" spans="1:18" s="100" customFormat="1" x14ac:dyDescent="0.45">
      <c r="A32" s="8"/>
      <c r="C32" s="100" t="s">
        <v>109</v>
      </c>
      <c r="E32" s="5">
        <v>43145544.880000003</v>
      </c>
      <c r="G32" s="4">
        <v>1.8600000000000002E-2</v>
      </c>
      <c r="I32" s="5">
        <v>802250</v>
      </c>
      <c r="K32" s="4">
        <f>'DJG-6 Rate Development'!W32</f>
        <v>1.8600789371919342E-2</v>
      </c>
      <c r="M32" s="5">
        <f>'DJG-6 Rate Development'!U32</f>
        <v>802541.19264957297</v>
      </c>
      <c r="N32" s="18"/>
      <c r="P32" s="4">
        <f t="shared" si="4"/>
        <v>7.8937191934011497E-7</v>
      </c>
      <c r="R32" s="5">
        <f t="shared" si="5"/>
        <v>291.19264957297128</v>
      </c>
    </row>
    <row r="33" spans="1:18" s="100" customFormat="1" x14ac:dyDescent="0.45">
      <c r="A33" s="8"/>
      <c r="C33" s="100" t="s">
        <v>100</v>
      </c>
      <c r="E33" s="5">
        <v>18138531.280000001</v>
      </c>
      <c r="G33" s="4">
        <v>2.4700000000000003E-2</v>
      </c>
      <c r="I33" s="5">
        <v>448271</v>
      </c>
      <c r="K33" s="4">
        <f>'DJG-6 Rate Development'!W33</f>
        <v>2.4765493207011186E-2</v>
      </c>
      <c r="M33" s="5">
        <f>'DJG-6 Rate Development'!U33</f>
        <v>449209.67319999996</v>
      </c>
      <c r="N33" s="18"/>
      <c r="P33" s="4">
        <f t="shared" si="4"/>
        <v>6.5493207011182303E-5</v>
      </c>
      <c r="R33" s="5">
        <f t="shared" si="5"/>
        <v>938.67319999996107</v>
      </c>
    </row>
    <row r="34" spans="1:18" s="100" customFormat="1" x14ac:dyDescent="0.45">
      <c r="A34" s="8"/>
      <c r="C34" s="100" t="s">
        <v>101</v>
      </c>
      <c r="E34" s="5">
        <v>86640662.870000005</v>
      </c>
      <c r="G34" s="4">
        <v>1.0500000000000001E-2</v>
      </c>
      <c r="I34" s="5">
        <v>906669</v>
      </c>
      <c r="K34" s="4">
        <f>'DJG-6 Rate Development'!W34</f>
        <v>1.0480129325884865E-2</v>
      </c>
      <c r="M34" s="5">
        <f>'DJG-6 Rate Development'!U34</f>
        <v>908005.35175799101</v>
      </c>
      <c r="N34" s="18"/>
      <c r="P34" s="4">
        <f t="shared" si="4"/>
        <v>-1.9870674115135198E-5</v>
      </c>
      <c r="R34" s="5">
        <f t="shared" si="5"/>
        <v>1336.3517579910113</v>
      </c>
    </row>
    <row r="35" spans="1:18" s="100" customFormat="1" x14ac:dyDescent="0.45">
      <c r="A35" s="8"/>
      <c r="C35" s="100" t="s">
        <v>102</v>
      </c>
      <c r="E35" s="5">
        <v>27136035.440000001</v>
      </c>
      <c r="G35" s="4">
        <v>3.4599999999999999E-2</v>
      </c>
      <c r="I35" s="5">
        <v>939144</v>
      </c>
      <c r="K35" s="4">
        <f>'DJG-6 Rate Development'!W35</f>
        <v>3.4565788400197542E-2</v>
      </c>
      <c r="M35" s="5">
        <f>'DJG-6 Rate Development'!U35</f>
        <v>937978.45903930138</v>
      </c>
      <c r="N35" s="18"/>
      <c r="P35" s="4">
        <f t="shared" ref="P35" si="6">K35-G35</f>
        <v>-3.4211599802456971E-5</v>
      </c>
      <c r="R35" s="5">
        <f t="shared" ref="R35" si="7">M35-I35</f>
        <v>-1165.5409606986213</v>
      </c>
    </row>
    <row r="36" spans="1:18" s="100" customFormat="1" x14ac:dyDescent="0.45">
      <c r="A36" s="8"/>
      <c r="C36" s="100" t="s">
        <v>103</v>
      </c>
      <c r="E36" s="5">
        <v>16510305.77</v>
      </c>
      <c r="G36" s="4">
        <v>1.3100000000000001E-2</v>
      </c>
      <c r="I36" s="5">
        <v>216849</v>
      </c>
      <c r="K36" s="4">
        <f>'DJG-6 Rate Development'!W36</f>
        <v>1.3087202818767926E-2</v>
      </c>
      <c r="M36" s="5">
        <f>'DJG-6 Rate Development'!U36</f>
        <v>216073.72021186433</v>
      </c>
      <c r="N36" s="18"/>
      <c r="P36" s="4">
        <f t="shared" si="4"/>
        <v>-1.2797181232074642E-5</v>
      </c>
      <c r="R36" s="5">
        <f t="shared" si="5"/>
        <v>-775.27978813566733</v>
      </c>
    </row>
    <row r="37" spans="1:18" s="100" customFormat="1" x14ac:dyDescent="0.45">
      <c r="A37" s="8"/>
      <c r="C37" s="100" t="s">
        <v>104</v>
      </c>
      <c r="E37" s="6">
        <v>44549418.75</v>
      </c>
      <c r="G37" s="7">
        <v>2.1700000000000001E-2</v>
      </c>
      <c r="I37" s="6">
        <v>964566</v>
      </c>
      <c r="K37" s="7">
        <f>'DJG-6 Rate Development'!W37</f>
        <v>2.1686388687770963E-2</v>
      </c>
      <c r="M37" s="6">
        <f>'DJG-6 Rate Development'!U37</f>
        <v>966116.01082677161</v>
      </c>
      <c r="N37" s="18"/>
      <c r="P37" s="7">
        <f t="shared" si="4"/>
        <v>-1.3611312229037942E-5</v>
      </c>
      <c r="R37" s="6">
        <f t="shared" si="5"/>
        <v>1550.0108267716132</v>
      </c>
    </row>
    <row r="38" spans="1:18" s="100" customFormat="1" x14ac:dyDescent="0.4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7"/>
      <c r="O38" s="109"/>
      <c r="P38" s="109"/>
      <c r="Q38" s="109"/>
      <c r="R38" s="109"/>
    </row>
    <row r="39" spans="1:18" s="100" customFormat="1" x14ac:dyDescent="0.45">
      <c r="A39" s="109"/>
      <c r="B39" s="109"/>
      <c r="C39" s="100" t="s">
        <v>110</v>
      </c>
      <c r="E39" s="61">
        <f>SUM(E29:E37)</f>
        <v>531618926.06</v>
      </c>
      <c r="F39" s="63"/>
      <c r="G39" s="84">
        <f>I39/E39</f>
        <v>5.5698009511155215E-2</v>
      </c>
      <c r="H39" s="63"/>
      <c r="I39" s="61">
        <f>SUM(I29:I37)</f>
        <v>29610116</v>
      </c>
      <c r="J39" s="63"/>
      <c r="K39" s="84">
        <f>'DJG-6 Rate Development'!W39</f>
        <v>5.5668597889628219E-2</v>
      </c>
      <c r="L39" s="63"/>
      <c r="M39" s="61">
        <f>'DJG-6 Rate Development'!U39</f>
        <v>29594480.225350138</v>
      </c>
      <c r="N39" s="18"/>
      <c r="P39" s="84">
        <f t="shared" ref="P39" si="8">K39-G39</f>
        <v>-2.9411621526996556E-5</v>
      </c>
      <c r="Q39" s="63"/>
      <c r="R39" s="61">
        <f t="shared" ref="R39" si="9">M39-I39</f>
        <v>-15635.7746498622</v>
      </c>
    </row>
    <row r="40" spans="1:18" s="100" customFormat="1" x14ac:dyDescent="0.45">
      <c r="A40" s="109"/>
      <c r="B40" s="109"/>
      <c r="E40" s="61"/>
      <c r="G40" s="84"/>
      <c r="I40" s="61"/>
      <c r="K40" s="84"/>
      <c r="M40" s="61"/>
      <c r="N40" s="18"/>
      <c r="P40" s="84"/>
      <c r="R40" s="61"/>
    </row>
    <row r="41" spans="1:18" s="100" customFormat="1" x14ac:dyDescent="0.45">
      <c r="A41" s="8">
        <v>314</v>
      </c>
      <c r="C41" s="100" t="s">
        <v>262</v>
      </c>
      <c r="E41" s="5"/>
      <c r="G41" s="4"/>
      <c r="I41" s="5"/>
      <c r="K41" s="4"/>
      <c r="M41" s="5"/>
      <c r="N41" s="18"/>
      <c r="P41" s="4"/>
      <c r="R41" s="5"/>
    </row>
    <row r="42" spans="1:18" s="100" customFormat="1" x14ac:dyDescent="0.45">
      <c r="A42" s="8"/>
      <c r="C42" s="100" t="s">
        <v>263</v>
      </c>
      <c r="E42" s="5">
        <v>43120404.939999998</v>
      </c>
      <c r="G42" s="4">
        <v>0.12359999999999999</v>
      </c>
      <c r="I42" s="5">
        <v>5327967</v>
      </c>
      <c r="K42" s="4">
        <f>'DJG-6 Rate Development'!W42</f>
        <v>0.12313893959309284</v>
      </c>
      <c r="M42" s="5">
        <f>'DJG-6 Rate Development'!U42</f>
        <v>5309800.9391363617</v>
      </c>
      <c r="N42" s="18"/>
      <c r="P42" s="4">
        <f t="shared" ref="P42:P49" si="10">K42-G42</f>
        <v>-4.6106040690714611E-4</v>
      </c>
      <c r="R42" s="5">
        <f t="shared" ref="R42:R49" si="11">M42-I42</f>
        <v>-18166.060863638297</v>
      </c>
    </row>
    <row r="43" spans="1:18" s="100" customFormat="1" x14ac:dyDescent="0.45">
      <c r="A43" s="8"/>
      <c r="C43" s="100" t="s">
        <v>264</v>
      </c>
      <c r="E43" s="5">
        <v>43450528.780000001</v>
      </c>
      <c r="G43" s="4">
        <v>0.12140000000000001</v>
      </c>
      <c r="I43" s="5">
        <v>5275984</v>
      </c>
      <c r="K43" s="4">
        <f>'DJG-6 Rate Development'!W43</f>
        <v>0.1214458459651036</v>
      </c>
      <c r="M43" s="5">
        <f>'DJG-6 Rate Development'!U43</f>
        <v>5276886.2253181813</v>
      </c>
      <c r="N43" s="18"/>
      <c r="P43" s="4">
        <f t="shared" si="10"/>
        <v>4.5845965103596953E-5</v>
      </c>
      <c r="R43" s="5">
        <f t="shared" si="11"/>
        <v>902.22531818132848</v>
      </c>
    </row>
    <row r="44" spans="1:18" s="100" customFormat="1" x14ac:dyDescent="0.45">
      <c r="A44" s="8"/>
      <c r="C44" s="100" t="s">
        <v>109</v>
      </c>
      <c r="E44" s="5">
        <v>23061354.719999999</v>
      </c>
      <c r="G44" s="4">
        <v>2.1400000000000002E-2</v>
      </c>
      <c r="I44" s="5">
        <v>493212</v>
      </c>
      <c r="K44" s="4">
        <f>'DJG-6 Rate Development'!W44</f>
        <v>2.1477886655871949E-2</v>
      </c>
      <c r="M44" s="5">
        <f>'DJG-6 Rate Development'!U44</f>
        <v>495309.16280701756</v>
      </c>
      <c r="N44" s="18"/>
      <c r="P44" s="4">
        <f t="shared" si="10"/>
        <v>7.7886655871946264E-5</v>
      </c>
      <c r="R44" s="5">
        <f t="shared" si="11"/>
        <v>2097.1628070175648</v>
      </c>
    </row>
    <row r="45" spans="1:18" s="100" customFormat="1" x14ac:dyDescent="0.45">
      <c r="A45" s="8"/>
      <c r="C45" s="100" t="s">
        <v>100</v>
      </c>
      <c r="E45" s="5">
        <v>16211252.08</v>
      </c>
      <c r="G45" s="4">
        <v>2.7099999999999999E-2</v>
      </c>
      <c r="I45" s="5">
        <v>439610</v>
      </c>
      <c r="K45" s="4">
        <f>'DJG-6 Rate Development'!W45</f>
        <v>2.7180656836977058E-2</v>
      </c>
      <c r="M45" s="5">
        <f>'DJG-6 Rate Development'!U45</f>
        <v>440632.47968421056</v>
      </c>
      <c r="N45" s="18"/>
      <c r="P45" s="4">
        <f t="shared" si="10"/>
        <v>8.0656836977058971E-5</v>
      </c>
      <c r="R45" s="5">
        <f t="shared" si="11"/>
        <v>1022.479684210557</v>
      </c>
    </row>
    <row r="46" spans="1:18" s="100" customFormat="1" x14ac:dyDescent="0.45">
      <c r="A46" s="8"/>
      <c r="C46" s="100" t="s">
        <v>101</v>
      </c>
      <c r="E46" s="5">
        <v>90282533.519999996</v>
      </c>
      <c r="G46" s="4">
        <v>1.1000000000000001E-2</v>
      </c>
      <c r="I46" s="5">
        <v>990459</v>
      </c>
      <c r="K46" s="4">
        <f>'DJG-6 Rate Development'!W46</f>
        <v>1.0966376446132646E-2</v>
      </c>
      <c r="M46" s="5">
        <f>'DJG-6 Rate Development'!U46</f>
        <v>990072.24909090903</v>
      </c>
      <c r="N46" s="18"/>
      <c r="P46" s="4">
        <f t="shared" si="10"/>
        <v>-3.3623553867354744E-5</v>
      </c>
      <c r="R46" s="5">
        <f t="shared" si="11"/>
        <v>-386.75090909097344</v>
      </c>
    </row>
    <row r="47" spans="1:18" s="100" customFormat="1" x14ac:dyDescent="0.45">
      <c r="A47" s="8"/>
      <c r="C47" s="100" t="s">
        <v>102</v>
      </c>
      <c r="E47" s="5">
        <v>25596100.379999999</v>
      </c>
      <c r="G47" s="4">
        <v>3.0699999999999998E-2</v>
      </c>
      <c r="I47" s="5">
        <v>786003</v>
      </c>
      <c r="K47" s="4">
        <f>'DJG-6 Rate Development'!W47</f>
        <v>3.0656223134917539E-2</v>
      </c>
      <c r="M47" s="5">
        <f>'DJG-6 Rate Development'!U47</f>
        <v>784679.7646330276</v>
      </c>
      <c r="N47" s="18"/>
      <c r="P47" s="4">
        <f t="shared" si="10"/>
        <v>-4.3776865082459371E-5</v>
      </c>
      <c r="R47" s="5">
        <f t="shared" si="11"/>
        <v>-1323.2353669723962</v>
      </c>
    </row>
    <row r="48" spans="1:18" s="100" customFormat="1" x14ac:dyDescent="0.45">
      <c r="A48" s="8"/>
      <c r="C48" s="100" t="s">
        <v>103</v>
      </c>
      <c r="E48" s="5">
        <v>24747396.809999999</v>
      </c>
      <c r="G48" s="4">
        <v>2.2400000000000003E-2</v>
      </c>
      <c r="I48" s="5">
        <v>554775</v>
      </c>
      <c r="K48" s="4">
        <f>'DJG-6 Rate Development'!W48</f>
        <v>2.2357672954509366E-2</v>
      </c>
      <c r="M48" s="5">
        <f>'DJG-6 Rate Development'!U48</f>
        <v>553294.20435344835</v>
      </c>
      <c r="N48" s="18"/>
      <c r="P48" s="4">
        <f t="shared" si="10"/>
        <v>-4.2327045490637288E-5</v>
      </c>
      <c r="R48" s="5">
        <f t="shared" si="11"/>
        <v>-1480.7956465516472</v>
      </c>
    </row>
    <row r="49" spans="1:18" s="100" customFormat="1" x14ac:dyDescent="0.45">
      <c r="A49" s="8"/>
      <c r="C49" s="100" t="s">
        <v>104</v>
      </c>
      <c r="E49" s="6">
        <v>18845310.170000002</v>
      </c>
      <c r="G49" s="7">
        <v>2.6099999999999998E-2</v>
      </c>
      <c r="I49" s="6">
        <v>492599</v>
      </c>
      <c r="K49" s="7">
        <f>'DJG-6 Rate Development'!W49</f>
        <v>2.61582885626764E-2</v>
      </c>
      <c r="M49" s="6">
        <f>'DJG-6 Rate Development'!U49</f>
        <v>492961.06148000032</v>
      </c>
      <c r="N49" s="18"/>
      <c r="P49" s="7">
        <f t="shared" si="10"/>
        <v>5.8288562676402089E-5</v>
      </c>
      <c r="R49" s="6">
        <f t="shared" si="11"/>
        <v>362.06148000032408</v>
      </c>
    </row>
    <row r="50" spans="1:18" s="100" customFormat="1" x14ac:dyDescent="0.4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7"/>
      <c r="O50" s="109"/>
      <c r="P50" s="109"/>
      <c r="Q50" s="109"/>
      <c r="R50" s="109"/>
    </row>
    <row r="51" spans="1:18" s="100" customFormat="1" x14ac:dyDescent="0.45">
      <c r="A51" s="109"/>
      <c r="B51" s="109"/>
      <c r="C51" s="100" t="s">
        <v>265</v>
      </c>
      <c r="E51" s="61">
        <f>SUM(E42:E49)</f>
        <v>285314881.39999998</v>
      </c>
      <c r="F51" s="63"/>
      <c r="G51" s="84">
        <f>I51/E51</f>
        <v>5.0332492050658248E-2</v>
      </c>
      <c r="H51" s="63"/>
      <c r="I51" s="61">
        <f>SUM(I42:I49)</f>
        <v>14360609</v>
      </c>
      <c r="J51" s="63"/>
      <c r="K51" s="84">
        <f>'DJG-6 Rate Development'!W51</f>
        <v>5.0273003693746897E-2</v>
      </c>
      <c r="L51" s="63"/>
      <c r="M51" s="61">
        <f>'DJG-6 Rate Development'!U51</f>
        <v>14343636.086503157</v>
      </c>
      <c r="N51" s="18"/>
      <c r="P51" s="84">
        <f t="shared" ref="P51" si="12">K51-G51</f>
        <v>-5.948835691135107E-5</v>
      </c>
      <c r="Q51" s="63"/>
      <c r="R51" s="61">
        <f t="shared" ref="R51" si="13">M51-I51</f>
        <v>-16972.913496842608</v>
      </c>
    </row>
    <row r="52" spans="1:18" s="100" customFormat="1" x14ac:dyDescent="0.45">
      <c r="A52" s="109"/>
      <c r="B52" s="109"/>
      <c r="E52" s="61"/>
      <c r="G52" s="84"/>
      <c r="I52" s="61"/>
      <c r="K52" s="84"/>
      <c r="M52" s="61"/>
      <c r="N52" s="18"/>
      <c r="P52" s="84"/>
      <c r="R52" s="61"/>
    </row>
    <row r="53" spans="1:18" s="100" customFormat="1" x14ac:dyDescent="0.45">
      <c r="A53" s="8">
        <v>315</v>
      </c>
      <c r="C53" s="100" t="s">
        <v>111</v>
      </c>
      <c r="E53" s="5"/>
      <c r="G53" s="4"/>
      <c r="I53" s="5"/>
      <c r="K53" s="4"/>
      <c r="M53" s="5"/>
      <c r="N53" s="18"/>
      <c r="P53" s="4"/>
      <c r="R53" s="5"/>
    </row>
    <row r="54" spans="1:18" s="100" customFormat="1" x14ac:dyDescent="0.45">
      <c r="A54" s="8"/>
      <c r="C54" s="100" t="s">
        <v>112</v>
      </c>
      <c r="E54" s="5">
        <v>8165679.5099999998</v>
      </c>
      <c r="G54" s="4">
        <v>0.1099</v>
      </c>
      <c r="I54" s="5">
        <v>897722</v>
      </c>
      <c r="K54" s="4">
        <f>'DJG-6 Rate Development'!W54</f>
        <v>0.11068820731023495</v>
      </c>
      <c r="M54" s="5">
        <f>'DJG-6 Rate Development'!U54</f>
        <v>903844.4264318177</v>
      </c>
      <c r="N54" s="18"/>
      <c r="P54" s="4">
        <f t="shared" ref="P54:P62" si="14">K54-G54</f>
        <v>7.8820731023494794E-4</v>
      </c>
      <c r="R54" s="5">
        <f t="shared" ref="R54:R62" si="15">M54-I54</f>
        <v>6122.4264318177011</v>
      </c>
    </row>
    <row r="55" spans="1:18" s="100" customFormat="1" x14ac:dyDescent="0.45">
      <c r="A55" s="8"/>
      <c r="C55" s="100" t="s">
        <v>113</v>
      </c>
      <c r="E55" s="5">
        <v>7963019.0099999998</v>
      </c>
      <c r="G55" s="4">
        <v>0.1225</v>
      </c>
      <c r="I55" s="5">
        <v>975120</v>
      </c>
      <c r="K55" s="4">
        <f>'DJG-6 Rate Development'!W55</f>
        <v>0.12375956239525879</v>
      </c>
      <c r="M55" s="5">
        <f>'DJG-6 Rate Development'!U55</f>
        <v>985499.74802272685</v>
      </c>
      <c r="N55" s="18"/>
      <c r="P55" s="4">
        <f t="shared" si="14"/>
        <v>1.2595623952587898E-3</v>
      </c>
      <c r="R55" s="5">
        <f t="shared" si="15"/>
        <v>10379.748022726853</v>
      </c>
    </row>
    <row r="56" spans="1:18" s="100" customFormat="1" x14ac:dyDescent="0.45">
      <c r="A56" s="8"/>
      <c r="C56" s="100" t="s">
        <v>114</v>
      </c>
      <c r="E56" s="5">
        <v>7881899</v>
      </c>
      <c r="G56" s="4">
        <v>6.6100000000000006E-2</v>
      </c>
      <c r="I56" s="5">
        <v>520750</v>
      </c>
      <c r="K56" s="4">
        <f>'DJG-6 Rate Development'!W56</f>
        <v>6.5899733161905602E-2</v>
      </c>
      <c r="M56" s="5">
        <f>'DJG-6 Rate Development'!U56</f>
        <v>519415.0409090906</v>
      </c>
      <c r="N56" s="18"/>
      <c r="P56" s="4">
        <f t="shared" si="14"/>
        <v>-2.0026683809440393E-4</v>
      </c>
      <c r="R56" s="5">
        <f t="shared" si="15"/>
        <v>-1334.9590909093968</v>
      </c>
    </row>
    <row r="57" spans="1:18" s="100" customFormat="1" x14ac:dyDescent="0.45">
      <c r="A57" s="8"/>
      <c r="C57" s="100" t="s">
        <v>109</v>
      </c>
      <c r="E57" s="5">
        <v>1678558.68</v>
      </c>
      <c r="G57" s="4">
        <v>1.2E-2</v>
      </c>
      <c r="I57" s="5">
        <v>20158</v>
      </c>
      <c r="K57" s="4">
        <f>'DJG-6 Rate Development'!W57</f>
        <v>1.1988394160234585E-2</v>
      </c>
      <c r="M57" s="5">
        <f>'DJG-6 Rate Development'!U57</f>
        <v>20123.223076923074</v>
      </c>
      <c r="N57" s="18"/>
      <c r="P57" s="4">
        <f t="shared" si="14"/>
        <v>-1.1605839765414794E-5</v>
      </c>
      <c r="R57" s="5">
        <f t="shared" si="15"/>
        <v>-34.776923076926323</v>
      </c>
    </row>
    <row r="58" spans="1:18" s="100" customFormat="1" x14ac:dyDescent="0.45">
      <c r="A58" s="8"/>
      <c r="C58" s="100" t="s">
        <v>100</v>
      </c>
      <c r="E58" s="5">
        <v>962486.71</v>
      </c>
      <c r="G58" s="4">
        <v>2.5000000000000001E-2</v>
      </c>
      <c r="I58" s="5">
        <v>24102</v>
      </c>
      <c r="K58" s="4">
        <f>'DJG-6 Rate Development'!W58</f>
        <v>2.5029112412057606E-2</v>
      </c>
      <c r="M58" s="5">
        <f>'DJG-6 Rate Development'!U58</f>
        <v>24090.18805970149</v>
      </c>
      <c r="N58" s="18"/>
      <c r="P58" s="4">
        <f t="shared" si="14"/>
        <v>2.9112412057604592E-5</v>
      </c>
      <c r="R58" s="5">
        <f t="shared" si="15"/>
        <v>-11.811940298510308</v>
      </c>
    </row>
    <row r="59" spans="1:18" s="100" customFormat="1" x14ac:dyDescent="0.45">
      <c r="A59" s="8"/>
      <c r="C59" s="100" t="s">
        <v>101</v>
      </c>
      <c r="E59" s="5">
        <v>7300879</v>
      </c>
      <c r="G59" s="4">
        <v>7.7000000000000002E-3</v>
      </c>
      <c r="I59" s="5">
        <v>55979</v>
      </c>
      <c r="K59" s="4">
        <f>'DJG-6 Rate Development'!W59</f>
        <v>7.684756999188057E-3</v>
      </c>
      <c r="M59" s="5">
        <f>'DJG-6 Rate Development'!U59</f>
        <v>56105.480995475104</v>
      </c>
      <c r="N59" s="18"/>
      <c r="P59" s="4">
        <f t="shared" si="14"/>
        <v>-1.5243000811943248E-5</v>
      </c>
      <c r="R59" s="5">
        <f t="shared" si="15"/>
        <v>126.48099547510355</v>
      </c>
    </row>
    <row r="60" spans="1:18" s="100" customFormat="1" x14ac:dyDescent="0.45">
      <c r="A60" s="8"/>
      <c r="C60" s="100" t="s">
        <v>102</v>
      </c>
      <c r="E60" s="5">
        <v>2199936</v>
      </c>
      <c r="G60" s="4">
        <v>2.64E-2</v>
      </c>
      <c r="I60" s="5">
        <v>58169</v>
      </c>
      <c r="K60" s="4">
        <f>'DJG-6 Rate Development'!W60</f>
        <v>2.6475571064231821E-2</v>
      </c>
      <c r="M60" s="5">
        <f>'DJG-6 Rate Development'!U60</f>
        <v>58244.561904761897</v>
      </c>
      <c r="N60" s="18"/>
      <c r="P60" s="4">
        <f t="shared" si="14"/>
        <v>7.5571064231821222E-5</v>
      </c>
      <c r="R60" s="5">
        <f t="shared" si="15"/>
        <v>75.561904761896585</v>
      </c>
    </row>
    <row r="61" spans="1:18" s="100" customFormat="1" x14ac:dyDescent="0.45">
      <c r="A61" s="8"/>
      <c r="C61" s="100" t="s">
        <v>103</v>
      </c>
      <c r="E61" s="5">
        <v>738473.77</v>
      </c>
      <c r="G61" s="4">
        <v>1.41E-2</v>
      </c>
      <c r="I61" s="5">
        <v>10426</v>
      </c>
      <c r="K61" s="4">
        <f>'DJG-6 Rate Development'!W61</f>
        <v>1.4150270173231122E-2</v>
      </c>
      <c r="M61" s="5">
        <f>'DJG-6 Rate Development'!U61</f>
        <v>10449.60336134454</v>
      </c>
      <c r="N61" s="18"/>
      <c r="P61" s="4">
        <f t="shared" si="14"/>
        <v>5.0270173231121984E-5</v>
      </c>
      <c r="R61" s="5">
        <f t="shared" si="15"/>
        <v>23.603361344539735</v>
      </c>
    </row>
    <row r="62" spans="1:18" s="100" customFormat="1" x14ac:dyDescent="0.45">
      <c r="A62" s="8"/>
      <c r="C62" s="100" t="s">
        <v>104</v>
      </c>
      <c r="E62" s="6">
        <v>1412094.5</v>
      </c>
      <c r="G62" s="7">
        <v>2.3700000000000002E-2</v>
      </c>
      <c r="I62" s="6">
        <v>33423</v>
      </c>
      <c r="K62" s="7">
        <f>'DJG-6 Rate Development'!W62</f>
        <v>2.375566246457126E-2</v>
      </c>
      <c r="M62" s="6">
        <f>'DJG-6 Rate Development'!U62</f>
        <v>33545.240310077519</v>
      </c>
      <c r="N62" s="18"/>
      <c r="P62" s="7">
        <f t="shared" si="14"/>
        <v>5.5662464571257925E-5</v>
      </c>
      <c r="R62" s="6">
        <f t="shared" si="15"/>
        <v>122.2403100775191</v>
      </c>
    </row>
    <row r="63" spans="1:18" s="100" customFormat="1" x14ac:dyDescent="0.4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7"/>
      <c r="O63" s="109"/>
      <c r="P63" s="109"/>
      <c r="Q63" s="109"/>
      <c r="R63" s="109"/>
    </row>
    <row r="64" spans="1:18" s="100" customFormat="1" x14ac:dyDescent="0.45">
      <c r="A64" s="109"/>
      <c r="B64" s="109"/>
      <c r="C64" s="100" t="s">
        <v>115</v>
      </c>
      <c r="E64" s="61">
        <f>SUM(E54:E62)</f>
        <v>38303026.18</v>
      </c>
      <c r="F64" s="63"/>
      <c r="G64" s="84">
        <f>I64/E64</f>
        <v>6.777138150393526E-2</v>
      </c>
      <c r="H64" s="63"/>
      <c r="I64" s="61">
        <f>SUM(I54:I62)</f>
        <v>2595849</v>
      </c>
      <c r="J64" s="63"/>
      <c r="K64" s="84">
        <f>'DJG-6 Rate Development'!W64</f>
        <v>6.8175227220961046E-2</v>
      </c>
      <c r="L64" s="63"/>
      <c r="M64" s="61">
        <f>'DJG-6 Rate Development'!U64</f>
        <v>2611317.5130719193</v>
      </c>
      <c r="N64" s="18"/>
      <c r="P64" s="84">
        <f t="shared" ref="P64" si="16">K64-G64</f>
        <v>4.0384571702578587E-4</v>
      </c>
      <c r="Q64" s="63"/>
      <c r="R64" s="61">
        <f t="shared" ref="R64" si="17">M64-I64</f>
        <v>15468.513071919326</v>
      </c>
    </row>
    <row r="65" spans="1:18" s="100" customFormat="1" x14ac:dyDescent="0.4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7"/>
      <c r="O65" s="109"/>
      <c r="P65" s="109"/>
      <c r="Q65" s="109"/>
      <c r="R65" s="109"/>
    </row>
    <row r="66" spans="1:18" s="100" customFormat="1" x14ac:dyDescent="0.45">
      <c r="A66" s="8">
        <v>316</v>
      </c>
      <c r="C66" s="100" t="s">
        <v>116</v>
      </c>
      <c r="E66" s="5"/>
      <c r="G66" s="4"/>
      <c r="I66" s="5"/>
      <c r="K66" s="4"/>
      <c r="M66" s="5"/>
      <c r="N66" s="18"/>
      <c r="P66" s="4"/>
      <c r="R66" s="5"/>
    </row>
    <row r="67" spans="1:18" s="100" customFormat="1" x14ac:dyDescent="0.45">
      <c r="A67" s="8"/>
      <c r="C67" s="100" t="s">
        <v>117</v>
      </c>
      <c r="E67" s="5">
        <v>1069833.53</v>
      </c>
      <c r="G67" s="4">
        <v>0.11230000000000001</v>
      </c>
      <c r="I67" s="5">
        <v>120179</v>
      </c>
      <c r="K67" s="4">
        <f>'DJG-6 Rate Development'!W67</f>
        <v>0.11262297400690839</v>
      </c>
      <c r="M67" s="5">
        <f>'DJG-6 Rate Development'!U67</f>
        <v>120487.83384090905</v>
      </c>
      <c r="N67" s="18"/>
      <c r="P67" s="4">
        <f t="shared" ref="P67:P74" si="18">K67-G67</f>
        <v>3.229740069083803E-4</v>
      </c>
      <c r="R67" s="5">
        <f t="shared" ref="R67:R74" si="19">M67-I67</f>
        <v>308.8338409090502</v>
      </c>
    </row>
    <row r="68" spans="1:18" s="100" customFormat="1" x14ac:dyDescent="0.45">
      <c r="A68" s="8"/>
      <c r="C68" s="100" t="s">
        <v>118</v>
      </c>
      <c r="E68" s="5">
        <v>1191523.74</v>
      </c>
      <c r="G68" s="4">
        <v>0.1124</v>
      </c>
      <c r="I68" s="5">
        <v>133970</v>
      </c>
      <c r="K68" s="4">
        <f>'DJG-6 Rate Development'!W68</f>
        <v>0.11256165232137583</v>
      </c>
      <c r="M68" s="5">
        <f>'DJG-6 Rate Development'!U68</f>
        <v>134119.8809545454</v>
      </c>
      <c r="N68" s="18"/>
      <c r="P68" s="4">
        <f t="shared" si="18"/>
        <v>1.6165232137582697E-4</v>
      </c>
      <c r="R68" s="5">
        <f t="shared" si="19"/>
        <v>149.88095454539871</v>
      </c>
    </row>
    <row r="69" spans="1:18" s="100" customFormat="1" x14ac:dyDescent="0.45">
      <c r="A69" s="8"/>
      <c r="C69" s="100" t="s">
        <v>119</v>
      </c>
      <c r="E69" s="5">
        <v>4577171.93</v>
      </c>
      <c r="G69" s="4">
        <v>6.8099999999999994E-2</v>
      </c>
      <c r="I69" s="5">
        <v>311918</v>
      </c>
      <c r="K69" s="4">
        <f>'DJG-6 Rate Development'!W69</f>
        <v>6.7383035045437231E-2</v>
      </c>
      <c r="M69" s="5">
        <f>'DJG-6 Rate Development'!U69</f>
        <v>308423.73656818154</v>
      </c>
      <c r="N69" s="18"/>
      <c r="P69" s="4">
        <f t="shared" si="18"/>
        <v>-7.1696495456276266E-4</v>
      </c>
      <c r="R69" s="5">
        <f t="shared" si="19"/>
        <v>-3494.2634318184573</v>
      </c>
    </row>
    <row r="70" spans="1:18" s="100" customFormat="1" x14ac:dyDescent="0.45">
      <c r="A70" s="8"/>
      <c r="C70" s="100" t="s">
        <v>100</v>
      </c>
      <c r="E70" s="5">
        <v>336377.91</v>
      </c>
      <c r="G70" s="4">
        <v>2.41E-2</v>
      </c>
      <c r="I70" s="5">
        <v>8107</v>
      </c>
      <c r="K70" s="4">
        <f>'DJG-6 Rate Development'!W70</f>
        <v>2.4112234831040889E-2</v>
      </c>
      <c r="M70" s="5">
        <f>'DJG-6 Rate Development'!U70</f>
        <v>8110.8231578947361</v>
      </c>
      <c r="N70" s="18"/>
      <c r="P70" s="4">
        <f t="shared" si="18"/>
        <v>1.2234831040888738E-5</v>
      </c>
      <c r="R70" s="5">
        <f t="shared" si="19"/>
        <v>3.8231578947361413</v>
      </c>
    </row>
    <row r="71" spans="1:18" s="100" customFormat="1" x14ac:dyDescent="0.45">
      <c r="A71" s="8"/>
      <c r="C71" s="100" t="s">
        <v>101</v>
      </c>
      <c r="E71" s="5">
        <v>6163</v>
      </c>
      <c r="G71" s="4">
        <v>8.1000000000000013E-3</v>
      </c>
      <c r="I71" s="5">
        <v>50</v>
      </c>
      <c r="K71" s="4">
        <f>'DJG-6 Rate Development'!W71</f>
        <v>8.1253770938059713E-3</v>
      </c>
      <c r="M71" s="5">
        <f>'DJG-6 Rate Development'!U71</f>
        <v>50.076699029126203</v>
      </c>
      <c r="N71" s="18"/>
      <c r="P71" s="4">
        <f t="shared" si="18"/>
        <v>2.5377093805969975E-5</v>
      </c>
      <c r="R71" s="5">
        <f t="shared" si="19"/>
        <v>7.66990291262033E-2</v>
      </c>
    </row>
    <row r="72" spans="1:18" s="100" customFormat="1" x14ac:dyDescent="0.45">
      <c r="A72" s="8"/>
      <c r="C72" s="100" t="s">
        <v>102</v>
      </c>
      <c r="E72" s="5">
        <v>163675.98000000001</v>
      </c>
      <c r="G72" s="4">
        <v>2.92E-2</v>
      </c>
      <c r="I72" s="5">
        <v>4780</v>
      </c>
      <c r="K72" s="4">
        <f>'DJG-6 Rate Development'!W72</f>
        <v>2.9170387390497165E-2</v>
      </c>
      <c r="M72" s="5">
        <f>'DJG-6 Rate Development'!U72</f>
        <v>4774.4917431192662</v>
      </c>
      <c r="N72" s="18"/>
      <c r="P72" s="4">
        <f t="shared" si="18"/>
        <v>-2.9612609502835396E-5</v>
      </c>
      <c r="R72" s="5">
        <f t="shared" si="19"/>
        <v>-5.5082568807338248</v>
      </c>
    </row>
    <row r="73" spans="1:18" s="100" customFormat="1" x14ac:dyDescent="0.45">
      <c r="A73" s="8"/>
      <c r="C73" s="100" t="s">
        <v>103</v>
      </c>
      <c r="E73" s="5">
        <v>182443.03</v>
      </c>
      <c r="G73" s="4">
        <v>3.6900000000000002E-2</v>
      </c>
      <c r="I73" s="5">
        <v>6736</v>
      </c>
      <c r="K73" s="4">
        <f>'DJG-6 Rate Development'!W73</f>
        <v>3.6899964768784779E-2</v>
      </c>
      <c r="M73" s="5">
        <f>'DJG-6 Rate Development'!U73</f>
        <v>6732.1413793103447</v>
      </c>
      <c r="N73" s="18"/>
      <c r="P73" s="4">
        <f t="shared" si="18"/>
        <v>-3.523121522297501E-8</v>
      </c>
      <c r="R73" s="5">
        <f t="shared" si="19"/>
        <v>-3.858620689655254</v>
      </c>
    </row>
    <row r="74" spans="1:18" s="100" customFormat="1" x14ac:dyDescent="0.45">
      <c r="A74" s="8"/>
      <c r="C74" s="100" t="s">
        <v>104</v>
      </c>
      <c r="E74" s="6">
        <v>62866</v>
      </c>
      <c r="G74" s="7">
        <v>1.8500000000000003E-2</v>
      </c>
      <c r="I74" s="6">
        <v>1164</v>
      </c>
      <c r="K74" s="7">
        <f>'DJG-6 Rate Development'!W74</f>
        <v>1.8512798651099161E-2</v>
      </c>
      <c r="M74" s="6">
        <f>'DJG-6 Rate Development'!U74</f>
        <v>1163.8255999999999</v>
      </c>
      <c r="N74" s="18"/>
      <c r="P74" s="7">
        <f t="shared" si="18"/>
        <v>1.2798651099158592E-5</v>
      </c>
      <c r="R74" s="6">
        <f t="shared" si="19"/>
        <v>-0.17440000000010514</v>
      </c>
    </row>
    <row r="75" spans="1:18" s="100" customFormat="1" x14ac:dyDescent="0.4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7"/>
      <c r="O75" s="109"/>
      <c r="P75" s="109"/>
      <c r="Q75" s="109"/>
      <c r="R75" s="109"/>
    </row>
    <row r="76" spans="1:18" s="100" customFormat="1" x14ac:dyDescent="0.45">
      <c r="A76" s="109"/>
      <c r="B76" s="109"/>
      <c r="C76" s="100" t="s">
        <v>120</v>
      </c>
      <c r="E76" s="61">
        <f>SUM(E67:E74)</f>
        <v>7590055.1200000001</v>
      </c>
      <c r="F76" s="63"/>
      <c r="G76" s="84">
        <f>I76/E76</f>
        <v>7.7325393652740687E-2</v>
      </c>
      <c r="H76" s="63"/>
      <c r="I76" s="61">
        <f>SUM(I67:I74)</f>
        <v>586904</v>
      </c>
      <c r="J76" s="63"/>
      <c r="K76" s="84">
        <f>'DJG-6 Rate Development'!W76</f>
        <v>7.6924712760582631E-2</v>
      </c>
      <c r="L76" s="63"/>
      <c r="M76" s="61">
        <f>'DJG-6 Rate Development'!U76</f>
        <v>583862.80994298949</v>
      </c>
      <c r="N76" s="18"/>
      <c r="P76" s="84">
        <f t="shared" ref="P76" si="20">K76-G76</f>
        <v>-4.0068089215805625E-4</v>
      </c>
      <c r="Q76" s="63"/>
      <c r="R76" s="61">
        <f t="shared" ref="R76" si="21">M76-I76</f>
        <v>-3041.1900570105063</v>
      </c>
    </row>
    <row r="77" spans="1:18" s="100" customFormat="1" x14ac:dyDescent="0.4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7"/>
      <c r="O77" s="109"/>
      <c r="P77" s="109"/>
      <c r="Q77" s="109"/>
      <c r="R77" s="109"/>
    </row>
    <row r="78" spans="1:18" s="100" customFormat="1" x14ac:dyDescent="0.45">
      <c r="A78" s="109"/>
      <c r="B78" s="109"/>
      <c r="C78" s="110" t="s">
        <v>121</v>
      </c>
      <c r="D78" s="109"/>
      <c r="E78" s="6">
        <f>E26+E39+E51+E64+E76</f>
        <v>999531475.99999988</v>
      </c>
      <c r="G78" s="7">
        <f>I78/E78</f>
        <v>5.831306106862412E-2</v>
      </c>
      <c r="I78" s="6">
        <f>I26+I39+I51+I64+I76</f>
        <v>58285740</v>
      </c>
      <c r="K78" s="7">
        <f>'DJG-6 Rate Development'!W78</f>
        <v>5.8202344465539575E-2</v>
      </c>
      <c r="M78" s="6">
        <f>'DJG-6 Rate Development'!U78</f>
        <v>58175075.270301193</v>
      </c>
      <c r="N78" s="18"/>
      <c r="P78" s="7">
        <f t="shared" ref="P78" si="22">K78-G78</f>
        <v>-1.107166030845444E-4</v>
      </c>
      <c r="R78" s="6">
        <f t="shared" ref="R78" si="23">M78-I78</f>
        <v>-110664.729698807</v>
      </c>
    </row>
    <row r="79" spans="1:18" s="100" customFormat="1" x14ac:dyDescent="0.4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7"/>
      <c r="O79" s="109"/>
      <c r="P79" s="109"/>
      <c r="Q79" s="109"/>
      <c r="R79" s="109"/>
    </row>
    <row r="80" spans="1:18" s="100" customFormat="1" x14ac:dyDescent="0.45">
      <c r="A80" s="109"/>
      <c r="B80" s="109"/>
      <c r="C80" s="117" t="s">
        <v>122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7"/>
      <c r="O80" s="109"/>
      <c r="P80" s="109"/>
      <c r="Q80" s="109"/>
      <c r="R80" s="109"/>
    </row>
    <row r="81" spans="1:18" s="100" customFormat="1" x14ac:dyDescent="0.4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7"/>
      <c r="O81" s="109"/>
      <c r="P81" s="109"/>
      <c r="Q81" s="109"/>
      <c r="R81" s="109"/>
    </row>
    <row r="82" spans="1:18" s="100" customFormat="1" x14ac:dyDescent="0.45">
      <c r="A82" s="8">
        <v>330.1</v>
      </c>
      <c r="C82" s="100" t="s">
        <v>123</v>
      </c>
      <c r="E82" s="5">
        <v>32898.730000000003</v>
      </c>
      <c r="G82" s="4">
        <v>1.9799999999999998E-2</v>
      </c>
      <c r="I82" s="5">
        <v>650</v>
      </c>
      <c r="K82" s="4">
        <f>'DJG-6 Rate Development'!W82</f>
        <v>1.9770335468008295E-2</v>
      </c>
      <c r="M82" s="5">
        <f>'DJG-6 Rate Development'!U82</f>
        <v>650.41892857142864</v>
      </c>
      <c r="N82" s="18"/>
      <c r="P82" s="4">
        <f t="shared" ref="P82" si="24">K82-G82</f>
        <v>-2.9664531991702853E-5</v>
      </c>
      <c r="R82" s="5">
        <f t="shared" ref="R82" si="25">M82-I82</f>
        <v>0.41892857142863704</v>
      </c>
    </row>
    <row r="83" spans="1:18" s="100" customFormat="1" x14ac:dyDescent="0.45">
      <c r="A83" s="8"/>
      <c r="E83" s="5"/>
      <c r="G83" s="4"/>
      <c r="I83" s="5"/>
      <c r="K83" s="4"/>
      <c r="M83" s="5"/>
      <c r="N83" s="18"/>
      <c r="P83" s="4"/>
      <c r="R83" s="5"/>
    </row>
    <row r="84" spans="1:18" s="100" customFormat="1" x14ac:dyDescent="0.45">
      <c r="A84" s="8">
        <v>331</v>
      </c>
      <c r="C84" s="100" t="s">
        <v>70</v>
      </c>
      <c r="E84" s="5"/>
      <c r="G84" s="4"/>
      <c r="I84" s="5"/>
      <c r="K84" s="4"/>
      <c r="M84" s="5"/>
      <c r="N84" s="18"/>
      <c r="P84" s="4"/>
      <c r="R84" s="5"/>
    </row>
    <row r="85" spans="1:18" s="100" customFormat="1" x14ac:dyDescent="0.45">
      <c r="A85" s="8"/>
      <c r="C85" s="100" t="s">
        <v>124</v>
      </c>
      <c r="E85" s="5">
        <v>35883750.280000001</v>
      </c>
      <c r="G85" s="4">
        <v>2.1600000000000001E-2</v>
      </c>
      <c r="I85" s="5">
        <v>774710</v>
      </c>
      <c r="K85" s="4">
        <f>'DJG-6 Rate Development'!W85</f>
        <v>2.1583941974938015E-2</v>
      </c>
      <c r="M85" s="5">
        <f>'DJG-6 Rate Development'!U85</f>
        <v>774512.78388668573</v>
      </c>
      <c r="N85" s="18"/>
      <c r="P85" s="4">
        <f t="shared" ref="P85:P88" si="26">K85-G85</f>
        <v>-1.6058025061986558E-5</v>
      </c>
      <c r="R85" s="5">
        <f t="shared" ref="R85:R88" si="27">M85-I85</f>
        <v>-197.21611331426539</v>
      </c>
    </row>
    <row r="86" spans="1:18" s="100" customFormat="1" x14ac:dyDescent="0.45">
      <c r="A86" s="8"/>
      <c r="C86" s="100" t="s">
        <v>125</v>
      </c>
      <c r="E86" s="5">
        <v>16276752.119999999</v>
      </c>
      <c r="G86" s="4">
        <v>1.7000000000000001E-2</v>
      </c>
      <c r="I86" s="5">
        <v>276704</v>
      </c>
      <c r="K86" s="4">
        <f>'DJG-6 Rate Development'!W86</f>
        <v>1.7023108871640963E-2</v>
      </c>
      <c r="M86" s="5">
        <f>'DJG-6 Rate Development'!U86</f>
        <v>277080.92341547285</v>
      </c>
      <c r="N86" s="18"/>
      <c r="P86" s="4">
        <f t="shared" si="26"/>
        <v>2.3108871640961648E-5</v>
      </c>
      <c r="R86" s="5">
        <f t="shared" si="27"/>
        <v>376.92341547284741</v>
      </c>
    </row>
    <row r="87" spans="1:18" s="100" customFormat="1" x14ac:dyDescent="0.45">
      <c r="A87" s="109"/>
      <c r="B87" s="109"/>
      <c r="C87" s="100" t="s">
        <v>126</v>
      </c>
      <c r="E87" s="5">
        <v>61281757.590000004</v>
      </c>
      <c r="G87" s="4">
        <v>3.4300000000000004E-2</v>
      </c>
      <c r="I87" s="5">
        <v>2099888</v>
      </c>
      <c r="K87" s="4">
        <f>'DJG-6 Rate Development'!W87</f>
        <v>3.422617398831073E-2</v>
      </c>
      <c r="M87" s="5">
        <f>'DJG-6 Rate Development'!U87</f>
        <v>2097440.0975848217</v>
      </c>
      <c r="N87" s="18"/>
      <c r="P87" s="4">
        <f t="shared" si="26"/>
        <v>-7.3826011689273607E-5</v>
      </c>
      <c r="R87" s="5">
        <f t="shared" si="27"/>
        <v>-2447.9024151782505</v>
      </c>
    </row>
    <row r="88" spans="1:18" s="100" customFormat="1" x14ac:dyDescent="0.45">
      <c r="A88" s="109"/>
      <c r="B88" s="109"/>
      <c r="C88" s="100" t="s">
        <v>127</v>
      </c>
      <c r="E88" s="6">
        <v>54932201.539999999</v>
      </c>
      <c r="G88" s="7">
        <v>3.3700000000000001E-2</v>
      </c>
      <c r="I88" s="6">
        <v>1851099</v>
      </c>
      <c r="K88" s="7">
        <f>'DJG-6 Rate Development'!W88</f>
        <v>3.3712949064806673E-2</v>
      </c>
      <c r="M88" s="6">
        <f>'DJG-6 Rate Development'!U88</f>
        <v>1851926.5125357145</v>
      </c>
      <c r="N88" s="18"/>
      <c r="P88" s="7">
        <f t="shared" si="26"/>
        <v>1.2949064806672128E-5</v>
      </c>
      <c r="R88" s="6">
        <f t="shared" si="27"/>
        <v>827.51253571454436</v>
      </c>
    </row>
    <row r="89" spans="1:18" s="100" customFormat="1" x14ac:dyDescent="0.4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7"/>
      <c r="O89" s="109"/>
      <c r="P89" s="109"/>
      <c r="Q89" s="109"/>
      <c r="R89" s="109"/>
    </row>
    <row r="90" spans="1:18" s="100" customFormat="1" x14ac:dyDescent="0.45">
      <c r="A90" s="109"/>
      <c r="B90" s="109"/>
      <c r="C90" s="100" t="s">
        <v>77</v>
      </c>
      <c r="E90" s="61">
        <f>SUM(E85:E88)</f>
        <v>168374461.53</v>
      </c>
      <c r="F90" s="63"/>
      <c r="G90" s="84">
        <f>I90/E90</f>
        <v>2.9709974746429706E-2</v>
      </c>
      <c r="H90" s="63"/>
      <c r="I90" s="61">
        <f>SUM(I85:I88)</f>
        <v>5002401</v>
      </c>
      <c r="J90" s="63"/>
      <c r="K90" s="84">
        <f>'DJG-6 Rate Development'!W90</f>
        <v>2.9701418326624627E-2</v>
      </c>
      <c r="L90" s="63"/>
      <c r="M90" s="61">
        <f>'DJG-6 Rate Development'!U90</f>
        <v>5000960.3174226955</v>
      </c>
      <c r="N90" s="18"/>
      <c r="P90" s="84">
        <f t="shared" ref="P90" si="28">K90-G90</f>
        <v>-8.5564198050794293E-6</v>
      </c>
      <c r="Q90" s="63"/>
      <c r="R90" s="61">
        <f t="shared" ref="R90" si="29">M90-I90</f>
        <v>-1440.6825773045421</v>
      </c>
    </row>
    <row r="91" spans="1:18" s="100" customFormat="1" x14ac:dyDescent="0.4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7"/>
      <c r="O91" s="109"/>
      <c r="P91" s="109"/>
      <c r="Q91" s="109"/>
      <c r="R91" s="109"/>
    </row>
    <row r="92" spans="1:18" s="100" customFormat="1" x14ac:dyDescent="0.45">
      <c r="A92" s="8">
        <v>332</v>
      </c>
      <c r="C92" s="100" t="s">
        <v>128</v>
      </c>
      <c r="E92" s="5"/>
      <c r="G92" s="4"/>
      <c r="I92" s="5"/>
      <c r="K92" s="4"/>
      <c r="M92" s="5"/>
      <c r="N92" s="18"/>
      <c r="P92" s="4"/>
      <c r="R92" s="5"/>
    </row>
    <row r="93" spans="1:18" s="100" customFormat="1" x14ac:dyDescent="0.45">
      <c r="A93" s="8"/>
      <c r="C93" s="100" t="s">
        <v>129</v>
      </c>
      <c r="E93" s="5">
        <v>122778022.09999999</v>
      </c>
      <c r="G93" s="4">
        <v>2.3300000000000001E-2</v>
      </c>
      <c r="I93" s="5">
        <v>2858468</v>
      </c>
      <c r="K93" s="4">
        <f>'DJG-6 Rate Development'!W93</f>
        <v>2.3292696535465691E-2</v>
      </c>
      <c r="M93" s="5">
        <f>'DJG-6 Rate Development'!U93</f>
        <v>2859831.21</v>
      </c>
      <c r="N93" s="18"/>
      <c r="P93" s="4">
        <f t="shared" ref="P93:P96" si="30">K93-G93</f>
        <v>-7.3034645343104942E-6</v>
      </c>
      <c r="R93" s="5">
        <f t="shared" ref="R93:R96" si="31">M93-I93</f>
        <v>1363.2099999999627</v>
      </c>
    </row>
    <row r="94" spans="1:18" s="100" customFormat="1" x14ac:dyDescent="0.45">
      <c r="A94" s="8"/>
      <c r="C94" s="100" t="s">
        <v>130</v>
      </c>
      <c r="E94" s="5">
        <v>123036933.84</v>
      </c>
      <c r="G94" s="4">
        <v>1.6399999999999998E-2</v>
      </c>
      <c r="I94" s="5">
        <v>2020290</v>
      </c>
      <c r="K94" s="4">
        <f>'DJG-6 Rate Development'!W94</f>
        <v>1.6413160335658279E-2</v>
      </c>
      <c r="M94" s="5">
        <f>'DJG-6 Rate Development'!U94</f>
        <v>2019424.9223236998</v>
      </c>
      <c r="N94" s="18"/>
      <c r="P94" s="4">
        <f t="shared" si="30"/>
        <v>1.3160335658280592E-5</v>
      </c>
      <c r="R94" s="5">
        <f t="shared" si="31"/>
        <v>-865.07767630019225</v>
      </c>
    </row>
    <row r="95" spans="1:18" s="100" customFormat="1" x14ac:dyDescent="0.45">
      <c r="A95" s="109"/>
      <c r="B95" s="109"/>
      <c r="C95" s="100" t="s">
        <v>131</v>
      </c>
      <c r="E95" s="5">
        <v>54366878.960000001</v>
      </c>
      <c r="G95" s="4">
        <v>3.49E-2</v>
      </c>
      <c r="I95" s="5">
        <v>1899075</v>
      </c>
      <c r="K95" s="4">
        <f>'DJG-6 Rate Development'!W95</f>
        <v>3.4893085369510274E-2</v>
      </c>
      <c r="M95" s="5">
        <f>'DJG-6 Rate Development'!U95</f>
        <v>1897028.148825112</v>
      </c>
      <c r="N95" s="18"/>
      <c r="P95" s="4">
        <f t="shared" si="30"/>
        <v>-6.9146304897266253E-6</v>
      </c>
      <c r="R95" s="5">
        <f t="shared" si="31"/>
        <v>-2046.8511748879682</v>
      </c>
    </row>
    <row r="96" spans="1:18" s="100" customFormat="1" x14ac:dyDescent="0.45">
      <c r="A96" s="109"/>
      <c r="B96" s="109"/>
      <c r="C96" s="100" t="s">
        <v>132</v>
      </c>
      <c r="E96" s="6">
        <v>61366323.549999997</v>
      </c>
      <c r="G96" s="7">
        <v>3.5499999999999997E-2</v>
      </c>
      <c r="I96" s="6">
        <v>2177083</v>
      </c>
      <c r="K96" s="7">
        <f>'DJG-6 Rate Development'!W96</f>
        <v>3.5431049149953805E-2</v>
      </c>
      <c r="M96" s="6">
        <f>'DJG-6 Rate Development'!U96</f>
        <v>2174273.2258520178</v>
      </c>
      <c r="N96" s="18"/>
      <c r="P96" s="7">
        <f t="shared" si="30"/>
        <v>-6.8950850046191337E-5</v>
      </c>
      <c r="R96" s="6">
        <f t="shared" si="31"/>
        <v>-2809.7741479822434</v>
      </c>
    </row>
    <row r="97" spans="1:18" s="100" customFormat="1" x14ac:dyDescent="0.4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7"/>
      <c r="O97" s="109"/>
      <c r="P97" s="109"/>
      <c r="Q97" s="109"/>
      <c r="R97" s="109"/>
    </row>
    <row r="98" spans="1:18" s="100" customFormat="1" x14ac:dyDescent="0.45">
      <c r="A98" s="109"/>
      <c r="B98" s="109"/>
      <c r="C98" s="100" t="s">
        <v>133</v>
      </c>
      <c r="E98" s="61">
        <f>SUM(E93:E96)</f>
        <v>361548158.44999999</v>
      </c>
      <c r="F98" s="63"/>
      <c r="G98" s="84">
        <f>I98/E98</f>
        <v>2.4768252280389952E-2</v>
      </c>
      <c r="H98" s="63"/>
      <c r="I98" s="61">
        <f>SUM(I93:I96)</f>
        <v>8954916</v>
      </c>
      <c r="J98" s="63"/>
      <c r="K98" s="84">
        <f>'DJG-6 Rate Development'!W98</f>
        <v>2.4756197197554362E-2</v>
      </c>
      <c r="L98" s="63"/>
      <c r="M98" s="61">
        <f>'DJG-6 Rate Development'!U98</f>
        <v>8950557.50700083</v>
      </c>
      <c r="N98" s="18"/>
      <c r="P98" s="84">
        <f t="shared" ref="P98" si="32">K98-G98</f>
        <v>-1.2055082835589481E-5</v>
      </c>
      <c r="Q98" s="63"/>
      <c r="R98" s="61">
        <f t="shared" ref="R98" si="33">M98-I98</f>
        <v>-4358.4929991699755</v>
      </c>
    </row>
    <row r="99" spans="1:18" s="100" customFormat="1" x14ac:dyDescent="0.4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7"/>
      <c r="O99" s="109"/>
      <c r="P99" s="109"/>
      <c r="Q99" s="109"/>
      <c r="R99" s="109"/>
    </row>
    <row r="100" spans="1:18" s="100" customFormat="1" x14ac:dyDescent="0.45">
      <c r="A100" s="8">
        <v>333</v>
      </c>
      <c r="C100" s="100" t="s">
        <v>134</v>
      </c>
      <c r="E100" s="5"/>
      <c r="G100" s="4"/>
      <c r="I100" s="5"/>
      <c r="K100" s="4"/>
      <c r="M100" s="5"/>
      <c r="N100" s="18"/>
      <c r="P100" s="4"/>
      <c r="R100" s="5"/>
    </row>
    <row r="101" spans="1:18" s="100" customFormat="1" x14ac:dyDescent="0.45">
      <c r="A101" s="8"/>
      <c r="C101" s="100" t="s">
        <v>135</v>
      </c>
      <c r="E101" s="5">
        <v>42630437.979999997</v>
      </c>
      <c r="G101" s="4">
        <v>2.35E-2</v>
      </c>
      <c r="I101" s="5">
        <v>1001223</v>
      </c>
      <c r="K101" s="4">
        <f>'DJG-6 Rate Development'!W101</f>
        <v>2.351921032187617E-2</v>
      </c>
      <c r="M101" s="5">
        <f>'DJG-6 Rate Development'!U101</f>
        <v>1002634.2369653179</v>
      </c>
      <c r="N101" s="18"/>
      <c r="P101" s="4">
        <f t="shared" ref="P101:P104" si="34">K101-G101</f>
        <v>1.9210321876170222E-5</v>
      </c>
      <c r="R101" s="5">
        <f t="shared" ref="R101:R104" si="35">M101-I101</f>
        <v>1411.2369653178612</v>
      </c>
    </row>
    <row r="102" spans="1:18" s="100" customFormat="1" x14ac:dyDescent="0.45">
      <c r="A102" s="8"/>
      <c r="C102" s="100" t="s">
        <v>136</v>
      </c>
      <c r="E102" s="5">
        <v>13128270.76</v>
      </c>
      <c r="G102" s="4">
        <v>9.7000000000000003E-3</v>
      </c>
      <c r="I102" s="5">
        <v>127764</v>
      </c>
      <c r="K102" s="4">
        <f>'DJG-6 Rate Development'!W102</f>
        <v>9.7229100547109003E-3</v>
      </c>
      <c r="M102" s="5">
        <f>'DJG-6 Rate Development'!U102</f>
        <v>127644.99577337112</v>
      </c>
      <c r="N102" s="18"/>
      <c r="P102" s="4">
        <f t="shared" si="34"/>
        <v>2.2910054710899991E-5</v>
      </c>
      <c r="R102" s="5">
        <f t="shared" si="35"/>
        <v>-119.00422662888013</v>
      </c>
    </row>
    <row r="103" spans="1:18" s="100" customFormat="1" x14ac:dyDescent="0.45">
      <c r="A103" s="109"/>
      <c r="B103" s="109"/>
      <c r="C103" s="100" t="s">
        <v>137</v>
      </c>
      <c r="E103" s="5">
        <v>38815523.090000004</v>
      </c>
      <c r="G103" s="4">
        <v>3.61E-2</v>
      </c>
      <c r="I103" s="5">
        <v>1400315</v>
      </c>
      <c r="K103" s="4">
        <f>'DJG-6 Rate Development'!W103</f>
        <v>3.6115712333686344E-2</v>
      </c>
      <c r="M103" s="5">
        <f>'DJG-6 Rate Development'!U103</f>
        <v>1401850.2660000001</v>
      </c>
      <c r="N103" s="18"/>
      <c r="P103" s="4">
        <f t="shared" si="34"/>
        <v>1.5712333686343505E-5</v>
      </c>
      <c r="R103" s="5">
        <f t="shared" si="35"/>
        <v>1535.2660000000615</v>
      </c>
    </row>
    <row r="104" spans="1:18" s="100" customFormat="1" x14ac:dyDescent="0.45">
      <c r="A104" s="109"/>
      <c r="B104" s="109"/>
      <c r="C104" s="100" t="s">
        <v>138</v>
      </c>
      <c r="E104" s="6">
        <v>35271582.530000001</v>
      </c>
      <c r="G104" s="7">
        <v>3.6699999999999997E-2</v>
      </c>
      <c r="I104" s="6">
        <v>1296216</v>
      </c>
      <c r="K104" s="7">
        <f>'DJG-6 Rate Development'!W104</f>
        <v>3.6732369983524991E-2</v>
      </c>
      <c r="M104" s="6">
        <f>'DJG-6 Rate Development'!U104</f>
        <v>1295608.8193963966</v>
      </c>
      <c r="N104" s="18"/>
      <c r="P104" s="7">
        <f t="shared" si="34"/>
        <v>3.2369983524994927E-5</v>
      </c>
      <c r="R104" s="6">
        <f t="shared" si="35"/>
        <v>-607.18060360336676</v>
      </c>
    </row>
    <row r="105" spans="1:18" s="100" customFormat="1" x14ac:dyDescent="0.4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7"/>
      <c r="O105" s="109"/>
      <c r="P105" s="109"/>
      <c r="Q105" s="109"/>
      <c r="R105" s="109"/>
    </row>
    <row r="106" spans="1:18" s="100" customFormat="1" x14ac:dyDescent="0.45">
      <c r="A106" s="109"/>
      <c r="B106" s="109"/>
      <c r="C106" s="100" t="s">
        <v>139</v>
      </c>
      <c r="E106" s="61">
        <f>SUM(E101:E104)</f>
        <v>129845814.36</v>
      </c>
      <c r="F106" s="63"/>
      <c r="G106" s="84">
        <f>I106/E106</f>
        <v>2.9462004754297881E-2</v>
      </c>
      <c r="H106" s="63"/>
      <c r="I106" s="61">
        <f>SUM(I101:I104)</f>
        <v>3825518</v>
      </c>
      <c r="J106" s="63"/>
      <c r="K106" s="84">
        <f>'DJG-6 Rate Development'!W106</f>
        <v>2.9479104405495955E-2</v>
      </c>
      <c r="L106" s="63"/>
      <c r="M106" s="61">
        <f>'DJG-6 Rate Development'!U106</f>
        <v>3827738.318135086</v>
      </c>
      <c r="N106" s="18"/>
      <c r="P106" s="84">
        <f t="shared" ref="P106" si="36">K106-G106</f>
        <v>1.7099651198074217E-5</v>
      </c>
      <c r="Q106" s="63"/>
      <c r="R106" s="61">
        <f t="shared" ref="R106" si="37">M106-I106</f>
        <v>2220.3181350859813</v>
      </c>
    </row>
    <row r="107" spans="1:18" s="100" customFormat="1" x14ac:dyDescent="0.4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7"/>
      <c r="O107" s="109"/>
      <c r="P107" s="109"/>
      <c r="Q107" s="109"/>
      <c r="R107" s="109"/>
    </row>
    <row r="108" spans="1:18" s="100" customFormat="1" x14ac:dyDescent="0.45">
      <c r="A108" s="8">
        <v>334</v>
      </c>
      <c r="C108" s="100" t="s">
        <v>111</v>
      </c>
      <c r="E108" s="5"/>
      <c r="G108" s="4"/>
      <c r="I108" s="5"/>
      <c r="K108" s="4"/>
      <c r="M108" s="5"/>
      <c r="N108" s="18"/>
      <c r="P108" s="4"/>
      <c r="R108" s="5"/>
    </row>
    <row r="109" spans="1:18" s="100" customFormat="1" x14ac:dyDescent="0.45">
      <c r="A109" s="8"/>
      <c r="C109" s="100" t="s">
        <v>140</v>
      </c>
      <c r="E109" s="5">
        <v>15578198.470000001</v>
      </c>
      <c r="G109" s="4">
        <v>2.3E-2</v>
      </c>
      <c r="I109" s="5">
        <v>357521</v>
      </c>
      <c r="K109" s="4">
        <f>'DJG-6 Rate Development'!W109</f>
        <v>2.2927061596347616E-2</v>
      </c>
      <c r="M109" s="5">
        <f>'DJG-6 Rate Development'!U109</f>
        <v>357162.31588181818</v>
      </c>
      <c r="N109" s="18"/>
      <c r="P109" s="4">
        <f t="shared" ref="P109:P112" si="38">K109-G109</f>
        <v>-7.293840365238391E-5</v>
      </c>
      <c r="R109" s="5">
        <f t="shared" ref="R109:R112" si="39">M109-I109</f>
        <v>-358.6841181818163</v>
      </c>
    </row>
    <row r="110" spans="1:18" s="100" customFormat="1" x14ac:dyDescent="0.45">
      <c r="A110" s="8"/>
      <c r="C110" s="100" t="s">
        <v>136</v>
      </c>
      <c r="E110" s="5">
        <v>2722091.66</v>
      </c>
      <c r="G110" s="4">
        <v>1.5300000000000001E-2</v>
      </c>
      <c r="I110" s="5">
        <v>41619</v>
      </c>
      <c r="K110" s="4">
        <f>'DJG-6 Rate Development'!W110</f>
        <v>1.5277190202104794E-2</v>
      </c>
      <c r="M110" s="5">
        <f>'DJG-6 Rate Development'!U110</f>
        <v>41585.912037383176</v>
      </c>
      <c r="N110" s="18"/>
      <c r="P110" s="4">
        <f t="shared" si="38"/>
        <v>-2.2809797895206874E-5</v>
      </c>
      <c r="R110" s="5">
        <f t="shared" si="39"/>
        <v>-33.08796261682437</v>
      </c>
    </row>
    <row r="111" spans="1:18" s="100" customFormat="1" x14ac:dyDescent="0.45">
      <c r="A111" s="109"/>
      <c r="B111" s="109"/>
      <c r="C111" s="100" t="s">
        <v>141</v>
      </c>
      <c r="E111" s="5">
        <v>16462783.439999999</v>
      </c>
      <c r="G111" s="4">
        <v>3.5400000000000001E-2</v>
      </c>
      <c r="I111" s="5">
        <v>583177</v>
      </c>
      <c r="K111" s="4">
        <f>'DJG-6 Rate Development'!W111</f>
        <v>3.5359290867651653E-2</v>
      </c>
      <c r="M111" s="5">
        <f>'DJG-6 Rate Development'!U111</f>
        <v>582112.34814611881</v>
      </c>
      <c r="N111" s="18"/>
      <c r="P111" s="4">
        <f t="shared" si="38"/>
        <v>-4.0709132348347443E-5</v>
      </c>
      <c r="R111" s="5">
        <f t="shared" si="39"/>
        <v>-1064.6518538811943</v>
      </c>
    </row>
    <row r="112" spans="1:18" s="100" customFormat="1" x14ac:dyDescent="0.45">
      <c r="A112" s="109"/>
      <c r="B112" s="109"/>
      <c r="C112" s="100" t="s">
        <v>142</v>
      </c>
      <c r="E112" s="6">
        <v>11127908.5</v>
      </c>
      <c r="G112" s="7">
        <v>3.5799999999999998E-2</v>
      </c>
      <c r="I112" s="6">
        <v>398185</v>
      </c>
      <c r="K112" s="7">
        <f>'DJG-6 Rate Development'!W112</f>
        <v>3.5717223273875179E-2</v>
      </c>
      <c r="M112" s="6">
        <f>'DJG-6 Rate Development'!U112</f>
        <v>397457.99246575346</v>
      </c>
      <c r="N112" s="18"/>
      <c r="P112" s="7">
        <f t="shared" si="38"/>
        <v>-8.2776726124819677E-5</v>
      </c>
      <c r="R112" s="6">
        <f t="shared" si="39"/>
        <v>-727.00753424654249</v>
      </c>
    </row>
    <row r="113" spans="1:18" s="100" customFormat="1" x14ac:dyDescent="0.4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7"/>
      <c r="O113" s="109"/>
      <c r="P113" s="109"/>
      <c r="Q113" s="109"/>
      <c r="R113" s="109"/>
    </row>
    <row r="114" spans="1:18" s="100" customFormat="1" x14ac:dyDescent="0.45">
      <c r="A114" s="109"/>
      <c r="B114" s="109"/>
      <c r="C114" s="100" t="s">
        <v>115</v>
      </c>
      <c r="E114" s="61">
        <f>SUM(E109:E112)</f>
        <v>45890982.07</v>
      </c>
      <c r="F114" s="63"/>
      <c r="G114" s="84">
        <f>I114/E114</f>
        <v>3.0082206519229542E-2</v>
      </c>
      <c r="H114" s="63"/>
      <c r="I114" s="61">
        <f>SUM(I109:I112)</f>
        <v>1380502</v>
      </c>
      <c r="J114" s="63"/>
      <c r="K114" s="84">
        <f>'DJG-6 Rate Development'!W114</f>
        <v>3.0034627858446124E-2</v>
      </c>
      <c r="L114" s="63"/>
      <c r="M114" s="61">
        <f>'DJG-6 Rate Development'!U114</f>
        <v>1378318.5685310736</v>
      </c>
      <c r="N114" s="18"/>
      <c r="P114" s="84">
        <f t="shared" ref="P114" si="40">K114-G114</f>
        <v>-4.7578660783417076E-5</v>
      </c>
      <c r="Q114" s="63"/>
      <c r="R114" s="61">
        <f t="shared" ref="R114" si="41">M114-I114</f>
        <v>-2183.4314689263701</v>
      </c>
    </row>
    <row r="115" spans="1:18" s="100" customFormat="1" x14ac:dyDescent="0.4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7"/>
      <c r="O115" s="109"/>
      <c r="P115" s="109"/>
      <c r="Q115" s="109"/>
      <c r="R115" s="109"/>
    </row>
    <row r="116" spans="1:18" s="100" customFormat="1" x14ac:dyDescent="0.45">
      <c r="A116" s="8">
        <v>335</v>
      </c>
      <c r="C116" s="100" t="s">
        <v>116</v>
      </c>
      <c r="E116" s="5"/>
      <c r="G116" s="4"/>
      <c r="I116" s="5"/>
      <c r="K116" s="4"/>
      <c r="M116" s="5"/>
      <c r="N116" s="18"/>
      <c r="P116" s="4"/>
      <c r="R116" s="5"/>
    </row>
    <row r="117" spans="1:18" s="100" customFormat="1" x14ac:dyDescent="0.45">
      <c r="A117" s="8"/>
      <c r="C117" s="100" t="s">
        <v>135</v>
      </c>
      <c r="E117" s="5">
        <v>8012780.46</v>
      </c>
      <c r="G117" s="4">
        <v>2.6600000000000002E-2</v>
      </c>
      <c r="I117" s="5">
        <v>213247</v>
      </c>
      <c r="K117" s="4">
        <f>'DJG-6 Rate Development'!W117</f>
        <v>2.6620820141489827E-2</v>
      </c>
      <c r="M117" s="5">
        <f>'DJG-6 Rate Development'!U117</f>
        <v>213306.78745890412</v>
      </c>
      <c r="N117" s="18"/>
      <c r="P117" s="4">
        <f t="shared" ref="P117:P120" si="42">K117-G117</f>
        <v>2.0820141489824584E-5</v>
      </c>
      <c r="R117" s="5">
        <f t="shared" ref="R117:R120" si="43">M117-I117</f>
        <v>59.787458904116647</v>
      </c>
    </row>
    <row r="118" spans="1:18" s="100" customFormat="1" x14ac:dyDescent="0.45">
      <c r="A118" s="8"/>
      <c r="C118" s="100" t="s">
        <v>136</v>
      </c>
      <c r="E118" s="5">
        <v>2078637</v>
      </c>
      <c r="G118" s="4">
        <v>2.52E-2</v>
      </c>
      <c r="I118" s="5">
        <v>52285</v>
      </c>
      <c r="K118" s="4">
        <f>'DJG-6 Rate Development'!W118</f>
        <v>2.5192883573543594E-2</v>
      </c>
      <c r="M118" s="5">
        <f>'DJG-6 Rate Development'!U118</f>
        <v>52366.859932659936</v>
      </c>
      <c r="N118" s="18"/>
      <c r="P118" s="4">
        <f t="shared" si="42"/>
        <v>-7.1164264564063662E-6</v>
      </c>
      <c r="R118" s="5">
        <f t="shared" si="43"/>
        <v>81.859932659936021</v>
      </c>
    </row>
    <row r="119" spans="1:18" s="100" customFormat="1" x14ac:dyDescent="0.45">
      <c r="A119" s="109"/>
      <c r="B119" s="109"/>
      <c r="C119" s="100" t="s">
        <v>137</v>
      </c>
      <c r="E119" s="5">
        <v>1576196.7</v>
      </c>
      <c r="G119" s="4">
        <v>3.6400000000000002E-2</v>
      </c>
      <c r="I119" s="5">
        <v>57329</v>
      </c>
      <c r="K119" s="4">
        <f>'DJG-6 Rate Development'!W119</f>
        <v>3.6416803846638583E-2</v>
      </c>
      <c r="M119" s="5">
        <f>'DJG-6 Rate Development'!U119</f>
        <v>57400.046047619042</v>
      </c>
      <c r="N119" s="18"/>
      <c r="P119" s="4">
        <f t="shared" si="42"/>
        <v>1.6803846638581421E-5</v>
      </c>
      <c r="R119" s="5">
        <f t="shared" si="43"/>
        <v>71.046047619041929</v>
      </c>
    </row>
    <row r="120" spans="1:18" s="100" customFormat="1" x14ac:dyDescent="0.45">
      <c r="A120" s="109"/>
      <c r="B120" s="109"/>
      <c r="C120" s="100" t="s">
        <v>138</v>
      </c>
      <c r="E120" s="6">
        <v>1602686.22</v>
      </c>
      <c r="G120" s="7">
        <v>3.5099999999999999E-2</v>
      </c>
      <c r="I120" s="6">
        <v>56201</v>
      </c>
      <c r="K120" s="7">
        <f>'DJG-6 Rate Development'!W120</f>
        <v>3.5120079367512783E-2</v>
      </c>
      <c r="M120" s="6">
        <f>'DJG-6 Rate Development'!U120</f>
        <v>56286.467247619046</v>
      </c>
      <c r="N120" s="18"/>
      <c r="P120" s="7">
        <f t="shared" si="42"/>
        <v>2.007936751278333E-5</v>
      </c>
      <c r="R120" s="6">
        <f t="shared" si="43"/>
        <v>85.467247619046248</v>
      </c>
    </row>
    <row r="121" spans="1:18" s="100" customFormat="1" x14ac:dyDescent="0.4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7"/>
      <c r="O121" s="109"/>
      <c r="P121" s="109"/>
      <c r="Q121" s="109"/>
      <c r="R121" s="109"/>
    </row>
    <row r="122" spans="1:18" s="100" customFormat="1" x14ac:dyDescent="0.45">
      <c r="A122" s="109"/>
      <c r="B122" s="109"/>
      <c r="C122" s="100" t="s">
        <v>120</v>
      </c>
      <c r="E122" s="61">
        <f>SUM(E117:E120)</f>
        <v>13270300.380000001</v>
      </c>
      <c r="F122" s="63"/>
      <c r="G122" s="84">
        <f>I122/E122</f>
        <v>2.856468875198136E-2</v>
      </c>
      <c r="H122" s="63"/>
      <c r="I122" s="61">
        <f>SUM(I117:I120)</f>
        <v>379062</v>
      </c>
      <c r="J122" s="63"/>
      <c r="K122" s="84">
        <f>'DJG-6 Rate Development'!W122</f>
        <v>2.8587157021595776E-2</v>
      </c>
      <c r="L122" s="63"/>
      <c r="M122" s="61">
        <f>'DJG-6 Rate Development'!U122</f>
        <v>379360.16068680212</v>
      </c>
      <c r="N122" s="18"/>
      <c r="P122" s="84">
        <f t="shared" ref="P122" si="44">K122-G122</f>
        <v>2.2468269614415309E-5</v>
      </c>
      <c r="Q122" s="63"/>
      <c r="R122" s="61">
        <f t="shared" ref="R122" si="45">M122-I122</f>
        <v>298.16068680211902</v>
      </c>
    </row>
    <row r="123" spans="1:18" s="100" customFormat="1" x14ac:dyDescent="0.4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7"/>
      <c r="O123" s="109"/>
      <c r="P123" s="109"/>
      <c r="Q123" s="109"/>
      <c r="R123" s="109"/>
    </row>
    <row r="124" spans="1:18" s="100" customFormat="1" x14ac:dyDescent="0.45">
      <c r="A124" s="8">
        <v>335.1</v>
      </c>
      <c r="C124" s="100" t="s">
        <v>143</v>
      </c>
      <c r="E124" s="5"/>
      <c r="G124" s="4"/>
      <c r="I124" s="5"/>
      <c r="K124" s="4"/>
      <c r="M124" s="5"/>
      <c r="N124" s="18"/>
      <c r="P124" s="4"/>
      <c r="R124" s="5"/>
    </row>
    <row r="125" spans="1:18" s="100" customFormat="1" x14ac:dyDescent="0.45">
      <c r="A125" s="8"/>
      <c r="C125" s="100" t="s">
        <v>144</v>
      </c>
      <c r="E125" s="5">
        <v>1356862.28</v>
      </c>
      <c r="G125" s="4">
        <v>3.2400000000000005E-2</v>
      </c>
      <c r="I125" s="5">
        <v>43928</v>
      </c>
      <c r="K125" s="4">
        <f>'DJG-6 Rate Development'!W125</f>
        <v>3.2472661961727482E-2</v>
      </c>
      <c r="M125" s="5">
        <f>'DJG-6 Rate Development'!U125</f>
        <v>44060.930147058825</v>
      </c>
      <c r="N125" s="18"/>
      <c r="P125" s="4">
        <f t="shared" ref="P125:P128" si="46">K125-G125</f>
        <v>7.2661961727477076E-5</v>
      </c>
      <c r="R125" s="5">
        <f t="shared" ref="R125:R128" si="47">M125-I125</f>
        <v>132.93014705882524</v>
      </c>
    </row>
    <row r="126" spans="1:18" s="100" customFormat="1" x14ac:dyDescent="0.45">
      <c r="A126" s="8"/>
      <c r="C126" s="100" t="s">
        <v>145</v>
      </c>
      <c r="E126" s="5">
        <v>924673.15</v>
      </c>
      <c r="G126" s="4">
        <v>3.5499999999999997E-2</v>
      </c>
      <c r="I126" s="5">
        <v>32803</v>
      </c>
      <c r="K126" s="4">
        <f>'DJG-6 Rate Development'!W126</f>
        <v>3.5421532011969133E-2</v>
      </c>
      <c r="M126" s="5">
        <f>'DJG-6 Rate Development'!U126</f>
        <v>32753.339583333334</v>
      </c>
      <c r="N126" s="18"/>
      <c r="P126" s="4">
        <f t="shared" si="46"/>
        <v>-7.8467988030864189E-5</v>
      </c>
      <c r="R126" s="5">
        <f t="shared" si="47"/>
        <v>-49.660416666665697</v>
      </c>
    </row>
    <row r="127" spans="1:18" s="100" customFormat="1" x14ac:dyDescent="0.45">
      <c r="A127" s="109"/>
      <c r="B127" s="109"/>
      <c r="C127" s="100" t="s">
        <v>146</v>
      </c>
      <c r="E127" s="5">
        <v>836511.44</v>
      </c>
      <c r="G127" s="4">
        <v>1.95E-2</v>
      </c>
      <c r="I127" s="5">
        <v>16331</v>
      </c>
      <c r="K127" s="4">
        <f>'DJG-6 Rate Development'!W127</f>
        <v>1.957958156750517E-2</v>
      </c>
      <c r="M127" s="5">
        <f>'DJG-6 Rate Development'!U127</f>
        <v>16378.543971631205</v>
      </c>
      <c r="N127" s="18"/>
      <c r="P127" s="4">
        <f t="shared" si="46"/>
        <v>7.9581567505170037E-5</v>
      </c>
      <c r="R127" s="5">
        <f t="shared" si="47"/>
        <v>47.54397163120484</v>
      </c>
    </row>
    <row r="128" spans="1:18" s="100" customFormat="1" x14ac:dyDescent="0.45">
      <c r="A128" s="109"/>
      <c r="B128" s="109"/>
      <c r="C128" s="100" t="s">
        <v>147</v>
      </c>
      <c r="E128" s="6">
        <v>80300.259999999995</v>
      </c>
      <c r="G128" s="7">
        <v>0</v>
      </c>
      <c r="I128" s="6">
        <v>0</v>
      </c>
      <c r="K128" s="7">
        <f>'DJG-6 Rate Development'!W128</f>
        <v>0</v>
      </c>
      <c r="M128" s="6">
        <f>'DJG-6 Rate Development'!U128</f>
        <v>0</v>
      </c>
      <c r="N128" s="18"/>
      <c r="P128" s="7">
        <f t="shared" si="46"/>
        <v>0</v>
      </c>
      <c r="R128" s="6">
        <f t="shared" si="47"/>
        <v>0</v>
      </c>
    </row>
    <row r="129" spans="1:18" s="100" customFormat="1" x14ac:dyDescent="0.4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7"/>
      <c r="O129" s="109"/>
      <c r="P129" s="109"/>
      <c r="Q129" s="109"/>
      <c r="R129" s="109"/>
    </row>
    <row r="130" spans="1:18" s="100" customFormat="1" x14ac:dyDescent="0.45">
      <c r="A130" s="109"/>
      <c r="B130" s="109"/>
      <c r="C130" s="100" t="s">
        <v>148</v>
      </c>
      <c r="E130" s="61">
        <f>SUM(E125:E128)</f>
        <v>3198347.13</v>
      </c>
      <c r="F130" s="63"/>
      <c r="G130" s="84">
        <f>I130/E130</f>
        <v>2.9096904187507627E-2</v>
      </c>
      <c r="H130" s="63"/>
      <c r="I130" s="61">
        <f>SUM(I125:I128)</f>
        <v>93062</v>
      </c>
      <c r="J130" s="63"/>
      <c r="K130" s="84">
        <f>'DJG-6 Rate Development'!W130</f>
        <v>2.9137804595345276E-2</v>
      </c>
      <c r="L130" s="63"/>
      <c r="M130" s="61">
        <f>'DJG-6 Rate Development'!U130</f>
        <v>93192.81370202337</v>
      </c>
      <c r="N130" s="18"/>
      <c r="P130" s="84">
        <f t="shared" ref="P130" si="48">K130-G130</f>
        <v>4.0900407837649033E-5</v>
      </c>
      <c r="Q130" s="63"/>
      <c r="R130" s="61">
        <f t="shared" ref="R130" si="49">M130-I130</f>
        <v>130.81370202336984</v>
      </c>
    </row>
    <row r="131" spans="1:18" s="100" customFormat="1" x14ac:dyDescent="0.4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7"/>
      <c r="O131" s="109"/>
      <c r="P131" s="109"/>
      <c r="Q131" s="109"/>
      <c r="R131" s="109"/>
    </row>
    <row r="132" spans="1:18" s="100" customFormat="1" x14ac:dyDescent="0.45">
      <c r="A132" s="8">
        <v>336</v>
      </c>
      <c r="C132" s="100" t="s">
        <v>149</v>
      </c>
      <c r="E132" s="5"/>
      <c r="G132" s="4"/>
      <c r="I132" s="5"/>
      <c r="K132" s="4"/>
      <c r="M132" s="5"/>
      <c r="N132" s="18"/>
      <c r="P132" s="4"/>
      <c r="R132" s="5"/>
    </row>
    <row r="133" spans="1:18" s="100" customFormat="1" x14ac:dyDescent="0.45">
      <c r="A133" s="8"/>
      <c r="C133" s="100" t="s">
        <v>129</v>
      </c>
      <c r="E133" s="5">
        <v>1588315.74</v>
      </c>
      <c r="G133" s="4">
        <v>2.29E-2</v>
      </c>
      <c r="I133" s="5">
        <v>36384</v>
      </c>
      <c r="K133" s="4">
        <f>'DJG-6 Rate Development'!W133</f>
        <v>2.287897993601818E-2</v>
      </c>
      <c r="M133" s="5">
        <f>'DJG-6 Rate Development'!U133</f>
        <v>36339.043947521866</v>
      </c>
      <c r="N133" s="18"/>
      <c r="P133" s="4">
        <f t="shared" ref="P133:P136" si="50">K133-G133</f>
        <v>-2.1020063981819909E-5</v>
      </c>
      <c r="R133" s="5">
        <f t="shared" ref="R133:R136" si="51">M133-I133</f>
        <v>-44.956052478133643</v>
      </c>
    </row>
    <row r="134" spans="1:18" s="100" customFormat="1" x14ac:dyDescent="0.45">
      <c r="A134" s="8"/>
      <c r="C134" s="100" t="s">
        <v>136</v>
      </c>
      <c r="E134" s="5">
        <v>2648181.67</v>
      </c>
      <c r="G134" s="4">
        <v>2.53E-2</v>
      </c>
      <c r="I134" s="5">
        <v>67100</v>
      </c>
      <c r="K134" s="4">
        <f>'DJG-6 Rate Development'!W134</f>
        <v>2.5315997928791217E-2</v>
      </c>
      <c r="M134" s="5">
        <f>'DJG-6 Rate Development'!U134</f>
        <v>67041.361672782863</v>
      </c>
      <c r="N134" s="18"/>
      <c r="P134" s="4">
        <f t="shared" si="50"/>
        <v>1.599792879121778E-5</v>
      </c>
      <c r="R134" s="5">
        <f t="shared" si="51"/>
        <v>-58.638327217136975</v>
      </c>
    </row>
    <row r="135" spans="1:18" s="100" customFormat="1" x14ac:dyDescent="0.45">
      <c r="A135" s="109"/>
      <c r="B135" s="109"/>
      <c r="C135" s="100" t="s">
        <v>150</v>
      </c>
      <c r="E135" s="5">
        <v>649594.13</v>
      </c>
      <c r="G135" s="4">
        <v>3.3799999999999997E-2</v>
      </c>
      <c r="I135" s="5">
        <v>21966</v>
      </c>
      <c r="K135" s="4">
        <f>'DJG-6 Rate Development'!W135</f>
        <v>3.387559239928889E-2</v>
      </c>
      <c r="M135" s="5">
        <f>'DJG-6 Rate Development'!U135</f>
        <v>22005.38597285068</v>
      </c>
      <c r="N135" s="18"/>
      <c r="P135" s="4">
        <f t="shared" si="50"/>
        <v>7.5592399288892942E-5</v>
      </c>
      <c r="R135" s="5">
        <f t="shared" si="51"/>
        <v>39.385972850679536</v>
      </c>
    </row>
    <row r="136" spans="1:18" s="100" customFormat="1" x14ac:dyDescent="0.45">
      <c r="A136" s="109"/>
      <c r="B136" s="109"/>
      <c r="C136" s="100" t="s">
        <v>138</v>
      </c>
      <c r="E136" s="6">
        <v>158971.10999999999</v>
      </c>
      <c r="G136" s="7">
        <v>3.3700000000000001E-2</v>
      </c>
      <c r="I136" s="6">
        <v>5365</v>
      </c>
      <c r="K136" s="7">
        <f>'DJG-6 Rate Development'!W136</f>
        <v>3.3813984228548456E-2</v>
      </c>
      <c r="M136" s="6">
        <f>'DJG-6 Rate Development'!U136</f>
        <v>5375.4466063348409</v>
      </c>
      <c r="N136" s="18"/>
      <c r="P136" s="7">
        <f t="shared" si="50"/>
        <v>1.1398422854845547E-4</v>
      </c>
      <c r="R136" s="6">
        <f t="shared" si="51"/>
        <v>10.446606334840908</v>
      </c>
    </row>
    <row r="137" spans="1:18" s="100" customFormat="1" x14ac:dyDescent="0.4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7"/>
      <c r="O137" s="109"/>
      <c r="P137" s="109"/>
      <c r="Q137" s="109"/>
      <c r="R137" s="109"/>
    </row>
    <row r="138" spans="1:18" s="100" customFormat="1" x14ac:dyDescent="0.45">
      <c r="A138" s="109"/>
      <c r="B138" s="109"/>
      <c r="C138" s="100" t="s">
        <v>151</v>
      </c>
      <c r="E138" s="61">
        <f>SUM(E133:E136)</f>
        <v>5045062.6500000004</v>
      </c>
      <c r="F138" s="63"/>
      <c r="G138" s="84">
        <f>I138/E138</f>
        <v>2.5929311303993417E-2</v>
      </c>
      <c r="H138" s="63"/>
      <c r="I138" s="61">
        <f>SUM(I133:I136)</f>
        <v>130815</v>
      </c>
      <c r="J138" s="63"/>
      <c r="K138" s="84">
        <f>'DJG-6 Rate Development'!W138</f>
        <v>2.5918654984292459E-2</v>
      </c>
      <c r="L138" s="63"/>
      <c r="M138" s="61">
        <f>'DJG-6 Rate Development'!U138</f>
        <v>130761.23819949024</v>
      </c>
      <c r="N138" s="18"/>
      <c r="P138" s="84">
        <f t="shared" ref="P138" si="52">K138-G138</f>
        <v>-1.0656319700957928E-5</v>
      </c>
      <c r="Q138" s="63"/>
      <c r="R138" s="61">
        <f t="shared" ref="R138" si="53">M138-I138</f>
        <v>-53.761800509761088</v>
      </c>
    </row>
    <row r="139" spans="1:18" s="100" customFormat="1" x14ac:dyDescent="0.4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7"/>
      <c r="O139" s="109"/>
      <c r="P139" s="109"/>
      <c r="Q139" s="109"/>
      <c r="R139" s="109"/>
    </row>
    <row r="140" spans="1:18" s="100" customFormat="1" x14ac:dyDescent="0.45">
      <c r="A140" s="109"/>
      <c r="B140" s="109"/>
      <c r="C140" s="110" t="s">
        <v>152</v>
      </c>
      <c r="D140" s="109"/>
      <c r="E140" s="6">
        <f>E82+E90+E98+E106+E114+E122+E130+E138</f>
        <v>727206025.29999995</v>
      </c>
      <c r="G140" s="7">
        <f>I140/E140</f>
        <v>2.7182016254396951E-2</v>
      </c>
      <c r="I140" s="6">
        <f>I82+I90+I98+I106+I114+I122+I130+I138</f>
        <v>19766926</v>
      </c>
      <c r="K140" s="7">
        <f>'DJG-6 Rate Development'!W140</f>
        <v>2.7174608921115846E-2</v>
      </c>
      <c r="M140" s="6">
        <f>'DJG-6 Rate Development'!U140</f>
        <v>19761539.342606574</v>
      </c>
      <c r="N140" s="18"/>
      <c r="P140" s="7">
        <f t="shared" ref="P140" si="54">K140-G140</f>
        <v>-7.4073332811050441E-6</v>
      </c>
      <c r="R140" s="6">
        <f t="shared" ref="R140" si="55">M140-I140</f>
        <v>-5386.657393425703</v>
      </c>
    </row>
    <row r="141" spans="1:18" s="100" customFormat="1" x14ac:dyDescent="0.4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7"/>
      <c r="O141" s="109"/>
      <c r="P141" s="109"/>
      <c r="Q141" s="109"/>
      <c r="R141" s="109"/>
    </row>
    <row r="142" spans="1:18" s="100" customFormat="1" x14ac:dyDescent="0.45">
      <c r="A142" s="109"/>
      <c r="B142" s="109"/>
      <c r="C142" s="117" t="s">
        <v>76</v>
      </c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7"/>
      <c r="O142" s="109"/>
      <c r="P142" s="109"/>
      <c r="Q142" s="109"/>
      <c r="R142" s="109"/>
    </row>
    <row r="143" spans="1:18" s="100" customFormat="1" x14ac:dyDescent="0.4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7"/>
      <c r="O143" s="109"/>
      <c r="P143" s="109"/>
      <c r="Q143" s="109"/>
      <c r="R143" s="109"/>
    </row>
    <row r="144" spans="1:18" s="100" customFormat="1" x14ac:dyDescent="0.45">
      <c r="A144" s="8">
        <v>340.1</v>
      </c>
      <c r="C144" s="100" t="s">
        <v>123</v>
      </c>
      <c r="E144" s="5">
        <v>221928.75</v>
      </c>
      <c r="G144" s="4">
        <v>8.1000000000000013E-3</v>
      </c>
      <c r="I144" s="5">
        <v>1791</v>
      </c>
      <c r="K144" s="4">
        <f>'DJG-6 Rate Development'!W144</f>
        <v>8.0710625970422164E-3</v>
      </c>
      <c r="M144" s="5">
        <f>'DJG-6 Rate Development'!U144</f>
        <v>1791.2008333333329</v>
      </c>
      <c r="N144" s="18"/>
      <c r="P144" s="4">
        <f t="shared" ref="P144" si="56">K144-G144</f>
        <v>-2.8937402957784908E-5</v>
      </c>
      <c r="R144" s="5">
        <f t="shared" ref="R144" si="57">M144-I144</f>
        <v>0.20083333333286646</v>
      </c>
    </row>
    <row r="145" spans="1:18" s="100" customFormat="1" x14ac:dyDescent="0.45">
      <c r="A145" s="8"/>
      <c r="E145" s="5"/>
      <c r="G145" s="4"/>
      <c r="I145" s="5"/>
      <c r="K145" s="4"/>
      <c r="M145" s="5"/>
      <c r="N145" s="18"/>
      <c r="P145" s="4"/>
      <c r="R145" s="5"/>
    </row>
    <row r="146" spans="1:18" s="100" customFormat="1" x14ac:dyDescent="0.45">
      <c r="A146" s="8">
        <v>341</v>
      </c>
      <c r="C146" s="100" t="s">
        <v>70</v>
      </c>
      <c r="E146" s="5"/>
      <c r="G146" s="4"/>
      <c r="I146" s="5"/>
      <c r="K146" s="4"/>
      <c r="M146" s="5"/>
      <c r="N146" s="18"/>
      <c r="P146" s="4"/>
      <c r="R146" s="5"/>
    </row>
    <row r="147" spans="1:18" s="100" customFormat="1" x14ac:dyDescent="0.45">
      <c r="A147" s="8"/>
      <c r="C147" s="100" t="s">
        <v>153</v>
      </c>
      <c r="E147" s="5">
        <v>9568293.5899999999</v>
      </c>
      <c r="G147" s="4">
        <v>2.7300000000000001E-2</v>
      </c>
      <c r="I147" s="5">
        <v>261668</v>
      </c>
      <c r="K147" s="4">
        <f>'DJG-6 Rate Development'!W147</f>
        <v>2.7334679760223975E-2</v>
      </c>
      <c r="M147" s="5">
        <f>'DJG-6 Rate Development'!U147</f>
        <v>261546.2411344538</v>
      </c>
      <c r="N147" s="18"/>
      <c r="P147" s="4">
        <f t="shared" ref="P147:P156" si="58">K147-G147</f>
        <v>3.4679760223973316E-5</v>
      </c>
      <c r="R147" s="5">
        <f t="shared" ref="R147:R156" si="59">M147-I147</f>
        <v>-121.75886554620229</v>
      </c>
    </row>
    <row r="148" spans="1:18" s="100" customFormat="1" x14ac:dyDescent="0.45">
      <c r="A148" s="8"/>
      <c r="C148" s="100" t="s">
        <v>100</v>
      </c>
      <c r="E148" s="5">
        <v>5774386.75</v>
      </c>
      <c r="G148" s="4">
        <v>2.1899999999999999E-2</v>
      </c>
      <c r="I148" s="5">
        <v>126598</v>
      </c>
      <c r="K148" s="4">
        <f>'DJG-6 Rate Development'!W148</f>
        <v>2.1913325930660778E-2</v>
      </c>
      <c r="M148" s="5">
        <f>'DJG-6 Rate Development'!U148</f>
        <v>126536.01890243903</v>
      </c>
      <c r="N148" s="18"/>
      <c r="P148" s="4">
        <f t="shared" si="58"/>
        <v>1.3325930660779139E-5</v>
      </c>
      <c r="R148" s="5">
        <f t="shared" si="59"/>
        <v>-61.981097560972557</v>
      </c>
    </row>
    <row r="149" spans="1:18" s="100" customFormat="1" x14ac:dyDescent="0.45">
      <c r="A149" s="8"/>
      <c r="C149" s="100" t="s">
        <v>101</v>
      </c>
      <c r="E149" s="5">
        <v>34330868.909999996</v>
      </c>
      <c r="G149" s="4">
        <v>9.7000000000000003E-3</v>
      </c>
      <c r="I149" s="5">
        <v>333195</v>
      </c>
      <c r="K149" s="4">
        <f>'DJG-6 Rate Development'!W149</f>
        <v>9.7186337723318104E-3</v>
      </c>
      <c r="M149" s="5">
        <f>'DJG-6 Rate Development'!U149</f>
        <v>333649.14202222211</v>
      </c>
      <c r="N149" s="18"/>
      <c r="P149" s="4">
        <f t="shared" ref="P149:P154" si="60">K149-G149</f>
        <v>1.8633772331810156E-5</v>
      </c>
      <c r="R149" s="5">
        <f t="shared" ref="R149:R154" si="61">M149-I149</f>
        <v>454.14202222210588</v>
      </c>
    </row>
    <row r="150" spans="1:18" s="100" customFormat="1" x14ac:dyDescent="0.45">
      <c r="A150" s="8"/>
      <c r="C150" s="100" t="s">
        <v>102</v>
      </c>
      <c r="E150" s="5">
        <v>11453403.279999999</v>
      </c>
      <c r="G150" s="4">
        <v>2.8199999999999999E-2</v>
      </c>
      <c r="I150" s="5">
        <v>323517</v>
      </c>
      <c r="K150" s="4">
        <f>'DJG-6 Rate Development'!W150</f>
        <v>2.8194056215246042E-2</v>
      </c>
      <c r="M150" s="5">
        <f>'DJG-6 Rate Development'!U150</f>
        <v>322917.89593220339</v>
      </c>
      <c r="N150" s="18"/>
      <c r="P150" s="4">
        <f t="shared" si="60"/>
        <v>-5.9437847539575706E-6</v>
      </c>
      <c r="R150" s="5">
        <f t="shared" si="61"/>
        <v>-599.10406779660843</v>
      </c>
    </row>
    <row r="151" spans="1:18" s="100" customFormat="1" x14ac:dyDescent="0.45">
      <c r="A151" s="8"/>
      <c r="C151" s="100" t="s">
        <v>103</v>
      </c>
      <c r="E151" s="5">
        <v>3718808.01</v>
      </c>
      <c r="G151" s="4">
        <v>2.9500000000000002E-2</v>
      </c>
      <c r="I151" s="5">
        <v>109790</v>
      </c>
      <c r="K151" s="4">
        <f>'DJG-6 Rate Development'!W151</f>
        <v>2.9442060622806927E-2</v>
      </c>
      <c r="M151" s="5">
        <f>'DJG-6 Rate Development'!U151</f>
        <v>109489.37087499998</v>
      </c>
      <c r="N151" s="18"/>
      <c r="P151" s="4">
        <f t="shared" si="60"/>
        <v>-5.7939377193075292E-5</v>
      </c>
      <c r="R151" s="5">
        <f t="shared" si="61"/>
        <v>-300.6291250000213</v>
      </c>
    </row>
    <row r="152" spans="1:18" s="100" customFormat="1" x14ac:dyDescent="0.45">
      <c r="A152" s="8"/>
      <c r="C152" s="100" t="s">
        <v>154</v>
      </c>
      <c r="E152" s="5">
        <v>811209.69</v>
      </c>
      <c r="G152" s="4">
        <v>1.2E-2</v>
      </c>
      <c r="I152" s="5">
        <v>9765</v>
      </c>
      <c r="K152" s="4">
        <f>'DJG-6 Rate Development'!W152</f>
        <v>1.2020660597807768E-2</v>
      </c>
      <c r="M152" s="5">
        <f>'DJG-6 Rate Development'!U152</f>
        <v>9751.2763571428532</v>
      </c>
      <c r="N152" s="18"/>
      <c r="P152" s="4">
        <f t="shared" si="60"/>
        <v>2.06605978077673E-5</v>
      </c>
      <c r="R152" s="5">
        <f t="shared" si="61"/>
        <v>-13.723642857146842</v>
      </c>
    </row>
    <row r="153" spans="1:18" s="100" customFormat="1" x14ac:dyDescent="0.45">
      <c r="A153" s="8"/>
      <c r="C153" s="100" t="s">
        <v>155</v>
      </c>
      <c r="E153" s="5">
        <v>5675496.75</v>
      </c>
      <c r="G153" s="4">
        <v>2.81E-2</v>
      </c>
      <c r="I153" s="5">
        <v>159514</v>
      </c>
      <c r="K153" s="4">
        <f>'DJG-6 Rate Development'!W153</f>
        <v>2.8107642657105192E-2</v>
      </c>
      <c r="M153" s="5">
        <f>'DJG-6 Rate Development'!U153</f>
        <v>159524.83455056188</v>
      </c>
      <c r="N153" s="18"/>
      <c r="P153" s="4">
        <f t="shared" si="60"/>
        <v>7.6426571051918524E-6</v>
      </c>
      <c r="R153" s="5">
        <f t="shared" si="61"/>
        <v>10.834550561878132</v>
      </c>
    </row>
    <row r="154" spans="1:18" s="100" customFormat="1" x14ac:dyDescent="0.45">
      <c r="A154" s="8"/>
      <c r="C154" s="100" t="s">
        <v>156</v>
      </c>
      <c r="E154" s="5">
        <v>3110828.3</v>
      </c>
      <c r="G154" s="4">
        <v>1.89E-2</v>
      </c>
      <c r="I154" s="5">
        <v>58761</v>
      </c>
      <c r="K154" s="4">
        <f>'DJG-6 Rate Development'!W154</f>
        <v>1.8833960824303071E-2</v>
      </c>
      <c r="M154" s="5">
        <f>'DJG-6 Rate Development'!U154</f>
        <v>58589.218333333316</v>
      </c>
      <c r="N154" s="18"/>
      <c r="P154" s="4">
        <f t="shared" si="60"/>
        <v>-6.6039175696929603E-5</v>
      </c>
      <c r="R154" s="5">
        <f t="shared" si="61"/>
        <v>-171.78166666668403</v>
      </c>
    </row>
    <row r="155" spans="1:18" s="100" customFormat="1" x14ac:dyDescent="0.45">
      <c r="A155" s="109"/>
      <c r="B155" s="109"/>
      <c r="C155" s="100" t="s">
        <v>157</v>
      </c>
      <c r="E155" s="5">
        <v>1519163.5</v>
      </c>
      <c r="G155" s="4">
        <v>3.5000000000000003E-2</v>
      </c>
      <c r="I155" s="5">
        <v>53225</v>
      </c>
      <c r="K155" s="4">
        <f>'DJG-6 Rate Development'!W155</f>
        <v>3.5109265003619064E-2</v>
      </c>
      <c r="M155" s="5">
        <f>'DJG-6 Rate Development'!U155</f>
        <v>53336.71390532545</v>
      </c>
      <c r="N155" s="18"/>
      <c r="P155" s="4">
        <f t="shared" si="58"/>
        <v>1.0926500361906066E-4</v>
      </c>
      <c r="R155" s="5">
        <f t="shared" si="59"/>
        <v>111.71390532545047</v>
      </c>
    </row>
    <row r="156" spans="1:18" s="100" customFormat="1" x14ac:dyDescent="0.45">
      <c r="A156" s="109"/>
      <c r="B156" s="109"/>
      <c r="C156" s="100" t="s">
        <v>104</v>
      </c>
      <c r="E156" s="6">
        <v>5985702.5</v>
      </c>
      <c r="G156" s="7">
        <v>2.07E-2</v>
      </c>
      <c r="I156" s="6">
        <v>123837</v>
      </c>
      <c r="K156" s="7">
        <f>'DJG-6 Rate Development'!W156</f>
        <v>2.0642002595094154E-2</v>
      </c>
      <c r="M156" s="6">
        <f>'DJG-6 Rate Development'!U156</f>
        <v>123556.88653846156</v>
      </c>
      <c r="N156" s="18"/>
      <c r="P156" s="7">
        <f t="shared" si="58"/>
        <v>-5.7997404905845568E-5</v>
      </c>
      <c r="R156" s="6">
        <f t="shared" si="59"/>
        <v>-280.11346153843624</v>
      </c>
    </row>
    <row r="157" spans="1:18" s="100" customFormat="1" x14ac:dyDescent="0.4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7"/>
      <c r="O157" s="109"/>
      <c r="P157" s="109"/>
      <c r="Q157" s="109"/>
      <c r="R157" s="109"/>
    </row>
    <row r="158" spans="1:18" s="100" customFormat="1" x14ac:dyDescent="0.45">
      <c r="A158" s="109"/>
      <c r="B158" s="109"/>
      <c r="C158" s="100" t="s">
        <v>77</v>
      </c>
      <c r="E158" s="61">
        <f>SUM(E147:E156)</f>
        <v>81948161.279999986</v>
      </c>
      <c r="F158" s="63"/>
      <c r="G158" s="84">
        <f>I158/E158</f>
        <v>1.9034838312848114E-2</v>
      </c>
      <c r="H158" s="63"/>
      <c r="I158" s="61">
        <f>SUM(I147:I156)</f>
        <v>1559870</v>
      </c>
      <c r="J158" s="63"/>
      <c r="K158" s="84">
        <f>'DJG-6 Rate Development'!W158</f>
        <v>1.9022972257116442E-2</v>
      </c>
      <c r="L158" s="63"/>
      <c r="M158" s="61">
        <f>'DJG-6 Rate Development'!U158</f>
        <v>1558897.5985511434</v>
      </c>
      <c r="N158" s="18"/>
      <c r="P158" s="84">
        <f t="shared" ref="P158" si="62">K158-G158</f>
        <v>-1.1866055731672015E-5</v>
      </c>
      <c r="Q158" s="63"/>
      <c r="R158" s="61">
        <f t="shared" ref="R158" si="63">M158-I158</f>
        <v>-972.40144885657355</v>
      </c>
    </row>
    <row r="159" spans="1:18" s="100" customFormat="1" x14ac:dyDescent="0.4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7"/>
      <c r="O159" s="109"/>
      <c r="P159" s="109"/>
      <c r="Q159" s="109"/>
      <c r="R159" s="109"/>
    </row>
    <row r="160" spans="1:18" s="100" customFormat="1" x14ac:dyDescent="0.45">
      <c r="A160" s="8">
        <v>341.01</v>
      </c>
      <c r="C160" s="100" t="s">
        <v>158</v>
      </c>
      <c r="E160" s="5"/>
      <c r="G160" s="4"/>
      <c r="I160" s="5"/>
      <c r="K160" s="4"/>
      <c r="M160" s="5"/>
      <c r="N160" s="18"/>
      <c r="P160" s="4"/>
      <c r="R160" s="5"/>
    </row>
    <row r="161" spans="1:18" s="100" customFormat="1" x14ac:dyDescent="0.45">
      <c r="A161" s="8"/>
      <c r="C161" s="100" t="s">
        <v>159</v>
      </c>
      <c r="E161" s="5">
        <v>31393624.359999999</v>
      </c>
      <c r="G161" s="4">
        <v>4.36E-2</v>
      </c>
      <c r="I161" s="5">
        <v>1367894</v>
      </c>
      <c r="K161" s="4">
        <f>'DJG-6 Rate Development'!W161</f>
        <v>4.3681966201591954E-2</v>
      </c>
      <c r="M161" s="5">
        <f>'DJG-6 Rate Development'!U161</f>
        <v>1371335.2382389938</v>
      </c>
      <c r="N161" s="18"/>
      <c r="P161" s="4">
        <f t="shared" ref="P161:P163" si="64">K161-G161</f>
        <v>8.1966201591954224E-5</v>
      </c>
      <c r="R161" s="5">
        <f t="shared" ref="R161:R163" si="65">M161-I161</f>
        <v>3441.2382389937993</v>
      </c>
    </row>
    <row r="162" spans="1:18" s="100" customFormat="1" x14ac:dyDescent="0.45">
      <c r="A162" s="8"/>
      <c r="C162" s="100" t="s">
        <v>160</v>
      </c>
      <c r="E162" s="5">
        <v>3413471.97</v>
      </c>
      <c r="G162" s="4">
        <v>8.539999999999999E-2</v>
      </c>
      <c r="I162" s="5">
        <v>291489</v>
      </c>
      <c r="K162" s="4">
        <f>'DJG-6 Rate Development'!W162</f>
        <v>8.5098153287148412E-2</v>
      </c>
      <c r="M162" s="5">
        <f>'DJG-6 Rate Development'!U162</f>
        <v>290480.16094444448</v>
      </c>
      <c r="N162" s="18"/>
      <c r="P162" s="4">
        <f t="shared" si="64"/>
        <v>-3.0184671285157783E-4</v>
      </c>
      <c r="R162" s="5">
        <f t="shared" si="65"/>
        <v>-1008.8390555555234</v>
      </c>
    </row>
    <row r="163" spans="1:18" s="100" customFormat="1" x14ac:dyDescent="0.45">
      <c r="A163" s="109"/>
      <c r="B163" s="109"/>
      <c r="C163" s="100" t="s">
        <v>161</v>
      </c>
      <c r="E163" s="6">
        <v>15081340.710000001</v>
      </c>
      <c r="G163" s="7">
        <v>6.3200000000000006E-2</v>
      </c>
      <c r="I163" s="6">
        <v>952396</v>
      </c>
      <c r="K163" s="7">
        <f>'DJG-6 Rate Development'!W163</f>
        <v>6.2932080164509477E-2</v>
      </c>
      <c r="M163" s="6">
        <f>'DJG-6 Rate Development'!U163</f>
        <v>949100.14255000022</v>
      </c>
      <c r="N163" s="18"/>
      <c r="P163" s="7">
        <f t="shared" si="64"/>
        <v>-2.6791983549052933E-4</v>
      </c>
      <c r="R163" s="6">
        <f t="shared" si="65"/>
        <v>-3295.8574499997776</v>
      </c>
    </row>
    <row r="164" spans="1:18" s="100" customFormat="1" x14ac:dyDescent="0.4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7"/>
      <c r="O164" s="109"/>
      <c r="P164" s="109"/>
      <c r="Q164" s="109"/>
      <c r="R164" s="109"/>
    </row>
    <row r="165" spans="1:18" s="100" customFormat="1" x14ac:dyDescent="0.45">
      <c r="A165" s="109"/>
      <c r="B165" s="109"/>
      <c r="C165" s="100" t="s">
        <v>162</v>
      </c>
      <c r="E165" s="61">
        <f>SUM(E161:E163)</f>
        <v>49888437.039999999</v>
      </c>
      <c r="F165" s="63"/>
      <c r="G165" s="84">
        <f>I165/E165</f>
        <v>5.2352391755747019E-2</v>
      </c>
      <c r="H165" s="63"/>
      <c r="I165" s="61">
        <f>SUM(I161:I163)</f>
        <v>2611779</v>
      </c>
      <c r="J165" s="63"/>
      <c r="K165" s="84">
        <f>'DJG-6 Rate Development'!W165</f>
        <v>5.2335083972264655E-2</v>
      </c>
      <c r="L165" s="63"/>
      <c r="M165" s="61">
        <f>'DJG-6 Rate Development'!U165</f>
        <v>2610915.5417334381</v>
      </c>
      <c r="N165" s="18"/>
      <c r="P165" s="84">
        <f t="shared" ref="P165" si="66">K165-G165</f>
        <v>-1.7307783482363448E-5</v>
      </c>
      <c r="Q165" s="63"/>
      <c r="R165" s="61">
        <f t="shared" ref="R165" si="67">M165-I165</f>
        <v>-863.45826656185091</v>
      </c>
    </row>
    <row r="166" spans="1:18" s="100" customFormat="1" x14ac:dyDescent="0.4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7"/>
      <c r="O166" s="109"/>
      <c r="P166" s="109"/>
      <c r="Q166" s="109"/>
      <c r="R166" s="109"/>
    </row>
    <row r="167" spans="1:18" s="100" customFormat="1" x14ac:dyDescent="0.45">
      <c r="A167" s="8">
        <v>342</v>
      </c>
      <c r="C167" s="100" t="s">
        <v>163</v>
      </c>
      <c r="E167" s="5"/>
      <c r="G167" s="4"/>
      <c r="I167" s="5"/>
      <c r="K167" s="4"/>
      <c r="M167" s="5"/>
      <c r="N167" s="18"/>
      <c r="P167" s="4"/>
      <c r="R167" s="5"/>
    </row>
    <row r="168" spans="1:18" s="100" customFormat="1" x14ac:dyDescent="0.45">
      <c r="A168" s="8"/>
      <c r="C168" s="100" t="s">
        <v>164</v>
      </c>
      <c r="E168" s="5">
        <v>8348184.6799999997</v>
      </c>
      <c r="G168" s="4">
        <v>1.6399999999999998E-2</v>
      </c>
      <c r="I168" s="5">
        <v>137199</v>
      </c>
      <c r="K168" s="4">
        <f>'DJG-6 Rate Development'!W168</f>
        <v>1.6485239418289294E-2</v>
      </c>
      <c r="M168" s="5">
        <f>'DJG-6 Rate Development'!U168</f>
        <v>137621.8231578948</v>
      </c>
      <c r="N168" s="18"/>
      <c r="P168" s="4">
        <f t="shared" ref="P168:P177" si="68">K168-G168</f>
        <v>8.5239418289296404E-5</v>
      </c>
      <c r="R168" s="5">
        <f t="shared" ref="R168:R177" si="69">M168-I168</f>
        <v>422.82315789480344</v>
      </c>
    </row>
    <row r="169" spans="1:18" s="100" customFormat="1" x14ac:dyDescent="0.45">
      <c r="A169" s="8"/>
      <c r="C169" s="100" t="s">
        <v>100</v>
      </c>
      <c r="E169" s="5">
        <v>1804662.8</v>
      </c>
      <c r="G169" s="4">
        <v>2.76E-2</v>
      </c>
      <c r="I169" s="5">
        <v>49727</v>
      </c>
      <c r="K169" s="4">
        <f>'DJG-6 Rate Development'!W169</f>
        <v>2.7626654001178454E-2</v>
      </c>
      <c r="M169" s="5">
        <f>'DJG-6 Rate Development'!U169</f>
        <v>49856.794764397913</v>
      </c>
      <c r="N169" s="18"/>
      <c r="P169" s="4">
        <f t="shared" si="68"/>
        <v>2.6654001178454123E-5</v>
      </c>
      <c r="R169" s="5">
        <f t="shared" si="69"/>
        <v>129.79476439791324</v>
      </c>
    </row>
    <row r="170" spans="1:18" s="100" customFormat="1" x14ac:dyDescent="0.45">
      <c r="A170" s="8"/>
      <c r="C170" s="100" t="s">
        <v>101</v>
      </c>
      <c r="E170" s="5">
        <v>1887875</v>
      </c>
      <c r="G170" s="4">
        <v>0.01</v>
      </c>
      <c r="I170" s="5">
        <v>18861</v>
      </c>
      <c r="K170" s="4">
        <f>'DJG-6 Rate Development'!W170</f>
        <v>9.9858151385642489E-3</v>
      </c>
      <c r="M170" s="5">
        <f>'DJG-6 Rate Development'!U170</f>
        <v>18851.970754716982</v>
      </c>
      <c r="N170" s="18"/>
      <c r="P170" s="4">
        <f t="shared" si="68"/>
        <v>-1.4184861435751275E-5</v>
      </c>
      <c r="R170" s="5">
        <f t="shared" si="69"/>
        <v>-9.0292452830180991</v>
      </c>
    </row>
    <row r="171" spans="1:18" s="100" customFormat="1" x14ac:dyDescent="0.45">
      <c r="A171" s="8"/>
      <c r="C171" s="100" t="s">
        <v>102</v>
      </c>
      <c r="E171" s="5">
        <v>1577944.93</v>
      </c>
      <c r="G171" s="4">
        <v>2.98E-2</v>
      </c>
      <c r="I171" s="5">
        <v>46956</v>
      </c>
      <c r="K171" s="4">
        <f>'DJG-6 Rate Development'!W171</f>
        <v>2.9727934668314231E-2</v>
      </c>
      <c r="M171" s="5">
        <f>'DJG-6 Rate Development'!U171</f>
        <v>46909.043789237672</v>
      </c>
      <c r="N171" s="18"/>
      <c r="P171" s="4">
        <f t="shared" si="68"/>
        <v>-7.2065331685768758E-5</v>
      </c>
      <c r="R171" s="5">
        <f t="shared" si="69"/>
        <v>-46.956210762327828</v>
      </c>
    </row>
    <row r="172" spans="1:18" s="100" customFormat="1" x14ac:dyDescent="0.45">
      <c r="A172" s="8"/>
      <c r="C172" s="100" t="s">
        <v>103</v>
      </c>
      <c r="E172" s="5">
        <v>3889943.37</v>
      </c>
      <c r="G172" s="4">
        <v>9.1000000000000004E-3</v>
      </c>
      <c r="I172" s="5">
        <v>35314</v>
      </c>
      <c r="K172" s="4">
        <f>'DJG-6 Rate Development'!W172</f>
        <v>9.0860094616126257E-3</v>
      </c>
      <c r="M172" s="5">
        <f>'DJG-6 Rate Development'!U172</f>
        <v>35344.062264957305</v>
      </c>
      <c r="N172" s="18"/>
      <c r="P172" s="4">
        <f t="shared" si="68"/>
        <v>-1.3990538387374796E-5</v>
      </c>
      <c r="R172" s="5">
        <f t="shared" si="69"/>
        <v>30.06226495730516</v>
      </c>
    </row>
    <row r="173" spans="1:18" s="100" customFormat="1" x14ac:dyDescent="0.45">
      <c r="A173" s="8"/>
      <c r="C173" s="100" t="s">
        <v>165</v>
      </c>
      <c r="E173" s="5">
        <v>476309.45</v>
      </c>
      <c r="G173" s="4">
        <v>8.3699999999999997E-2</v>
      </c>
      <c r="I173" s="5">
        <v>39863</v>
      </c>
      <c r="K173" s="4">
        <f>'DJG-6 Rate Development'!W173</f>
        <v>8.3934671407239675E-2</v>
      </c>
      <c r="M173" s="5">
        <f>'DJG-6 Rate Development'!U173</f>
        <v>39978.877173913053</v>
      </c>
      <c r="N173" s="18"/>
      <c r="P173" s="4">
        <f t="shared" si="68"/>
        <v>2.3467140723967828E-4</v>
      </c>
      <c r="R173" s="5">
        <f t="shared" si="69"/>
        <v>115.87717391305341</v>
      </c>
    </row>
    <row r="174" spans="1:18" s="100" customFormat="1" x14ac:dyDescent="0.45">
      <c r="A174" s="8"/>
      <c r="C174" s="100" t="s">
        <v>166</v>
      </c>
      <c r="E174" s="5">
        <v>3739991.62</v>
      </c>
      <c r="G174" s="4">
        <v>2.8999999999999998E-2</v>
      </c>
      <c r="I174" s="5">
        <v>108440</v>
      </c>
      <c r="K174" s="4">
        <f>'DJG-6 Rate Development'!W174</f>
        <v>2.9138186489488176E-2</v>
      </c>
      <c r="M174" s="5">
        <f>'DJG-6 Rate Development'!U174</f>
        <v>108976.573292683</v>
      </c>
      <c r="N174" s="18"/>
      <c r="P174" s="4">
        <f t="shared" si="68"/>
        <v>1.3818648948817763E-4</v>
      </c>
      <c r="R174" s="5">
        <f t="shared" si="69"/>
        <v>536.57329268299509</v>
      </c>
    </row>
    <row r="175" spans="1:18" s="100" customFormat="1" x14ac:dyDescent="0.45">
      <c r="A175" s="8"/>
      <c r="C175" s="100" t="s">
        <v>167</v>
      </c>
      <c r="E175" s="5">
        <v>3702107.48</v>
      </c>
      <c r="G175" s="4">
        <v>0</v>
      </c>
      <c r="I175" s="5">
        <v>0</v>
      </c>
      <c r="K175" s="4">
        <f>'DJG-6 Rate Development'!W175</f>
        <v>0</v>
      </c>
      <c r="M175" s="5">
        <f>'DJG-6 Rate Development'!U175</f>
        <v>0</v>
      </c>
      <c r="N175" s="18"/>
      <c r="P175" s="4">
        <f t="shared" si="68"/>
        <v>0</v>
      </c>
      <c r="R175" s="5">
        <f t="shared" si="69"/>
        <v>0</v>
      </c>
    </row>
    <row r="176" spans="1:18" s="100" customFormat="1" x14ac:dyDescent="0.45">
      <c r="A176" s="109"/>
      <c r="B176" s="109"/>
      <c r="C176" s="100" t="s">
        <v>168</v>
      </c>
      <c r="E176" s="5">
        <v>134194.70000000001</v>
      </c>
      <c r="G176" s="4">
        <v>0</v>
      </c>
      <c r="I176" s="5">
        <v>0</v>
      </c>
      <c r="K176" s="4">
        <f>'DJG-6 Rate Development'!W176</f>
        <v>0</v>
      </c>
      <c r="M176" s="5">
        <f>'DJG-6 Rate Development'!U176</f>
        <v>0</v>
      </c>
      <c r="N176" s="18"/>
      <c r="P176" s="4">
        <f t="shared" si="68"/>
        <v>0</v>
      </c>
      <c r="R176" s="5">
        <f t="shared" si="69"/>
        <v>0</v>
      </c>
    </row>
    <row r="177" spans="1:18" s="100" customFormat="1" x14ac:dyDescent="0.45">
      <c r="A177" s="109"/>
      <c r="B177" s="109"/>
      <c r="C177" s="100" t="s">
        <v>104</v>
      </c>
      <c r="E177" s="6">
        <v>701742.86</v>
      </c>
      <c r="G177" s="7">
        <v>4.8300000000000003E-2</v>
      </c>
      <c r="I177" s="6">
        <v>33899</v>
      </c>
      <c r="K177" s="7">
        <f>'DJG-6 Rate Development'!W177</f>
        <v>4.8144081364557396E-2</v>
      </c>
      <c r="M177" s="6">
        <f>'DJG-6 Rate Development'!U177</f>
        <v>33784.765348837209</v>
      </c>
      <c r="N177" s="18"/>
      <c r="P177" s="7">
        <f t="shared" si="68"/>
        <v>-1.559186354426062E-4</v>
      </c>
      <c r="R177" s="6">
        <f t="shared" si="69"/>
        <v>-114.23465116279112</v>
      </c>
    </row>
    <row r="178" spans="1:18" s="100" customFormat="1" x14ac:dyDescent="0.4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7"/>
      <c r="O178" s="109"/>
      <c r="P178" s="109"/>
      <c r="Q178" s="109"/>
      <c r="R178" s="109"/>
    </row>
    <row r="179" spans="1:18" s="100" customFormat="1" x14ac:dyDescent="0.45">
      <c r="A179" s="109"/>
      <c r="B179" s="109"/>
      <c r="C179" s="100" t="s">
        <v>169</v>
      </c>
      <c r="E179" s="61">
        <f>SUM(E168:E177)</f>
        <v>26262956.890000001</v>
      </c>
      <c r="F179" s="63"/>
      <c r="G179" s="84">
        <f>I179/E179</f>
        <v>1.7905790348346416E-2</v>
      </c>
      <c r="H179" s="63"/>
      <c r="I179" s="61">
        <f>SUM(I168:I177)</f>
        <v>470259</v>
      </c>
      <c r="J179" s="63"/>
      <c r="K179" s="84">
        <f>'DJG-6 Rate Development'!W179</f>
        <v>1.7946338354844625E-2</v>
      </c>
      <c r="L179" s="63"/>
      <c r="M179" s="61">
        <f>'DJG-6 Rate Development'!U179</f>
        <v>471323.91054663796</v>
      </c>
      <c r="N179" s="18"/>
      <c r="P179" s="84">
        <f t="shared" ref="P179" si="70">K179-G179</f>
        <v>4.0548006498209582E-5</v>
      </c>
      <c r="Q179" s="63"/>
      <c r="R179" s="61">
        <f t="shared" ref="R179" si="71">M179-I179</f>
        <v>1064.9105466379551</v>
      </c>
    </row>
    <row r="180" spans="1:18" s="100" customFormat="1" x14ac:dyDescent="0.4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7"/>
      <c r="O180" s="109"/>
      <c r="P180" s="109"/>
      <c r="Q180" s="109"/>
      <c r="R180" s="109"/>
    </row>
    <row r="181" spans="1:18" s="100" customFormat="1" x14ac:dyDescent="0.45">
      <c r="A181" s="8">
        <v>344</v>
      </c>
      <c r="C181" s="100" t="s">
        <v>170</v>
      </c>
      <c r="E181" s="5"/>
      <c r="G181" s="4"/>
      <c r="I181" s="5"/>
      <c r="K181" s="4"/>
      <c r="M181" s="5"/>
      <c r="N181" s="18"/>
      <c r="P181" s="4"/>
      <c r="R181" s="5"/>
    </row>
    <row r="182" spans="1:18" s="100" customFormat="1" x14ac:dyDescent="0.45">
      <c r="A182" s="8"/>
      <c r="C182" s="100" t="s">
        <v>171</v>
      </c>
      <c r="E182" s="5">
        <v>575842.91</v>
      </c>
      <c r="G182" s="4">
        <v>2.69E-2</v>
      </c>
      <c r="I182" s="5">
        <v>15474</v>
      </c>
      <c r="K182" s="4">
        <f>'DJG-6 Rate Development'!W182</f>
        <v>2.679504307817239E-2</v>
      </c>
      <c r="M182" s="5">
        <f>'DJG-6 Rate Development'!U182</f>
        <v>15429.735579710146</v>
      </c>
      <c r="N182" s="18"/>
      <c r="P182" s="4">
        <f t="shared" ref="P182:P185" si="72">K182-G182</f>
        <v>-1.0495692182761057E-4</v>
      </c>
      <c r="R182" s="5">
        <f t="shared" ref="R182:R185" si="73">M182-I182</f>
        <v>-44.264420289853661</v>
      </c>
    </row>
    <row r="183" spans="1:18" s="100" customFormat="1" x14ac:dyDescent="0.45">
      <c r="A183" s="8"/>
      <c r="C183" s="100" t="s">
        <v>172</v>
      </c>
      <c r="E183" s="5">
        <v>132727793.51000001</v>
      </c>
      <c r="G183" s="4">
        <v>5.6600000000000004E-2</v>
      </c>
      <c r="I183" s="5">
        <v>7510044</v>
      </c>
      <c r="K183" s="4">
        <f>'DJG-6 Rate Development'!W183</f>
        <v>5.6623952141704466E-2</v>
      </c>
      <c r="M183" s="5">
        <f>'DJG-6 Rate Development'!U183</f>
        <v>7515572.2275842726</v>
      </c>
      <c r="N183" s="18"/>
      <c r="P183" s="4">
        <f t="shared" si="72"/>
        <v>2.395214170446136E-5</v>
      </c>
      <c r="R183" s="5">
        <f t="shared" si="73"/>
        <v>5528.2275842726231</v>
      </c>
    </row>
    <row r="184" spans="1:18" s="100" customFormat="1" x14ac:dyDescent="0.45">
      <c r="A184" s="8"/>
      <c r="C184" s="100" t="s">
        <v>173</v>
      </c>
      <c r="E184" s="5">
        <v>29745266.309999999</v>
      </c>
      <c r="G184" s="4">
        <v>2.3700000000000002E-2</v>
      </c>
      <c r="I184" s="5">
        <v>703631</v>
      </c>
      <c r="K184" s="4">
        <f>'DJG-6 Rate Development'!W184</f>
        <v>2.3534648380142388E-2</v>
      </c>
      <c r="M184" s="5">
        <f>'DJG-6 Rate Development'!U184</f>
        <v>700044.38357954542</v>
      </c>
      <c r="N184" s="18"/>
      <c r="P184" s="4">
        <f t="shared" si="72"/>
        <v>-1.6535161985761423E-4</v>
      </c>
      <c r="R184" s="5">
        <f t="shared" si="73"/>
        <v>-3586.6164204545785</v>
      </c>
    </row>
    <row r="185" spans="1:18" s="100" customFormat="1" x14ac:dyDescent="0.45">
      <c r="A185" s="109"/>
      <c r="B185" s="109"/>
      <c r="C185" s="100" t="s">
        <v>174</v>
      </c>
      <c r="E185" s="6">
        <v>35814519.880000003</v>
      </c>
      <c r="G185" s="7">
        <v>1.4800000000000001E-2</v>
      </c>
      <c r="I185" s="6">
        <v>530654</v>
      </c>
      <c r="K185" s="7">
        <f>'DJG-6 Rate Development'!W185</f>
        <v>1.47887282535289E-2</v>
      </c>
      <c r="M185" s="6">
        <f>'DJG-6 Rate Development'!U185</f>
        <v>529651.20203592849</v>
      </c>
      <c r="N185" s="18"/>
      <c r="P185" s="7">
        <f t="shared" si="72"/>
        <v>-1.1271746471100408E-5</v>
      </c>
      <c r="R185" s="6">
        <f t="shared" si="73"/>
        <v>-1002.7979640715057</v>
      </c>
    </row>
    <row r="186" spans="1:18" s="100" customFormat="1" x14ac:dyDescent="0.4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7"/>
      <c r="O186" s="109"/>
      <c r="P186" s="109"/>
      <c r="Q186" s="109"/>
      <c r="R186" s="109"/>
    </row>
    <row r="187" spans="1:18" s="100" customFormat="1" x14ac:dyDescent="0.45">
      <c r="A187" s="109"/>
      <c r="B187" s="109"/>
      <c r="C187" s="100" t="s">
        <v>175</v>
      </c>
      <c r="E187" s="61">
        <f>SUM(E182:E185)</f>
        <v>198863422.60999998</v>
      </c>
      <c r="F187" s="63"/>
      <c r="G187" s="84">
        <f>I187/E187</f>
        <v>4.4049342433270113E-2</v>
      </c>
      <c r="H187" s="63"/>
      <c r="I187" s="61">
        <f>SUM(I182:I185)</f>
        <v>8759803</v>
      </c>
      <c r="J187" s="63"/>
      <c r="K187" s="84">
        <f>'DJG-6 Rate Development'!W187</f>
        <v>4.4053840740539078E-2</v>
      </c>
      <c r="L187" s="63"/>
      <c r="M187" s="61">
        <f>'DJG-6 Rate Development'!U187</f>
        <v>8760697.5487794578</v>
      </c>
      <c r="N187" s="18"/>
      <c r="P187" s="84">
        <f t="shared" ref="P187" si="74">K187-G187</f>
        <v>4.4983072689658288E-6</v>
      </c>
      <c r="Q187" s="63"/>
      <c r="R187" s="61">
        <f t="shared" ref="R187" si="75">M187-I187</f>
        <v>894.54877945780754</v>
      </c>
    </row>
    <row r="188" spans="1:18" s="100" customFormat="1" x14ac:dyDescent="0.45">
      <c r="A188" s="109"/>
      <c r="B188" s="109"/>
      <c r="E188" s="61"/>
      <c r="G188" s="84"/>
      <c r="I188" s="61"/>
      <c r="K188" s="84"/>
      <c r="M188" s="61"/>
      <c r="N188" s="18"/>
      <c r="P188" s="84"/>
      <c r="R188" s="61"/>
    </row>
    <row r="189" spans="1:18" s="100" customFormat="1" x14ac:dyDescent="0.45">
      <c r="A189" s="8">
        <v>344.01</v>
      </c>
      <c r="C189" s="100" t="s">
        <v>176</v>
      </c>
      <c r="E189" s="5"/>
      <c r="G189" s="4"/>
      <c r="I189" s="5"/>
      <c r="K189" s="4"/>
      <c r="M189" s="5"/>
      <c r="N189" s="18"/>
      <c r="P189" s="4"/>
      <c r="R189" s="5"/>
    </row>
    <row r="190" spans="1:18" s="100" customFormat="1" x14ac:dyDescent="0.45">
      <c r="A190" s="8"/>
      <c r="C190" s="100" t="s">
        <v>159</v>
      </c>
      <c r="E190" s="5">
        <v>584893924.94000006</v>
      </c>
      <c r="G190" s="4">
        <v>4.3299999999999998E-2</v>
      </c>
      <c r="I190" s="5">
        <v>25353733</v>
      </c>
      <c r="K190" s="4">
        <f>'DJG-6 Rate Development'!W190</f>
        <v>4.3254792434383807E-2</v>
      </c>
      <c r="M190" s="5">
        <f>'DJG-6 Rate Development'!U190</f>
        <v>25299465.319411766</v>
      </c>
      <c r="N190" s="18"/>
      <c r="P190" s="4">
        <f t="shared" ref="P190:P192" si="76">K190-G190</f>
        <v>-4.520756561619127E-5</v>
      </c>
      <c r="R190" s="5">
        <f t="shared" ref="R190:R192" si="77">M190-I190</f>
        <v>-54267.680588234216</v>
      </c>
    </row>
    <row r="191" spans="1:18" s="100" customFormat="1" x14ac:dyDescent="0.45">
      <c r="A191" s="8"/>
      <c r="C191" s="100" t="s">
        <v>160</v>
      </c>
      <c r="E191" s="5">
        <v>153948464.88999999</v>
      </c>
      <c r="G191" s="4">
        <v>4.99E-2</v>
      </c>
      <c r="I191" s="5">
        <v>7688611</v>
      </c>
      <c r="K191" s="4">
        <f>'DJG-6 Rate Development'!W191</f>
        <v>4.982582553760212E-2</v>
      </c>
      <c r="M191" s="5">
        <f>'DJG-6 Rate Development'!U191</f>
        <v>7670609.3533908045</v>
      </c>
      <c r="N191" s="18"/>
      <c r="P191" s="4">
        <f t="shared" si="76"/>
        <v>-7.417446239788017E-5</v>
      </c>
      <c r="R191" s="5">
        <f t="shared" si="77"/>
        <v>-18001.646609195508</v>
      </c>
    </row>
    <row r="192" spans="1:18" s="100" customFormat="1" x14ac:dyDescent="0.45">
      <c r="A192" s="109"/>
      <c r="B192" s="109"/>
      <c r="C192" s="100" t="s">
        <v>161</v>
      </c>
      <c r="E192" s="6">
        <v>372431395.79000002</v>
      </c>
      <c r="G192" s="7">
        <v>5.2699999999999997E-2</v>
      </c>
      <c r="I192" s="6">
        <v>19610479</v>
      </c>
      <c r="K192" s="7">
        <f>'DJG-6 Rate Development'!W192</f>
        <v>5.2909989818457778E-2</v>
      </c>
      <c r="M192" s="6">
        <f>'DJG-6 Rate Development'!U192</f>
        <v>19705341.35932292</v>
      </c>
      <c r="N192" s="18"/>
      <c r="P192" s="7">
        <f t="shared" si="76"/>
        <v>2.0998981845778142E-4</v>
      </c>
      <c r="R192" s="6">
        <f t="shared" si="77"/>
        <v>94862.359322920442</v>
      </c>
    </row>
    <row r="193" spans="1:18" s="100" customFormat="1" x14ac:dyDescent="0.4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7"/>
      <c r="O193" s="109"/>
      <c r="P193" s="109"/>
      <c r="Q193" s="109"/>
      <c r="R193" s="109"/>
    </row>
    <row r="194" spans="1:18" s="100" customFormat="1" x14ac:dyDescent="0.45">
      <c r="A194" s="109"/>
      <c r="B194" s="109"/>
      <c r="C194" s="100" t="s">
        <v>177</v>
      </c>
      <c r="E194" s="61">
        <f>SUM(E190:E192)</f>
        <v>1111273785.6200001</v>
      </c>
      <c r="F194" s="63"/>
      <c r="G194" s="84">
        <f>I194/E194</f>
        <v>4.7380603845184756E-2</v>
      </c>
      <c r="H194" s="63"/>
      <c r="I194" s="61">
        <f>SUM(I190:I192)</f>
        <v>52652823</v>
      </c>
      <c r="J194" s="63"/>
      <c r="K194" s="84">
        <f>'DJG-6 Rate Development'!W194</f>
        <v>4.7400934597532057E-2</v>
      </c>
      <c r="L194" s="63"/>
      <c r="M194" s="61">
        <f>'DJG-6 Rate Development'!U194</f>
        <v>52675416.032125488</v>
      </c>
      <c r="N194" s="18"/>
      <c r="P194" s="84">
        <f t="shared" ref="P194" si="78">K194-G194</f>
        <v>2.0330752347301473E-5</v>
      </c>
      <c r="Q194" s="63"/>
      <c r="R194" s="61">
        <f t="shared" ref="R194" si="79">M194-I194</f>
        <v>22593.032125487924</v>
      </c>
    </row>
    <row r="195" spans="1:18" s="100" customFormat="1" x14ac:dyDescent="0.45">
      <c r="A195" s="109"/>
      <c r="B195" s="109"/>
      <c r="E195" s="61"/>
      <c r="G195" s="84"/>
      <c r="I195" s="61"/>
      <c r="K195" s="84"/>
      <c r="M195" s="61"/>
      <c r="N195" s="18"/>
      <c r="P195" s="84"/>
      <c r="R195" s="61"/>
    </row>
    <row r="196" spans="1:18" s="100" customFormat="1" x14ac:dyDescent="0.45">
      <c r="A196" s="8">
        <v>344.2</v>
      </c>
      <c r="C196" s="100" t="s">
        <v>178</v>
      </c>
      <c r="E196" s="5"/>
      <c r="G196" s="4"/>
      <c r="I196" s="5"/>
      <c r="K196" s="4"/>
      <c r="M196" s="5"/>
      <c r="N196" s="18"/>
      <c r="P196" s="4"/>
      <c r="R196" s="5"/>
    </row>
    <row r="197" spans="1:18" s="100" customFormat="1" x14ac:dyDescent="0.45">
      <c r="A197" s="8"/>
      <c r="C197" s="100" t="s">
        <v>179</v>
      </c>
      <c r="E197" s="5">
        <v>76049182.780000001</v>
      </c>
      <c r="G197" s="4">
        <v>1.3100000000000001E-2</v>
      </c>
      <c r="I197" s="5">
        <v>997446</v>
      </c>
      <c r="K197" s="4">
        <f>'DJG-6 Rate Development'!W197</f>
        <v>1.2986197814662294E-2</v>
      </c>
      <c r="M197" s="5">
        <f>'DJG-6 Rate Development'!U197</f>
        <v>987589.7312244894</v>
      </c>
      <c r="N197" s="18"/>
      <c r="P197" s="4">
        <f t="shared" ref="P197:P202" si="80">K197-G197</f>
        <v>-1.1380218533770664E-4</v>
      </c>
      <c r="R197" s="5">
        <f t="shared" ref="R197:R202" si="81">M197-I197</f>
        <v>-9856.2687755106017</v>
      </c>
    </row>
    <row r="198" spans="1:18" s="100" customFormat="1" x14ac:dyDescent="0.45">
      <c r="A198" s="8"/>
      <c r="C198" s="100" t="s">
        <v>100</v>
      </c>
      <c r="E198" s="5">
        <v>23593820.399999999</v>
      </c>
      <c r="G198" s="4">
        <v>0.1384</v>
      </c>
      <c r="I198" s="5">
        <v>3266331</v>
      </c>
      <c r="K198" s="4">
        <f>'DJG-6 Rate Development'!W198</f>
        <v>0.13915114752042645</v>
      </c>
      <c r="M198" s="5">
        <f>'DJG-6 Rate Development'!U198</f>
        <v>3283107.1830508471</v>
      </c>
      <c r="N198" s="18"/>
      <c r="P198" s="4">
        <f t="shared" si="80"/>
        <v>7.5114752042645949E-4</v>
      </c>
      <c r="R198" s="5">
        <f t="shared" si="81"/>
        <v>16776.183050847147</v>
      </c>
    </row>
    <row r="199" spans="1:18" s="100" customFormat="1" x14ac:dyDescent="0.45">
      <c r="A199" s="8"/>
      <c r="C199" s="100" t="s">
        <v>101</v>
      </c>
      <c r="E199" s="5">
        <v>84159829.060000002</v>
      </c>
      <c r="G199" s="4">
        <v>6.6199999999999995E-2</v>
      </c>
      <c r="I199" s="5">
        <v>5575209</v>
      </c>
      <c r="K199" s="4">
        <f>'DJG-6 Rate Development'!W199</f>
        <v>6.6153953516029623E-2</v>
      </c>
      <c r="M199" s="5">
        <f>'DJG-6 Rate Development'!U199</f>
        <v>5567505.4195522396</v>
      </c>
      <c r="N199" s="18"/>
      <c r="P199" s="4">
        <f t="shared" si="80"/>
        <v>-4.6046483970371699E-5</v>
      </c>
      <c r="R199" s="5">
        <f t="shared" si="81"/>
        <v>-7703.5804477604106</v>
      </c>
    </row>
    <row r="200" spans="1:18" s="100" customFormat="1" x14ac:dyDescent="0.45">
      <c r="A200" s="8"/>
      <c r="C200" s="100" t="s">
        <v>102</v>
      </c>
      <c r="E200" s="5">
        <v>38398704.659999996</v>
      </c>
      <c r="G200" s="4">
        <v>0.11720000000000001</v>
      </c>
      <c r="I200" s="5">
        <v>4500370</v>
      </c>
      <c r="K200" s="4">
        <f>'DJG-6 Rate Development'!W200</f>
        <v>0.11661230941843306</v>
      </c>
      <c r="M200" s="5">
        <f>'DJG-6 Rate Development'!U200</f>
        <v>4477761.629078947</v>
      </c>
      <c r="N200" s="18"/>
      <c r="P200" s="4">
        <f t="shared" si="80"/>
        <v>-5.876905815669492E-4</v>
      </c>
      <c r="R200" s="5">
        <f t="shared" si="81"/>
        <v>-22608.370921052992</v>
      </c>
    </row>
    <row r="201" spans="1:18" s="100" customFormat="1" x14ac:dyDescent="0.45">
      <c r="A201" s="109"/>
      <c r="B201" s="109"/>
      <c r="C201" s="100" t="s">
        <v>103</v>
      </c>
      <c r="E201" s="5">
        <v>27271841.850000001</v>
      </c>
      <c r="G201" s="4">
        <v>5.5800000000000002E-2</v>
      </c>
      <c r="I201" s="5">
        <v>1521703</v>
      </c>
      <c r="K201" s="4">
        <f>'DJG-6 Rate Development'!W201</f>
        <v>5.5868711616854916E-2</v>
      </c>
      <c r="M201" s="5">
        <f>'DJG-6 Rate Development'!U201</f>
        <v>1523642.6675781251</v>
      </c>
      <c r="N201" s="18"/>
      <c r="P201" s="4">
        <f t="shared" si="80"/>
        <v>6.8711616854913449E-5</v>
      </c>
      <c r="R201" s="5">
        <f t="shared" si="81"/>
        <v>1939.6675781251397</v>
      </c>
    </row>
    <row r="202" spans="1:18" s="100" customFormat="1" x14ac:dyDescent="0.45">
      <c r="A202" s="109"/>
      <c r="B202" s="109"/>
      <c r="C202" s="100" t="s">
        <v>104</v>
      </c>
      <c r="E202" s="6">
        <v>49333643.950000003</v>
      </c>
      <c r="G202" s="7">
        <v>5.5500000000000001E-2</v>
      </c>
      <c r="I202" s="6">
        <v>2738334</v>
      </c>
      <c r="K202" s="7">
        <f>'DJG-6 Rate Development'!W202</f>
        <v>5.5225398376293221E-2</v>
      </c>
      <c r="M202" s="6">
        <f>'DJG-6 Rate Development'!U202</f>
        <v>2724470.140492958</v>
      </c>
      <c r="N202" s="18"/>
      <c r="P202" s="7">
        <f t="shared" si="80"/>
        <v>-2.7460162370677998E-4</v>
      </c>
      <c r="R202" s="6">
        <f t="shared" si="81"/>
        <v>-13863.859507041983</v>
      </c>
    </row>
    <row r="203" spans="1:18" s="100" customFormat="1" x14ac:dyDescent="0.4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7"/>
      <c r="O203" s="109"/>
      <c r="P203" s="109"/>
      <c r="Q203" s="109"/>
      <c r="R203" s="109"/>
    </row>
    <row r="204" spans="1:18" s="100" customFormat="1" x14ac:dyDescent="0.45">
      <c r="A204" s="109"/>
      <c r="B204" s="109"/>
      <c r="C204" s="100" t="s">
        <v>180</v>
      </c>
      <c r="E204" s="61">
        <f>SUM(E197:E202)</f>
        <v>298807022.69999999</v>
      </c>
      <c r="F204" s="63"/>
      <c r="G204" s="84">
        <f>I204/E204</f>
        <v>6.2245501567992433E-2</v>
      </c>
      <c r="H204" s="63"/>
      <c r="I204" s="61">
        <f>SUM(I197:I202)</f>
        <v>18599393</v>
      </c>
      <c r="J204" s="63"/>
      <c r="K204" s="84">
        <f>'DJG-6 Rate Development'!W204</f>
        <v>6.2127310808273079E-2</v>
      </c>
      <c r="L204" s="63"/>
      <c r="M204" s="61">
        <f>'DJG-6 Rate Development'!U204</f>
        <v>18564076.770977609</v>
      </c>
      <c r="N204" s="18"/>
      <c r="P204" s="84">
        <f t="shared" ref="P204" si="82">K204-G204</f>
        <v>-1.1819075971935405E-4</v>
      </c>
      <c r="Q204" s="63"/>
      <c r="R204" s="61">
        <f t="shared" ref="R204" si="83">M204-I204</f>
        <v>-35316.22902239114</v>
      </c>
    </row>
    <row r="205" spans="1:18" s="100" customFormat="1" x14ac:dyDescent="0.45">
      <c r="A205" s="109"/>
      <c r="B205" s="109"/>
      <c r="E205" s="61"/>
      <c r="G205" s="84"/>
      <c r="I205" s="61"/>
      <c r="K205" s="84"/>
      <c r="M205" s="61"/>
      <c r="N205" s="18"/>
      <c r="P205" s="84"/>
      <c r="R205" s="61"/>
    </row>
    <row r="206" spans="1:18" s="100" customFormat="1" x14ac:dyDescent="0.45">
      <c r="A206" s="8">
        <v>345</v>
      </c>
      <c r="C206" s="100" t="s">
        <v>111</v>
      </c>
      <c r="E206" s="5"/>
      <c r="G206" s="4"/>
      <c r="I206" s="5"/>
      <c r="K206" s="4"/>
      <c r="M206" s="5"/>
      <c r="N206" s="18"/>
      <c r="P206" s="4"/>
      <c r="R206" s="5"/>
    </row>
    <row r="207" spans="1:18" s="100" customFormat="1" x14ac:dyDescent="0.45">
      <c r="A207" s="8"/>
      <c r="C207" s="100" t="s">
        <v>181</v>
      </c>
      <c r="E207" s="5">
        <v>2142714.09</v>
      </c>
      <c r="G207" s="4">
        <v>1.9099999999999999E-2</v>
      </c>
      <c r="I207" s="5">
        <v>40892</v>
      </c>
      <c r="K207" s="4">
        <f>'DJG-6 Rate Development'!W207</f>
        <v>1.9091677571918944E-2</v>
      </c>
      <c r="M207" s="5">
        <f>'DJG-6 Rate Development'!U207</f>
        <v>40908.006535087705</v>
      </c>
      <c r="N207" s="18"/>
      <c r="P207" s="4">
        <f t="shared" ref="P207:P216" si="84">K207-G207</f>
        <v>-8.3224280810548223E-6</v>
      </c>
      <c r="R207" s="5">
        <f t="shared" ref="R207:R216" si="85">M207-I207</f>
        <v>16.006535087704833</v>
      </c>
    </row>
    <row r="208" spans="1:18" s="100" customFormat="1" x14ac:dyDescent="0.45">
      <c r="A208" s="8"/>
      <c r="C208" s="100" t="s">
        <v>100</v>
      </c>
      <c r="E208" s="5">
        <v>296766.71999999997</v>
      </c>
      <c r="G208" s="4">
        <v>2.8199999999999999E-2</v>
      </c>
      <c r="I208" s="5">
        <v>8365</v>
      </c>
      <c r="K208" s="4">
        <f>'DJG-6 Rate Development'!W208</f>
        <v>2.8157987100724136E-2</v>
      </c>
      <c r="M208" s="5">
        <f>'DJG-6 Rate Development'!U208</f>
        <v>8356.3534736842103</v>
      </c>
      <c r="N208" s="18"/>
      <c r="P208" s="4">
        <f t="shared" si="84"/>
        <v>-4.2012899275863103E-5</v>
      </c>
      <c r="R208" s="5">
        <f t="shared" si="85"/>
        <v>-8.6465263157897425</v>
      </c>
    </row>
    <row r="209" spans="1:18" s="100" customFormat="1" x14ac:dyDescent="0.45">
      <c r="A209" s="8"/>
      <c r="C209" s="100" t="s">
        <v>101</v>
      </c>
      <c r="E209" s="5">
        <v>9468135</v>
      </c>
      <c r="G209" s="4">
        <v>0.01</v>
      </c>
      <c r="I209" s="5">
        <v>94414</v>
      </c>
      <c r="K209" s="4">
        <f>'DJG-6 Rate Development'!W209</f>
        <v>9.9622809510406165E-3</v>
      </c>
      <c r="M209" s="5">
        <f>'DJG-6 Rate Development'!U209</f>
        <v>94324.220952380943</v>
      </c>
      <c r="N209" s="18"/>
      <c r="P209" s="4">
        <f t="shared" si="84"/>
        <v>-3.7719048959383716E-5</v>
      </c>
      <c r="R209" s="5">
        <f t="shared" si="85"/>
        <v>-89.779047619056655</v>
      </c>
    </row>
    <row r="210" spans="1:18" s="100" customFormat="1" x14ac:dyDescent="0.45">
      <c r="A210" s="8"/>
      <c r="C210" s="100" t="s">
        <v>102</v>
      </c>
      <c r="E210" s="5">
        <v>3116823.01</v>
      </c>
      <c r="G210" s="4">
        <v>2.9900000000000003E-2</v>
      </c>
      <c r="I210" s="5">
        <v>93151</v>
      </c>
      <c r="K210" s="4">
        <f>'DJG-6 Rate Development'!W210</f>
        <v>2.9873360647025875E-2</v>
      </c>
      <c r="M210" s="5">
        <f>'DJG-6 Rate Development'!U210</f>
        <v>93109.977850678726</v>
      </c>
      <c r="N210" s="18"/>
      <c r="P210" s="4">
        <f t="shared" si="84"/>
        <v>-2.6639352974127534E-5</v>
      </c>
      <c r="R210" s="5">
        <f t="shared" si="85"/>
        <v>-41.022149321273901</v>
      </c>
    </row>
    <row r="211" spans="1:18" s="100" customFormat="1" x14ac:dyDescent="0.45">
      <c r="A211" s="8"/>
      <c r="C211" s="100" t="s">
        <v>103</v>
      </c>
      <c r="E211" s="5">
        <v>4444136.8499999996</v>
      </c>
      <c r="G211" s="4">
        <v>1.3899999999999999E-2</v>
      </c>
      <c r="I211" s="5">
        <v>61936</v>
      </c>
      <c r="K211" s="4">
        <f>'DJG-6 Rate Development'!W211</f>
        <v>1.3929893926315506E-2</v>
      </c>
      <c r="M211" s="5">
        <f>'DJG-6 Rate Development'!U211</f>
        <v>61906.354914529918</v>
      </c>
      <c r="N211" s="18"/>
      <c r="P211" s="4">
        <f t="shared" si="84"/>
        <v>2.9893926315506525E-5</v>
      </c>
      <c r="R211" s="5">
        <f t="shared" si="85"/>
        <v>-29.64508547008154</v>
      </c>
    </row>
    <row r="212" spans="1:18" s="100" customFormat="1" x14ac:dyDescent="0.45">
      <c r="A212" s="8"/>
      <c r="C212" s="100" t="s">
        <v>182</v>
      </c>
      <c r="E212" s="5">
        <v>427409.45</v>
      </c>
      <c r="G212" s="4">
        <v>5.3600000000000002E-2</v>
      </c>
      <c r="I212" s="5">
        <v>22891</v>
      </c>
      <c r="K212" s="4">
        <f>'DJG-6 Rate Development'!W212</f>
        <v>5.3474390382825414E-2</v>
      </c>
      <c r="M212" s="5">
        <f>'DJG-6 Rate Development'!U212</f>
        <v>22855.459782608701</v>
      </c>
      <c r="N212" s="18"/>
      <c r="P212" s="4">
        <f t="shared" si="84"/>
        <v>-1.2560961717458796E-4</v>
      </c>
      <c r="R212" s="5">
        <f t="shared" si="85"/>
        <v>-35.540217391298938</v>
      </c>
    </row>
    <row r="213" spans="1:18" s="100" customFormat="1" x14ac:dyDescent="0.45">
      <c r="A213" s="8"/>
      <c r="C213" s="100" t="s">
        <v>183</v>
      </c>
      <c r="E213" s="5">
        <v>8348529.6900000004</v>
      </c>
      <c r="G213" s="4">
        <v>5.5399999999999998E-2</v>
      </c>
      <c r="I213" s="5">
        <v>462150</v>
      </c>
      <c r="K213" s="4">
        <f>'DJG-6 Rate Development'!W213</f>
        <v>5.527006021917439E-2</v>
      </c>
      <c r="M213" s="5">
        <f>'DJG-6 Rate Development'!U213</f>
        <v>461423.7387078653</v>
      </c>
      <c r="N213" s="18"/>
      <c r="P213" s="4">
        <f t="shared" si="84"/>
        <v>-1.2993978082560809E-4</v>
      </c>
      <c r="R213" s="5">
        <f t="shared" si="85"/>
        <v>-726.26129213470267</v>
      </c>
    </row>
    <row r="214" spans="1:18" s="100" customFormat="1" x14ac:dyDescent="0.45">
      <c r="A214" s="8"/>
      <c r="C214" s="100" t="s">
        <v>184</v>
      </c>
      <c r="E214" s="5">
        <v>2741656.12</v>
      </c>
      <c r="G214" s="4">
        <v>3.2199999999999999E-2</v>
      </c>
      <c r="I214" s="5">
        <v>88145</v>
      </c>
      <c r="K214" s="4">
        <f>'DJG-6 Rate Development'!W214</f>
        <v>3.2063383448933121E-2</v>
      </c>
      <c r="M214" s="5">
        <f>'DJG-6 Rate Development'!U214</f>
        <v>87906.771460674208</v>
      </c>
      <c r="N214" s="18"/>
      <c r="P214" s="4">
        <f t="shared" si="84"/>
        <v>-1.3661655106687876E-4</v>
      </c>
      <c r="R214" s="5">
        <f t="shared" si="85"/>
        <v>-238.22853932579164</v>
      </c>
    </row>
    <row r="215" spans="1:18" s="100" customFormat="1" x14ac:dyDescent="0.45">
      <c r="A215" s="109"/>
      <c r="B215" s="109"/>
      <c r="C215" s="100" t="s">
        <v>185</v>
      </c>
      <c r="E215" s="5">
        <v>420312.34</v>
      </c>
      <c r="G215" s="4">
        <v>1.9900000000000001E-2</v>
      </c>
      <c r="I215" s="5">
        <v>8379</v>
      </c>
      <c r="K215" s="4">
        <f>'DJG-6 Rate Development'!W215</f>
        <v>1.9954752541740176E-2</v>
      </c>
      <c r="M215" s="5">
        <f>'DJG-6 Rate Development'!U215</f>
        <v>8387.2287349397611</v>
      </c>
      <c r="N215" s="18"/>
      <c r="P215" s="4">
        <f t="shared" si="84"/>
        <v>5.4752541740175215E-5</v>
      </c>
      <c r="R215" s="5">
        <f t="shared" si="85"/>
        <v>8.2287349397611251</v>
      </c>
    </row>
    <row r="216" spans="1:18" s="100" customFormat="1" x14ac:dyDescent="0.45">
      <c r="A216" s="109"/>
      <c r="B216" s="109"/>
      <c r="C216" s="100" t="s">
        <v>104</v>
      </c>
      <c r="E216" s="6">
        <v>3746379.34</v>
      </c>
      <c r="G216" s="7">
        <v>2.5000000000000001E-2</v>
      </c>
      <c r="I216" s="6">
        <v>93713</v>
      </c>
      <c r="K216" s="7">
        <f>'DJG-6 Rate Development'!W216</f>
        <v>2.4958646285102297E-2</v>
      </c>
      <c r="M216" s="6">
        <f>'DJG-6 Rate Development'!U216</f>
        <v>93504.556796874997</v>
      </c>
      <c r="N216" s="18"/>
      <c r="P216" s="7">
        <f t="shared" si="84"/>
        <v>-4.1353714897704452E-5</v>
      </c>
      <c r="R216" s="6">
        <f t="shared" si="85"/>
        <v>-208.44320312500349</v>
      </c>
    </row>
    <row r="217" spans="1:18" s="100" customFormat="1" x14ac:dyDescent="0.4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7"/>
      <c r="O217" s="109"/>
      <c r="P217" s="109"/>
      <c r="Q217" s="109"/>
      <c r="R217" s="109"/>
    </row>
    <row r="218" spans="1:18" s="100" customFormat="1" x14ac:dyDescent="0.45">
      <c r="A218" s="109"/>
      <c r="B218" s="109"/>
      <c r="C218" s="100" t="s">
        <v>115</v>
      </c>
      <c r="E218" s="61">
        <f>SUM(E207:E216)</f>
        <v>35152862.609999999</v>
      </c>
      <c r="F218" s="63"/>
      <c r="G218" s="84">
        <f>I218/E218</f>
        <v>2.7708582678069416E-2</v>
      </c>
      <c r="H218" s="63"/>
      <c r="I218" s="61">
        <f>SUM(I207:I216)</f>
        <v>974036</v>
      </c>
      <c r="J218" s="63"/>
      <c r="K218" s="84">
        <f>'DJG-6 Rate Development'!W218</f>
        <v>2.7670084226159825E-2</v>
      </c>
      <c r="L218" s="63"/>
      <c r="M218" s="61">
        <f>'DJG-6 Rate Development'!U218</f>
        <v>972682.66920932441</v>
      </c>
      <c r="N218" s="18"/>
      <c r="P218" s="84">
        <f t="shared" ref="P218" si="86">K218-G218</f>
        <v>-3.8498451909591003E-5</v>
      </c>
      <c r="Q218" s="63"/>
      <c r="R218" s="61">
        <f t="shared" ref="R218" si="87">M218-I218</f>
        <v>-1353.3307906755945</v>
      </c>
    </row>
    <row r="219" spans="1:18" s="100" customFormat="1" x14ac:dyDescent="0.4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7"/>
      <c r="O219" s="109"/>
      <c r="P219" s="109"/>
      <c r="Q219" s="109"/>
      <c r="R219" s="109"/>
    </row>
    <row r="220" spans="1:18" s="100" customFormat="1" x14ac:dyDescent="0.45">
      <c r="A220" s="8">
        <v>345.01</v>
      </c>
      <c r="C220" s="100" t="s">
        <v>186</v>
      </c>
      <c r="E220" s="5"/>
      <c r="G220" s="4"/>
      <c r="I220" s="5"/>
      <c r="K220" s="4"/>
      <c r="M220" s="5"/>
      <c r="N220" s="18"/>
      <c r="P220" s="4"/>
      <c r="R220" s="5"/>
    </row>
    <row r="221" spans="1:18" s="100" customFormat="1" x14ac:dyDescent="0.45">
      <c r="A221" s="8"/>
      <c r="C221" s="100" t="s">
        <v>159</v>
      </c>
      <c r="E221" s="5">
        <v>69319466.609999999</v>
      </c>
      <c r="G221" s="4">
        <v>4.5899999999999996E-2</v>
      </c>
      <c r="I221" s="5">
        <v>3183875</v>
      </c>
      <c r="K221" s="4">
        <f>'DJG-6 Rate Development'!W221</f>
        <v>4.5853808972828938E-2</v>
      </c>
      <c r="M221" s="5">
        <f>'DJG-6 Rate Development'!U221</f>
        <v>3178561.580033334</v>
      </c>
      <c r="N221" s="18"/>
      <c r="P221" s="4">
        <f t="shared" ref="P221:P223" si="88">K221-G221</f>
        <v>-4.6191027171058052E-5</v>
      </c>
      <c r="R221" s="5">
        <f t="shared" ref="R221:R223" si="89">M221-I221</f>
        <v>-5313.4199666660279</v>
      </c>
    </row>
    <row r="222" spans="1:18" s="100" customFormat="1" x14ac:dyDescent="0.45">
      <c r="A222" s="8"/>
      <c r="C222" s="100" t="s">
        <v>160</v>
      </c>
      <c r="E222" s="5">
        <v>13961494.550000001</v>
      </c>
      <c r="G222" s="4">
        <v>5.7699999999999994E-2</v>
      </c>
      <c r="I222" s="5">
        <v>806007</v>
      </c>
      <c r="K222" s="4">
        <f>'DJG-6 Rate Development'!W222</f>
        <v>5.7673474402245267E-2</v>
      </c>
      <c r="M222" s="5">
        <f>'DJG-6 Rate Development'!U222</f>
        <v>805207.89854651189</v>
      </c>
      <c r="N222" s="18"/>
      <c r="P222" s="4">
        <f t="shared" si="88"/>
        <v>-2.6525597754727126E-5</v>
      </c>
      <c r="R222" s="5">
        <f t="shared" si="89"/>
        <v>-799.10145348811056</v>
      </c>
    </row>
    <row r="223" spans="1:18" s="100" customFormat="1" x14ac:dyDescent="0.45">
      <c r="A223" s="109"/>
      <c r="B223" s="109"/>
      <c r="C223" s="100" t="s">
        <v>161</v>
      </c>
      <c r="E223" s="6">
        <v>36882060.32</v>
      </c>
      <c r="G223" s="7">
        <v>4.9800000000000004E-2</v>
      </c>
      <c r="I223" s="6">
        <v>1836738</v>
      </c>
      <c r="K223" s="7">
        <f>'DJG-6 Rate Development'!W223</f>
        <v>4.979737883865766E-2</v>
      </c>
      <c r="M223" s="6">
        <f>'DJG-6 Rate Development'!U223</f>
        <v>1836629.9301052634</v>
      </c>
      <c r="N223" s="18"/>
      <c r="P223" s="7">
        <f t="shared" si="88"/>
        <v>-2.6211613423435254E-6</v>
      </c>
      <c r="R223" s="6">
        <f t="shared" si="89"/>
        <v>-108.0698947366327</v>
      </c>
    </row>
    <row r="224" spans="1:18" s="100" customFormat="1" x14ac:dyDescent="0.4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7"/>
      <c r="O224" s="109"/>
      <c r="P224" s="109"/>
      <c r="Q224" s="109"/>
      <c r="R224" s="109"/>
    </row>
    <row r="225" spans="1:18" s="100" customFormat="1" x14ac:dyDescent="0.45">
      <c r="A225" s="109"/>
      <c r="B225" s="109"/>
      <c r="C225" s="100" t="s">
        <v>187</v>
      </c>
      <c r="E225" s="61">
        <f>SUM(E221:E223)</f>
        <v>120163021.47999999</v>
      </c>
      <c r="F225" s="63"/>
      <c r="G225" s="84">
        <f>I225/E225</f>
        <v>4.8489293363597606E-2</v>
      </c>
      <c r="H225" s="63"/>
      <c r="I225" s="61">
        <f>SUM(I221:I223)</f>
        <v>5826620</v>
      </c>
      <c r="J225" s="63"/>
      <c r="K225" s="84">
        <f>'DJG-6 Rate Development'!W225</f>
        <v>4.843752543001642E-2</v>
      </c>
      <c r="L225" s="63"/>
      <c r="M225" s="61">
        <f>'DJG-6 Rate Development'!U225</f>
        <v>5820399.4086851086</v>
      </c>
      <c r="N225" s="18"/>
      <c r="P225" s="84">
        <f t="shared" ref="P225" si="90">K225-G225</f>
        <v>-5.1767933581185754E-5</v>
      </c>
      <c r="Q225" s="63"/>
      <c r="R225" s="61">
        <f t="shared" ref="R225" si="91">M225-I225</f>
        <v>-6220.5913148913532</v>
      </c>
    </row>
    <row r="226" spans="1:18" s="100" customFormat="1" x14ac:dyDescent="0.4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7"/>
      <c r="O226" s="109"/>
      <c r="P226" s="109"/>
      <c r="Q226" s="109"/>
      <c r="R226" s="109"/>
    </row>
    <row r="227" spans="1:18" s="100" customFormat="1" x14ac:dyDescent="0.45">
      <c r="A227" s="8">
        <v>346</v>
      </c>
      <c r="C227" s="100" t="s">
        <v>116</v>
      </c>
      <c r="E227" s="5"/>
      <c r="G227" s="4"/>
      <c r="I227" s="5"/>
      <c r="K227" s="4"/>
      <c r="M227" s="5"/>
      <c r="N227" s="18"/>
      <c r="P227" s="4"/>
      <c r="R227" s="5"/>
    </row>
    <row r="228" spans="1:18" s="100" customFormat="1" x14ac:dyDescent="0.45">
      <c r="A228" s="8"/>
      <c r="C228" s="100" t="s">
        <v>188</v>
      </c>
      <c r="E228" s="5">
        <v>792720.88</v>
      </c>
      <c r="G228" s="4">
        <v>5.9200000000000003E-2</v>
      </c>
      <c r="I228" s="5">
        <v>46968</v>
      </c>
      <c r="K228" s="4">
        <f>'DJG-6 Rate Development'!W228</f>
        <v>5.9005556747244017E-2</v>
      </c>
      <c r="M228" s="5">
        <f>'DJG-6 Rate Development'!U228</f>
        <v>46774.936869565216</v>
      </c>
      <c r="N228" s="18"/>
      <c r="P228" s="4">
        <f t="shared" ref="P228:P235" si="92">K228-G228</f>
        <v>-1.9444325275598529E-4</v>
      </c>
      <c r="R228" s="5">
        <f t="shared" ref="R228:R235" si="93">M228-I228</f>
        <v>-193.0631304347844</v>
      </c>
    </row>
    <row r="229" spans="1:18" s="100" customFormat="1" x14ac:dyDescent="0.45">
      <c r="A229" s="8"/>
      <c r="C229" s="100" t="s">
        <v>101</v>
      </c>
      <c r="E229" s="5">
        <v>2236679.35</v>
      </c>
      <c r="G229" s="4">
        <v>1.1899999999999999E-2</v>
      </c>
      <c r="I229" s="5">
        <v>26554</v>
      </c>
      <c r="K229" s="4">
        <f>'DJG-6 Rate Development'!W229</f>
        <v>1.1900639636693779E-2</v>
      </c>
      <c r="M229" s="5">
        <f>'DJG-6 Rate Development'!U229</f>
        <v>26617.91492718448</v>
      </c>
      <c r="N229" s="18"/>
      <c r="P229" s="4">
        <f t="shared" si="92"/>
        <v>6.3963669377949117E-7</v>
      </c>
      <c r="R229" s="5">
        <f t="shared" si="93"/>
        <v>63.914927184479893</v>
      </c>
    </row>
    <row r="230" spans="1:18" s="100" customFormat="1" x14ac:dyDescent="0.45">
      <c r="A230" s="8"/>
      <c r="C230" s="100" t="s">
        <v>102</v>
      </c>
      <c r="E230" s="5">
        <v>977846.7</v>
      </c>
      <c r="G230" s="4">
        <v>3.3300000000000003E-2</v>
      </c>
      <c r="I230" s="5">
        <v>32580</v>
      </c>
      <c r="K230" s="4">
        <f>'DJG-6 Rate Development'!W230</f>
        <v>3.3378053059541182E-2</v>
      </c>
      <c r="M230" s="5">
        <f>'DJG-6 Rate Development'!U230</f>
        <v>32638.619036697248</v>
      </c>
      <c r="N230" s="18"/>
      <c r="P230" s="4">
        <f t="shared" si="92"/>
        <v>7.8053059541179082E-5</v>
      </c>
      <c r="R230" s="5">
        <f t="shared" si="93"/>
        <v>58.619036697247793</v>
      </c>
    </row>
    <row r="231" spans="1:18" s="100" customFormat="1" x14ac:dyDescent="0.45">
      <c r="A231" s="8"/>
      <c r="C231" s="100" t="s">
        <v>103</v>
      </c>
      <c r="E231" s="5">
        <v>2315037.5499999998</v>
      </c>
      <c r="G231" s="4">
        <v>1.9799999999999998E-2</v>
      </c>
      <c r="I231" s="5">
        <v>45798</v>
      </c>
      <c r="K231" s="4">
        <f>'DJG-6 Rate Development'!W231</f>
        <v>1.9821548135475649E-2</v>
      </c>
      <c r="M231" s="5">
        <f>'DJG-6 Rate Development'!U231</f>
        <v>45887.628232758609</v>
      </c>
      <c r="N231" s="18"/>
      <c r="P231" s="4">
        <f t="shared" si="92"/>
        <v>2.1548135475651237E-5</v>
      </c>
      <c r="R231" s="5">
        <f t="shared" si="93"/>
        <v>89.628232758608647</v>
      </c>
    </row>
    <row r="232" spans="1:18" s="100" customFormat="1" x14ac:dyDescent="0.45">
      <c r="A232" s="8"/>
      <c r="C232" s="100" t="s">
        <v>189</v>
      </c>
      <c r="E232" s="5">
        <v>353337.64</v>
      </c>
      <c r="G232" s="4">
        <v>2.0799999999999999E-2</v>
      </c>
      <c r="I232" s="5">
        <v>7336</v>
      </c>
      <c r="K232" s="4">
        <f>'DJG-6 Rate Development'!W232</f>
        <v>2.078578503520051E-2</v>
      </c>
      <c r="M232" s="5">
        <f>'DJG-6 Rate Development'!U232</f>
        <v>7344.4002298850655</v>
      </c>
      <c r="N232" s="18"/>
      <c r="P232" s="4">
        <f t="shared" si="92"/>
        <v>-1.4214964799488805E-5</v>
      </c>
      <c r="R232" s="5">
        <f t="shared" si="93"/>
        <v>8.4002298850655279</v>
      </c>
    </row>
    <row r="233" spans="1:18" s="100" customFormat="1" x14ac:dyDescent="0.45">
      <c r="A233" s="8"/>
      <c r="C233" s="100" t="s">
        <v>190</v>
      </c>
      <c r="E233" s="5">
        <v>156087.78</v>
      </c>
      <c r="G233" s="4">
        <v>0</v>
      </c>
      <c r="I233" s="5">
        <v>0</v>
      </c>
      <c r="K233" s="4">
        <f>'DJG-6 Rate Development'!W233</f>
        <v>0</v>
      </c>
      <c r="M233" s="5">
        <f>'DJG-6 Rate Development'!U233</f>
        <v>0</v>
      </c>
      <c r="N233" s="18"/>
      <c r="P233" s="4">
        <f t="shared" si="92"/>
        <v>0</v>
      </c>
      <c r="R233" s="5">
        <f t="shared" si="93"/>
        <v>0</v>
      </c>
    </row>
    <row r="234" spans="1:18" s="100" customFormat="1" x14ac:dyDescent="0.45">
      <c r="A234" s="109"/>
      <c r="B234" s="109"/>
      <c r="C234" s="100" t="s">
        <v>185</v>
      </c>
      <c r="E234" s="5">
        <v>46462.34</v>
      </c>
      <c r="G234" s="4">
        <v>2.0499999999999997E-2</v>
      </c>
      <c r="I234" s="5">
        <v>951</v>
      </c>
      <c r="K234" s="4">
        <f>'DJG-6 Rate Development'!W234</f>
        <v>2.0409962829098596E-2</v>
      </c>
      <c r="M234" s="5">
        <f>'DJG-6 Rate Development'!U234</f>
        <v>948.29463235294077</v>
      </c>
      <c r="N234" s="18"/>
      <c r="P234" s="4">
        <f t="shared" si="92"/>
        <v>-9.0037170901401814E-5</v>
      </c>
      <c r="R234" s="5">
        <f t="shared" si="93"/>
        <v>-2.7053676470592336</v>
      </c>
    </row>
    <row r="235" spans="1:18" s="100" customFormat="1" x14ac:dyDescent="0.45">
      <c r="A235" s="109"/>
      <c r="B235" s="109"/>
      <c r="C235" s="100" t="s">
        <v>104</v>
      </c>
      <c r="E235" s="6">
        <v>665876</v>
      </c>
      <c r="G235" s="7">
        <v>2.1499999999999998E-2</v>
      </c>
      <c r="I235" s="6">
        <v>14348</v>
      </c>
      <c r="K235" s="7">
        <f>'DJG-6 Rate Development'!W235</f>
        <v>2.1632645603399919E-2</v>
      </c>
      <c r="M235" s="6">
        <f>'DJG-6 Rate Development'!U235</f>
        <v>14404.659523809525</v>
      </c>
      <c r="N235" s="18"/>
      <c r="P235" s="7">
        <f t="shared" si="92"/>
        <v>1.3264560339992099E-4</v>
      </c>
      <c r="R235" s="6">
        <f t="shared" si="93"/>
        <v>56.659523809525126</v>
      </c>
    </row>
    <row r="236" spans="1:18" s="100" customFormat="1" x14ac:dyDescent="0.4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7"/>
      <c r="O236" s="109"/>
      <c r="P236" s="109"/>
      <c r="Q236" s="109"/>
      <c r="R236" s="109"/>
    </row>
    <row r="237" spans="1:18" s="100" customFormat="1" x14ac:dyDescent="0.45">
      <c r="A237" s="109"/>
      <c r="B237" s="109"/>
      <c r="C237" s="100" t="s">
        <v>120</v>
      </c>
      <c r="E237" s="61">
        <f>SUM(E228:E235)</f>
        <v>7544048.2399999993</v>
      </c>
      <c r="F237" s="63"/>
      <c r="G237" s="84">
        <f>I237/E237</f>
        <v>2.3135456514525154E-2</v>
      </c>
      <c r="H237" s="63"/>
      <c r="I237" s="61">
        <f>SUM(I228:I235)</f>
        <v>174535</v>
      </c>
      <c r="J237" s="63"/>
      <c r="K237" s="84">
        <f>'DJG-6 Rate Development'!W237</f>
        <v>2.314625356269635E-2</v>
      </c>
      <c r="L237" s="63"/>
      <c r="M237" s="61">
        <f>'DJG-6 Rate Development'!U237</f>
        <v>174616.4534522531</v>
      </c>
      <c r="N237" s="18"/>
      <c r="P237" s="84">
        <f t="shared" ref="P237" si="94">K237-G237</f>
        <v>1.0797048171196089E-5</v>
      </c>
      <c r="Q237" s="63"/>
      <c r="R237" s="61">
        <f t="shared" ref="R237" si="95">M237-I237</f>
        <v>81.453452253103023</v>
      </c>
    </row>
    <row r="238" spans="1:18" s="100" customFormat="1" x14ac:dyDescent="0.4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7"/>
      <c r="O238" s="109"/>
      <c r="P238" s="109"/>
      <c r="Q238" s="109"/>
      <c r="R238" s="109"/>
    </row>
    <row r="239" spans="1:18" s="100" customFormat="1" x14ac:dyDescent="0.45">
      <c r="A239" s="8">
        <v>346.01</v>
      </c>
      <c r="C239" s="100" t="s">
        <v>191</v>
      </c>
      <c r="E239" s="5"/>
      <c r="G239" s="4"/>
      <c r="I239" s="5"/>
      <c r="K239" s="4"/>
      <c r="M239" s="5"/>
      <c r="N239" s="18"/>
      <c r="P239" s="4"/>
      <c r="R239" s="5"/>
    </row>
    <row r="240" spans="1:18" s="100" customFormat="1" x14ac:dyDescent="0.45">
      <c r="A240" s="8"/>
      <c r="C240" s="100" t="s">
        <v>159</v>
      </c>
      <c r="E240" s="5">
        <v>2820158.96</v>
      </c>
      <c r="G240" s="4">
        <v>4.2000000000000003E-2</v>
      </c>
      <c r="I240" s="5">
        <v>118571</v>
      </c>
      <c r="K240" s="4">
        <f>'DJG-6 Rate Development'!W240</f>
        <v>4.2179703323554696E-2</v>
      </c>
      <c r="M240" s="5">
        <f>'DJG-6 Rate Development'!U240</f>
        <v>118953.46825806455</v>
      </c>
      <c r="N240" s="18"/>
      <c r="P240" s="4">
        <f t="shared" ref="P240:P242" si="96">K240-G240</f>
        <v>1.7970332355469326E-4</v>
      </c>
      <c r="R240" s="5">
        <f t="shared" ref="R240:R242" si="97">M240-I240</f>
        <v>382.46825806454581</v>
      </c>
    </row>
    <row r="241" spans="1:18" s="100" customFormat="1" x14ac:dyDescent="0.45">
      <c r="A241" s="8"/>
      <c r="C241" s="100" t="s">
        <v>160</v>
      </c>
      <c r="E241" s="5">
        <v>479164.8</v>
      </c>
      <c r="G241" s="4">
        <v>6.0700000000000004E-2</v>
      </c>
      <c r="I241" s="5">
        <v>29089</v>
      </c>
      <c r="K241" s="4">
        <f>'DJG-6 Rate Development'!W241</f>
        <v>6.0472225417544885E-2</v>
      </c>
      <c r="M241" s="5">
        <f>'DJG-6 Rate Development'!U241</f>
        <v>28976.161797752811</v>
      </c>
      <c r="N241" s="18"/>
      <c r="P241" s="4">
        <f t="shared" si="96"/>
        <v>-2.2777458245511889E-4</v>
      </c>
      <c r="R241" s="5">
        <f t="shared" si="97"/>
        <v>-112.83820224718875</v>
      </c>
    </row>
    <row r="242" spans="1:18" s="100" customFormat="1" x14ac:dyDescent="0.45">
      <c r="A242" s="109"/>
      <c r="B242" s="109"/>
      <c r="C242" s="100" t="s">
        <v>161</v>
      </c>
      <c r="E242" s="6">
        <v>734215.18</v>
      </c>
      <c r="G242" s="7">
        <v>5.9000000000000004E-2</v>
      </c>
      <c r="I242" s="6">
        <v>43330</v>
      </c>
      <c r="K242" s="7">
        <f>'DJG-6 Rate Development'!W242</f>
        <v>5.9279920152152075E-2</v>
      </c>
      <c r="M242" s="6">
        <f>'DJG-6 Rate Development'!U242</f>
        <v>43524.217244897969</v>
      </c>
      <c r="N242" s="18"/>
      <c r="P242" s="7">
        <f t="shared" si="96"/>
        <v>2.7992015215207167E-4</v>
      </c>
      <c r="R242" s="6">
        <f t="shared" si="97"/>
        <v>194.21724489796907</v>
      </c>
    </row>
    <row r="243" spans="1:18" s="100" customFormat="1" x14ac:dyDescent="0.4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7"/>
      <c r="O243" s="109"/>
      <c r="P243" s="109"/>
      <c r="Q243" s="109"/>
      <c r="R243" s="109"/>
    </row>
    <row r="244" spans="1:18" s="100" customFormat="1" x14ac:dyDescent="0.45">
      <c r="A244" s="109"/>
      <c r="B244" s="109"/>
      <c r="C244" s="100" t="s">
        <v>192</v>
      </c>
      <c r="E244" s="61">
        <f>SUM(E240:E242)</f>
        <v>4033538.94</v>
      </c>
      <c r="F244" s="63"/>
      <c r="G244" s="84">
        <f>I244/E244</f>
        <v>4.7350478783279082E-2</v>
      </c>
      <c r="H244" s="63"/>
      <c r="I244" s="61">
        <f>SUM(I240:I242)</f>
        <v>190990</v>
      </c>
      <c r="J244" s="63"/>
      <c r="K244" s="84">
        <f>'DJG-6 Rate Development'!W244</f>
        <v>4.7465476384049819E-2</v>
      </c>
      <c r="L244" s="63"/>
      <c r="M244" s="61">
        <f>'DJG-6 Rate Development'!U244</f>
        <v>191453.84730071534</v>
      </c>
      <c r="N244" s="18"/>
      <c r="P244" s="84">
        <f t="shared" ref="P244" si="98">K244-G244</f>
        <v>1.1499760077073734E-4</v>
      </c>
      <c r="Q244" s="63"/>
      <c r="R244" s="61">
        <f t="shared" ref="R244" si="99">M244-I244</f>
        <v>463.84730071533704</v>
      </c>
    </row>
    <row r="245" spans="1:18" s="100" customFormat="1" x14ac:dyDescent="0.45">
      <c r="A245" s="109"/>
      <c r="B245" s="109"/>
      <c r="E245" s="61"/>
      <c r="G245" s="84"/>
      <c r="I245" s="61"/>
      <c r="K245" s="84"/>
      <c r="M245" s="61"/>
      <c r="N245" s="18"/>
      <c r="P245" s="84"/>
      <c r="R245" s="61"/>
    </row>
    <row r="246" spans="1:18" s="100" customFormat="1" x14ac:dyDescent="0.45">
      <c r="A246" s="8">
        <v>346.1</v>
      </c>
      <c r="C246" s="100" t="s">
        <v>143</v>
      </c>
      <c r="E246" s="5"/>
      <c r="G246" s="4"/>
      <c r="I246" s="5"/>
      <c r="K246" s="4"/>
      <c r="M246" s="5"/>
      <c r="N246" s="18"/>
      <c r="P246" s="4"/>
      <c r="R246" s="5"/>
    </row>
    <row r="247" spans="1:18" s="100" customFormat="1" x14ac:dyDescent="0.45">
      <c r="A247" s="8"/>
      <c r="C247" s="100" t="s">
        <v>179</v>
      </c>
      <c r="E247" s="5">
        <v>536055.93000000005</v>
      </c>
      <c r="G247" s="4">
        <v>6.9699999999999998E-2</v>
      </c>
      <c r="I247" s="5">
        <v>37337</v>
      </c>
      <c r="K247" s="4">
        <f>'DJG-6 Rate Development'!W247</f>
        <v>7.0029589865887559E-2</v>
      </c>
      <c r="M247" s="5">
        <f>'DJG-6 Rate Development'!U247</f>
        <v>37539.776923076934</v>
      </c>
      <c r="N247" s="18"/>
      <c r="P247" s="4">
        <f t="shared" ref="P247:P256" si="100">K247-G247</f>
        <v>3.2958986588756123E-4</v>
      </c>
      <c r="R247" s="5">
        <f t="shared" ref="R247:R256" si="101">M247-I247</f>
        <v>202.7769230769336</v>
      </c>
    </row>
    <row r="248" spans="1:18" s="100" customFormat="1" x14ac:dyDescent="0.45">
      <c r="A248" s="8"/>
      <c r="C248" s="100" t="s">
        <v>100</v>
      </c>
      <c r="E248" s="5">
        <v>57975.360000000001</v>
      </c>
      <c r="G248" s="4">
        <v>4.6100000000000002E-2</v>
      </c>
      <c r="I248" s="5">
        <v>2673</v>
      </c>
      <c r="K248" s="4">
        <f>'DJG-6 Rate Development'!W248</f>
        <v>4.6058258959394895E-2</v>
      </c>
      <c r="M248" s="5">
        <f>'DJG-6 Rate Development'!U248</f>
        <v>2670.2441441441442</v>
      </c>
      <c r="N248" s="18"/>
      <c r="P248" s="4">
        <f t="shared" si="100"/>
        <v>-4.1741040605107471E-5</v>
      </c>
      <c r="R248" s="5">
        <f t="shared" si="101"/>
        <v>-2.7558558558557706</v>
      </c>
    </row>
    <row r="249" spans="1:18" s="100" customFormat="1" x14ac:dyDescent="0.45">
      <c r="A249" s="8"/>
      <c r="C249" s="100" t="s">
        <v>101</v>
      </c>
      <c r="E249" s="5">
        <v>636867.42000000004</v>
      </c>
      <c r="G249" s="4">
        <v>5.0599999999999999E-2</v>
      </c>
      <c r="I249" s="5">
        <v>32249</v>
      </c>
      <c r="K249" s="4">
        <f>'DJG-6 Rate Development'!W249</f>
        <v>5.0446380899203329E-2</v>
      </c>
      <c r="M249" s="5">
        <f>'DJG-6 Rate Development'!U249</f>
        <v>32127.656451612907</v>
      </c>
      <c r="N249" s="18"/>
      <c r="P249" s="4">
        <f t="shared" si="100"/>
        <v>-1.5361910079667029E-4</v>
      </c>
      <c r="R249" s="5">
        <f t="shared" si="101"/>
        <v>-121.3435483870926</v>
      </c>
    </row>
    <row r="250" spans="1:18" s="100" customFormat="1" x14ac:dyDescent="0.45">
      <c r="A250" s="8"/>
      <c r="C250" s="100" t="s">
        <v>102</v>
      </c>
      <c r="E250" s="5">
        <v>691155.51</v>
      </c>
      <c r="G250" s="4">
        <v>4.2800000000000005E-2</v>
      </c>
      <c r="I250" s="5">
        <v>29610</v>
      </c>
      <c r="K250" s="4">
        <f>'DJG-6 Rate Development'!W250</f>
        <v>4.2959413801903358E-2</v>
      </c>
      <c r="M250" s="5">
        <f>'DJG-6 Rate Development'!U250</f>
        <v>29691.635555555556</v>
      </c>
      <c r="N250" s="18"/>
      <c r="P250" s="4">
        <f t="shared" ref="P250:P251" si="102">K250-G250</f>
        <v>1.5941380190335336E-4</v>
      </c>
      <c r="R250" s="5">
        <f t="shared" ref="R250:R251" si="103">M250-I250</f>
        <v>81.635555555556493</v>
      </c>
    </row>
    <row r="251" spans="1:18" s="100" customFormat="1" x14ac:dyDescent="0.45">
      <c r="A251" s="8"/>
      <c r="C251" s="100" t="s">
        <v>103</v>
      </c>
      <c r="E251" s="5">
        <v>420104.17</v>
      </c>
      <c r="G251" s="4">
        <v>5.9500000000000004E-2</v>
      </c>
      <c r="I251" s="5">
        <v>24993</v>
      </c>
      <c r="K251" s="4">
        <f>'DJG-6 Rate Development'!W251</f>
        <v>5.9513710611346707E-2</v>
      </c>
      <c r="M251" s="5">
        <f>'DJG-6 Rate Development'!U251</f>
        <v>25001.957999999999</v>
      </c>
      <c r="N251" s="18"/>
      <c r="P251" s="4">
        <f t="shared" si="102"/>
        <v>1.3710611346702539E-5</v>
      </c>
      <c r="R251" s="5">
        <f t="shared" si="103"/>
        <v>8.9579999999987194</v>
      </c>
    </row>
    <row r="252" spans="1:18" s="100" customFormat="1" x14ac:dyDescent="0.45">
      <c r="A252" s="8"/>
      <c r="C252" s="100" t="s">
        <v>182</v>
      </c>
      <c r="E252" s="5">
        <v>10249.280000000001</v>
      </c>
      <c r="G252" s="4">
        <v>1.9E-3</v>
      </c>
      <c r="I252" s="5">
        <v>19</v>
      </c>
      <c r="K252" s="4">
        <f>'DJG-6 Rate Development'!W252</f>
        <v>1.8706107934512055E-3</v>
      </c>
      <c r="M252" s="5">
        <f>'DJG-6 Rate Development'!U252</f>
        <v>19.172413793103573</v>
      </c>
      <c r="N252" s="18"/>
      <c r="P252" s="4">
        <f t="shared" si="100"/>
        <v>-2.9389206548794452E-5</v>
      </c>
      <c r="R252" s="5">
        <f t="shared" si="101"/>
        <v>0.17241379310357274</v>
      </c>
    </row>
    <row r="253" spans="1:18" s="100" customFormat="1" x14ac:dyDescent="0.45">
      <c r="A253" s="8"/>
      <c r="C253" s="100" t="s">
        <v>183</v>
      </c>
      <c r="E253" s="5">
        <v>609967.99</v>
      </c>
      <c r="G253" s="4">
        <v>2.07E-2</v>
      </c>
      <c r="I253" s="5">
        <v>12610</v>
      </c>
      <c r="K253" s="4">
        <f>'DJG-6 Rate Development'!W253</f>
        <v>2.0655672172582861E-2</v>
      </c>
      <c r="M253" s="5">
        <f>'DJG-6 Rate Development'!U253</f>
        <v>12599.2988372093</v>
      </c>
      <c r="N253" s="18"/>
      <c r="P253" s="4">
        <f t="shared" si="100"/>
        <v>-4.4327827417138532E-5</v>
      </c>
      <c r="R253" s="5">
        <f t="shared" si="101"/>
        <v>-10.701162790699527</v>
      </c>
    </row>
    <row r="254" spans="1:18" s="100" customFormat="1" x14ac:dyDescent="0.45">
      <c r="A254" s="8"/>
      <c r="C254" s="100" t="s">
        <v>184</v>
      </c>
      <c r="E254" s="5">
        <v>410987.92</v>
      </c>
      <c r="G254" s="4">
        <v>5.3200000000000004E-2</v>
      </c>
      <c r="I254" s="5">
        <v>21859</v>
      </c>
      <c r="K254" s="4">
        <f>'DJG-6 Rate Development'!W254</f>
        <v>5.2865351985604783E-2</v>
      </c>
      <c r="M254" s="5">
        <f>'DJG-6 Rate Development'!U254</f>
        <v>21727.021052631579</v>
      </c>
      <c r="N254" s="18"/>
      <c r="P254" s="4">
        <f t="shared" si="100"/>
        <v>-3.3464801439522102E-4</v>
      </c>
      <c r="R254" s="5">
        <f t="shared" si="101"/>
        <v>-131.97894736842136</v>
      </c>
    </row>
    <row r="255" spans="1:18" s="100" customFormat="1" x14ac:dyDescent="0.45">
      <c r="A255" s="109"/>
      <c r="B255" s="109"/>
      <c r="C255" s="100" t="s">
        <v>185</v>
      </c>
      <c r="E255" s="5">
        <v>347330.67</v>
      </c>
      <c r="G255" s="4">
        <v>2.6600000000000002E-2</v>
      </c>
      <c r="I255" s="5">
        <v>9238</v>
      </c>
      <c r="K255" s="4">
        <f>'DJG-6 Rate Development'!W255</f>
        <v>2.6595719751167798E-2</v>
      </c>
      <c r="M255" s="5">
        <f>'DJG-6 Rate Development'!U255</f>
        <v>9237.5091603053443</v>
      </c>
      <c r="N255" s="18"/>
      <c r="P255" s="4">
        <f t="shared" si="100"/>
        <v>-4.2802488322037091E-6</v>
      </c>
      <c r="R255" s="5">
        <f t="shared" si="101"/>
        <v>-0.49083969465573318</v>
      </c>
    </row>
    <row r="256" spans="1:18" s="100" customFormat="1" x14ac:dyDescent="0.45">
      <c r="A256" s="109"/>
      <c r="B256" s="109"/>
      <c r="C256" s="100" t="s">
        <v>104</v>
      </c>
      <c r="E256" s="6">
        <v>49395.040000000001</v>
      </c>
      <c r="G256" s="7">
        <v>6.2800000000000009E-2</v>
      </c>
      <c r="I256" s="6">
        <v>3103</v>
      </c>
      <c r="K256" s="7">
        <f>'DJG-6 Rate Development'!W256</f>
        <v>6.2976444598486003E-2</v>
      </c>
      <c r="M256" s="6">
        <f>'DJG-6 Rate Development'!U256</f>
        <v>3110.7240000000002</v>
      </c>
      <c r="N256" s="18"/>
      <c r="P256" s="7">
        <f t="shared" si="100"/>
        <v>1.764445984859947E-4</v>
      </c>
      <c r="R256" s="6">
        <f t="shared" si="101"/>
        <v>7.7240000000001601</v>
      </c>
    </row>
    <row r="257" spans="1:18" s="100" customFormat="1" x14ac:dyDescent="0.4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7"/>
      <c r="O257" s="109"/>
      <c r="P257" s="109"/>
      <c r="Q257" s="109"/>
      <c r="R257" s="109"/>
    </row>
    <row r="258" spans="1:18" s="100" customFormat="1" x14ac:dyDescent="0.45">
      <c r="A258" s="109"/>
      <c r="B258" s="109"/>
      <c r="C258" s="100" t="s">
        <v>148</v>
      </c>
      <c r="E258" s="61">
        <f>SUM(E247:E256)</f>
        <v>3770089.29</v>
      </c>
      <c r="F258" s="63"/>
      <c r="G258" s="84">
        <f>I258/E258</f>
        <v>4.607079213235292E-2</v>
      </c>
      <c r="H258" s="63"/>
      <c r="I258" s="61">
        <f>SUM(I247:I256)</f>
        <v>173691</v>
      </c>
      <c r="J258" s="63"/>
      <c r="K258" s="84">
        <f>'DJG-6 Rate Development'!W258</f>
        <v>4.6079809568204906E-2</v>
      </c>
      <c r="L258" s="63"/>
      <c r="M258" s="61">
        <f>'DJG-6 Rate Development'!U258</f>
        <v>173724.99653832885</v>
      </c>
      <c r="N258" s="18"/>
      <c r="P258" s="84">
        <f t="shared" ref="P258" si="104">K258-G258</f>
        <v>9.0174358519864994E-6</v>
      </c>
      <c r="Q258" s="63"/>
      <c r="R258" s="61">
        <f t="shared" ref="R258" si="105">M258-I258</f>
        <v>33.996538328850875</v>
      </c>
    </row>
    <row r="259" spans="1:18" s="100" customFormat="1" x14ac:dyDescent="0.45">
      <c r="A259" s="109"/>
      <c r="B259" s="109"/>
      <c r="E259" s="61"/>
      <c r="G259" s="84"/>
      <c r="I259" s="61"/>
      <c r="K259" s="84"/>
      <c r="M259" s="61"/>
      <c r="N259" s="18"/>
      <c r="P259" s="84"/>
      <c r="R259" s="61"/>
    </row>
    <row r="260" spans="1:18" s="100" customFormat="1" x14ac:dyDescent="0.45">
      <c r="A260" s="8">
        <v>346.11</v>
      </c>
      <c r="C260" s="100" t="s">
        <v>193</v>
      </c>
      <c r="E260" s="5"/>
      <c r="G260" s="4"/>
      <c r="I260" s="5"/>
      <c r="K260" s="4"/>
      <c r="M260" s="5"/>
      <c r="N260" s="18"/>
      <c r="P260" s="4"/>
      <c r="R260" s="5"/>
    </row>
    <row r="261" spans="1:18" s="100" customFormat="1" x14ac:dyDescent="0.45">
      <c r="A261" s="8"/>
      <c r="C261" s="100" t="s">
        <v>159</v>
      </c>
      <c r="E261" s="5">
        <v>174368.54</v>
      </c>
      <c r="G261" s="4">
        <v>5.1799999999999999E-2</v>
      </c>
      <c r="I261" s="5">
        <v>9026</v>
      </c>
      <c r="K261" s="4">
        <f>'DJG-6 Rate Development'!W261</f>
        <v>5.1662639204229366E-2</v>
      </c>
      <c r="M261" s="5">
        <f>'DJG-6 Rate Development'!U261</f>
        <v>9008.3389705882364</v>
      </c>
      <c r="N261" s="18"/>
      <c r="P261" s="4">
        <f t="shared" ref="P261:P263" si="106">K261-G261</f>
        <v>-1.3736079577063298E-4</v>
      </c>
      <c r="R261" s="5">
        <f t="shared" ref="R261:R263" si="107">M261-I261</f>
        <v>-17.661029411763593</v>
      </c>
    </row>
    <row r="262" spans="1:18" s="100" customFormat="1" x14ac:dyDescent="0.45">
      <c r="A262" s="8"/>
      <c r="C262" s="100" t="s">
        <v>160</v>
      </c>
      <c r="E262" s="5">
        <v>381207.72</v>
      </c>
      <c r="G262" s="4">
        <v>5.0199999999999995E-2</v>
      </c>
      <c r="I262" s="5">
        <v>19129</v>
      </c>
      <c r="K262" s="4">
        <f>'DJG-6 Rate Development'!W262</f>
        <v>5.0379527820330949E-2</v>
      </c>
      <c r="M262" s="5">
        <f>'DJG-6 Rate Development'!U262</f>
        <v>19205.064935064929</v>
      </c>
      <c r="N262" s="18"/>
      <c r="P262" s="4">
        <f t="shared" si="106"/>
        <v>1.7952782033095471E-4</v>
      </c>
      <c r="R262" s="5">
        <f t="shared" si="107"/>
        <v>76.064935064929159</v>
      </c>
    </row>
    <row r="263" spans="1:18" s="100" customFormat="1" x14ac:dyDescent="0.45">
      <c r="A263" s="109"/>
      <c r="B263" s="109"/>
      <c r="C263" s="100" t="s">
        <v>161</v>
      </c>
      <c r="E263" s="6">
        <v>348289.53</v>
      </c>
      <c r="G263" s="7">
        <v>6.0499999999999998E-2</v>
      </c>
      <c r="I263" s="6">
        <v>21074</v>
      </c>
      <c r="K263" s="7">
        <f>'DJG-6 Rate Development'!W263</f>
        <v>6.0375521355814921E-2</v>
      </c>
      <c r="M263" s="6">
        <f>'DJG-6 Rate Development'!U263</f>
        <v>21028.161956521744</v>
      </c>
      <c r="N263" s="18"/>
      <c r="P263" s="7">
        <f t="shared" si="106"/>
        <v>-1.2447864418507759E-4</v>
      </c>
      <c r="R263" s="6">
        <f t="shared" si="107"/>
        <v>-45.838043478255713</v>
      </c>
    </row>
    <row r="264" spans="1:18" s="100" customFormat="1" x14ac:dyDescent="0.4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7"/>
      <c r="O264" s="109"/>
      <c r="P264" s="109"/>
      <c r="Q264" s="109"/>
      <c r="R264" s="109"/>
    </row>
    <row r="265" spans="1:18" s="100" customFormat="1" x14ac:dyDescent="0.45">
      <c r="A265" s="109"/>
      <c r="B265" s="109"/>
      <c r="C265" s="100" t="s">
        <v>194</v>
      </c>
      <c r="E265" s="61">
        <f>SUM(E261:E263)</f>
        <v>903865.79</v>
      </c>
      <c r="F265" s="63"/>
      <c r="G265" s="84">
        <f>I265/E265</f>
        <v>5.4464944402863168E-2</v>
      </c>
      <c r="H265" s="63"/>
      <c r="I265" s="61">
        <f>SUM(I261:I263)</f>
        <v>49229</v>
      </c>
      <c r="J265" s="63"/>
      <c r="K265" s="84">
        <f>'DJG-6 Rate Development'!W265</f>
        <v>5.4478846756856353E-2</v>
      </c>
      <c r="L265" s="63"/>
      <c r="M265" s="61">
        <f>'DJG-6 Rate Development'!U265</f>
        <v>49241.56586217491</v>
      </c>
      <c r="N265" s="18"/>
      <c r="P265" s="84">
        <f t="shared" ref="P265" si="108">K265-G265</f>
        <v>1.3902353993185124E-5</v>
      </c>
      <c r="Q265" s="63"/>
      <c r="R265" s="61">
        <f t="shared" ref="R265" si="109">M265-I265</f>
        <v>12.565862174909853</v>
      </c>
    </row>
    <row r="266" spans="1:18" s="100" customFormat="1" x14ac:dyDescent="0.45">
      <c r="A266" s="109"/>
      <c r="B266" s="109"/>
      <c r="E266" s="61"/>
      <c r="G266" s="84"/>
      <c r="I266" s="61"/>
      <c r="K266" s="84"/>
      <c r="M266" s="61"/>
      <c r="N266" s="18"/>
      <c r="P266" s="84"/>
      <c r="R266" s="61"/>
    </row>
    <row r="267" spans="1:18" s="100" customFormat="1" x14ac:dyDescent="0.45">
      <c r="A267" s="8">
        <v>348</v>
      </c>
      <c r="C267" s="100" t="s">
        <v>195</v>
      </c>
      <c r="E267" s="5">
        <v>5025581.3</v>
      </c>
      <c r="G267" s="4">
        <v>4.9500000000000002E-2</v>
      </c>
      <c r="I267" s="5">
        <v>248906</v>
      </c>
      <c r="K267" s="4">
        <f>'DJG-6 Rate Development'!W267</f>
        <v>4.9446004299947638E-2</v>
      </c>
      <c r="M267" s="5">
        <f>'DJG-6 Rate Development'!U267</f>
        <v>248494.91456953643</v>
      </c>
      <c r="N267" s="18"/>
      <c r="P267" s="4">
        <f t="shared" ref="P267" si="110">K267-G267</f>
        <v>-5.3995700052364426E-5</v>
      </c>
      <c r="R267" s="5">
        <f t="shared" ref="R267" si="111">M267-I267</f>
        <v>-411.08543046357227</v>
      </c>
    </row>
    <row r="268" spans="1:18" s="100" customFormat="1" x14ac:dyDescent="0.45">
      <c r="A268" s="109"/>
      <c r="B268" s="109"/>
      <c r="E268" s="61"/>
      <c r="G268" s="84"/>
      <c r="I268" s="61"/>
      <c r="K268" s="84"/>
      <c r="M268" s="61"/>
      <c r="N268" s="18"/>
      <c r="P268" s="84"/>
      <c r="R268" s="61"/>
    </row>
    <row r="269" spans="1:18" s="100" customFormat="1" x14ac:dyDescent="0.45">
      <c r="A269" s="109"/>
      <c r="B269" s="109"/>
      <c r="C269" s="110" t="s">
        <v>196</v>
      </c>
      <c r="D269" s="109"/>
      <c r="E269" s="6">
        <f>E144+E158+E165+E179+E187+E194+E204+E218+E225+E237+E244+E258+E265+E267</f>
        <v>1943858722.54</v>
      </c>
      <c r="G269" s="7">
        <f>I269/E269</f>
        <v>4.7479646504043099E-2</v>
      </c>
      <c r="I269" s="6">
        <f>I144+I158+I165+I179+I187+I194+I204+I218+I225+I237+I244+I258+I265+I267</f>
        <v>92293725</v>
      </c>
      <c r="K269" s="7">
        <f>'DJG-6 Rate Development'!W269</f>
        <v>4.7469361527772126E-2</v>
      </c>
      <c r="M269" s="6">
        <f>'DJG-6 Rate Development'!U269</f>
        <v>92273732.459164545</v>
      </c>
      <c r="N269" s="18"/>
      <c r="P269" s="7">
        <f t="shared" ref="P269" si="112">K269-G269</f>
        <v>-1.0284976270973079E-5</v>
      </c>
      <c r="R269" s="6">
        <f t="shared" ref="R269" si="113">M269-I269</f>
        <v>-19992.54083545506</v>
      </c>
    </row>
    <row r="270" spans="1:18" s="100" customFormat="1" x14ac:dyDescent="0.45">
      <c r="A270" s="109"/>
      <c r="B270" s="109"/>
      <c r="E270" s="61"/>
      <c r="G270" s="84"/>
      <c r="I270" s="61"/>
      <c r="K270" s="84"/>
      <c r="M270" s="61"/>
      <c r="N270" s="18"/>
      <c r="P270" s="84"/>
      <c r="R270" s="61"/>
    </row>
    <row r="271" spans="1:18" s="100" customFormat="1" ht="14.65" thickBot="1" x14ac:dyDescent="0.5">
      <c r="A271" s="109"/>
      <c r="B271" s="109"/>
      <c r="C271" s="120" t="s">
        <v>197</v>
      </c>
      <c r="D271" s="109"/>
      <c r="E271" s="118">
        <f>E78+E140+E269</f>
        <v>3670596223.8399997</v>
      </c>
      <c r="F271" s="2"/>
      <c r="G271" s="119">
        <f>I271/E271</f>
        <v>4.6408370905419792E-2</v>
      </c>
      <c r="H271" s="2"/>
      <c r="I271" s="118">
        <f>I78+I140+I269</f>
        <v>170346391</v>
      </c>
      <c r="J271" s="2"/>
      <c r="K271" s="119">
        <f>'DJG-6 Rate Development'!W271</f>
        <v>4.6371307736487156E-2</v>
      </c>
      <c r="L271" s="2"/>
      <c r="M271" s="118">
        <f>'DJG-6 Rate Development'!U271</f>
        <v>170210347.07207233</v>
      </c>
      <c r="N271" s="56"/>
      <c r="O271" s="2"/>
      <c r="P271" s="119">
        <f t="shared" ref="P271" si="114">K271-G271</f>
        <v>-3.7063168932635615E-5</v>
      </c>
      <c r="Q271" s="2"/>
      <c r="R271" s="118">
        <f t="shared" ref="R271" si="115">M271-I271</f>
        <v>-136043.92792767286</v>
      </c>
    </row>
    <row r="272" spans="1:18" s="100" customFormat="1" ht="14.65" thickTop="1" x14ac:dyDescent="0.45">
      <c r="A272" s="109"/>
      <c r="B272" s="109"/>
      <c r="C272" s="110"/>
      <c r="D272" s="109"/>
      <c r="E272" s="61"/>
      <c r="G272" s="84"/>
      <c r="I272" s="61"/>
      <c r="K272" s="84"/>
      <c r="M272" s="61"/>
      <c r="N272" s="18"/>
      <c r="P272" s="84"/>
      <c r="R272" s="61"/>
    </row>
    <row r="273" spans="1:18" s="100" customFormat="1" x14ac:dyDescent="0.45">
      <c r="A273" s="109"/>
      <c r="B273" s="109"/>
      <c r="E273" s="61"/>
      <c r="G273" s="84"/>
      <c r="I273" s="61"/>
      <c r="K273" s="84"/>
      <c r="M273" s="61"/>
      <c r="N273" s="18"/>
      <c r="P273" s="84"/>
      <c r="R273" s="61"/>
    </row>
    <row r="274" spans="1:18" s="100" customFormat="1" x14ac:dyDescent="0.45">
      <c r="A274" s="8"/>
      <c r="C274" s="99" t="s">
        <v>198</v>
      </c>
      <c r="G274" s="4"/>
      <c r="K274" s="4"/>
      <c r="N274" s="18"/>
      <c r="P274" s="4"/>
    </row>
    <row r="275" spans="1:18" s="100" customFormat="1" x14ac:dyDescent="0.45">
      <c r="A275" s="92"/>
      <c r="B275" s="111"/>
      <c r="C275" s="96"/>
      <c r="D275" s="111"/>
      <c r="E275" s="111"/>
      <c r="F275" s="111"/>
      <c r="G275" s="112"/>
      <c r="H275" s="111"/>
      <c r="I275" s="111"/>
      <c r="J275" s="111"/>
      <c r="K275" s="112"/>
      <c r="L275" s="111"/>
      <c r="M275" s="111"/>
      <c r="N275" s="113"/>
      <c r="O275" s="111"/>
      <c r="P275" s="112"/>
      <c r="Q275" s="111"/>
      <c r="R275" s="111"/>
    </row>
    <row r="276" spans="1:18" s="100" customFormat="1" x14ac:dyDescent="0.45">
      <c r="A276" s="92">
        <v>350.1</v>
      </c>
      <c r="B276" s="111"/>
      <c r="C276" s="111" t="s">
        <v>123</v>
      </c>
      <c r="D276" s="111"/>
      <c r="E276" s="66">
        <v>18816782.690000001</v>
      </c>
      <c r="F276" s="111"/>
      <c r="G276" s="112">
        <v>1.1699999999999999E-2</v>
      </c>
      <c r="H276" s="111"/>
      <c r="I276" s="66">
        <v>219808</v>
      </c>
      <c r="J276" s="111"/>
      <c r="K276" s="112">
        <f>'DJG-6 Rate Development'!W276</f>
        <v>1.1673516859244459E-2</v>
      </c>
      <c r="L276" s="111"/>
      <c r="M276" s="66">
        <f>'DJG-6 Rate Development'!U276</f>
        <v>219658.0299684543</v>
      </c>
      <c r="N276" s="113"/>
      <c r="O276" s="111"/>
      <c r="P276" s="112">
        <f t="shared" ref="P276:P278" si="116">K276-G276</f>
        <v>-2.6483140755539925E-5</v>
      </c>
      <c r="Q276" s="111"/>
      <c r="R276" s="66">
        <f t="shared" ref="R276:R278" si="117">M276-I276</f>
        <v>-149.9700315457012</v>
      </c>
    </row>
    <row r="277" spans="1:18" s="100" customFormat="1" x14ac:dyDescent="0.45">
      <c r="A277" s="92">
        <v>350.16</v>
      </c>
      <c r="B277" s="111"/>
      <c r="C277" s="111" t="s">
        <v>201</v>
      </c>
      <c r="D277" s="111"/>
      <c r="E277" s="66">
        <v>9126688.3200000003</v>
      </c>
      <c r="F277" s="111"/>
      <c r="G277" s="112">
        <v>1.3300000000000001E-2</v>
      </c>
      <c r="H277" s="111"/>
      <c r="I277" s="66">
        <v>121393</v>
      </c>
      <c r="J277" s="111"/>
      <c r="K277" s="112">
        <f>'DJG-6 Rate Development'!W277</f>
        <v>1.3301234357804552E-2</v>
      </c>
      <c r="L277" s="111"/>
      <c r="M277" s="66">
        <f>'DJG-6 Rate Development'!U277</f>
        <v>121396.22025495752</v>
      </c>
      <c r="N277" s="113"/>
      <c r="O277" s="111"/>
      <c r="P277" s="112">
        <f t="shared" si="116"/>
        <v>1.2343578045508757E-6</v>
      </c>
      <c r="Q277" s="111"/>
      <c r="R277" s="66">
        <f t="shared" si="117"/>
        <v>3.2202549575158628</v>
      </c>
    </row>
    <row r="278" spans="1:18" s="100" customFormat="1" x14ac:dyDescent="0.45">
      <c r="A278" s="92">
        <v>350.17</v>
      </c>
      <c r="B278" s="111"/>
      <c r="C278" s="111" t="s">
        <v>202</v>
      </c>
      <c r="D278" s="111"/>
      <c r="E278" s="66">
        <v>20438119.84</v>
      </c>
      <c r="F278" s="111"/>
      <c r="G278" s="112">
        <v>1.11E-2</v>
      </c>
      <c r="H278" s="111"/>
      <c r="I278" s="66">
        <v>225930</v>
      </c>
      <c r="J278" s="111"/>
      <c r="K278" s="112">
        <f>'DJG-6 Rate Development'!W278</f>
        <v>1.1061004107769752E-2</v>
      </c>
      <c r="L278" s="111"/>
      <c r="M278" s="66">
        <f>'DJG-6 Rate Development'!U278</f>
        <v>226066.12750533049</v>
      </c>
      <c r="N278" s="113"/>
      <c r="O278" s="111"/>
      <c r="P278" s="112">
        <f t="shared" si="116"/>
        <v>-3.8995892230248019E-5</v>
      </c>
      <c r="Q278" s="111"/>
      <c r="R278" s="66">
        <f t="shared" si="117"/>
        <v>136.12750533048529</v>
      </c>
    </row>
    <row r="279" spans="1:18" s="100" customFormat="1" x14ac:dyDescent="0.45">
      <c r="A279" s="92">
        <v>350.99</v>
      </c>
      <c r="B279" s="111"/>
      <c r="C279" s="111" t="s">
        <v>203</v>
      </c>
      <c r="D279" s="111"/>
      <c r="E279" s="66">
        <v>168764.77</v>
      </c>
      <c r="F279" s="111"/>
      <c r="G279" s="112">
        <v>1.2E-2</v>
      </c>
      <c r="H279" s="111"/>
      <c r="I279" s="66">
        <v>2022</v>
      </c>
      <c r="J279" s="111"/>
      <c r="K279" s="112">
        <f>'DJG-6 Rate Development'!W279</f>
        <v>1.1975648784327516E-2</v>
      </c>
      <c r="L279" s="111"/>
      <c r="M279" s="66">
        <f>'DJG-6 Rate Development'!U279</f>
        <v>2021.0676126878127</v>
      </c>
      <c r="N279" s="113"/>
      <c r="O279" s="111"/>
      <c r="P279" s="112">
        <f t="shared" ref="P279:P306" si="118">K279-G279</f>
        <v>-2.4351215672483925E-5</v>
      </c>
      <c r="Q279" s="111"/>
      <c r="R279" s="66">
        <f t="shared" ref="R279:R306" si="119">M279-I279</f>
        <v>-0.93238731218730209</v>
      </c>
    </row>
    <row r="280" spans="1:18" s="100" customFormat="1" x14ac:dyDescent="0.45">
      <c r="A280" s="92">
        <v>352</v>
      </c>
      <c r="B280" s="111"/>
      <c r="C280" s="111" t="s">
        <v>204</v>
      </c>
      <c r="D280" s="111"/>
      <c r="E280" s="66">
        <v>6231393.7199999997</v>
      </c>
      <c r="F280" s="111"/>
      <c r="G280" s="112">
        <v>1.5600000000000001E-2</v>
      </c>
      <c r="H280" s="111"/>
      <c r="I280" s="66">
        <v>97310</v>
      </c>
      <c r="J280" s="111"/>
      <c r="K280" s="112">
        <f>'DJG-6 Rate Development'!W280</f>
        <v>1.5622948468510459E-2</v>
      </c>
      <c r="L280" s="111"/>
      <c r="M280" s="66">
        <f>'DJG-6 Rate Development'!U280</f>
        <v>97352.742974559689</v>
      </c>
      <c r="N280" s="113"/>
      <c r="O280" s="111"/>
      <c r="P280" s="112">
        <f t="shared" ref="P280:P304" si="120">K280-G280</f>
        <v>2.2948468510457926E-5</v>
      </c>
      <c r="Q280" s="111"/>
      <c r="R280" s="66">
        <f t="shared" ref="R280:R304" si="121">M280-I280</f>
        <v>42.742974559689173</v>
      </c>
    </row>
    <row r="281" spans="1:18" s="100" customFormat="1" x14ac:dyDescent="0.45">
      <c r="A281" s="92">
        <v>352.6</v>
      </c>
      <c r="B281" s="111"/>
      <c r="C281" s="111" t="s">
        <v>205</v>
      </c>
      <c r="D281" s="111"/>
      <c r="E281" s="66">
        <v>1759633.82</v>
      </c>
      <c r="F281" s="111"/>
      <c r="G281" s="112">
        <v>1.4499999999999999E-2</v>
      </c>
      <c r="H281" s="111"/>
      <c r="I281" s="66">
        <v>25431</v>
      </c>
      <c r="J281" s="111"/>
      <c r="K281" s="112">
        <f>'DJG-6 Rate Development'!W281</f>
        <v>1.4440752808935258E-2</v>
      </c>
      <c r="L281" s="111"/>
      <c r="M281" s="66">
        <f>'DJG-6 Rate Development'!U281</f>
        <v>25410.437028862481</v>
      </c>
      <c r="N281" s="113"/>
      <c r="O281" s="111"/>
      <c r="P281" s="112">
        <f t="shared" si="120"/>
        <v>-5.9247191064740537E-5</v>
      </c>
      <c r="Q281" s="111"/>
      <c r="R281" s="66">
        <f t="shared" si="121"/>
        <v>-20.562971137518616</v>
      </c>
    </row>
    <row r="282" spans="1:18" s="100" customFormat="1" x14ac:dyDescent="0.45">
      <c r="A282" s="92">
        <v>352.7</v>
      </c>
      <c r="B282" s="111"/>
      <c r="C282" s="111" t="s">
        <v>206</v>
      </c>
      <c r="D282" s="111"/>
      <c r="E282" s="66">
        <v>1930843.14</v>
      </c>
      <c r="F282" s="111"/>
      <c r="G282" s="112">
        <v>1.67E-2</v>
      </c>
      <c r="H282" s="111"/>
      <c r="I282" s="66">
        <v>32231</v>
      </c>
      <c r="J282" s="111"/>
      <c r="K282" s="112">
        <f>'DJG-6 Rate Development'!W282</f>
        <v>1.670526988834824E-2</v>
      </c>
      <c r="L282" s="111"/>
      <c r="M282" s="66">
        <f>'DJG-6 Rate Development'!U282</f>
        <v>32255.255765765767</v>
      </c>
      <c r="N282" s="113"/>
      <c r="O282" s="111"/>
      <c r="P282" s="112">
        <f t="shared" si="120"/>
        <v>5.2698883482409087E-6</v>
      </c>
      <c r="Q282" s="111"/>
      <c r="R282" s="66">
        <f t="shared" si="121"/>
        <v>24.255765765767137</v>
      </c>
    </row>
    <row r="283" spans="1:18" s="100" customFormat="1" x14ac:dyDescent="0.45">
      <c r="A283" s="92">
        <v>352.9</v>
      </c>
      <c r="B283" s="111"/>
      <c r="C283" s="111" t="s">
        <v>207</v>
      </c>
      <c r="D283" s="111"/>
      <c r="E283" s="66">
        <v>1956303.54</v>
      </c>
      <c r="F283" s="111"/>
      <c r="G283" s="112">
        <v>1.44E-2</v>
      </c>
      <c r="H283" s="111"/>
      <c r="I283" s="66">
        <v>28196</v>
      </c>
      <c r="J283" s="111"/>
      <c r="K283" s="112">
        <f>'DJG-6 Rate Development'!W283</f>
        <v>1.4417959217002235E-2</v>
      </c>
      <c r="L283" s="111"/>
      <c r="M283" s="66">
        <f>'DJG-6 Rate Development'!U283</f>
        <v>28205.904655797101</v>
      </c>
      <c r="N283" s="113"/>
      <c r="O283" s="111"/>
      <c r="P283" s="112">
        <f t="shared" si="120"/>
        <v>1.7959217002235309E-5</v>
      </c>
      <c r="Q283" s="111"/>
      <c r="R283" s="66">
        <f t="shared" si="121"/>
        <v>9.9046557971014408</v>
      </c>
    </row>
    <row r="284" spans="1:18" s="100" customFormat="1" x14ac:dyDescent="0.45">
      <c r="A284" s="92">
        <v>353</v>
      </c>
      <c r="B284" s="111"/>
      <c r="C284" s="111" t="s">
        <v>208</v>
      </c>
      <c r="D284" s="111"/>
      <c r="E284" s="66">
        <v>186594175.13999999</v>
      </c>
      <c r="F284" s="111"/>
      <c r="G284" s="112">
        <v>2.4E-2</v>
      </c>
      <c r="H284" s="111"/>
      <c r="I284" s="66">
        <v>4487238</v>
      </c>
      <c r="J284" s="111"/>
      <c r="K284" s="112">
        <f>'DJG-6 Rate Development'!W284</f>
        <v>2.4023638606608326E-2</v>
      </c>
      <c r="L284" s="111"/>
      <c r="M284" s="66">
        <f>'DJG-6 Rate Development'!U284</f>
        <v>4482671.029661539</v>
      </c>
      <c r="N284" s="113"/>
      <c r="O284" s="111"/>
      <c r="P284" s="112">
        <f t="shared" si="120"/>
        <v>2.3638606608325508E-5</v>
      </c>
      <c r="Q284" s="111"/>
      <c r="R284" s="66">
        <f t="shared" si="121"/>
        <v>-4566.9703384609893</v>
      </c>
    </row>
    <row r="285" spans="1:18" s="100" customFormat="1" x14ac:dyDescent="0.45">
      <c r="A285" s="92">
        <v>353.6</v>
      </c>
      <c r="B285" s="111"/>
      <c r="C285" s="111" t="s">
        <v>209</v>
      </c>
      <c r="D285" s="111"/>
      <c r="E285" s="66">
        <v>198099631.71000001</v>
      </c>
      <c r="F285" s="111"/>
      <c r="G285" s="112">
        <v>2.5099999999999997E-2</v>
      </c>
      <c r="H285" s="111"/>
      <c r="I285" s="66">
        <v>4973262</v>
      </c>
      <c r="J285" s="111"/>
      <c r="K285" s="112">
        <f>'DJG-6 Rate Development'!W285</f>
        <v>2.5076024877173066E-2</v>
      </c>
      <c r="L285" s="111"/>
      <c r="M285" s="66">
        <f>'DJG-6 Rate Development'!U285</f>
        <v>4967551.2929187827</v>
      </c>
      <c r="N285" s="113"/>
      <c r="O285" s="111"/>
      <c r="P285" s="112">
        <f t="shared" si="120"/>
        <v>-2.397512282693165E-5</v>
      </c>
      <c r="Q285" s="111"/>
      <c r="R285" s="66">
        <f t="shared" si="121"/>
        <v>-5710.7070812173188</v>
      </c>
    </row>
    <row r="286" spans="1:18" s="100" customFormat="1" x14ac:dyDescent="0.45">
      <c r="A286" s="92">
        <v>353.7</v>
      </c>
      <c r="B286" s="111"/>
      <c r="C286" s="111" t="s">
        <v>210</v>
      </c>
      <c r="D286" s="111"/>
      <c r="E286" s="66">
        <v>181454063.94999999</v>
      </c>
      <c r="F286" s="111"/>
      <c r="G286" s="112">
        <v>2.7000000000000003E-2</v>
      </c>
      <c r="H286" s="111"/>
      <c r="I286" s="66">
        <v>4891083</v>
      </c>
      <c r="J286" s="111"/>
      <c r="K286" s="112">
        <f>'DJG-6 Rate Development'!W286</f>
        <v>2.6967575316972241E-2</v>
      </c>
      <c r="L286" s="111"/>
      <c r="M286" s="66">
        <f>'DJG-6 Rate Development'!U286</f>
        <v>4893376.1361423219</v>
      </c>
      <c r="N286" s="113"/>
      <c r="O286" s="111"/>
      <c r="P286" s="112">
        <f t="shared" si="120"/>
        <v>-3.2424683027762469E-5</v>
      </c>
      <c r="Q286" s="111"/>
      <c r="R286" s="66">
        <f t="shared" si="121"/>
        <v>2293.1361423218623</v>
      </c>
    </row>
    <row r="287" spans="1:18" s="100" customFormat="1" x14ac:dyDescent="0.45">
      <c r="A287" s="92">
        <v>353.8</v>
      </c>
      <c r="B287" s="111"/>
      <c r="C287" s="111" t="s">
        <v>211</v>
      </c>
      <c r="D287" s="111"/>
      <c r="E287" s="66">
        <v>405246.36</v>
      </c>
      <c r="F287" s="111"/>
      <c r="G287" s="112">
        <v>2.4E-2</v>
      </c>
      <c r="H287" s="111"/>
      <c r="I287" s="66">
        <v>9737</v>
      </c>
      <c r="J287" s="111"/>
      <c r="K287" s="112">
        <f>'DJG-6 Rate Development'!W287</f>
        <v>2.4077720953705563E-2</v>
      </c>
      <c r="L287" s="111"/>
      <c r="M287" s="66">
        <f>'DJG-6 Rate Development'!U287</f>
        <v>9757.408773584908</v>
      </c>
      <c r="N287" s="113"/>
      <c r="O287" s="111"/>
      <c r="P287" s="112">
        <f t="shared" si="120"/>
        <v>7.7720953705562312E-5</v>
      </c>
      <c r="Q287" s="111"/>
      <c r="R287" s="66">
        <f t="shared" si="121"/>
        <v>20.408773584907976</v>
      </c>
    </row>
    <row r="288" spans="1:18" s="100" customFormat="1" x14ac:dyDescent="0.45">
      <c r="A288" s="92">
        <v>353.9</v>
      </c>
      <c r="B288" s="111"/>
      <c r="C288" s="111" t="s">
        <v>212</v>
      </c>
      <c r="D288" s="111"/>
      <c r="E288" s="66">
        <v>128797320.38</v>
      </c>
      <c r="F288" s="111"/>
      <c r="G288" s="112">
        <v>2.0899999999999998E-2</v>
      </c>
      <c r="H288" s="111"/>
      <c r="I288" s="66">
        <v>2693395</v>
      </c>
      <c r="J288" s="111"/>
      <c r="K288" s="112">
        <f>'DJG-6 Rate Development'!W288</f>
        <v>2.0902231471336054E-2</v>
      </c>
      <c r="L288" s="111"/>
      <c r="M288" s="66">
        <f>'DJG-6 Rate Development'!U288</f>
        <v>2692151.4034705884</v>
      </c>
      <c r="N288" s="113"/>
      <c r="O288" s="111"/>
      <c r="P288" s="112">
        <f t="shared" si="120"/>
        <v>2.2314713360553629E-6</v>
      </c>
      <c r="Q288" s="111"/>
      <c r="R288" s="66">
        <f t="shared" si="121"/>
        <v>-1243.5965294116177</v>
      </c>
    </row>
    <row r="289" spans="1:18" s="100" customFormat="1" x14ac:dyDescent="0.45">
      <c r="A289" s="92">
        <v>354</v>
      </c>
      <c r="B289" s="111"/>
      <c r="C289" s="111" t="s">
        <v>213</v>
      </c>
      <c r="D289" s="111"/>
      <c r="E289" s="66">
        <v>90563275.939999998</v>
      </c>
      <c r="F289" s="111"/>
      <c r="G289" s="112">
        <v>1.1299999999999999E-2</v>
      </c>
      <c r="H289" s="111"/>
      <c r="I289" s="66">
        <v>1023527</v>
      </c>
      <c r="J289" s="111"/>
      <c r="K289" s="112">
        <f>'DJG-6 Rate Development'!W289</f>
        <v>1.1304236972820493E-2</v>
      </c>
      <c r="L289" s="111"/>
      <c r="M289" s="66">
        <f>'DJG-6 Rate Development'!U289</f>
        <v>1023748.7322606926</v>
      </c>
      <c r="N289" s="113"/>
      <c r="O289" s="111"/>
      <c r="P289" s="112">
        <f t="shared" si="120"/>
        <v>4.2369728204937757E-6</v>
      </c>
      <c r="Q289" s="111"/>
      <c r="R289" s="66">
        <f t="shared" si="121"/>
        <v>221.73226069263183</v>
      </c>
    </row>
    <row r="290" spans="1:18" s="100" customFormat="1" x14ac:dyDescent="0.45">
      <c r="A290" s="92">
        <v>354.7</v>
      </c>
      <c r="B290" s="111"/>
      <c r="C290" s="111" t="s">
        <v>214</v>
      </c>
      <c r="D290" s="111"/>
      <c r="E290" s="66">
        <v>1503331.22</v>
      </c>
      <c r="F290" s="111"/>
      <c r="G290" s="112">
        <v>9.0000000000000011E-3</v>
      </c>
      <c r="H290" s="111"/>
      <c r="I290" s="66">
        <v>13530</v>
      </c>
      <c r="J290" s="111"/>
      <c r="K290" s="112">
        <f>'DJG-6 Rate Development'!W290</f>
        <v>9.0060902191858028E-3</v>
      </c>
      <c r="L290" s="111"/>
      <c r="M290" s="66">
        <f>'DJG-6 Rate Development'!U290</f>
        <v>13539.13659663866</v>
      </c>
      <c r="N290" s="113"/>
      <c r="O290" s="111"/>
      <c r="P290" s="112">
        <f t="shared" si="120"/>
        <v>6.0902191858017152E-6</v>
      </c>
      <c r="Q290" s="111"/>
      <c r="R290" s="66">
        <f t="shared" si="121"/>
        <v>9.136596638660194</v>
      </c>
    </row>
    <row r="291" spans="1:18" s="100" customFormat="1" x14ac:dyDescent="0.45">
      <c r="A291" s="92">
        <v>354.9</v>
      </c>
      <c r="B291" s="111"/>
      <c r="C291" s="111" t="s">
        <v>215</v>
      </c>
      <c r="D291" s="111"/>
      <c r="E291" s="66">
        <v>44822.33</v>
      </c>
      <c r="F291" s="111"/>
      <c r="G291" s="112">
        <v>5.7999999999999996E-3</v>
      </c>
      <c r="H291" s="111"/>
      <c r="I291" s="66">
        <v>258</v>
      </c>
      <c r="J291" s="111"/>
      <c r="K291" s="112">
        <f>'DJG-6 Rate Development'!W291</f>
        <v>5.7600399510184062E-3</v>
      </c>
      <c r="L291" s="111"/>
      <c r="M291" s="66">
        <f>'DJG-6 Rate Development'!U291</f>
        <v>258.17841149773085</v>
      </c>
      <c r="N291" s="113"/>
      <c r="O291" s="111"/>
      <c r="P291" s="112">
        <f t="shared" si="120"/>
        <v>-3.996004898159343E-5</v>
      </c>
      <c r="Q291" s="111"/>
      <c r="R291" s="66">
        <f t="shared" si="121"/>
        <v>0.17841149773084908</v>
      </c>
    </row>
    <row r="292" spans="1:18" s="100" customFormat="1" x14ac:dyDescent="0.45">
      <c r="A292" s="92">
        <v>355</v>
      </c>
      <c r="B292" s="111"/>
      <c r="C292" s="111" t="s">
        <v>216</v>
      </c>
      <c r="D292" s="111"/>
      <c r="E292" s="66">
        <v>106712267.16</v>
      </c>
      <c r="F292" s="111"/>
      <c r="G292" s="112">
        <v>2.4E-2</v>
      </c>
      <c r="H292" s="111"/>
      <c r="I292" s="66">
        <v>2556239</v>
      </c>
      <c r="J292" s="111"/>
      <c r="K292" s="112">
        <f>'DJG-6 Rate Development'!W292</f>
        <v>2.3926029439928186E-2</v>
      </c>
      <c r="L292" s="111"/>
      <c r="M292" s="66">
        <f>'DJG-6 Rate Development'!U292</f>
        <v>2553200.8456716416</v>
      </c>
      <c r="N292" s="113"/>
      <c r="O292" s="111"/>
      <c r="P292" s="112">
        <f t="shared" si="120"/>
        <v>-7.3970560071814906E-5</v>
      </c>
      <c r="Q292" s="111"/>
      <c r="R292" s="66">
        <f t="shared" si="121"/>
        <v>-3038.1543283583596</v>
      </c>
    </row>
    <row r="293" spans="1:18" s="100" customFormat="1" x14ac:dyDescent="0.45">
      <c r="A293" s="92">
        <v>355.6</v>
      </c>
      <c r="B293" s="111"/>
      <c r="C293" s="111" t="s">
        <v>217</v>
      </c>
      <c r="D293" s="111"/>
      <c r="E293" s="66">
        <v>141114982.36000001</v>
      </c>
      <c r="F293" s="111"/>
      <c r="G293" s="112">
        <v>2.7400000000000001E-2</v>
      </c>
      <c r="H293" s="111"/>
      <c r="I293" s="66">
        <v>3872501</v>
      </c>
      <c r="J293" s="111"/>
      <c r="K293" s="112">
        <f>'DJG-6 Rate Development'!W293</f>
        <v>2.7412060664231533E-2</v>
      </c>
      <c r="L293" s="111"/>
      <c r="M293" s="66">
        <f>'DJG-6 Rate Development'!U293</f>
        <v>3868252.4570842832</v>
      </c>
      <c r="N293" s="113"/>
      <c r="O293" s="111"/>
      <c r="P293" s="112">
        <f t="shared" si="120"/>
        <v>1.2060664231532126E-5</v>
      </c>
      <c r="Q293" s="111"/>
      <c r="R293" s="66">
        <f t="shared" si="121"/>
        <v>-4248.5429157167673</v>
      </c>
    </row>
    <row r="294" spans="1:18" s="100" customFormat="1" x14ac:dyDescent="0.45">
      <c r="A294" s="92">
        <v>355.7</v>
      </c>
      <c r="B294" s="111"/>
      <c r="C294" s="111" t="s">
        <v>218</v>
      </c>
      <c r="D294" s="111"/>
      <c r="E294" s="66">
        <v>168713517.33000001</v>
      </c>
      <c r="F294" s="111"/>
      <c r="G294" s="112">
        <v>2.7300000000000001E-2</v>
      </c>
      <c r="H294" s="111"/>
      <c r="I294" s="66">
        <v>4609839</v>
      </c>
      <c r="J294" s="111"/>
      <c r="K294" s="112">
        <f>'DJG-6 Rate Development'!W294</f>
        <v>2.7321944569947743E-2</v>
      </c>
      <c r="L294" s="111"/>
      <c r="M294" s="66">
        <f>'DJG-6 Rate Development'!U294</f>
        <v>4609581.368691178</v>
      </c>
      <c r="N294" s="113"/>
      <c r="O294" s="111"/>
      <c r="P294" s="112">
        <f t="shared" si="120"/>
        <v>2.1944569947741216E-5</v>
      </c>
      <c r="Q294" s="111"/>
      <c r="R294" s="66">
        <f t="shared" si="121"/>
        <v>-257.63130882196128</v>
      </c>
    </row>
    <row r="295" spans="1:18" s="100" customFormat="1" x14ac:dyDescent="0.45">
      <c r="A295" s="92">
        <v>355.9</v>
      </c>
      <c r="B295" s="111"/>
      <c r="C295" s="111" t="s">
        <v>219</v>
      </c>
      <c r="D295" s="111"/>
      <c r="E295" s="66">
        <v>8830274.3900000006</v>
      </c>
      <c r="F295" s="111"/>
      <c r="G295" s="112">
        <v>2.5099999999999997E-2</v>
      </c>
      <c r="H295" s="111"/>
      <c r="I295" s="66">
        <v>221462</v>
      </c>
      <c r="J295" s="111"/>
      <c r="K295" s="112">
        <f>'DJG-6 Rate Development'!W295</f>
        <v>2.5072248570810893E-2</v>
      </c>
      <c r="L295" s="111"/>
      <c r="M295" s="66">
        <f>'DJG-6 Rate Development'!U295</f>
        <v>221394.83445454555</v>
      </c>
      <c r="N295" s="113"/>
      <c r="O295" s="111"/>
      <c r="P295" s="112">
        <f t="shared" si="120"/>
        <v>-2.7751429189103866E-5</v>
      </c>
      <c r="Q295" s="111"/>
      <c r="R295" s="66">
        <f t="shared" si="121"/>
        <v>-67.165545454452513</v>
      </c>
    </row>
    <row r="296" spans="1:18" s="100" customFormat="1" x14ac:dyDescent="0.45">
      <c r="A296" s="92">
        <v>356</v>
      </c>
      <c r="B296" s="111"/>
      <c r="C296" s="111" t="s">
        <v>220</v>
      </c>
      <c r="D296" s="111"/>
      <c r="E296" s="66">
        <v>144699690.71000001</v>
      </c>
      <c r="F296" s="111"/>
      <c r="G296" s="112">
        <v>1.18E-2</v>
      </c>
      <c r="H296" s="111"/>
      <c r="I296" s="66">
        <v>1704078</v>
      </c>
      <c r="J296" s="111"/>
      <c r="K296" s="112">
        <f>'DJG-6 Rate Development'!W296</f>
        <v>1.1775433372467654E-2</v>
      </c>
      <c r="L296" s="111"/>
      <c r="M296" s="66">
        <f>'DJG-6 Rate Development'!U296</f>
        <v>1703901.5669722818</v>
      </c>
      <c r="N296" s="113"/>
      <c r="O296" s="111"/>
      <c r="P296" s="112">
        <f t="shared" si="120"/>
        <v>-2.4566627532345703E-5</v>
      </c>
      <c r="Q296" s="111"/>
      <c r="R296" s="66">
        <f t="shared" si="121"/>
        <v>-176.43302771821618</v>
      </c>
    </row>
    <row r="297" spans="1:18" s="100" customFormat="1" x14ac:dyDescent="0.45">
      <c r="A297" s="92">
        <v>356.6</v>
      </c>
      <c r="B297" s="111"/>
      <c r="C297" s="111" t="s">
        <v>221</v>
      </c>
      <c r="D297" s="111"/>
      <c r="E297" s="66">
        <v>46552602.259999998</v>
      </c>
      <c r="F297" s="111"/>
      <c r="G297" s="112">
        <v>1.67E-2</v>
      </c>
      <c r="H297" s="111"/>
      <c r="I297" s="66">
        <v>776484</v>
      </c>
      <c r="J297" s="111"/>
      <c r="K297" s="112">
        <f>'DJG-6 Rate Development'!W297</f>
        <v>1.6674294484466862E-2</v>
      </c>
      <c r="L297" s="111"/>
      <c r="M297" s="66">
        <f>'DJG-6 Rate Development'!U297</f>
        <v>776231.79910149751</v>
      </c>
      <c r="N297" s="113"/>
      <c r="O297" s="111"/>
      <c r="P297" s="112">
        <f t="shared" si="120"/>
        <v>-2.5705515533137879E-5</v>
      </c>
      <c r="Q297" s="111"/>
      <c r="R297" s="66">
        <f t="shared" si="121"/>
        <v>-252.20089850248769</v>
      </c>
    </row>
    <row r="298" spans="1:18" s="100" customFormat="1" x14ac:dyDescent="0.45">
      <c r="A298" s="92">
        <v>356.7</v>
      </c>
      <c r="B298" s="111"/>
      <c r="C298" s="111" t="s">
        <v>222</v>
      </c>
      <c r="D298" s="111"/>
      <c r="E298" s="66">
        <v>132175518.93000001</v>
      </c>
      <c r="F298" s="111"/>
      <c r="G298" s="112">
        <v>1.11E-2</v>
      </c>
      <c r="H298" s="111"/>
      <c r="I298" s="66">
        <v>1473722</v>
      </c>
      <c r="J298" s="111"/>
      <c r="K298" s="112">
        <f>'DJG-6 Rate Development'!W298</f>
        <v>1.114009638523588E-2</v>
      </c>
      <c r="L298" s="111"/>
      <c r="M298" s="66">
        <f>'DJG-6 Rate Development'!U298</f>
        <v>1472448.0206487698</v>
      </c>
      <c r="N298" s="113"/>
      <c r="O298" s="111"/>
      <c r="P298" s="112">
        <f t="shared" si="120"/>
        <v>4.0096385235879536E-5</v>
      </c>
      <c r="Q298" s="111"/>
      <c r="R298" s="66">
        <f t="shared" si="121"/>
        <v>-1273.9793512301985</v>
      </c>
    </row>
    <row r="299" spans="1:18" s="100" customFormat="1" x14ac:dyDescent="0.45">
      <c r="A299" s="92">
        <v>356.9</v>
      </c>
      <c r="B299" s="111"/>
      <c r="C299" s="111" t="s">
        <v>223</v>
      </c>
      <c r="D299" s="111"/>
      <c r="E299" s="66">
        <v>6055325.1200000001</v>
      </c>
      <c r="F299" s="111"/>
      <c r="G299" s="112">
        <v>1.4199999999999999E-2</v>
      </c>
      <c r="H299" s="111"/>
      <c r="I299" s="66">
        <v>86069</v>
      </c>
      <c r="J299" s="111"/>
      <c r="K299" s="112">
        <f>'DJG-6 Rate Development'!W299</f>
        <v>1.4207530479912274E-2</v>
      </c>
      <c r="L299" s="111"/>
      <c r="M299" s="66">
        <f>'DJG-6 Rate Development'!U299</f>
        <v>86031.216208178448</v>
      </c>
      <c r="N299" s="113"/>
      <c r="O299" s="111"/>
      <c r="P299" s="112">
        <f t="shared" si="120"/>
        <v>7.5304799122752342E-6</v>
      </c>
      <c r="Q299" s="111"/>
      <c r="R299" s="66">
        <f t="shared" si="121"/>
        <v>-37.783791821551858</v>
      </c>
    </row>
    <row r="300" spans="1:18" s="100" customFormat="1" x14ac:dyDescent="0.45">
      <c r="A300" s="92">
        <v>357.7</v>
      </c>
      <c r="B300" s="111"/>
      <c r="C300" s="111" t="s">
        <v>224</v>
      </c>
      <c r="D300" s="111"/>
      <c r="E300" s="66">
        <v>700574.85</v>
      </c>
      <c r="F300" s="111"/>
      <c r="G300" s="112">
        <v>2.35E-2</v>
      </c>
      <c r="H300" s="111"/>
      <c r="I300" s="66">
        <v>16478</v>
      </c>
      <c r="J300" s="111"/>
      <c r="K300" s="112">
        <f>'DJG-6 Rate Development'!W300</f>
        <v>2.3568646062975436E-2</v>
      </c>
      <c r="L300" s="111"/>
      <c r="M300" s="66">
        <f>'DJG-6 Rate Development'!U300</f>
        <v>16511.600680272106</v>
      </c>
      <c r="N300" s="113"/>
      <c r="O300" s="111"/>
      <c r="P300" s="112">
        <f t="shared" si="120"/>
        <v>6.8646062975435962E-5</v>
      </c>
      <c r="Q300" s="111"/>
      <c r="R300" s="66">
        <f t="shared" si="121"/>
        <v>33.600680272105819</v>
      </c>
    </row>
    <row r="301" spans="1:18" s="100" customFormat="1" x14ac:dyDescent="0.45">
      <c r="A301" s="92">
        <v>357.9</v>
      </c>
      <c r="B301" s="111"/>
      <c r="C301" s="111" t="s">
        <v>225</v>
      </c>
      <c r="D301" s="111"/>
      <c r="E301" s="66">
        <v>510284.37</v>
      </c>
      <c r="F301" s="111"/>
      <c r="G301" s="112">
        <v>1.7100000000000001E-2</v>
      </c>
      <c r="H301" s="111"/>
      <c r="I301" s="66">
        <v>8745</v>
      </c>
      <c r="J301" s="111"/>
      <c r="K301" s="112">
        <f>'DJG-6 Rate Development'!W301</f>
        <v>1.7132825794679164E-2</v>
      </c>
      <c r="L301" s="111"/>
      <c r="M301" s="66">
        <f>'DJG-6 Rate Development'!U301</f>
        <v>8742.6132169576067</v>
      </c>
      <c r="N301" s="113"/>
      <c r="O301" s="111"/>
      <c r="P301" s="112">
        <f t="shared" si="120"/>
        <v>3.2825794679162967E-5</v>
      </c>
      <c r="Q301" s="111"/>
      <c r="R301" s="66">
        <f t="shared" si="121"/>
        <v>-2.3867830423932901</v>
      </c>
    </row>
    <row r="302" spans="1:18" s="100" customFormat="1" x14ac:dyDescent="0.45">
      <c r="A302" s="92">
        <v>358.7</v>
      </c>
      <c r="B302" s="111"/>
      <c r="C302" s="111" t="s">
        <v>226</v>
      </c>
      <c r="D302" s="111"/>
      <c r="E302" s="66">
        <v>2932873.15</v>
      </c>
      <c r="F302" s="111"/>
      <c r="G302" s="112">
        <v>4.0999999999999995E-3</v>
      </c>
      <c r="H302" s="111"/>
      <c r="I302" s="66">
        <v>12087</v>
      </c>
      <c r="J302" s="111"/>
      <c r="K302" s="112">
        <f>'DJG-6 Rate Development'!W302</f>
        <v>4.1320145660821333E-3</v>
      </c>
      <c r="L302" s="111"/>
      <c r="M302" s="66">
        <f>'DJG-6 Rate Development'!U302</f>
        <v>12118.674576271189</v>
      </c>
      <c r="N302" s="113"/>
      <c r="O302" s="111"/>
      <c r="P302" s="112">
        <f t="shared" si="120"/>
        <v>3.2014566082133773E-5</v>
      </c>
      <c r="Q302" s="111"/>
      <c r="R302" s="66">
        <f t="shared" si="121"/>
        <v>31.674576271188926</v>
      </c>
    </row>
    <row r="303" spans="1:18" s="100" customFormat="1" x14ac:dyDescent="0.45">
      <c r="A303" s="92">
        <v>358.9</v>
      </c>
      <c r="B303" s="111"/>
      <c r="C303" s="111" t="s">
        <v>227</v>
      </c>
      <c r="D303" s="111"/>
      <c r="E303" s="66">
        <v>34023856.659999996</v>
      </c>
      <c r="F303" s="111"/>
      <c r="G303" s="112">
        <v>1.49E-2</v>
      </c>
      <c r="H303" s="111"/>
      <c r="I303" s="66">
        <v>506115</v>
      </c>
      <c r="J303" s="111"/>
      <c r="K303" s="112">
        <f>'DJG-6 Rate Development'!W303</f>
        <v>1.4859030608774712E-2</v>
      </c>
      <c r="L303" s="111"/>
      <c r="M303" s="66">
        <f>'DJG-6 Rate Development'!U303</f>
        <v>505561.52753950329</v>
      </c>
      <c r="N303" s="113"/>
      <c r="O303" s="111"/>
      <c r="P303" s="112">
        <f t="shared" si="120"/>
        <v>-4.0969391225288351E-5</v>
      </c>
      <c r="Q303" s="111"/>
      <c r="R303" s="66">
        <f t="shared" si="121"/>
        <v>-553.47246049670503</v>
      </c>
    </row>
    <row r="304" spans="1:18" s="100" customFormat="1" x14ac:dyDescent="0.45">
      <c r="A304" s="92">
        <v>359</v>
      </c>
      <c r="B304" s="111"/>
      <c r="C304" s="111" t="s">
        <v>228</v>
      </c>
      <c r="D304" s="111"/>
      <c r="E304" s="66">
        <v>1729934.16</v>
      </c>
      <c r="F304" s="111"/>
      <c r="G304" s="112">
        <v>1.2800000000000001E-2</v>
      </c>
      <c r="H304" s="111"/>
      <c r="I304" s="66">
        <v>22174</v>
      </c>
      <c r="J304" s="111"/>
      <c r="K304" s="112">
        <f>'DJG-6 Rate Development'!W304</f>
        <v>1.2821082045014901E-2</v>
      </c>
      <c r="L304" s="111"/>
      <c r="M304" s="66">
        <f>'DJG-6 Rate Development'!U304</f>
        <v>22179.627797833935</v>
      </c>
      <c r="N304" s="113"/>
      <c r="O304" s="111"/>
      <c r="P304" s="112">
        <f t="shared" si="120"/>
        <v>2.1082045014900186E-5</v>
      </c>
      <c r="Q304" s="111"/>
      <c r="R304" s="66">
        <f t="shared" si="121"/>
        <v>5.627797833934892</v>
      </c>
    </row>
    <row r="305" spans="1:18" s="100" customFormat="1" x14ac:dyDescent="0.45">
      <c r="A305" s="92">
        <v>359.7</v>
      </c>
      <c r="B305" s="111"/>
      <c r="C305" s="111" t="s">
        <v>229</v>
      </c>
      <c r="D305" s="111"/>
      <c r="E305" s="66">
        <v>568185.43000000005</v>
      </c>
      <c r="F305" s="111"/>
      <c r="G305" s="112">
        <v>1.29E-2</v>
      </c>
      <c r="H305" s="111"/>
      <c r="I305" s="66">
        <v>7331</v>
      </c>
      <c r="J305" s="111"/>
      <c r="K305" s="112">
        <f>'DJG-6 Rate Development'!W305</f>
        <v>1.2920046322679726E-2</v>
      </c>
      <c r="L305" s="111"/>
      <c r="M305" s="66">
        <f>'DJG-6 Rate Development'!U305</f>
        <v>7340.9820754716993</v>
      </c>
      <c r="N305" s="113"/>
      <c r="O305" s="111"/>
      <c r="P305" s="112">
        <f t="shared" si="118"/>
        <v>2.0046322679725948E-5</v>
      </c>
      <c r="Q305" s="111"/>
      <c r="R305" s="66">
        <f t="shared" si="119"/>
        <v>9.9820754716993179</v>
      </c>
    </row>
    <row r="306" spans="1:18" s="100" customFormat="1" x14ac:dyDescent="0.45">
      <c r="A306" s="92">
        <v>359.99</v>
      </c>
      <c r="B306" s="111"/>
      <c r="C306" s="111" t="s">
        <v>230</v>
      </c>
      <c r="D306" s="111"/>
      <c r="E306" s="74">
        <v>8020.92</v>
      </c>
      <c r="F306" s="111"/>
      <c r="G306" s="114">
        <v>1.23E-2</v>
      </c>
      <c r="H306" s="111"/>
      <c r="I306" s="74">
        <v>99</v>
      </c>
      <c r="J306" s="111"/>
      <c r="K306" s="114">
        <f>'DJG-6 Rate Development'!W306</f>
        <v>1.2345972106762157E-2</v>
      </c>
      <c r="L306" s="111"/>
      <c r="M306" s="74">
        <f>'DJG-6 Rate Development'!U306</f>
        <v>99.026054590570723</v>
      </c>
      <c r="N306" s="113"/>
      <c r="O306" s="111"/>
      <c r="P306" s="114">
        <f t="shared" si="118"/>
        <v>4.5972106762156434E-5</v>
      </c>
      <c r="Q306" s="111"/>
      <c r="R306" s="74">
        <f t="shared" si="119"/>
        <v>2.6054590570723235E-2</v>
      </c>
    </row>
    <row r="307" spans="1:18" s="100" customFormat="1" x14ac:dyDescent="0.45">
      <c r="A307" s="109"/>
      <c r="B307" s="109"/>
      <c r="E307" s="61"/>
      <c r="G307" s="84"/>
      <c r="I307" s="61"/>
      <c r="K307" s="84"/>
      <c r="M307" s="61"/>
      <c r="N307" s="18"/>
      <c r="P307" s="84"/>
      <c r="R307" s="61"/>
    </row>
    <row r="308" spans="1:18" s="100" customFormat="1" ht="14.65" thickBot="1" x14ac:dyDescent="0.5">
      <c r="A308" s="109"/>
      <c r="B308" s="109"/>
      <c r="C308" s="120" t="s">
        <v>199</v>
      </c>
      <c r="D308" s="121"/>
      <c r="E308" s="118">
        <f>SUM(E276:E306)</f>
        <v>1643218304.6700001</v>
      </c>
      <c r="F308" s="122"/>
      <c r="G308" s="119">
        <f>I308/E308</f>
        <v>2.1127913376653998E-2</v>
      </c>
      <c r="H308" s="122"/>
      <c r="I308" s="118">
        <f>SUM(I276:I306)</f>
        <v>34717774</v>
      </c>
      <c r="J308" s="122"/>
      <c r="K308" s="119">
        <f>'DJG-6 Rate Development'!W308</f>
        <v>2.1116497525716024E-2</v>
      </c>
      <c r="L308" s="122"/>
      <c r="M308" s="118">
        <f>'DJG-6 Rate Development'!U308</f>
        <v>34699015.264775336</v>
      </c>
      <c r="N308" s="56"/>
      <c r="O308" s="2"/>
      <c r="P308" s="119">
        <f t="shared" ref="P308" si="122">K308-G308</f>
        <v>-1.1415850937973593E-5</v>
      </c>
      <c r="Q308" s="122"/>
      <c r="R308" s="118">
        <f t="shared" ref="R308" si="123">M308-I308</f>
        <v>-18758.735224664211</v>
      </c>
    </row>
    <row r="309" spans="1:18" s="100" customFormat="1" ht="14.65" thickTop="1" x14ac:dyDescent="0.4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7"/>
      <c r="O309" s="109"/>
      <c r="P309" s="109"/>
      <c r="Q309" s="109"/>
      <c r="R309" s="109"/>
    </row>
    <row r="310" spans="1:18" x14ac:dyDescent="0.45">
      <c r="A310" s="8"/>
      <c r="N310" s="18"/>
    </row>
    <row r="311" spans="1:18" x14ac:dyDescent="0.45">
      <c r="A311" s="8"/>
      <c r="C311" s="99" t="s">
        <v>64</v>
      </c>
      <c r="G311" s="4"/>
      <c r="K311" s="4"/>
      <c r="N311" s="18"/>
      <c r="P311" s="4"/>
    </row>
    <row r="312" spans="1:18" s="81" customFormat="1" x14ac:dyDescent="0.45">
      <c r="A312" s="92"/>
      <c r="B312" s="111"/>
      <c r="C312" s="96"/>
      <c r="D312" s="111"/>
      <c r="E312" s="111"/>
      <c r="F312" s="111"/>
      <c r="G312" s="112"/>
      <c r="H312" s="111"/>
      <c r="I312" s="111"/>
      <c r="J312" s="111"/>
      <c r="K312" s="112"/>
      <c r="L312" s="111"/>
      <c r="M312" s="111"/>
      <c r="N312" s="113"/>
      <c r="O312" s="111"/>
      <c r="P312" s="112"/>
      <c r="Q312" s="111"/>
      <c r="R312" s="111"/>
    </row>
    <row r="313" spans="1:18" x14ac:dyDescent="0.45">
      <c r="A313" s="92">
        <v>360.1</v>
      </c>
      <c r="B313" s="111"/>
      <c r="C313" s="111" t="s">
        <v>123</v>
      </c>
      <c r="D313" s="111"/>
      <c r="E313" s="66">
        <v>8652653.1500000004</v>
      </c>
      <c r="F313" s="111"/>
      <c r="G313" s="112">
        <v>1.23E-2</v>
      </c>
      <c r="H313" s="111"/>
      <c r="I313" s="66">
        <v>106160</v>
      </c>
      <c r="J313" s="111"/>
      <c r="K313" s="112">
        <f>'DJG-6 Rate Development'!W313</f>
        <v>1.2258759124801221E-2</v>
      </c>
      <c r="L313" s="111"/>
      <c r="M313" s="66">
        <f>'DJG-6 Rate Development'!U313</f>
        <v>106070.79075630254</v>
      </c>
      <c r="N313" s="113"/>
      <c r="O313" s="111"/>
      <c r="P313" s="112">
        <f t="shared" ref="P313:P337" si="124">K313-G313</f>
        <v>-4.1240875198779448E-5</v>
      </c>
      <c r="Q313" s="111"/>
      <c r="R313" s="66">
        <f t="shared" ref="R313:R337" si="125">M313-I313</f>
        <v>-89.209243697463535</v>
      </c>
    </row>
    <row r="314" spans="1:18" s="81" customFormat="1" x14ac:dyDescent="0.45">
      <c r="A314" s="92">
        <v>361</v>
      </c>
      <c r="B314" s="111"/>
      <c r="C314" s="111" t="s">
        <v>231</v>
      </c>
      <c r="D314" s="111"/>
      <c r="E314" s="66">
        <v>8141425.0899999999</v>
      </c>
      <c r="F314" s="111"/>
      <c r="G314" s="112">
        <v>1.5600000000000001E-2</v>
      </c>
      <c r="H314" s="111"/>
      <c r="I314" s="66">
        <v>126627</v>
      </c>
      <c r="J314" s="111"/>
      <c r="K314" s="112">
        <f>'DJG-6 Rate Development'!W314</f>
        <v>1.5550834593052286E-2</v>
      </c>
      <c r="L314" s="111"/>
      <c r="M314" s="66">
        <f>'DJG-6 Rate Development'!U314</f>
        <v>126605.95492631581</v>
      </c>
      <c r="N314" s="113"/>
      <c r="O314" s="111"/>
      <c r="P314" s="112">
        <f t="shared" ref="P314" si="126">K314-G314</f>
        <v>-4.9165406947715429E-5</v>
      </c>
      <c r="Q314" s="111"/>
      <c r="R314" s="66">
        <f t="shared" ref="R314" si="127">M314-I314</f>
        <v>-21.045073684188537</v>
      </c>
    </row>
    <row r="315" spans="1:18" s="81" customFormat="1" x14ac:dyDescent="0.45">
      <c r="A315" s="92">
        <v>362</v>
      </c>
      <c r="B315" s="111"/>
      <c r="C315" s="111" t="s">
        <v>208</v>
      </c>
      <c r="D315" s="111"/>
      <c r="E315" s="66">
        <v>500135447.47000003</v>
      </c>
      <c r="F315" s="111"/>
      <c r="G315" s="112">
        <v>2.0799999999999999E-2</v>
      </c>
      <c r="H315" s="111"/>
      <c r="I315" s="66">
        <v>10397357</v>
      </c>
      <c r="J315" s="111"/>
      <c r="K315" s="112">
        <f>'DJG-6 Rate Development'!W315</f>
        <v>2.0806957102589403E-2</v>
      </c>
      <c r="L315" s="111"/>
      <c r="M315" s="66">
        <f>'DJG-6 Rate Development'!U315</f>
        <v>10406296.800992647</v>
      </c>
      <c r="N315" s="113"/>
      <c r="O315" s="111"/>
      <c r="P315" s="112">
        <f t="shared" ref="P315:P325" si="128">K315-G315</f>
        <v>6.9571025894041294E-6</v>
      </c>
      <c r="Q315" s="111"/>
      <c r="R315" s="66">
        <f t="shared" ref="R315:R325" si="129">M315-I315</f>
        <v>8939.8009926471859</v>
      </c>
    </row>
    <row r="316" spans="1:18" s="81" customFormat="1" x14ac:dyDescent="0.45">
      <c r="A316" s="92">
        <v>363</v>
      </c>
      <c r="B316" s="111"/>
      <c r="C316" s="111" t="s">
        <v>195</v>
      </c>
      <c r="D316" s="111"/>
      <c r="E316" s="66">
        <v>1210115.18</v>
      </c>
      <c r="F316" s="111"/>
      <c r="G316" s="112">
        <v>5.1399999999999994E-2</v>
      </c>
      <c r="H316" s="111"/>
      <c r="I316" s="66">
        <v>62201</v>
      </c>
      <c r="J316" s="111"/>
      <c r="K316" s="112">
        <f>'DJG-6 Rate Development'!W316</f>
        <v>5.1481315030994929E-2</v>
      </c>
      <c r="L316" s="111"/>
      <c r="M316" s="66">
        <f>'DJG-6 Rate Development'!U316</f>
        <v>62298.320805369127</v>
      </c>
      <c r="N316" s="113"/>
      <c r="O316" s="111"/>
      <c r="P316" s="112">
        <f t="shared" si="128"/>
        <v>8.1315030994934256E-5</v>
      </c>
      <c r="Q316" s="111"/>
      <c r="R316" s="66">
        <f t="shared" si="129"/>
        <v>97.320805369126901</v>
      </c>
    </row>
    <row r="317" spans="1:18" s="81" customFormat="1" x14ac:dyDescent="0.45">
      <c r="A317" s="92">
        <v>364</v>
      </c>
      <c r="B317" s="111"/>
      <c r="C317" s="111" t="s">
        <v>232</v>
      </c>
      <c r="D317" s="111"/>
      <c r="E317" s="66">
        <v>450509600.74000001</v>
      </c>
      <c r="F317" s="111"/>
      <c r="G317" s="112">
        <v>3.4200000000000001E-2</v>
      </c>
      <c r="H317" s="111"/>
      <c r="I317" s="66">
        <v>15390088</v>
      </c>
      <c r="J317" s="111"/>
      <c r="K317" s="112">
        <f>'DJG-6 Rate Development'!W317</f>
        <v>3.4148813771880032E-2</v>
      </c>
      <c r="L317" s="111"/>
      <c r="M317" s="66">
        <f>'DJG-6 Rate Development'!U317</f>
        <v>15384368.458114287</v>
      </c>
      <c r="N317" s="113"/>
      <c r="O317" s="111"/>
      <c r="P317" s="112">
        <f t="shared" si="128"/>
        <v>-5.1186228119969035E-5</v>
      </c>
      <c r="Q317" s="111"/>
      <c r="R317" s="66">
        <f t="shared" si="129"/>
        <v>-5719.5418857131153</v>
      </c>
    </row>
    <row r="318" spans="1:18" s="81" customFormat="1" x14ac:dyDescent="0.45">
      <c r="A318" s="92">
        <v>365</v>
      </c>
      <c r="B318" s="111"/>
      <c r="C318" s="111" t="s">
        <v>220</v>
      </c>
      <c r="D318" s="111"/>
      <c r="E318" s="66">
        <v>566191115.59000003</v>
      </c>
      <c r="F318" s="111"/>
      <c r="G318" s="112">
        <v>3.8699999999999998E-2</v>
      </c>
      <c r="H318" s="111"/>
      <c r="I318" s="66">
        <v>21919962</v>
      </c>
      <c r="J318" s="111"/>
      <c r="K318" s="112">
        <f>'DJG-6 Rate Development'!W318</f>
        <v>3.8762288774441898E-2</v>
      </c>
      <c r="L318" s="111"/>
      <c r="M318" s="66">
        <f>'DJG-6 Rate Development'!U318</f>
        <v>21946863.524022993</v>
      </c>
      <c r="N318" s="113"/>
      <c r="O318" s="111"/>
      <c r="P318" s="112">
        <f t="shared" si="128"/>
        <v>6.2288774441900119E-5</v>
      </c>
      <c r="Q318" s="111"/>
      <c r="R318" s="66">
        <f t="shared" si="129"/>
        <v>26901.5240229927</v>
      </c>
    </row>
    <row r="319" spans="1:18" s="81" customFormat="1" x14ac:dyDescent="0.45">
      <c r="A319" s="142">
        <v>366</v>
      </c>
      <c r="B319" s="111"/>
      <c r="C319" s="111" t="s">
        <v>233</v>
      </c>
      <c r="D319" s="111"/>
      <c r="E319" s="66">
        <v>815340331.62</v>
      </c>
      <c r="F319" s="111"/>
      <c r="G319" s="112">
        <v>1.84E-2</v>
      </c>
      <c r="H319" s="111"/>
      <c r="I319" s="66">
        <v>15041164</v>
      </c>
      <c r="J319" s="111"/>
      <c r="K319" s="147">
        <f>'DJG-6 Rate Development'!W319</f>
        <v>1.4566448897946499E-2</v>
      </c>
      <c r="L319" s="111"/>
      <c r="M319" s="66">
        <f>'DJG-6 Rate Development'!U319</f>
        <v>11876613.274977483</v>
      </c>
      <c r="N319" s="113"/>
      <c r="O319" s="111"/>
      <c r="P319" s="112">
        <f t="shared" si="128"/>
        <v>-3.8335511020535003E-3</v>
      </c>
      <c r="Q319" s="111"/>
      <c r="R319" s="148">
        <f t="shared" si="129"/>
        <v>-3164550.7250225171</v>
      </c>
    </row>
    <row r="320" spans="1:18" s="81" customFormat="1" x14ac:dyDescent="0.45">
      <c r="A320" s="142">
        <v>367</v>
      </c>
      <c r="B320" s="111"/>
      <c r="C320" s="111" t="s">
        <v>234</v>
      </c>
      <c r="D320" s="111"/>
      <c r="E320" s="66">
        <v>1126428409.4200001</v>
      </c>
      <c r="F320" s="111"/>
      <c r="G320" s="112">
        <v>4.3499999999999997E-2</v>
      </c>
      <c r="H320" s="111"/>
      <c r="I320" s="66">
        <v>49046290</v>
      </c>
      <c r="J320" s="111"/>
      <c r="K320" s="147">
        <f>'DJG-6 Rate Development'!W320</f>
        <v>3.369445859059958E-2</v>
      </c>
      <c r="L320" s="111"/>
      <c r="M320" s="66">
        <f>'DJG-6 Rate Development'!U320</f>
        <v>37954395.39647714</v>
      </c>
      <c r="N320" s="113"/>
      <c r="O320" s="111"/>
      <c r="P320" s="112">
        <f t="shared" si="128"/>
        <v>-9.8055414094004173E-3</v>
      </c>
      <c r="Q320" s="111"/>
      <c r="R320" s="148">
        <f t="shared" si="129"/>
        <v>-11091894.60352286</v>
      </c>
    </row>
    <row r="321" spans="1:18" s="81" customFormat="1" x14ac:dyDescent="0.45">
      <c r="A321" s="142">
        <v>368</v>
      </c>
      <c r="B321" s="111"/>
      <c r="C321" s="111" t="s">
        <v>235</v>
      </c>
      <c r="D321" s="111"/>
      <c r="E321" s="66">
        <v>550014495.63999999</v>
      </c>
      <c r="F321" s="111"/>
      <c r="G321" s="112">
        <v>3.3099999999999997E-2</v>
      </c>
      <c r="H321" s="111"/>
      <c r="I321" s="66">
        <v>18200892</v>
      </c>
      <c r="J321" s="111"/>
      <c r="K321" s="147">
        <f>'DJG-6 Rate Development'!W321</f>
        <v>2.67395391248751E-2</v>
      </c>
      <c r="L321" s="111"/>
      <c r="M321" s="66">
        <f>'DJG-6 Rate Development'!U321</f>
        <v>14707134.125414224</v>
      </c>
      <c r="N321" s="113"/>
      <c r="O321" s="111"/>
      <c r="P321" s="112">
        <f t="shared" si="128"/>
        <v>-6.360460875124898E-3</v>
      </c>
      <c r="Q321" s="111"/>
      <c r="R321" s="148">
        <f t="shared" si="129"/>
        <v>-3493757.8745857757</v>
      </c>
    </row>
    <row r="322" spans="1:18" s="81" customFormat="1" x14ac:dyDescent="0.45">
      <c r="A322" s="92">
        <v>369</v>
      </c>
      <c r="B322" s="111"/>
      <c r="C322" s="111" t="s">
        <v>236</v>
      </c>
      <c r="D322" s="111"/>
      <c r="E322" s="66">
        <v>196813537.28999999</v>
      </c>
      <c r="F322" s="111"/>
      <c r="G322" s="112">
        <v>2.5899999999999999E-2</v>
      </c>
      <c r="H322" s="111"/>
      <c r="I322" s="66">
        <v>5100325</v>
      </c>
      <c r="J322" s="111"/>
      <c r="K322" s="112">
        <f>'DJG-6 Rate Development'!W322</f>
        <v>2.5926124980394302E-2</v>
      </c>
      <c r="L322" s="111"/>
      <c r="M322" s="66">
        <f>'DJG-6 Rate Development'!U322</f>
        <v>5102612.3656140342</v>
      </c>
      <c r="N322" s="113"/>
      <c r="O322" s="111"/>
      <c r="P322" s="112">
        <f t="shared" si="128"/>
        <v>2.6124980394302832E-5</v>
      </c>
      <c r="Q322" s="111"/>
      <c r="R322" s="66">
        <f t="shared" si="129"/>
        <v>2287.3656140342355</v>
      </c>
    </row>
    <row r="323" spans="1:18" s="81" customFormat="1" x14ac:dyDescent="0.45">
      <c r="A323" s="92">
        <v>370.1</v>
      </c>
      <c r="B323" s="111"/>
      <c r="C323" s="111" t="s">
        <v>237</v>
      </c>
      <c r="D323" s="111"/>
      <c r="E323" s="66">
        <v>157426932.03999999</v>
      </c>
      <c r="F323" s="111"/>
      <c r="G323" s="112">
        <v>5.57E-2</v>
      </c>
      <c r="H323" s="111"/>
      <c r="I323" s="66">
        <v>8773399</v>
      </c>
      <c r="J323" s="111"/>
      <c r="K323" s="112">
        <f>'DJG-6 Rate Development'!W323</f>
        <v>5.564340017765209E-2</v>
      </c>
      <c r="L323" s="111"/>
      <c r="M323" s="66">
        <f>'DJG-6 Rate Development'!U323</f>
        <v>8759769.7782417592</v>
      </c>
      <c r="N323" s="113"/>
      <c r="O323" s="111"/>
      <c r="P323" s="112">
        <f t="shared" si="128"/>
        <v>-5.6599822347909445E-5</v>
      </c>
      <c r="Q323" s="111"/>
      <c r="R323" s="66">
        <f t="shared" si="129"/>
        <v>-13629.221758240834</v>
      </c>
    </row>
    <row r="324" spans="1:18" s="81" customFormat="1" x14ac:dyDescent="0.45">
      <c r="A324" s="92">
        <v>371.1</v>
      </c>
      <c r="B324" s="111"/>
      <c r="C324" s="111" t="s">
        <v>238</v>
      </c>
      <c r="D324" s="111"/>
      <c r="E324" s="66">
        <v>854059.63</v>
      </c>
      <c r="F324" s="111"/>
      <c r="G324" s="112">
        <v>0.14360000000000001</v>
      </c>
      <c r="H324" s="111"/>
      <c r="I324" s="66">
        <v>122664</v>
      </c>
      <c r="J324" s="111"/>
      <c r="K324" s="112">
        <f>'DJG-6 Rate Development'!W324</f>
        <v>0.14252611983593441</v>
      </c>
      <c r="L324" s="111"/>
      <c r="M324" s="66">
        <f>'DJG-6 Rate Development'!U324</f>
        <v>121725.80517241381</v>
      </c>
      <c r="N324" s="113"/>
      <c r="O324" s="111"/>
      <c r="P324" s="112">
        <f t="shared" si="128"/>
        <v>-1.0738801640655937E-3</v>
      </c>
      <c r="Q324" s="111"/>
      <c r="R324" s="66">
        <f t="shared" si="129"/>
        <v>-938.19482758619415</v>
      </c>
    </row>
    <row r="325" spans="1:18" s="81" customFormat="1" x14ac:dyDescent="0.45">
      <c r="A325" s="92">
        <v>373</v>
      </c>
      <c r="B325" s="111"/>
      <c r="C325" s="111" t="s">
        <v>239</v>
      </c>
      <c r="D325" s="111"/>
      <c r="E325" s="74">
        <v>61328340.140000001</v>
      </c>
      <c r="F325" s="111"/>
      <c r="G325" s="114">
        <v>3.8900000000000004E-2</v>
      </c>
      <c r="H325" s="111"/>
      <c r="I325" s="74">
        <v>2385231</v>
      </c>
      <c r="J325" s="111"/>
      <c r="K325" s="114">
        <f>'DJG-6 Rate Development'!W325</f>
        <v>3.8938008576845207E-2</v>
      </c>
      <c r="L325" s="111"/>
      <c r="M325" s="74">
        <f>'DJG-6 Rate Development'!U325</f>
        <v>2388003.4343750002</v>
      </c>
      <c r="N325" s="113"/>
      <c r="O325" s="111"/>
      <c r="P325" s="114">
        <f t="shared" si="128"/>
        <v>3.8008576845202646E-5</v>
      </c>
      <c r="Q325" s="111"/>
      <c r="R325" s="74">
        <f t="shared" si="129"/>
        <v>2772.4343750001863</v>
      </c>
    </row>
    <row r="326" spans="1:18" x14ac:dyDescent="0.45">
      <c r="A326" s="8"/>
      <c r="B326" s="58"/>
      <c r="C326" s="58"/>
      <c r="E326" s="61"/>
      <c r="F326" s="63"/>
      <c r="G326" s="84"/>
      <c r="H326" s="63"/>
      <c r="I326" s="61"/>
      <c r="J326" s="63"/>
      <c r="K326" s="84"/>
      <c r="L326" s="63"/>
      <c r="M326" s="61"/>
      <c r="N326" s="18"/>
      <c r="P326" s="84"/>
      <c r="Q326" s="63"/>
      <c r="R326" s="61"/>
    </row>
    <row r="327" spans="1:18" ht="14.65" thickBot="1" x14ac:dyDescent="0.5">
      <c r="A327" s="8"/>
      <c r="C327" s="123" t="s">
        <v>200</v>
      </c>
      <c r="D327" s="122"/>
      <c r="E327" s="118">
        <f>SUM(E313:E325)</f>
        <v>4443046463.000001</v>
      </c>
      <c r="F327" s="122"/>
      <c r="G327" s="119">
        <f>I327/E327</f>
        <v>3.3011664681301796E-2</v>
      </c>
      <c r="H327" s="122"/>
      <c r="I327" s="118">
        <f>SUM(I313:I325)</f>
        <v>146672360</v>
      </c>
      <c r="J327" s="122"/>
      <c r="K327" s="119">
        <f>'DJG-6 Rate Development'!W327</f>
        <v>2.9021249069456318E-2</v>
      </c>
      <c r="L327" s="122"/>
      <c r="M327" s="118">
        <f>'DJG-6 Rate Development'!U327</f>
        <v>128942758.02988996</v>
      </c>
      <c r="N327" s="56"/>
      <c r="O327" s="2"/>
      <c r="P327" s="119">
        <f t="shared" si="124"/>
        <v>-3.9904156118454777E-3</v>
      </c>
      <c r="Q327" s="122"/>
      <c r="R327" s="118">
        <f t="shared" si="125"/>
        <v>-17729601.970110044</v>
      </c>
    </row>
    <row r="328" spans="1:18" ht="14.65" thickTop="1" x14ac:dyDescent="0.45">
      <c r="A328" s="8"/>
      <c r="N328" s="18"/>
    </row>
    <row r="329" spans="1:18" x14ac:dyDescent="0.45">
      <c r="A329" s="8"/>
      <c r="G329" s="4"/>
      <c r="K329" s="4"/>
      <c r="N329" s="18"/>
      <c r="P329" s="4"/>
    </row>
    <row r="330" spans="1:18" x14ac:dyDescent="0.45">
      <c r="A330" s="8"/>
      <c r="C330" s="99" t="s">
        <v>60</v>
      </c>
      <c r="G330" s="4"/>
      <c r="K330" s="4"/>
      <c r="N330" s="18"/>
      <c r="P330" s="4"/>
    </row>
    <row r="331" spans="1:18" s="100" customFormat="1" x14ac:dyDescent="0.45">
      <c r="A331" s="8"/>
      <c r="C331" s="2"/>
      <c r="G331" s="4"/>
      <c r="K331" s="4"/>
      <c r="N331" s="18"/>
      <c r="P331" s="4"/>
    </row>
    <row r="332" spans="1:18" s="81" customFormat="1" x14ac:dyDescent="0.45">
      <c r="A332" s="8">
        <v>390</v>
      </c>
      <c r="C332" s="81" t="s">
        <v>241</v>
      </c>
      <c r="E332" s="5"/>
      <c r="G332" s="4"/>
      <c r="I332" s="5"/>
      <c r="K332" s="4"/>
      <c r="M332" s="5"/>
      <c r="N332" s="18"/>
      <c r="P332" s="4"/>
      <c r="R332" s="5"/>
    </row>
    <row r="333" spans="1:18" x14ac:dyDescent="0.45">
      <c r="A333" s="8"/>
      <c r="C333" t="s">
        <v>242</v>
      </c>
      <c r="E333" s="5">
        <v>20917598.129999999</v>
      </c>
      <c r="G333" s="4">
        <v>1.54E-2</v>
      </c>
      <c r="I333" s="5">
        <v>322587</v>
      </c>
      <c r="K333" s="4">
        <f>'DJG-6 Rate Development'!W333</f>
        <v>1.5405390534656237E-2</v>
      </c>
      <c r="M333" s="5">
        <f>'DJG-6 Rate Development'!U333</f>
        <v>322243.768239645</v>
      </c>
      <c r="N333" s="18"/>
      <c r="P333" s="4">
        <f t="shared" si="124"/>
        <v>5.3905346562369005E-6</v>
      </c>
      <c r="R333" s="5">
        <f t="shared" si="125"/>
        <v>-343.23176035500364</v>
      </c>
    </row>
    <row r="334" spans="1:18" s="81" customFormat="1" x14ac:dyDescent="0.45">
      <c r="A334" s="8"/>
      <c r="C334" s="81" t="s">
        <v>243</v>
      </c>
      <c r="E334" s="5">
        <v>19969978.760000002</v>
      </c>
      <c r="G334" s="4">
        <v>2.0400000000000001E-2</v>
      </c>
      <c r="I334" s="5">
        <v>406920</v>
      </c>
      <c r="K334" s="4">
        <f>'DJG-6 Rate Development'!W334</f>
        <v>2.0394013782954544E-2</v>
      </c>
      <c r="M334" s="5">
        <f>'DJG-6 Rate Development'!U334</f>
        <v>407268.02207674953</v>
      </c>
      <c r="N334" s="18"/>
      <c r="P334" s="4">
        <f t="shared" ref="P334" si="130">K334-G334</f>
        <v>-5.986217045457487E-6</v>
      </c>
      <c r="R334" s="5">
        <f t="shared" ref="R334" si="131">M334-I334</f>
        <v>348.02207674953388</v>
      </c>
    </row>
    <row r="335" spans="1:18" x14ac:dyDescent="0.45">
      <c r="A335" s="8"/>
      <c r="C335" t="s">
        <v>244</v>
      </c>
      <c r="E335" s="6">
        <v>28006349.02</v>
      </c>
      <c r="G335" s="7">
        <v>1.2199999999999999E-2</v>
      </c>
      <c r="I335" s="6">
        <v>340870</v>
      </c>
      <c r="K335" s="7">
        <f>'DJG-6 Rate Development'!W335</f>
        <v>1.217495546935273E-2</v>
      </c>
      <c r="M335" s="6">
        <f>'DJG-6 Rate Development'!U335</f>
        <v>340976.05217765045</v>
      </c>
      <c r="N335" s="18"/>
      <c r="P335" s="7">
        <f t="shared" si="124"/>
        <v>-2.5044530647269289E-5</v>
      </c>
      <c r="R335" s="6">
        <f t="shared" si="125"/>
        <v>106.05217765044654</v>
      </c>
    </row>
    <row r="336" spans="1:18" x14ac:dyDescent="0.45">
      <c r="A336" s="8"/>
      <c r="E336" s="5"/>
      <c r="G336" s="4"/>
      <c r="I336" s="5"/>
      <c r="K336" s="4"/>
      <c r="M336" s="5"/>
      <c r="N336" s="18"/>
      <c r="P336" s="4"/>
      <c r="R336" s="5"/>
    </row>
    <row r="337" spans="1:18" x14ac:dyDescent="0.45">
      <c r="A337" s="8"/>
      <c r="C337" t="s">
        <v>77</v>
      </c>
      <c r="E337" s="5">
        <f>SUM(E333:E335)</f>
        <v>68893925.909999996</v>
      </c>
      <c r="G337" s="84">
        <f>I337/E337</f>
        <v>1.5536594639682657E-2</v>
      </c>
      <c r="I337" s="5">
        <f>SUM(I333:I335)</f>
        <v>1070377</v>
      </c>
      <c r="K337" s="4">
        <f>'DJG-6 Rate Development'!W337</f>
        <v>1.5538203525989842E-2</v>
      </c>
      <c r="M337" s="5">
        <f>'DJG-6 Rate Development'!U337</f>
        <v>1070487.8424940449</v>
      </c>
      <c r="N337" s="18"/>
      <c r="P337" s="4">
        <f t="shared" si="124"/>
        <v>1.6088863071857945E-6</v>
      </c>
      <c r="R337" s="5">
        <f t="shared" si="125"/>
        <v>110.84249404491857</v>
      </c>
    </row>
    <row r="338" spans="1:18" s="81" customFormat="1" x14ac:dyDescent="0.45">
      <c r="A338" s="8"/>
      <c r="E338" s="5"/>
      <c r="G338" s="4"/>
      <c r="I338" s="5"/>
      <c r="K338" s="4"/>
      <c r="M338" s="5"/>
      <c r="N338" s="18"/>
      <c r="P338" s="4"/>
      <c r="R338" s="5"/>
    </row>
    <row r="339" spans="1:18" s="58" customFormat="1" x14ac:dyDescent="0.45">
      <c r="A339" s="8">
        <v>391.1</v>
      </c>
      <c r="C339" s="58" t="s">
        <v>245</v>
      </c>
      <c r="E339" s="5">
        <v>3943482.67</v>
      </c>
      <c r="G339" s="4">
        <v>0.05</v>
      </c>
      <c r="I339" s="5">
        <v>197174.13350000003</v>
      </c>
      <c r="K339" s="4">
        <f>'DJG-6 Rate Development'!W339</f>
        <v>0.05</v>
      </c>
      <c r="M339" s="5">
        <f>'DJG-6 Rate Development'!U339</f>
        <v>197174.1335</v>
      </c>
      <c r="N339" s="18"/>
      <c r="P339" s="4">
        <f t="shared" ref="P339:P347" si="132">K339-G339</f>
        <v>0</v>
      </c>
      <c r="R339" s="5">
        <f t="shared" ref="R339:R347" si="133">M339-I339</f>
        <v>0</v>
      </c>
    </row>
    <row r="340" spans="1:18" s="58" customFormat="1" x14ac:dyDescent="0.45">
      <c r="A340" s="8">
        <v>391.2</v>
      </c>
      <c r="C340" s="58" t="s">
        <v>246</v>
      </c>
      <c r="E340" s="5">
        <v>27513630.309999999</v>
      </c>
      <c r="G340" s="4">
        <v>0.2</v>
      </c>
      <c r="I340" s="5">
        <v>5502726.061999999</v>
      </c>
      <c r="K340" s="4">
        <f>'DJG-6 Rate Development'!W340</f>
        <v>0.2</v>
      </c>
      <c r="M340" s="5">
        <f>'DJG-6 Rate Development'!U340</f>
        <v>5502726.0619999999</v>
      </c>
      <c r="N340" s="18"/>
      <c r="P340" s="4">
        <f t="shared" si="132"/>
        <v>0</v>
      </c>
      <c r="R340" s="5">
        <f t="shared" si="133"/>
        <v>0</v>
      </c>
    </row>
    <row r="341" spans="1:18" s="58" customFormat="1" x14ac:dyDescent="0.45">
      <c r="A341" s="8">
        <v>392</v>
      </c>
      <c r="C341" s="58" t="s">
        <v>247</v>
      </c>
      <c r="E341" s="5">
        <v>6535111.9000000004</v>
      </c>
      <c r="G341" s="4">
        <v>6.4100000000000004E-2</v>
      </c>
      <c r="I341" s="5">
        <v>418875</v>
      </c>
      <c r="K341" s="4">
        <f>'DJG-6 Rate Development'!W341</f>
        <v>6.4100000000000004E-2</v>
      </c>
      <c r="M341" s="5">
        <f>'DJG-6 Rate Development'!U341</f>
        <v>418900.67279000004</v>
      </c>
      <c r="N341" s="18"/>
      <c r="P341" s="4">
        <f t="shared" si="132"/>
        <v>0</v>
      </c>
      <c r="R341" s="5">
        <f t="shared" si="133"/>
        <v>25.67279000004055</v>
      </c>
    </row>
    <row r="342" spans="1:18" s="58" customFormat="1" x14ac:dyDescent="0.45">
      <c r="A342" s="8">
        <v>393</v>
      </c>
      <c r="C342" s="58" t="s">
        <v>248</v>
      </c>
      <c r="E342" s="5">
        <v>170596.46</v>
      </c>
      <c r="G342" s="4">
        <v>0.05</v>
      </c>
      <c r="I342" s="5">
        <v>8529.8229999999985</v>
      </c>
      <c r="K342" s="4">
        <f>'DJG-6 Rate Development'!W342</f>
        <v>0.05</v>
      </c>
      <c r="M342" s="5">
        <f>'DJG-6 Rate Development'!U342</f>
        <v>8529.8230000000003</v>
      </c>
      <c r="N342" s="18"/>
      <c r="P342" s="4">
        <f t="shared" si="132"/>
        <v>0</v>
      </c>
      <c r="R342" s="5">
        <f t="shared" si="133"/>
        <v>0</v>
      </c>
    </row>
    <row r="343" spans="1:18" s="100" customFormat="1" x14ac:dyDescent="0.45">
      <c r="A343" s="8">
        <v>394</v>
      </c>
      <c r="C343" s="100" t="s">
        <v>73</v>
      </c>
      <c r="E343" s="5">
        <v>19341550.120000001</v>
      </c>
      <c r="G343" s="4">
        <v>0.05</v>
      </c>
      <c r="I343" s="5">
        <v>967077.50600000005</v>
      </c>
      <c r="K343" s="4">
        <f>'DJG-6 Rate Development'!W343</f>
        <v>0.05</v>
      </c>
      <c r="M343" s="5">
        <f>'DJG-6 Rate Development'!U343</f>
        <v>967077.50600000005</v>
      </c>
      <c r="N343" s="18"/>
      <c r="P343" s="4">
        <f t="shared" ref="P343:P345" si="134">K343-G343</f>
        <v>0</v>
      </c>
      <c r="R343" s="5">
        <f t="shared" ref="R343:R345" si="135">M343-I343</f>
        <v>0</v>
      </c>
    </row>
    <row r="344" spans="1:18" s="100" customFormat="1" x14ac:dyDescent="0.45">
      <c r="A344" s="8">
        <v>395</v>
      </c>
      <c r="C344" s="100" t="s">
        <v>249</v>
      </c>
      <c r="E344" s="5">
        <v>7681555.8799999999</v>
      </c>
      <c r="G344" s="4">
        <v>0.05</v>
      </c>
      <c r="I344" s="5">
        <v>384077.79399999999</v>
      </c>
      <c r="K344" s="4">
        <f>'DJG-6 Rate Development'!W344</f>
        <v>0.05</v>
      </c>
      <c r="M344" s="5">
        <f>'DJG-6 Rate Development'!U344</f>
        <v>384077.79399999999</v>
      </c>
      <c r="N344" s="18"/>
      <c r="P344" s="4">
        <f t="shared" si="134"/>
        <v>0</v>
      </c>
      <c r="R344" s="5">
        <f t="shared" si="135"/>
        <v>0</v>
      </c>
    </row>
    <row r="345" spans="1:18" s="100" customFormat="1" x14ac:dyDescent="0.45">
      <c r="A345" s="8">
        <v>396</v>
      </c>
      <c r="C345" s="100" t="s">
        <v>250</v>
      </c>
      <c r="E345" s="5">
        <v>4867993.71</v>
      </c>
      <c r="G345" s="4">
        <v>4.4900000000000002E-2</v>
      </c>
      <c r="I345" s="5">
        <v>218566</v>
      </c>
      <c r="K345" s="4">
        <f>'DJG-6 Rate Development'!W345</f>
        <v>4.4900000000000002E-2</v>
      </c>
      <c r="M345" s="5">
        <f>'DJG-6 Rate Development'!U345</f>
        <v>218572.917579</v>
      </c>
      <c r="N345" s="18"/>
      <c r="P345" s="4">
        <f t="shared" si="134"/>
        <v>0</v>
      </c>
      <c r="R345" s="5">
        <f t="shared" si="135"/>
        <v>6.9175790000008419</v>
      </c>
    </row>
    <row r="346" spans="1:18" s="58" customFormat="1" x14ac:dyDescent="0.45">
      <c r="A346" s="8">
        <v>397</v>
      </c>
      <c r="C346" s="58" t="s">
        <v>251</v>
      </c>
      <c r="E346" s="5">
        <v>98531040.849999994</v>
      </c>
      <c r="G346" s="4">
        <v>6.6666666666666666E-2</v>
      </c>
      <c r="I346" s="5">
        <v>6568736.0566666666</v>
      </c>
      <c r="K346" s="4">
        <f>'DJG-6 Rate Development'!W346</f>
        <v>6.6666666666666666E-2</v>
      </c>
      <c r="M346" s="5">
        <f>'DJG-6 Rate Development'!U346</f>
        <v>6568736.0566666666</v>
      </c>
      <c r="N346" s="18"/>
      <c r="P346" s="4">
        <f t="shared" si="132"/>
        <v>0</v>
      </c>
      <c r="R346" s="5">
        <f t="shared" si="133"/>
        <v>0</v>
      </c>
    </row>
    <row r="347" spans="1:18" s="58" customFormat="1" x14ac:dyDescent="0.45">
      <c r="A347" s="8">
        <v>398</v>
      </c>
      <c r="C347" s="58" t="s">
        <v>252</v>
      </c>
      <c r="E347" s="6">
        <v>414575.88</v>
      </c>
      <c r="F347" s="63"/>
      <c r="G347" s="7">
        <v>6.6666666666666666E-2</v>
      </c>
      <c r="H347" s="63"/>
      <c r="I347" s="6">
        <v>27638.392000000003</v>
      </c>
      <c r="J347" s="63"/>
      <c r="K347" s="7">
        <f>'DJG-6 Rate Development'!W347</f>
        <v>6.6666666666666666E-2</v>
      </c>
      <c r="L347" s="63"/>
      <c r="M347" s="6">
        <f>'DJG-6 Rate Development'!U347</f>
        <v>27638.392</v>
      </c>
      <c r="N347" s="18"/>
      <c r="P347" s="7">
        <f t="shared" si="132"/>
        <v>0</v>
      </c>
      <c r="Q347" s="63"/>
      <c r="R347" s="6">
        <f t="shared" si="133"/>
        <v>0</v>
      </c>
    </row>
    <row r="348" spans="1:18" s="58" customFormat="1" x14ac:dyDescent="0.45">
      <c r="A348" s="8"/>
      <c r="E348" s="5"/>
      <c r="G348" s="4"/>
      <c r="I348" s="5"/>
      <c r="K348" s="4"/>
      <c r="M348" s="5"/>
      <c r="N348" s="18"/>
      <c r="P348" s="4"/>
      <c r="R348" s="5"/>
    </row>
    <row r="349" spans="1:18" ht="14.65" thickBot="1" x14ac:dyDescent="0.5">
      <c r="A349" s="8"/>
      <c r="C349" s="123" t="s">
        <v>240</v>
      </c>
      <c r="D349" s="122"/>
      <c r="E349" s="118">
        <f>E337+SUM(E339:E347)</f>
        <v>237893463.68999997</v>
      </c>
      <c r="F349" s="122"/>
      <c r="G349" s="119">
        <f>I349/E349</f>
        <v>6.4582597305772441E-2</v>
      </c>
      <c r="H349" s="122"/>
      <c r="I349" s="118">
        <f>I337+SUM(I339:I347)</f>
        <v>15363777.767166667</v>
      </c>
      <c r="J349" s="122"/>
      <c r="K349" s="119">
        <f>'DJG-6 Rate Development'!W349</f>
        <v>6.4583200234750907E-2</v>
      </c>
      <c r="L349" s="122"/>
      <c r="M349" s="118">
        <f>'DJG-6 Rate Development'!U349</f>
        <v>15363921.200029712</v>
      </c>
      <c r="N349" s="56"/>
      <c r="O349" s="2"/>
      <c r="P349" s="119">
        <f t="shared" ref="P349:P529" si="136">K349-G349</f>
        <v>6.0292897846592197E-7</v>
      </c>
      <c r="Q349" s="122"/>
      <c r="R349" s="118">
        <f t="shared" ref="R349:R529" si="137">M349-I349</f>
        <v>143.43286304548383</v>
      </c>
    </row>
    <row r="350" spans="1:18" s="100" customFormat="1" ht="14.65" thickTop="1" x14ac:dyDescent="0.45">
      <c r="A350" s="8"/>
      <c r="C350" s="127"/>
      <c r="D350" s="122"/>
      <c r="E350" s="128"/>
      <c r="F350" s="122"/>
      <c r="G350" s="129"/>
      <c r="H350" s="122"/>
      <c r="I350" s="128"/>
      <c r="J350" s="122"/>
      <c r="K350" s="129"/>
      <c r="L350" s="122"/>
      <c r="M350" s="128"/>
      <c r="N350" s="56"/>
      <c r="O350" s="2"/>
      <c r="P350" s="129"/>
      <c r="Q350" s="122"/>
      <c r="R350" s="128"/>
    </row>
    <row r="351" spans="1:18" x14ac:dyDescent="0.45">
      <c r="A351" s="8"/>
      <c r="G351" s="4"/>
      <c r="K351" s="4"/>
      <c r="N351" s="18"/>
      <c r="P351" s="4"/>
    </row>
    <row r="352" spans="1:18" s="100" customFormat="1" ht="14.65" thickBot="1" x14ac:dyDescent="0.5">
      <c r="A352" s="8"/>
      <c r="C352" s="123" t="s">
        <v>253</v>
      </c>
      <c r="D352" s="122"/>
      <c r="E352" s="118">
        <f>E271+E308+E327+E349</f>
        <v>9994754455.2000027</v>
      </c>
      <c r="F352" s="122"/>
      <c r="G352" s="119">
        <f>I352/E352</f>
        <v>3.6729296793897144E-2</v>
      </c>
      <c r="H352" s="122"/>
      <c r="I352" s="118">
        <f>I271+I308+I327+I349</f>
        <v>367100302.76716667</v>
      </c>
      <c r="J352" s="122"/>
      <c r="K352" s="119">
        <f>'DJG-6 Rate Development'!W352</f>
        <v>3.4939932054566844E-2</v>
      </c>
      <c r="L352" s="122"/>
      <c r="M352" s="118">
        <f>'DJG-6 Rate Development'!U352</f>
        <v>349216041.56676733</v>
      </c>
      <c r="N352" s="56"/>
      <c r="O352" s="2"/>
      <c r="P352" s="119">
        <f t="shared" ref="P352" si="138">K352-G352</f>
        <v>-1.7893647393303E-3</v>
      </c>
      <c r="Q352" s="122"/>
      <c r="R352" s="118">
        <f t="shared" ref="R352" si="139">M352-I352</f>
        <v>-17884261.200399339</v>
      </c>
    </row>
    <row r="353" spans="1:18" s="100" customFormat="1" ht="14.65" thickTop="1" x14ac:dyDescent="0.45">
      <c r="A353" s="8"/>
      <c r="C353" s="2"/>
      <c r="D353" s="2"/>
      <c r="E353" s="115"/>
      <c r="F353" s="2"/>
      <c r="G353" s="116"/>
      <c r="H353" s="2"/>
      <c r="I353" s="115"/>
      <c r="J353" s="2"/>
      <c r="K353" s="116"/>
      <c r="L353" s="2"/>
      <c r="M353" s="115"/>
      <c r="N353" s="56"/>
      <c r="O353" s="2"/>
      <c r="P353" s="116"/>
      <c r="Q353" s="2"/>
      <c r="R353" s="115"/>
    </row>
    <row r="354" spans="1:18" s="81" customFormat="1" x14ac:dyDescent="0.45">
      <c r="A354" s="8"/>
      <c r="G354" s="4"/>
      <c r="I354" s="5"/>
      <c r="K354" s="4"/>
      <c r="M354" s="66"/>
      <c r="N354" s="18"/>
      <c r="P354" s="4"/>
      <c r="R354" s="5"/>
    </row>
    <row r="355" spans="1:18" s="81" customFormat="1" x14ac:dyDescent="0.45">
      <c r="A355" s="8"/>
      <c r="C355" s="99" t="s">
        <v>254</v>
      </c>
      <c r="G355" s="4"/>
      <c r="K355" s="4"/>
      <c r="N355" s="18"/>
      <c r="P355" s="4"/>
    </row>
    <row r="356" spans="1:18" s="81" customFormat="1" x14ac:dyDescent="0.45">
      <c r="A356" s="8"/>
      <c r="C356" s="2"/>
      <c r="G356" s="4"/>
      <c r="K356" s="4"/>
      <c r="N356" s="18"/>
      <c r="P356" s="4"/>
    </row>
    <row r="357" spans="1:18" s="81" customFormat="1" x14ac:dyDescent="0.45">
      <c r="A357" s="8">
        <v>301</v>
      </c>
      <c r="C357" s="81" t="s">
        <v>255</v>
      </c>
      <c r="E357" s="5">
        <v>114201.76</v>
      </c>
      <c r="G357" s="4"/>
      <c r="I357" s="5"/>
      <c r="K357" s="4"/>
      <c r="M357" s="5"/>
      <c r="N357" s="18"/>
      <c r="P357" s="84"/>
      <c r="Q357" s="63"/>
      <c r="R357" s="61"/>
    </row>
    <row r="358" spans="1:18" s="81" customFormat="1" x14ac:dyDescent="0.45">
      <c r="A358" s="92">
        <v>302</v>
      </c>
      <c r="B358" s="111"/>
      <c r="C358" s="111" t="s">
        <v>256</v>
      </c>
      <c r="D358" s="111"/>
      <c r="E358" s="66">
        <v>58674913.209999986</v>
      </c>
      <c r="G358" s="4"/>
      <c r="I358" s="5"/>
      <c r="K358" s="4"/>
      <c r="M358" s="5"/>
      <c r="N358" s="18"/>
      <c r="P358" s="84"/>
      <c r="Q358" s="63"/>
      <c r="R358" s="61"/>
    </row>
    <row r="359" spans="1:18" s="81" customFormat="1" x14ac:dyDescent="0.45">
      <c r="A359" s="92">
        <v>303</v>
      </c>
      <c r="B359" s="111"/>
      <c r="C359" s="111" t="s">
        <v>257</v>
      </c>
      <c r="D359" s="111"/>
      <c r="E359" s="66">
        <v>90655774.890000001</v>
      </c>
      <c r="G359" s="4"/>
      <c r="I359" s="5"/>
      <c r="K359" s="4"/>
      <c r="M359" s="5"/>
      <c r="N359" s="18"/>
      <c r="P359" s="84"/>
      <c r="Q359" s="63"/>
      <c r="R359" s="61"/>
    </row>
    <row r="360" spans="1:18" s="81" customFormat="1" x14ac:dyDescent="0.45">
      <c r="A360" s="92">
        <v>310</v>
      </c>
      <c r="B360" s="111"/>
      <c r="C360" s="111" t="s">
        <v>258</v>
      </c>
      <c r="D360" s="111"/>
      <c r="E360" s="66">
        <v>2788744.98</v>
      </c>
      <c r="G360" s="4"/>
      <c r="I360" s="5"/>
      <c r="K360" s="4"/>
      <c r="M360" s="5"/>
      <c r="N360" s="18"/>
      <c r="P360" s="84"/>
      <c r="Q360" s="63"/>
      <c r="R360" s="61"/>
    </row>
    <row r="361" spans="1:18" s="100" customFormat="1" x14ac:dyDescent="0.45">
      <c r="A361" s="8">
        <v>317</v>
      </c>
      <c r="C361" s="100" t="s">
        <v>259</v>
      </c>
      <c r="E361" s="5">
        <v>252964</v>
      </c>
      <c r="G361" s="4"/>
      <c r="I361" s="5"/>
      <c r="K361" s="4"/>
      <c r="M361" s="5"/>
      <c r="N361" s="18"/>
      <c r="P361" s="84"/>
      <c r="Q361" s="63"/>
      <c r="R361" s="61"/>
    </row>
    <row r="362" spans="1:18" s="100" customFormat="1" x14ac:dyDescent="0.45">
      <c r="A362" s="8">
        <v>317.10000000000002</v>
      </c>
      <c r="C362" s="100" t="s">
        <v>259</v>
      </c>
      <c r="E362" s="5">
        <v>46629967.799999997</v>
      </c>
      <c r="G362" s="4"/>
      <c r="I362" s="5"/>
      <c r="K362" s="4"/>
      <c r="M362" s="5"/>
      <c r="N362" s="18"/>
      <c r="P362" s="84"/>
      <c r="Q362" s="63"/>
      <c r="R362" s="61"/>
    </row>
    <row r="363" spans="1:18" s="100" customFormat="1" x14ac:dyDescent="0.45">
      <c r="A363" s="8">
        <v>330</v>
      </c>
      <c r="C363" s="100" t="s">
        <v>258</v>
      </c>
      <c r="E363" s="5">
        <v>11274069.970000001</v>
      </c>
      <c r="G363" s="4"/>
      <c r="I363" s="5"/>
      <c r="K363" s="4"/>
      <c r="M363" s="5"/>
      <c r="N363" s="18"/>
      <c r="P363" s="84"/>
      <c r="Q363" s="63"/>
      <c r="R363" s="61"/>
    </row>
    <row r="364" spans="1:18" s="100" customFormat="1" x14ac:dyDescent="0.45">
      <c r="A364" s="8">
        <v>340</v>
      </c>
      <c r="C364" s="100" t="s">
        <v>258</v>
      </c>
      <c r="E364" s="5">
        <v>15794832.099999998</v>
      </c>
      <c r="G364" s="4"/>
      <c r="I364" s="5"/>
      <c r="K364" s="4"/>
      <c r="M364" s="5"/>
      <c r="N364" s="18"/>
      <c r="P364" s="84"/>
      <c r="Q364" s="63"/>
      <c r="R364" s="61"/>
    </row>
    <row r="365" spans="1:18" s="100" customFormat="1" x14ac:dyDescent="0.45">
      <c r="A365" s="8">
        <v>347</v>
      </c>
      <c r="C365" s="100" t="s">
        <v>259</v>
      </c>
      <c r="E365" s="5">
        <v>53575909.109999999</v>
      </c>
      <c r="G365" s="4"/>
      <c r="I365" s="5"/>
      <c r="K365" s="4"/>
      <c r="M365" s="5"/>
      <c r="N365" s="18"/>
      <c r="P365" s="84"/>
      <c r="Q365" s="63"/>
      <c r="R365" s="61"/>
    </row>
    <row r="366" spans="1:18" s="100" customFormat="1" x14ac:dyDescent="0.45">
      <c r="A366" s="8">
        <v>350</v>
      </c>
      <c r="C366" s="100" t="s">
        <v>258</v>
      </c>
      <c r="E366" s="5">
        <v>3269417.8600000008</v>
      </c>
      <c r="G366" s="4"/>
      <c r="I366" s="5"/>
      <c r="K366" s="4"/>
      <c r="M366" s="5"/>
      <c r="N366" s="18"/>
      <c r="P366" s="84"/>
      <c r="Q366" s="63"/>
      <c r="R366" s="61"/>
    </row>
    <row r="367" spans="1:18" s="100" customFormat="1" x14ac:dyDescent="0.45">
      <c r="A367" s="8">
        <v>350.6</v>
      </c>
      <c r="C367" s="100" t="s">
        <v>258</v>
      </c>
      <c r="E367" s="5">
        <v>952460.66</v>
      </c>
      <c r="G367" s="4"/>
      <c r="I367" s="5"/>
      <c r="K367" s="4"/>
      <c r="M367" s="5"/>
      <c r="N367" s="18"/>
      <c r="P367" s="84"/>
      <c r="Q367" s="63"/>
      <c r="R367" s="61"/>
    </row>
    <row r="368" spans="1:18" s="100" customFormat="1" x14ac:dyDescent="0.45">
      <c r="A368" s="8">
        <v>350.7</v>
      </c>
      <c r="C368" s="100" t="s">
        <v>258</v>
      </c>
      <c r="E368" s="5">
        <v>11089835.500000004</v>
      </c>
      <c r="G368" s="4"/>
      <c r="I368" s="5"/>
      <c r="K368" s="4"/>
      <c r="M368" s="5"/>
      <c r="N368" s="18"/>
      <c r="P368" s="84"/>
      <c r="Q368" s="63"/>
      <c r="R368" s="61"/>
    </row>
    <row r="369" spans="1:18" s="100" customFormat="1" x14ac:dyDescent="0.45">
      <c r="A369" s="8">
        <v>350.9</v>
      </c>
      <c r="C369" s="100" t="s">
        <v>258</v>
      </c>
      <c r="E369" s="5">
        <v>1908.09</v>
      </c>
      <c r="G369" s="4"/>
      <c r="I369" s="5"/>
      <c r="K369" s="4"/>
      <c r="M369" s="5"/>
      <c r="N369" s="18"/>
      <c r="P369" s="84"/>
      <c r="Q369" s="63"/>
      <c r="R369" s="61"/>
    </row>
    <row r="370" spans="1:18" s="100" customFormat="1" x14ac:dyDescent="0.45">
      <c r="A370" s="8">
        <v>359.9</v>
      </c>
      <c r="C370" s="100" t="s">
        <v>259</v>
      </c>
      <c r="E370" s="5">
        <v>1600636.74</v>
      </c>
      <c r="G370" s="4"/>
      <c r="I370" s="5"/>
      <c r="K370" s="4"/>
      <c r="M370" s="5"/>
      <c r="N370" s="18"/>
      <c r="P370" s="84"/>
      <c r="Q370" s="63"/>
      <c r="R370" s="61"/>
    </row>
    <row r="371" spans="1:18" s="100" customFormat="1" x14ac:dyDescent="0.45">
      <c r="A371" s="8">
        <v>360</v>
      </c>
      <c r="C371" s="100" t="s">
        <v>258</v>
      </c>
      <c r="E371" s="5">
        <v>34438542.689999975</v>
      </c>
      <c r="G371" s="4"/>
      <c r="I371" s="5"/>
      <c r="K371" s="4"/>
      <c r="M371" s="5"/>
      <c r="N371" s="18"/>
      <c r="P371" s="84"/>
      <c r="Q371" s="63"/>
      <c r="R371" s="61"/>
    </row>
    <row r="372" spans="1:18" s="81" customFormat="1" x14ac:dyDescent="0.45">
      <c r="A372" s="8">
        <v>370</v>
      </c>
      <c r="C372" s="81" t="s">
        <v>295</v>
      </c>
      <c r="E372" s="5">
        <v>120194688.27</v>
      </c>
      <c r="G372" s="4"/>
      <c r="I372" s="5"/>
      <c r="K372" s="4"/>
      <c r="M372" s="5"/>
      <c r="N372" s="18"/>
      <c r="P372" s="84"/>
      <c r="Q372" s="63"/>
      <c r="R372" s="61"/>
    </row>
    <row r="373" spans="1:18" s="81" customFormat="1" x14ac:dyDescent="0.45">
      <c r="A373" s="8">
        <v>374</v>
      </c>
      <c r="C373" s="81" t="s">
        <v>259</v>
      </c>
      <c r="E373" s="5">
        <v>6363632.6699999999</v>
      </c>
      <c r="G373" s="4"/>
      <c r="I373" s="5"/>
      <c r="K373" s="4"/>
      <c r="M373" s="5"/>
      <c r="N373" s="18"/>
      <c r="P373" s="84"/>
      <c r="Q373" s="63"/>
      <c r="R373" s="61"/>
    </row>
    <row r="374" spans="1:18" s="81" customFormat="1" x14ac:dyDescent="0.45">
      <c r="A374" s="8">
        <v>389</v>
      </c>
      <c r="C374" s="81" t="s">
        <v>258</v>
      </c>
      <c r="E374" s="5">
        <v>5100521.32</v>
      </c>
      <c r="G374" s="4"/>
      <c r="I374" s="5"/>
      <c r="K374" s="4"/>
      <c r="M374" s="5"/>
      <c r="N374" s="18"/>
      <c r="P374" s="84"/>
      <c r="Q374" s="63"/>
      <c r="R374" s="61"/>
    </row>
    <row r="375" spans="1:18" s="81" customFormat="1" x14ac:dyDescent="0.45">
      <c r="A375" s="8">
        <v>390.1</v>
      </c>
      <c r="C375" s="81" t="s">
        <v>71</v>
      </c>
      <c r="E375" s="6">
        <v>184775.85</v>
      </c>
      <c r="G375" s="4"/>
      <c r="I375" s="61"/>
      <c r="J375" s="63"/>
      <c r="K375" s="84"/>
      <c r="L375" s="63"/>
      <c r="M375" s="61"/>
      <c r="N375" s="18"/>
      <c r="P375" s="84"/>
      <c r="Q375" s="63"/>
      <c r="R375" s="61"/>
    </row>
    <row r="376" spans="1:18" s="81" customFormat="1" x14ac:dyDescent="0.45">
      <c r="A376" s="8"/>
      <c r="G376" s="4"/>
      <c r="I376" s="61"/>
      <c r="J376" s="63"/>
      <c r="K376" s="84"/>
      <c r="L376" s="63"/>
      <c r="M376" s="79"/>
      <c r="N376" s="18"/>
      <c r="P376" s="84"/>
      <c r="Q376" s="63"/>
      <c r="R376" s="61"/>
    </row>
    <row r="377" spans="1:18" s="81" customFormat="1" ht="14.65" thickBot="1" x14ac:dyDescent="0.5">
      <c r="A377" s="8"/>
      <c r="C377" s="124" t="s">
        <v>309</v>
      </c>
      <c r="D377" s="63"/>
      <c r="E377" s="60">
        <f>SUM(E357:E375)</f>
        <v>462957797.47000003</v>
      </c>
      <c r="F377" s="63"/>
      <c r="G377" s="129"/>
      <c r="H377" s="127"/>
      <c r="I377" s="61"/>
      <c r="J377" s="127"/>
      <c r="K377" s="129"/>
      <c r="L377" s="127"/>
      <c r="M377" s="128"/>
      <c r="N377" s="56"/>
      <c r="O377" s="2"/>
      <c r="P377" s="129"/>
      <c r="Q377" s="127"/>
      <c r="R377" s="128"/>
    </row>
    <row r="378" spans="1:18" s="81" customFormat="1" ht="14.65" thickTop="1" x14ac:dyDescent="0.45">
      <c r="A378" s="8"/>
      <c r="E378" s="61"/>
      <c r="G378" s="84"/>
      <c r="I378" s="61"/>
      <c r="K378" s="84"/>
      <c r="M378" s="61"/>
      <c r="N378" s="18"/>
      <c r="P378" s="84"/>
      <c r="Q378" s="63"/>
      <c r="R378" s="61"/>
    </row>
    <row r="379" spans="1:18" s="100" customFormat="1" x14ac:dyDescent="0.45">
      <c r="A379" s="8"/>
      <c r="E379" s="61"/>
      <c r="G379" s="84"/>
      <c r="I379" s="61"/>
      <c r="K379" s="84"/>
      <c r="M379" s="61"/>
      <c r="N379" s="18"/>
      <c r="P379" s="84"/>
      <c r="Q379" s="63"/>
      <c r="R379" s="61"/>
    </row>
    <row r="380" spans="1:18" s="100" customFormat="1" ht="14.65" thickBot="1" x14ac:dyDescent="0.5">
      <c r="A380" s="8"/>
      <c r="C380" s="55" t="s">
        <v>260</v>
      </c>
      <c r="D380" s="2"/>
      <c r="E380" s="14">
        <f>E352+E377</f>
        <v>10457712252.670002</v>
      </c>
      <c r="F380" s="2"/>
      <c r="G380" s="19">
        <f>I380/E380</f>
        <v>3.5103308821051254E-2</v>
      </c>
      <c r="H380" s="2"/>
      <c r="I380" s="14">
        <f>I352+I377</f>
        <v>367100302.76716667</v>
      </c>
      <c r="J380" s="2"/>
      <c r="K380" s="19">
        <f>'DJG-6 Rate Development'!W380</f>
        <v>3.3393158381997703E-2</v>
      </c>
      <c r="L380" s="2"/>
      <c r="M380" s="14">
        <f>'DJG-6 Rate Development'!U380</f>
        <v>349216041.56676733</v>
      </c>
      <c r="N380" s="56"/>
      <c r="O380" s="2"/>
      <c r="P380" s="19">
        <f t="shared" ref="P380" si="140">K380-G380</f>
        <v>-1.710150439053551E-3</v>
      </c>
      <c r="Q380" s="2"/>
      <c r="R380" s="14">
        <f t="shared" ref="R380" si="141">M380-I380</f>
        <v>-17884261.200399339</v>
      </c>
    </row>
    <row r="381" spans="1:18" s="100" customFormat="1" ht="14.65" thickTop="1" x14ac:dyDescent="0.45">
      <c r="A381" s="8"/>
      <c r="E381" s="61"/>
      <c r="G381" s="84"/>
      <c r="I381" s="61"/>
      <c r="K381" s="84"/>
      <c r="M381" s="61"/>
      <c r="N381" s="63"/>
      <c r="P381" s="84"/>
      <c r="R381" s="61"/>
    </row>
    <row r="382" spans="1:18" s="100" customFormat="1" x14ac:dyDescent="0.45">
      <c r="A382" s="8"/>
      <c r="E382" s="61"/>
      <c r="G382" s="84"/>
      <c r="I382" s="61"/>
      <c r="K382" s="84"/>
      <c r="M382" s="61"/>
      <c r="N382" s="63"/>
      <c r="P382" s="84"/>
      <c r="R382" s="61"/>
    </row>
    <row r="383" spans="1:18" s="100" customFormat="1" x14ac:dyDescent="0.45">
      <c r="A383" s="150" t="s">
        <v>261</v>
      </c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</row>
    <row r="384" spans="1:18" s="100" customFormat="1" x14ac:dyDescent="0.4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1:18" s="100" customFormat="1" x14ac:dyDescent="0.4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1:18" s="100" customFormat="1" x14ac:dyDescent="0.45">
      <c r="A386" s="8"/>
      <c r="C386" s="99" t="s">
        <v>266</v>
      </c>
      <c r="G386" s="4"/>
      <c r="K386" s="4"/>
      <c r="N386" s="18"/>
      <c r="P386" s="4"/>
    </row>
    <row r="387" spans="1:18" s="100" customFormat="1" x14ac:dyDescent="0.45">
      <c r="A387" s="92"/>
      <c r="B387" s="111"/>
      <c r="C387" s="96"/>
      <c r="D387" s="111"/>
      <c r="E387" s="111"/>
      <c r="F387" s="111"/>
      <c r="G387" s="112"/>
      <c r="H387" s="111"/>
      <c r="I387" s="111"/>
      <c r="J387" s="111"/>
      <c r="K387" s="112"/>
      <c r="L387" s="111"/>
      <c r="M387" s="111"/>
      <c r="N387" s="113"/>
      <c r="O387" s="111"/>
      <c r="P387" s="112"/>
      <c r="Q387" s="111"/>
      <c r="R387" s="111"/>
    </row>
    <row r="388" spans="1:18" s="100" customFormat="1" x14ac:dyDescent="0.45">
      <c r="A388" s="92">
        <v>350.3</v>
      </c>
      <c r="B388" s="111"/>
      <c r="C388" s="111" t="s">
        <v>123</v>
      </c>
      <c r="D388" s="111"/>
      <c r="E388" s="66">
        <v>33641.1</v>
      </c>
      <c r="F388" s="111"/>
      <c r="G388" s="112">
        <v>3.3500000000000002E-2</v>
      </c>
      <c r="H388" s="111"/>
      <c r="I388" s="66">
        <v>1127</v>
      </c>
      <c r="J388" s="111"/>
      <c r="K388" s="112">
        <f>'DJG-6 Rate Development'!W388</f>
        <v>3.3496404965679162E-2</v>
      </c>
      <c r="L388" s="111"/>
      <c r="M388" s="66">
        <f>'DJG-6 Rate Development'!U388</f>
        <v>1126.8559090909091</v>
      </c>
      <c r="N388" s="113"/>
      <c r="O388" s="111"/>
      <c r="P388" s="112">
        <f t="shared" ref="P388:P400" si="142">K388-G388</f>
        <v>-3.5950343208399071E-6</v>
      </c>
      <c r="Q388" s="111"/>
      <c r="R388" s="66">
        <f t="shared" ref="R388:R400" si="143">M388-I388</f>
        <v>-0.14409090909089173</v>
      </c>
    </row>
    <row r="389" spans="1:18" s="100" customFormat="1" x14ac:dyDescent="0.45">
      <c r="A389" s="92">
        <v>351.1</v>
      </c>
      <c r="B389" s="111"/>
      <c r="C389" s="111" t="s">
        <v>267</v>
      </c>
      <c r="D389" s="111"/>
      <c r="E389" s="66">
        <v>300408.21999999997</v>
      </c>
      <c r="F389" s="111"/>
      <c r="G389" s="112">
        <v>2.3E-2</v>
      </c>
      <c r="H389" s="111"/>
      <c r="I389" s="66">
        <v>6901</v>
      </c>
      <c r="J389" s="111"/>
      <c r="K389" s="112">
        <f>'DJG-6 Rate Development'!W389</f>
        <v>2.291545596591632E-2</v>
      </c>
      <c r="L389" s="111"/>
      <c r="M389" s="66">
        <f>'DJG-6 Rate Development'!U389</f>
        <v>6883.9913372093015</v>
      </c>
      <c r="N389" s="113"/>
      <c r="O389" s="111"/>
      <c r="P389" s="112">
        <f t="shared" si="142"/>
        <v>-8.454403408367922E-5</v>
      </c>
      <c r="Q389" s="111"/>
      <c r="R389" s="66">
        <f t="shared" si="143"/>
        <v>-17.008662790698509</v>
      </c>
    </row>
    <row r="390" spans="1:18" s="100" customFormat="1" x14ac:dyDescent="0.45">
      <c r="A390" s="92">
        <v>351.2</v>
      </c>
      <c r="B390" s="111"/>
      <c r="C390" s="111" t="s">
        <v>268</v>
      </c>
      <c r="D390" s="111"/>
      <c r="E390" s="66">
        <v>558789.35</v>
      </c>
      <c r="F390" s="111"/>
      <c r="G390" s="112">
        <v>2.9600000000000001E-2</v>
      </c>
      <c r="H390" s="111"/>
      <c r="I390" s="66">
        <v>16555</v>
      </c>
      <c r="J390" s="111"/>
      <c r="K390" s="112">
        <f>'DJG-6 Rate Development'!W390</f>
        <v>2.9603195060228224E-2</v>
      </c>
      <c r="L390" s="111"/>
      <c r="M390" s="66">
        <f>'DJG-6 Rate Development'!U390</f>
        <v>16541.95012562814</v>
      </c>
      <c r="N390" s="113"/>
      <c r="O390" s="111"/>
      <c r="P390" s="112">
        <f t="shared" si="142"/>
        <v>3.1950602282226903E-6</v>
      </c>
      <c r="Q390" s="111"/>
      <c r="R390" s="66">
        <f t="shared" si="143"/>
        <v>-13.049874371859914</v>
      </c>
    </row>
    <row r="391" spans="1:18" s="100" customFormat="1" x14ac:dyDescent="0.45">
      <c r="A391" s="92">
        <v>351.3</v>
      </c>
      <c r="B391" s="111"/>
      <c r="C391" s="111" t="s">
        <v>279</v>
      </c>
      <c r="D391" s="111"/>
      <c r="E391" s="66">
        <v>2244.87</v>
      </c>
      <c r="F391" s="111"/>
      <c r="G391" s="112">
        <v>1.78E-2</v>
      </c>
      <c r="H391" s="111"/>
      <c r="I391" s="66">
        <v>40</v>
      </c>
      <c r="J391" s="111"/>
      <c r="K391" s="112">
        <f>'DJG-6 Rate Development'!W391</f>
        <v>1.7862702269817156E-2</v>
      </c>
      <c r="L391" s="111"/>
      <c r="M391" s="66">
        <f>'DJG-6 Rate Development'!U391</f>
        <v>40.099444444444437</v>
      </c>
      <c r="N391" s="113"/>
      <c r="O391" s="111"/>
      <c r="P391" s="112">
        <f t="shared" si="142"/>
        <v>6.2702269817156014E-5</v>
      </c>
      <c r="Q391" s="111"/>
      <c r="R391" s="66">
        <f t="shared" si="143"/>
        <v>9.9444444444436897E-2</v>
      </c>
    </row>
    <row r="392" spans="1:18" s="100" customFormat="1" x14ac:dyDescent="0.45">
      <c r="A392" s="92">
        <v>351.4</v>
      </c>
      <c r="B392" s="111"/>
      <c r="C392" s="111" t="s">
        <v>269</v>
      </c>
      <c r="D392" s="111"/>
      <c r="E392" s="66">
        <v>232604.97</v>
      </c>
      <c r="F392" s="111"/>
      <c r="G392" s="112">
        <v>3.4799999999999998E-2</v>
      </c>
      <c r="H392" s="111"/>
      <c r="I392" s="66">
        <v>8093</v>
      </c>
      <c r="J392" s="111"/>
      <c r="K392" s="112">
        <f>'DJG-6 Rate Development'!W392</f>
        <v>3.4743107692896964E-2</v>
      </c>
      <c r="L392" s="111"/>
      <c r="M392" s="66">
        <f>'DJG-6 Rate Development'!U392</f>
        <v>8081.4195226130669</v>
      </c>
      <c r="N392" s="113"/>
      <c r="O392" s="111"/>
      <c r="P392" s="112">
        <f t="shared" si="142"/>
        <v>-5.6892307103033335E-5</v>
      </c>
      <c r="Q392" s="111"/>
      <c r="R392" s="66">
        <f t="shared" si="143"/>
        <v>-11.580477386933126</v>
      </c>
    </row>
    <row r="393" spans="1:18" s="100" customFormat="1" x14ac:dyDescent="0.45">
      <c r="A393" s="92">
        <v>352</v>
      </c>
      <c r="B393" s="111"/>
      <c r="C393" s="111" t="s">
        <v>270</v>
      </c>
      <c r="D393" s="111"/>
      <c r="E393" s="66">
        <v>15987736.23</v>
      </c>
      <c r="F393" s="111"/>
      <c r="G393" s="112">
        <v>3.8800000000000001E-2</v>
      </c>
      <c r="H393" s="111"/>
      <c r="I393" s="66">
        <v>620737</v>
      </c>
      <c r="J393" s="111"/>
      <c r="K393" s="112">
        <f>'DJG-6 Rate Development'!W393</f>
        <v>3.8887171724892332E-2</v>
      </c>
      <c r="L393" s="111"/>
      <c r="M393" s="66">
        <f>'DJG-6 Rate Development'!U393</f>
        <v>621717.84426829277</v>
      </c>
      <c r="N393" s="113"/>
      <c r="O393" s="111"/>
      <c r="P393" s="112">
        <f t="shared" si="142"/>
        <v>8.717172489233066E-5</v>
      </c>
      <c r="Q393" s="111"/>
      <c r="R393" s="66">
        <f t="shared" si="143"/>
        <v>980.84426829277072</v>
      </c>
    </row>
    <row r="394" spans="1:18" s="100" customFormat="1" x14ac:dyDescent="0.45">
      <c r="A394" s="92">
        <v>352.2</v>
      </c>
      <c r="B394" s="111"/>
      <c r="C394" s="111" t="s">
        <v>271</v>
      </c>
      <c r="D394" s="111"/>
      <c r="E394" s="66">
        <v>1757701.36</v>
      </c>
      <c r="F394" s="111"/>
      <c r="G394" s="112">
        <v>1.46E-2</v>
      </c>
      <c r="H394" s="111"/>
      <c r="I394" s="66">
        <v>25652</v>
      </c>
      <c r="J394" s="111"/>
      <c r="K394" s="112">
        <f>'DJG-6 Rate Development'!W394</f>
        <v>1.4593204169117111E-2</v>
      </c>
      <c r="L394" s="111"/>
      <c r="M394" s="66">
        <f>'DJG-6 Rate Development'!U394</f>
        <v>25650.494814814818</v>
      </c>
      <c r="N394" s="113"/>
      <c r="O394" s="111"/>
      <c r="P394" s="112">
        <f t="shared" si="142"/>
        <v>-6.7958308828889452E-6</v>
      </c>
      <c r="Q394" s="111"/>
      <c r="R394" s="66">
        <f t="shared" si="143"/>
        <v>-1.5051851851821993</v>
      </c>
    </row>
    <row r="395" spans="1:18" s="100" customFormat="1" x14ac:dyDescent="0.45">
      <c r="A395" s="92">
        <v>352.3</v>
      </c>
      <c r="B395" s="111"/>
      <c r="C395" s="111" t="s">
        <v>272</v>
      </c>
      <c r="D395" s="111"/>
      <c r="E395" s="66">
        <v>4185430.83</v>
      </c>
      <c r="F395" s="111"/>
      <c r="G395" s="112">
        <v>1.8700000000000001E-2</v>
      </c>
      <c r="H395" s="111"/>
      <c r="I395" s="66">
        <v>78413</v>
      </c>
      <c r="J395" s="111"/>
      <c r="K395" s="112">
        <f>'DJG-6 Rate Development'!W395</f>
        <v>1.8734787083924991E-2</v>
      </c>
      <c r="L395" s="111"/>
      <c r="M395" s="66">
        <f>'DJG-6 Rate Development'!U395</f>
        <v>78413.155454545456</v>
      </c>
      <c r="N395" s="113"/>
      <c r="O395" s="111"/>
      <c r="P395" s="112">
        <f t="shared" si="142"/>
        <v>3.4787083924989887E-5</v>
      </c>
      <c r="Q395" s="111"/>
      <c r="R395" s="66">
        <f t="shared" si="143"/>
        <v>0.15545454545645043</v>
      </c>
    </row>
    <row r="396" spans="1:18" s="100" customFormat="1" x14ac:dyDescent="0.45">
      <c r="A396" s="92">
        <v>353</v>
      </c>
      <c r="B396" s="111"/>
      <c r="C396" s="111" t="s">
        <v>273</v>
      </c>
      <c r="D396" s="111"/>
      <c r="E396" s="66">
        <v>3330266.9</v>
      </c>
      <c r="F396" s="111"/>
      <c r="G396" s="112">
        <v>2.8300000000000002E-2</v>
      </c>
      <c r="H396" s="111"/>
      <c r="I396" s="66">
        <v>94321</v>
      </c>
      <c r="J396" s="111"/>
      <c r="K396" s="112">
        <f>'DJG-6 Rate Development'!W396</f>
        <v>2.831406566656261E-2</v>
      </c>
      <c r="L396" s="111"/>
      <c r="M396" s="66">
        <f>'DJG-6 Rate Development'!U396</f>
        <v>94293.395693779894</v>
      </c>
      <c r="N396" s="113"/>
      <c r="O396" s="111"/>
      <c r="P396" s="112">
        <f t="shared" si="142"/>
        <v>1.4065666562607798E-5</v>
      </c>
      <c r="Q396" s="111"/>
      <c r="R396" s="66">
        <f t="shared" si="143"/>
        <v>-27.604306220106082</v>
      </c>
    </row>
    <row r="397" spans="1:18" s="100" customFormat="1" x14ac:dyDescent="0.45">
      <c r="A397" s="92">
        <v>354</v>
      </c>
      <c r="B397" s="111"/>
      <c r="C397" s="111" t="s">
        <v>274</v>
      </c>
      <c r="D397" s="111"/>
      <c r="E397" s="66">
        <v>22761438.899999999</v>
      </c>
      <c r="F397" s="111"/>
      <c r="G397" s="112">
        <v>3.44E-2</v>
      </c>
      <c r="H397" s="111"/>
      <c r="I397" s="66">
        <v>782098</v>
      </c>
      <c r="J397" s="111"/>
      <c r="K397" s="112">
        <f>'DJG-6 Rate Development'!W397</f>
        <v>3.4350534236519494E-2</v>
      </c>
      <c r="L397" s="111"/>
      <c r="M397" s="66">
        <f>'DJG-6 Rate Development'!U397</f>
        <v>781867.58620689658</v>
      </c>
      <c r="N397" s="113"/>
      <c r="O397" s="111"/>
      <c r="P397" s="112">
        <f t="shared" si="142"/>
        <v>-4.9465763480506519E-5</v>
      </c>
      <c r="Q397" s="111"/>
      <c r="R397" s="66">
        <f t="shared" si="143"/>
        <v>-230.41379310342018</v>
      </c>
    </row>
    <row r="398" spans="1:18" s="100" customFormat="1" x14ac:dyDescent="0.45">
      <c r="A398" s="92">
        <v>355</v>
      </c>
      <c r="B398" s="111"/>
      <c r="C398" s="111" t="s">
        <v>275</v>
      </c>
      <c r="D398" s="111"/>
      <c r="E398" s="66">
        <v>1336293.67</v>
      </c>
      <c r="F398" s="111"/>
      <c r="G398" s="112">
        <v>4.53E-2</v>
      </c>
      <c r="H398" s="111"/>
      <c r="I398" s="66">
        <v>60509</v>
      </c>
      <c r="J398" s="111"/>
      <c r="K398" s="112">
        <f>'DJG-6 Rate Development'!W398</f>
        <v>4.5367677932463754E-2</v>
      </c>
      <c r="L398" s="111"/>
      <c r="M398" s="66">
        <f>'DJG-6 Rate Development'!U398</f>
        <v>60624.540843750001</v>
      </c>
      <c r="N398" s="113"/>
      <c r="O398" s="111"/>
      <c r="P398" s="112">
        <f t="shared" si="142"/>
        <v>6.7677932463754142E-5</v>
      </c>
      <c r="Q398" s="111"/>
      <c r="R398" s="66">
        <f t="shared" si="143"/>
        <v>115.54084375000093</v>
      </c>
    </row>
    <row r="399" spans="1:18" s="100" customFormat="1" x14ac:dyDescent="0.45">
      <c r="A399" s="92">
        <v>356</v>
      </c>
      <c r="B399" s="111"/>
      <c r="C399" s="111" t="s">
        <v>276</v>
      </c>
      <c r="D399" s="111"/>
      <c r="E399" s="66">
        <v>2821445.78</v>
      </c>
      <c r="F399" s="111"/>
      <c r="G399" s="112">
        <v>2.8799999999999999E-2</v>
      </c>
      <c r="H399" s="111"/>
      <c r="I399" s="66">
        <v>81345</v>
      </c>
      <c r="J399" s="111"/>
      <c r="K399" s="112">
        <f>'DJG-6 Rate Development'!W399</f>
        <v>2.8767818010130182E-2</v>
      </c>
      <c r="L399" s="111"/>
      <c r="M399" s="66">
        <f>'DJG-6 Rate Development'!U399</f>
        <v>81166.838724489789</v>
      </c>
      <c r="N399" s="113"/>
      <c r="O399" s="111"/>
      <c r="P399" s="112">
        <f t="shared" si="142"/>
        <v>-3.218198986981724E-5</v>
      </c>
      <c r="Q399" s="111"/>
      <c r="R399" s="66">
        <f t="shared" si="143"/>
        <v>-178.16127551021054</v>
      </c>
    </row>
    <row r="400" spans="1:18" s="100" customFormat="1" x14ac:dyDescent="0.45">
      <c r="A400" s="92">
        <v>357</v>
      </c>
      <c r="B400" s="111"/>
      <c r="C400" s="111" t="s">
        <v>277</v>
      </c>
      <c r="D400" s="111"/>
      <c r="E400" s="74">
        <v>460435.91</v>
      </c>
      <c r="F400" s="111"/>
      <c r="G400" s="114">
        <v>6.0700000000000004E-2</v>
      </c>
      <c r="H400" s="111"/>
      <c r="I400" s="74">
        <v>27951</v>
      </c>
      <c r="J400" s="111"/>
      <c r="K400" s="114">
        <f>'DJG-6 Rate Development'!W400</f>
        <v>6.0512768151789541E-2</v>
      </c>
      <c r="L400" s="111"/>
      <c r="M400" s="74">
        <f>'DJG-6 Rate Development'!U400</f>
        <v>27862.251470588235</v>
      </c>
      <c r="N400" s="113"/>
      <c r="O400" s="111"/>
      <c r="P400" s="114">
        <f t="shared" si="142"/>
        <v>-1.8723184821046318E-4</v>
      </c>
      <c r="Q400" s="111"/>
      <c r="R400" s="74">
        <f t="shared" si="143"/>
        <v>-88.748529411765048</v>
      </c>
    </row>
    <row r="401" spans="1:18" s="100" customFormat="1" x14ac:dyDescent="0.45">
      <c r="A401" s="8"/>
      <c r="E401" s="61"/>
      <c r="F401" s="63"/>
      <c r="G401" s="84"/>
      <c r="H401" s="63"/>
      <c r="I401" s="61"/>
      <c r="J401" s="63"/>
      <c r="K401" s="84"/>
      <c r="L401" s="63"/>
      <c r="M401" s="61"/>
      <c r="N401" s="18"/>
      <c r="P401" s="84"/>
      <c r="Q401" s="63"/>
      <c r="R401" s="61"/>
    </row>
    <row r="402" spans="1:18" s="100" customFormat="1" ht="14.65" thickBot="1" x14ac:dyDescent="0.5">
      <c r="A402" s="8"/>
      <c r="C402" s="123" t="s">
        <v>278</v>
      </c>
      <c r="D402" s="122"/>
      <c r="E402" s="118">
        <f>SUM(E388:E400)</f>
        <v>53768438.089999996</v>
      </c>
      <c r="F402" s="122"/>
      <c r="G402" s="119">
        <f>I402/E402</f>
        <v>3.354648310558727E-2</v>
      </c>
      <c r="H402" s="122"/>
      <c r="I402" s="118">
        <f>SUM(I388:I400)</f>
        <v>1803742</v>
      </c>
      <c r="J402" s="122"/>
      <c r="K402" s="119">
        <f>'DJG-6 Rate Development'!W402</f>
        <v>3.3556310875091352E-2</v>
      </c>
      <c r="L402" s="122"/>
      <c r="M402" s="118">
        <f>'DJG-6 Rate Development'!U402</f>
        <v>1804270.4238161431</v>
      </c>
      <c r="N402" s="56"/>
      <c r="O402" s="2"/>
      <c r="P402" s="119">
        <f t="shared" ref="P402" si="144">K402-G402</f>
        <v>9.8277695040824287E-6</v>
      </c>
      <c r="Q402" s="122"/>
      <c r="R402" s="118">
        <f t="shared" ref="R402" si="145">M402-I402</f>
        <v>528.42381614306942</v>
      </c>
    </row>
    <row r="403" spans="1:18" s="100" customFormat="1" ht="14.65" thickTop="1" x14ac:dyDescent="0.45">
      <c r="A403" s="8"/>
      <c r="E403" s="61"/>
      <c r="G403" s="84"/>
      <c r="I403" s="61"/>
      <c r="K403" s="84"/>
      <c r="M403" s="61"/>
      <c r="N403" s="18"/>
      <c r="P403" s="84"/>
      <c r="R403" s="61"/>
    </row>
    <row r="404" spans="1:18" s="100" customFormat="1" x14ac:dyDescent="0.45">
      <c r="A404" s="8"/>
      <c r="E404" s="61"/>
      <c r="G404" s="84"/>
      <c r="I404" s="61"/>
      <c r="K404" s="84"/>
      <c r="M404" s="61"/>
      <c r="N404" s="18"/>
      <c r="P404" s="84"/>
      <c r="R404" s="61"/>
    </row>
    <row r="405" spans="1:18" s="100" customFormat="1" x14ac:dyDescent="0.45">
      <c r="A405" s="8"/>
      <c r="C405" s="99" t="s">
        <v>283</v>
      </c>
      <c r="G405" s="4"/>
      <c r="K405" s="4"/>
      <c r="N405" s="18"/>
      <c r="P405" s="4"/>
    </row>
    <row r="406" spans="1:18" s="100" customFormat="1" x14ac:dyDescent="0.45">
      <c r="A406" s="92"/>
      <c r="B406" s="111"/>
      <c r="C406" s="96"/>
      <c r="D406" s="111"/>
      <c r="E406" s="111"/>
      <c r="F406" s="111"/>
      <c r="G406" s="112"/>
      <c r="H406" s="111"/>
      <c r="I406" s="111"/>
      <c r="J406" s="111"/>
      <c r="K406" s="112"/>
      <c r="L406" s="111"/>
      <c r="M406" s="111"/>
      <c r="N406" s="113"/>
      <c r="O406" s="111"/>
      <c r="P406" s="112"/>
      <c r="Q406" s="111"/>
      <c r="R406" s="111"/>
    </row>
    <row r="407" spans="1:18" s="100" customFormat="1" x14ac:dyDescent="0.45">
      <c r="A407" s="92">
        <v>361</v>
      </c>
      <c r="B407" s="111"/>
      <c r="C407" s="111" t="s">
        <v>280</v>
      </c>
      <c r="D407" s="111"/>
      <c r="E407" s="66">
        <v>4155602.12</v>
      </c>
      <c r="F407" s="111"/>
      <c r="G407" s="112">
        <v>2.6800000000000001E-2</v>
      </c>
      <c r="H407" s="111"/>
      <c r="I407" s="66">
        <v>111540</v>
      </c>
      <c r="J407" s="111"/>
      <c r="K407" s="112">
        <f>'DJG-6 Rate Development'!W407</f>
        <v>2.6898299928332113E-2</v>
      </c>
      <c r="L407" s="111"/>
      <c r="M407" s="66">
        <f>'DJG-6 Rate Development'!U407</f>
        <v>111778.63220657279</v>
      </c>
      <c r="N407" s="113"/>
      <c r="O407" s="111"/>
      <c r="P407" s="112">
        <f t="shared" ref="P407:P410" si="146">K407-G407</f>
        <v>9.829992833211218E-5</v>
      </c>
      <c r="Q407" s="111"/>
      <c r="R407" s="66">
        <f t="shared" ref="R407:R410" si="147">M407-I407</f>
        <v>238.63220657278725</v>
      </c>
    </row>
    <row r="408" spans="1:18" s="100" customFormat="1" x14ac:dyDescent="0.45">
      <c r="A408" s="92">
        <v>362</v>
      </c>
      <c r="B408" s="111"/>
      <c r="C408" s="111" t="s">
        <v>281</v>
      </c>
      <c r="D408" s="111"/>
      <c r="E408" s="66">
        <v>3683221.39</v>
      </c>
      <c r="F408" s="111"/>
      <c r="G408" s="112">
        <v>2.4500000000000001E-2</v>
      </c>
      <c r="H408" s="111"/>
      <c r="I408" s="66">
        <v>90339</v>
      </c>
      <c r="J408" s="111"/>
      <c r="K408" s="112">
        <f>'DJG-6 Rate Development'!W408</f>
        <v>2.4565123111571469E-2</v>
      </c>
      <c r="L408" s="111"/>
      <c r="M408" s="66">
        <f>'DJG-6 Rate Development'!U408</f>
        <v>90478.786892523392</v>
      </c>
      <c r="N408" s="113"/>
      <c r="O408" s="111"/>
      <c r="P408" s="112">
        <f t="shared" si="146"/>
        <v>6.5123111571467607E-5</v>
      </c>
      <c r="Q408" s="111"/>
      <c r="R408" s="66">
        <f t="shared" si="147"/>
        <v>139.78689252339245</v>
      </c>
    </row>
    <row r="409" spans="1:18" s="100" customFormat="1" x14ac:dyDescent="0.45">
      <c r="A409" s="92">
        <v>363</v>
      </c>
      <c r="B409" s="111"/>
      <c r="C409" s="111" t="s">
        <v>282</v>
      </c>
      <c r="D409" s="111"/>
      <c r="E409" s="66">
        <v>3984038.93</v>
      </c>
      <c r="F409" s="111"/>
      <c r="G409" s="112">
        <v>2.5099999999999997E-2</v>
      </c>
      <c r="H409" s="111"/>
      <c r="I409" s="66">
        <v>100124</v>
      </c>
      <c r="J409" s="111"/>
      <c r="K409" s="112">
        <f>'DJG-6 Rate Development'!W409</f>
        <v>2.5151586382846453E-2</v>
      </c>
      <c r="L409" s="111"/>
      <c r="M409" s="66">
        <f>'DJG-6 Rate Development'!U409</f>
        <v>100204.89930051815</v>
      </c>
      <c r="N409" s="113"/>
      <c r="O409" s="111"/>
      <c r="P409" s="112">
        <f t="shared" si="146"/>
        <v>5.1586382846455225E-5</v>
      </c>
      <c r="Q409" s="111"/>
      <c r="R409" s="66">
        <f t="shared" si="147"/>
        <v>80.899300518154632</v>
      </c>
    </row>
    <row r="410" spans="1:18" s="100" customFormat="1" x14ac:dyDescent="0.45">
      <c r="A410" s="92">
        <v>364</v>
      </c>
      <c r="B410" s="111"/>
      <c r="C410" s="111" t="s">
        <v>72</v>
      </c>
      <c r="D410" s="111"/>
      <c r="E410" s="74">
        <v>970580.63</v>
      </c>
      <c r="F410" s="111"/>
      <c r="G410" s="114">
        <v>3.4300000000000004E-2</v>
      </c>
      <c r="H410" s="111"/>
      <c r="I410" s="74">
        <v>33278</v>
      </c>
      <c r="J410" s="111"/>
      <c r="K410" s="114">
        <f>'DJG-6 Rate Development'!W410</f>
        <v>3.4447075631852508E-2</v>
      </c>
      <c r="L410" s="111"/>
      <c r="M410" s="74">
        <f>'DJG-6 Rate Development'!U410</f>
        <v>33433.664368421058</v>
      </c>
      <c r="N410" s="113"/>
      <c r="O410" s="111"/>
      <c r="P410" s="114">
        <f t="shared" si="146"/>
        <v>1.4707563185250433E-4</v>
      </c>
      <c r="Q410" s="111"/>
      <c r="R410" s="74">
        <f t="shared" si="147"/>
        <v>155.66436842105759</v>
      </c>
    </row>
    <row r="411" spans="1:18" s="100" customFormat="1" x14ac:dyDescent="0.45">
      <c r="A411" s="8"/>
      <c r="E411" s="61"/>
      <c r="F411" s="63"/>
      <c r="G411" s="84"/>
      <c r="H411" s="63"/>
      <c r="I411" s="61"/>
      <c r="J411" s="63"/>
      <c r="K411" s="84"/>
      <c r="L411" s="63"/>
      <c r="M411" s="61"/>
      <c r="N411" s="18"/>
      <c r="P411" s="84"/>
      <c r="Q411" s="63"/>
      <c r="R411" s="61"/>
    </row>
    <row r="412" spans="1:18" s="100" customFormat="1" ht="14.65" thickBot="1" x14ac:dyDescent="0.5">
      <c r="A412" s="8"/>
      <c r="C412" s="123" t="s">
        <v>284</v>
      </c>
      <c r="D412" s="122"/>
      <c r="E412" s="118">
        <f>SUM(E407:E410)</f>
        <v>12793443.07</v>
      </c>
      <c r="F412" s="122"/>
      <c r="G412" s="119">
        <f>I412/E412</f>
        <v>2.6207253056545629E-2</v>
      </c>
      <c r="H412" s="122"/>
      <c r="I412" s="118">
        <f>SUM(I407:I410)</f>
        <v>335281</v>
      </c>
      <c r="J412" s="122"/>
      <c r="K412" s="119">
        <f>'DJG-6 Rate Development'!W412</f>
        <v>2.625532320972257E-2</v>
      </c>
      <c r="L412" s="122"/>
      <c r="M412" s="118">
        <f>'DJG-6 Rate Development'!U412</f>
        <v>335895.98276803538</v>
      </c>
      <c r="N412" s="56"/>
      <c r="O412" s="2"/>
      <c r="P412" s="119">
        <f t="shared" ref="P412" si="148">K412-G412</f>
        <v>4.8070153176940633E-5</v>
      </c>
      <c r="Q412" s="122"/>
      <c r="R412" s="118">
        <f t="shared" ref="R412" si="149">M412-I412</f>
        <v>614.98276803537738</v>
      </c>
    </row>
    <row r="413" spans="1:18" s="100" customFormat="1" ht="14.65" thickTop="1" x14ac:dyDescent="0.45">
      <c r="A413" s="8"/>
      <c r="E413" s="61"/>
      <c r="G413" s="84"/>
      <c r="I413" s="61"/>
      <c r="K413" s="84"/>
      <c r="M413" s="61"/>
      <c r="N413" s="18"/>
      <c r="P413" s="84"/>
      <c r="R413" s="61"/>
    </row>
    <row r="414" spans="1:18" s="100" customFormat="1" x14ac:dyDescent="0.45">
      <c r="A414" s="8"/>
      <c r="E414" s="61"/>
      <c r="G414" s="84"/>
      <c r="I414" s="61"/>
      <c r="K414" s="84"/>
      <c r="M414" s="61"/>
      <c r="N414" s="18"/>
      <c r="P414" s="84"/>
      <c r="R414" s="61"/>
    </row>
    <row r="415" spans="1:18" s="100" customFormat="1" x14ac:dyDescent="0.45">
      <c r="A415" s="8"/>
      <c r="C415" s="99" t="s">
        <v>59</v>
      </c>
      <c r="G415" s="4"/>
      <c r="K415" s="4"/>
      <c r="N415" s="18"/>
      <c r="P415" s="4"/>
    </row>
    <row r="416" spans="1:18" s="100" customFormat="1" x14ac:dyDescent="0.45">
      <c r="A416" s="92"/>
      <c r="B416" s="111"/>
      <c r="C416" s="96"/>
      <c r="D416" s="111"/>
      <c r="E416" s="111"/>
      <c r="F416" s="111"/>
      <c r="G416" s="112"/>
      <c r="H416" s="111"/>
      <c r="I416" s="111"/>
      <c r="J416" s="111"/>
      <c r="K416" s="112"/>
      <c r="L416" s="111"/>
      <c r="M416" s="111"/>
      <c r="N416" s="113"/>
      <c r="O416" s="111"/>
      <c r="P416" s="112"/>
      <c r="Q416" s="111"/>
      <c r="R416" s="111"/>
    </row>
    <row r="417" spans="1:18" s="100" customFormat="1" x14ac:dyDescent="0.45">
      <c r="A417" s="92">
        <v>374.2</v>
      </c>
      <c r="B417" s="111"/>
      <c r="C417" s="111" t="s">
        <v>123</v>
      </c>
      <c r="D417" s="111"/>
      <c r="E417" s="66">
        <v>5872627.7999999998</v>
      </c>
      <c r="F417" s="111"/>
      <c r="G417" s="112">
        <v>1.44E-2</v>
      </c>
      <c r="H417" s="111"/>
      <c r="I417" s="66">
        <v>84298</v>
      </c>
      <c r="J417" s="111"/>
      <c r="K417" s="112">
        <f>'DJG-6 Rate Development'!W417</f>
        <v>1.4342991828593445E-2</v>
      </c>
      <c r="L417" s="111"/>
      <c r="M417" s="66">
        <f>'DJG-6 Rate Development'!U417</f>
        <v>84231.052547770698</v>
      </c>
      <c r="N417" s="113"/>
      <c r="O417" s="111"/>
      <c r="P417" s="112">
        <f t="shared" ref="P417:P434" si="150">K417-G417</f>
        <v>-5.7008171406554634E-5</v>
      </c>
      <c r="Q417" s="111"/>
      <c r="R417" s="66">
        <f t="shared" ref="R417:R434" si="151">M417-I417</f>
        <v>-66.947452229302144</v>
      </c>
    </row>
    <row r="418" spans="1:18" s="100" customFormat="1" x14ac:dyDescent="0.45">
      <c r="A418" s="92">
        <v>374.3</v>
      </c>
      <c r="B418" s="111"/>
      <c r="C418" s="111" t="s">
        <v>286</v>
      </c>
      <c r="D418" s="111"/>
      <c r="E418" s="66">
        <v>7998815.5800000001</v>
      </c>
      <c r="F418" s="111"/>
      <c r="G418" s="112">
        <v>1.3100000000000001E-2</v>
      </c>
      <c r="H418" s="111"/>
      <c r="I418" s="66">
        <v>104477</v>
      </c>
      <c r="J418" s="111"/>
      <c r="K418" s="112">
        <f>'DJG-6 Rate Development'!W418</f>
        <v>1.3066762057564435E-2</v>
      </c>
      <c r="L418" s="111"/>
      <c r="M418" s="66">
        <f>'DJG-6 Rate Development'!U418</f>
        <v>104518.61992619926</v>
      </c>
      <c r="N418" s="113"/>
      <c r="O418" s="111"/>
      <c r="P418" s="112">
        <f t="shared" si="150"/>
        <v>-3.3237942435565548E-5</v>
      </c>
      <c r="Q418" s="111"/>
      <c r="R418" s="66">
        <f t="shared" si="151"/>
        <v>41.619926199258771</v>
      </c>
    </row>
    <row r="419" spans="1:18" s="100" customFormat="1" x14ac:dyDescent="0.45">
      <c r="A419" s="92">
        <v>375</v>
      </c>
      <c r="B419" s="111"/>
      <c r="C419" s="111" t="s">
        <v>287</v>
      </c>
      <c r="D419" s="111"/>
      <c r="E419" s="66">
        <v>20911479.16</v>
      </c>
      <c r="F419" s="111"/>
      <c r="G419" s="112">
        <v>2.1299999999999999E-2</v>
      </c>
      <c r="H419" s="111"/>
      <c r="I419" s="66">
        <v>445119</v>
      </c>
      <c r="J419" s="111"/>
      <c r="K419" s="112">
        <f>'DJG-6 Rate Development'!W419</f>
        <v>2.1263236925946078E-2</v>
      </c>
      <c r="L419" s="111"/>
      <c r="M419" s="66">
        <f>'DJG-6 Rate Development'!U419</f>
        <v>444645.73585106386</v>
      </c>
      <c r="N419" s="113"/>
      <c r="O419" s="111"/>
      <c r="P419" s="112">
        <f t="shared" si="150"/>
        <v>-3.6763074053921402E-5</v>
      </c>
      <c r="Q419" s="111"/>
      <c r="R419" s="66">
        <f t="shared" si="151"/>
        <v>-473.26414893614128</v>
      </c>
    </row>
    <row r="420" spans="1:18" s="100" customFormat="1" x14ac:dyDescent="0.45">
      <c r="A420" s="142">
        <v>376.2</v>
      </c>
      <c r="B420" s="111"/>
      <c r="C420" s="111" t="s">
        <v>288</v>
      </c>
      <c r="D420" s="111"/>
      <c r="E420" s="66">
        <v>1650292822.6500001</v>
      </c>
      <c r="F420" s="111"/>
      <c r="G420" s="112">
        <v>2.76E-2</v>
      </c>
      <c r="H420" s="111"/>
      <c r="I420" s="66">
        <v>45596048</v>
      </c>
      <c r="J420" s="111"/>
      <c r="K420" s="147">
        <f>'DJG-6 Rate Development'!W420</f>
        <v>2.1361329606325492E-2</v>
      </c>
      <c r="L420" s="111"/>
      <c r="M420" s="66">
        <f>'DJG-6 Rate Development'!U420</f>
        <v>35252448.93157991</v>
      </c>
      <c r="N420" s="113"/>
      <c r="O420" s="111"/>
      <c r="P420" s="112">
        <f t="shared" si="150"/>
        <v>-6.2386703936745079E-3</v>
      </c>
      <c r="Q420" s="111"/>
      <c r="R420" s="148">
        <f t="shared" si="151"/>
        <v>-10343599.06842009</v>
      </c>
    </row>
    <row r="421" spans="1:18" s="100" customFormat="1" x14ac:dyDescent="0.45">
      <c r="A421" s="142">
        <v>376.4</v>
      </c>
      <c r="B421" s="111"/>
      <c r="C421" s="111" t="s">
        <v>289</v>
      </c>
      <c r="D421" s="111"/>
      <c r="E421" s="66">
        <v>641370545.01999998</v>
      </c>
      <c r="F421" s="111"/>
      <c r="G421" s="112">
        <v>2.2499999999999999E-2</v>
      </c>
      <c r="H421" s="111"/>
      <c r="I421" s="66">
        <v>14426476</v>
      </c>
      <c r="J421" s="111"/>
      <c r="K421" s="147">
        <f>'DJG-6 Rate Development'!W421</f>
        <v>1.9309206211893082E-2</v>
      </c>
      <c r="L421" s="111"/>
      <c r="M421" s="66">
        <f>'DJG-6 Rate Development'!U421</f>
        <v>12384356.112025434</v>
      </c>
      <c r="N421" s="113"/>
      <c r="O421" s="111"/>
      <c r="P421" s="112">
        <f t="shared" si="150"/>
        <v>-3.1907937881069173E-3</v>
      </c>
      <c r="Q421" s="111"/>
      <c r="R421" s="148">
        <f t="shared" si="151"/>
        <v>-2042119.8879745658</v>
      </c>
    </row>
    <row r="422" spans="1:18" s="100" customFormat="1" x14ac:dyDescent="0.45">
      <c r="A422" s="92">
        <v>376.5</v>
      </c>
      <c r="B422" s="111"/>
      <c r="C422" s="111" t="s">
        <v>290</v>
      </c>
      <c r="D422" s="111"/>
      <c r="E422" s="66">
        <v>40620887.060000002</v>
      </c>
      <c r="F422" s="111"/>
      <c r="G422" s="112">
        <v>3.7100000000000001E-2</v>
      </c>
      <c r="H422" s="111"/>
      <c r="I422" s="66">
        <v>1507935</v>
      </c>
      <c r="J422" s="111"/>
      <c r="K422" s="112">
        <f>'DJG-6 Rate Development'!W422</f>
        <v>3.7032000148845931E-2</v>
      </c>
      <c r="L422" s="111"/>
      <c r="M422" s="66">
        <f>'DJG-6 Rate Development'!U422</f>
        <v>1504272.6956521738</v>
      </c>
      <c r="N422" s="113"/>
      <c r="O422" s="111"/>
      <c r="P422" s="112">
        <f t="shared" si="150"/>
        <v>-6.7999851154069979E-5</v>
      </c>
      <c r="Q422" s="111"/>
      <c r="R422" s="66">
        <f t="shared" si="151"/>
        <v>-3662.3043478261679</v>
      </c>
    </row>
    <row r="423" spans="1:18" s="100" customFormat="1" x14ac:dyDescent="0.45">
      <c r="A423" s="92">
        <v>378</v>
      </c>
      <c r="B423" s="111"/>
      <c r="C423" s="111" t="s">
        <v>291</v>
      </c>
      <c r="D423" s="111"/>
      <c r="E423" s="66">
        <v>137650880.06999999</v>
      </c>
      <c r="F423" s="111"/>
      <c r="G423" s="112">
        <v>3.44E-2</v>
      </c>
      <c r="H423" s="111"/>
      <c r="I423" s="66">
        <v>4741147</v>
      </c>
      <c r="J423" s="111"/>
      <c r="K423" s="112">
        <f>'DJG-6 Rate Development'!W423</f>
        <v>3.4394906517296556E-2</v>
      </c>
      <c r="L423" s="111"/>
      <c r="M423" s="66">
        <f>'DJG-6 Rate Development'!U423</f>
        <v>4734489.1520312494</v>
      </c>
      <c r="N423" s="113"/>
      <c r="O423" s="111"/>
      <c r="P423" s="112">
        <f t="shared" ref="P423:P427" si="152">K423-G423</f>
        <v>-5.0934827034443408E-6</v>
      </c>
      <c r="Q423" s="111"/>
      <c r="R423" s="66">
        <f t="shared" ref="R423:R427" si="153">M423-I423</f>
        <v>-6657.8479687506333</v>
      </c>
    </row>
    <row r="424" spans="1:18" s="100" customFormat="1" x14ac:dyDescent="0.45">
      <c r="A424" s="92">
        <v>380.1</v>
      </c>
      <c r="B424" s="111"/>
      <c r="C424" s="111" t="s">
        <v>292</v>
      </c>
      <c r="D424" s="111"/>
      <c r="E424" s="66">
        <v>22541762.890000001</v>
      </c>
      <c r="F424" s="111"/>
      <c r="G424" s="112">
        <v>3.6000000000000004E-2</v>
      </c>
      <c r="H424" s="111"/>
      <c r="I424" s="66">
        <v>812316</v>
      </c>
      <c r="J424" s="111"/>
      <c r="K424" s="112">
        <f>'DJG-6 Rate Development'!W424</f>
        <v>3.5995770920159834E-2</v>
      </c>
      <c r="L424" s="111"/>
      <c r="M424" s="66">
        <f>'DJG-6 Rate Development'!U424</f>
        <v>811408.13312500005</v>
      </c>
      <c r="N424" s="113"/>
      <c r="O424" s="111"/>
      <c r="P424" s="112">
        <f t="shared" si="152"/>
        <v>-4.2290798401706242E-6</v>
      </c>
      <c r="Q424" s="111"/>
      <c r="R424" s="66">
        <f t="shared" si="153"/>
        <v>-907.86687499994878</v>
      </c>
    </row>
    <row r="425" spans="1:18" s="100" customFormat="1" x14ac:dyDescent="0.45">
      <c r="A425" s="142">
        <v>380.2</v>
      </c>
      <c r="B425" s="111"/>
      <c r="C425" s="111" t="s">
        <v>293</v>
      </c>
      <c r="D425" s="111"/>
      <c r="E425" s="66">
        <v>1301449909.0999999</v>
      </c>
      <c r="F425" s="111"/>
      <c r="G425" s="112">
        <v>4.0300000000000002E-2</v>
      </c>
      <c r="H425" s="111"/>
      <c r="I425" s="66">
        <v>52439991</v>
      </c>
      <c r="J425" s="111"/>
      <c r="K425" s="147">
        <f>'DJG-6 Rate Development'!W425</f>
        <v>3.5937320251401485E-2</v>
      </c>
      <c r="L425" s="111"/>
      <c r="M425" s="66">
        <f>'DJG-6 Rate Development'!U425</f>
        <v>46770622.174484052</v>
      </c>
      <c r="N425" s="113"/>
      <c r="O425" s="111"/>
      <c r="P425" s="112">
        <f t="shared" si="152"/>
        <v>-4.3626797485985178E-3</v>
      </c>
      <c r="Q425" s="111"/>
      <c r="R425" s="148">
        <f t="shared" si="153"/>
        <v>-5669368.8255159482</v>
      </c>
    </row>
    <row r="426" spans="1:18" s="100" customFormat="1" x14ac:dyDescent="0.45">
      <c r="A426" s="92">
        <v>380.3</v>
      </c>
      <c r="B426" s="111"/>
      <c r="C426" s="111" t="s">
        <v>294</v>
      </c>
      <c r="D426" s="111"/>
      <c r="E426" s="66">
        <v>39871194.729999997</v>
      </c>
      <c r="F426" s="111"/>
      <c r="G426" s="112">
        <v>8.0399999999999985E-2</v>
      </c>
      <c r="H426" s="111"/>
      <c r="I426" s="66">
        <v>3203901</v>
      </c>
      <c r="J426" s="111"/>
      <c r="K426" s="112">
        <f>'DJG-6 Rate Development'!W426</f>
        <v>8.0412282875717001E-2</v>
      </c>
      <c r="L426" s="111"/>
      <c r="M426" s="66">
        <f>'DJG-6 Rate Development'!U426</f>
        <v>3206133.7892215569</v>
      </c>
      <c r="N426" s="113"/>
      <c r="O426" s="111"/>
      <c r="P426" s="112">
        <f t="shared" si="152"/>
        <v>1.228287571701514E-5</v>
      </c>
      <c r="Q426" s="111"/>
      <c r="R426" s="66">
        <f t="shared" si="153"/>
        <v>2232.7892215568572</v>
      </c>
    </row>
    <row r="427" spans="1:18" s="100" customFormat="1" x14ac:dyDescent="0.45">
      <c r="A427" s="92">
        <v>381</v>
      </c>
      <c r="B427" s="111"/>
      <c r="C427" s="111" t="s">
        <v>295</v>
      </c>
      <c r="D427" s="111"/>
      <c r="E427" s="66">
        <v>94364569.599999994</v>
      </c>
      <c r="F427" s="111"/>
      <c r="G427" s="112">
        <v>3.5000000000000003E-2</v>
      </c>
      <c r="H427" s="111"/>
      <c r="I427" s="66">
        <v>3298170</v>
      </c>
      <c r="J427" s="111"/>
      <c r="K427" s="112">
        <f>'DJG-6 Rate Development'!W427</f>
        <v>3.4959757441748077E-2</v>
      </c>
      <c r="L427" s="111"/>
      <c r="M427" s="66">
        <f>'DJG-6 Rate Development'!U427</f>
        <v>3298962.4643109539</v>
      </c>
      <c r="N427" s="113"/>
      <c r="O427" s="111"/>
      <c r="P427" s="112">
        <f t="shared" si="152"/>
        <v>-4.0242558251926686E-5</v>
      </c>
      <c r="Q427" s="111"/>
      <c r="R427" s="66">
        <f t="shared" si="153"/>
        <v>792.46431095385924</v>
      </c>
    </row>
    <row r="428" spans="1:18" s="100" customFormat="1" x14ac:dyDescent="0.45">
      <c r="A428" s="92">
        <v>381.2</v>
      </c>
      <c r="B428" s="111"/>
      <c r="C428" s="111" t="s">
        <v>296</v>
      </c>
      <c r="D428" s="111"/>
      <c r="E428" s="66">
        <v>50561415.119999997</v>
      </c>
      <c r="F428" s="111"/>
      <c r="G428" s="112">
        <v>5.28E-2</v>
      </c>
      <c r="H428" s="111"/>
      <c r="I428" s="66">
        <v>2670467</v>
      </c>
      <c r="J428" s="111"/>
      <c r="K428" s="112">
        <f>'DJG-6 Rate Development'!W428</f>
        <v>5.272304956570352E-2</v>
      </c>
      <c r="L428" s="111"/>
      <c r="M428" s="66">
        <f>'DJG-6 Rate Development'!U428</f>
        <v>2665751.9954838711</v>
      </c>
      <c r="N428" s="113"/>
      <c r="O428" s="111"/>
      <c r="P428" s="112">
        <f t="shared" si="150"/>
        <v>-7.6950434296479964E-5</v>
      </c>
      <c r="Q428" s="111"/>
      <c r="R428" s="66">
        <f t="shared" si="151"/>
        <v>-4715.0045161289163</v>
      </c>
    </row>
    <row r="429" spans="1:18" s="100" customFormat="1" x14ac:dyDescent="0.45">
      <c r="A429" s="92">
        <v>382</v>
      </c>
      <c r="B429" s="111"/>
      <c r="C429" s="111" t="s">
        <v>297</v>
      </c>
      <c r="D429" s="111"/>
      <c r="E429" s="66">
        <v>200933503.72999999</v>
      </c>
      <c r="F429" s="111"/>
      <c r="G429" s="112">
        <v>2.9100000000000001E-2</v>
      </c>
      <c r="H429" s="111"/>
      <c r="I429" s="66">
        <v>5841708</v>
      </c>
      <c r="J429" s="111"/>
      <c r="K429" s="112">
        <f>'DJG-6 Rate Development'!W429</f>
        <v>2.9044559871474539E-2</v>
      </c>
      <c r="L429" s="111"/>
      <c r="M429" s="66">
        <f>'DJG-6 Rate Development'!U429</f>
        <v>5836025.1792711373</v>
      </c>
      <c r="N429" s="113"/>
      <c r="O429" s="111"/>
      <c r="P429" s="112">
        <f t="shared" si="150"/>
        <v>-5.5440128525461457E-5</v>
      </c>
      <c r="Q429" s="111"/>
      <c r="R429" s="66">
        <f t="shared" si="151"/>
        <v>-5682.8207288626581</v>
      </c>
    </row>
    <row r="430" spans="1:18" s="100" customFormat="1" x14ac:dyDescent="0.45">
      <c r="A430" s="92">
        <v>382.2</v>
      </c>
      <c r="B430" s="111"/>
      <c r="C430" s="111" t="s">
        <v>298</v>
      </c>
      <c r="D430" s="111"/>
      <c r="E430" s="66">
        <v>16989454.5</v>
      </c>
      <c r="F430" s="111"/>
      <c r="G430" s="112">
        <v>5.6799999999999996E-2</v>
      </c>
      <c r="H430" s="111"/>
      <c r="I430" s="66">
        <v>964788</v>
      </c>
      <c r="J430" s="111"/>
      <c r="K430" s="112">
        <f>'DJG-6 Rate Development'!W430</f>
        <v>5.691644629262016E-2</v>
      </c>
      <c r="L430" s="111"/>
      <c r="M430" s="66">
        <f>'DJG-6 Rate Development'!U430</f>
        <v>966979.37459016393</v>
      </c>
      <c r="N430" s="113"/>
      <c r="O430" s="111"/>
      <c r="P430" s="112">
        <f t="shared" si="150"/>
        <v>1.1644629262016343E-4</v>
      </c>
      <c r="Q430" s="111"/>
      <c r="R430" s="66">
        <f t="shared" si="151"/>
        <v>2191.374590163934</v>
      </c>
    </row>
    <row r="431" spans="1:18" s="100" customFormat="1" x14ac:dyDescent="0.45">
      <c r="A431" s="92">
        <v>383</v>
      </c>
      <c r="B431" s="111"/>
      <c r="C431" s="111" t="s">
        <v>299</v>
      </c>
      <c r="D431" s="111"/>
      <c r="E431" s="66">
        <v>19923869.559999999</v>
      </c>
      <c r="F431" s="111"/>
      <c r="G431" s="112">
        <v>1.9699999999999999E-2</v>
      </c>
      <c r="H431" s="111"/>
      <c r="I431" s="66">
        <v>391555</v>
      </c>
      <c r="J431" s="111"/>
      <c r="K431" s="112">
        <f>'DJG-6 Rate Development'!W431</f>
        <v>1.9639261376423342E-2</v>
      </c>
      <c r="L431" s="111"/>
      <c r="M431" s="66">
        <f>'DJG-6 Rate Development'!U431</f>
        <v>391290.08191860467</v>
      </c>
      <c r="N431" s="113"/>
      <c r="O431" s="111"/>
      <c r="P431" s="112">
        <f t="shared" si="150"/>
        <v>-6.0738623576656742E-5</v>
      </c>
      <c r="Q431" s="111"/>
      <c r="R431" s="66">
        <f t="shared" si="151"/>
        <v>-264.91808139532804</v>
      </c>
    </row>
    <row r="432" spans="1:18" s="100" customFormat="1" x14ac:dyDescent="0.45">
      <c r="A432" s="92">
        <v>384</v>
      </c>
      <c r="B432" s="111"/>
      <c r="C432" s="111" t="s">
        <v>300</v>
      </c>
      <c r="D432" s="111"/>
      <c r="E432" s="66">
        <v>83425039.790000007</v>
      </c>
      <c r="F432" s="111"/>
      <c r="G432" s="112">
        <v>1.9199999999999998E-2</v>
      </c>
      <c r="H432" s="111"/>
      <c r="I432" s="66">
        <v>1604892</v>
      </c>
      <c r="J432" s="111"/>
      <c r="K432" s="112">
        <f>'DJG-6 Rate Development'!W432</f>
        <v>1.9237352685709603E-2</v>
      </c>
      <c r="L432" s="111"/>
      <c r="M432" s="66">
        <f>'DJG-6 Rate Development'!U432</f>
        <v>1604876.9132595873</v>
      </c>
      <c r="N432" s="113"/>
      <c r="O432" s="111"/>
      <c r="P432" s="112">
        <f t="shared" si="150"/>
        <v>3.7352685709604594E-5</v>
      </c>
      <c r="Q432" s="111"/>
      <c r="R432" s="66">
        <f t="shared" si="151"/>
        <v>-15.08674041274935</v>
      </c>
    </row>
    <row r="433" spans="1:18" s="100" customFormat="1" x14ac:dyDescent="0.45">
      <c r="A433" s="92">
        <v>385</v>
      </c>
      <c r="B433" s="111"/>
      <c r="C433" s="111" t="s">
        <v>301</v>
      </c>
      <c r="D433" s="111"/>
      <c r="E433" s="66">
        <v>51182420.710000001</v>
      </c>
      <c r="F433" s="111"/>
      <c r="G433" s="112">
        <v>5.1200000000000002E-2</v>
      </c>
      <c r="H433" s="111"/>
      <c r="I433" s="66">
        <v>2619749</v>
      </c>
      <c r="J433" s="111"/>
      <c r="K433" s="112">
        <f>'DJG-6 Rate Development'!W433</f>
        <v>5.1106837051869462E-2</v>
      </c>
      <c r="L433" s="111"/>
      <c r="M433" s="66">
        <f>'DJG-6 Rate Development'!U433</f>
        <v>2615771.6351461988</v>
      </c>
      <c r="N433" s="113"/>
      <c r="O433" s="111"/>
      <c r="P433" s="112">
        <f t="shared" si="150"/>
        <v>-9.3162948130540157E-5</v>
      </c>
      <c r="Q433" s="111"/>
      <c r="R433" s="66">
        <f t="shared" si="151"/>
        <v>-3977.3648538012058</v>
      </c>
    </row>
    <row r="434" spans="1:18" s="100" customFormat="1" x14ac:dyDescent="0.45">
      <c r="A434" s="92">
        <v>387</v>
      </c>
      <c r="B434" s="111"/>
      <c r="C434" s="111" t="s">
        <v>302</v>
      </c>
      <c r="D434" s="111"/>
      <c r="E434" s="74">
        <v>5455771.6799999997</v>
      </c>
      <c r="F434" s="111"/>
      <c r="G434" s="114">
        <v>0.1013</v>
      </c>
      <c r="H434" s="111"/>
      <c r="I434" s="74">
        <v>552805</v>
      </c>
      <c r="J434" s="111"/>
      <c r="K434" s="114">
        <f>'DJG-6 Rate Development'!W434</f>
        <v>0.10127483149656981</v>
      </c>
      <c r="L434" s="111"/>
      <c r="M434" s="74">
        <f>'DJG-6 Rate Development'!U434</f>
        <v>552532.35757575755</v>
      </c>
      <c r="N434" s="113"/>
      <c r="O434" s="111"/>
      <c r="P434" s="114">
        <f t="shared" si="150"/>
        <v>-2.516850343019239E-5</v>
      </c>
      <c r="Q434" s="111"/>
      <c r="R434" s="74">
        <f t="shared" si="151"/>
        <v>-272.64242424245458</v>
      </c>
    </row>
    <row r="435" spans="1:18" s="100" customFormat="1" x14ac:dyDescent="0.45">
      <c r="A435" s="8"/>
      <c r="E435" s="61"/>
      <c r="F435" s="63"/>
      <c r="G435" s="84"/>
      <c r="H435" s="63"/>
      <c r="I435" s="61"/>
      <c r="J435" s="63"/>
      <c r="K435" s="84"/>
      <c r="L435" s="63"/>
      <c r="M435" s="61"/>
      <c r="N435" s="18"/>
      <c r="P435" s="84"/>
      <c r="Q435" s="63"/>
      <c r="R435" s="61"/>
    </row>
    <row r="436" spans="1:18" s="100" customFormat="1" ht="14.65" thickBot="1" x14ac:dyDescent="0.5">
      <c r="A436" s="8"/>
      <c r="C436" s="123" t="s">
        <v>285</v>
      </c>
      <c r="D436" s="122"/>
      <c r="E436" s="118">
        <f>SUM(E417:E434)</f>
        <v>4391416968.75</v>
      </c>
      <c r="F436" s="122"/>
      <c r="G436" s="119">
        <f>I436/E436</f>
        <v>3.2177732837841214E-2</v>
      </c>
      <c r="H436" s="122"/>
      <c r="I436" s="118">
        <f>SUM(I417:I434)</f>
        <v>141305842</v>
      </c>
      <c r="J436" s="122"/>
      <c r="K436" s="119">
        <f>'DJG-6 Rate Development'!W436</f>
        <v>2.8061401883473943E-2</v>
      </c>
      <c r="L436" s="122"/>
      <c r="M436" s="118">
        <f>'DJG-6 Rate Development'!U436</f>
        <v>123229316.39800069</v>
      </c>
      <c r="N436" s="56"/>
      <c r="O436" s="2"/>
      <c r="P436" s="119">
        <f t="shared" ref="P436" si="154">K436-G436</f>
        <v>-4.1163309543672706E-3</v>
      </c>
      <c r="Q436" s="122"/>
      <c r="R436" s="118">
        <f t="shared" ref="R436" si="155">M436-I436</f>
        <v>-18076525.601999313</v>
      </c>
    </row>
    <row r="437" spans="1:18" s="100" customFormat="1" ht="14.65" thickTop="1" x14ac:dyDescent="0.45">
      <c r="A437" s="8"/>
      <c r="E437" s="61"/>
      <c r="G437" s="84"/>
      <c r="I437" s="61"/>
      <c r="K437" s="84"/>
      <c r="M437" s="61"/>
      <c r="N437" s="18"/>
      <c r="P437" s="84"/>
      <c r="R437" s="61"/>
    </row>
    <row r="438" spans="1:18" s="100" customFormat="1" x14ac:dyDescent="0.45">
      <c r="A438" s="8"/>
      <c r="E438" s="61"/>
      <c r="G438" s="84"/>
      <c r="I438" s="61"/>
      <c r="K438" s="84"/>
      <c r="M438" s="61"/>
      <c r="N438" s="18"/>
      <c r="P438" s="84"/>
      <c r="R438" s="61"/>
    </row>
    <row r="439" spans="1:18" s="100" customFormat="1" x14ac:dyDescent="0.45">
      <c r="A439" s="8"/>
      <c r="C439" s="99" t="s">
        <v>303</v>
      </c>
      <c r="G439" s="4"/>
      <c r="K439" s="4"/>
      <c r="N439" s="18"/>
      <c r="P439" s="4"/>
    </row>
    <row r="440" spans="1:18" s="100" customFormat="1" x14ac:dyDescent="0.45">
      <c r="A440" s="92"/>
      <c r="B440" s="111"/>
      <c r="C440" s="96"/>
      <c r="D440" s="111"/>
      <c r="E440" s="111"/>
      <c r="F440" s="111"/>
      <c r="G440" s="112"/>
      <c r="H440" s="111"/>
      <c r="I440" s="111"/>
      <c r="J440" s="111"/>
      <c r="K440" s="112"/>
      <c r="L440" s="111"/>
      <c r="M440" s="111"/>
      <c r="N440" s="113"/>
      <c r="O440" s="111"/>
      <c r="P440" s="112"/>
      <c r="Q440" s="111"/>
      <c r="R440" s="111"/>
    </row>
    <row r="441" spans="1:18" s="100" customFormat="1" x14ac:dyDescent="0.45">
      <c r="A441" s="92">
        <v>390</v>
      </c>
      <c r="B441" s="111"/>
      <c r="C441" s="111" t="s">
        <v>305</v>
      </c>
      <c r="D441" s="111"/>
      <c r="E441" s="66">
        <v>18903659.23</v>
      </c>
      <c r="F441" s="111"/>
      <c r="G441" s="112">
        <v>2.35E-2</v>
      </c>
      <c r="H441" s="111"/>
      <c r="I441" s="66">
        <v>443608</v>
      </c>
      <c r="J441" s="111"/>
      <c r="K441" s="112">
        <f>'DJG-6 Rate Development'!W441</f>
        <v>2.35E-2</v>
      </c>
      <c r="L441" s="111"/>
      <c r="M441" s="66">
        <f>'DJG-6 Rate Development'!U441</f>
        <v>444235.991905</v>
      </c>
      <c r="N441" s="113"/>
      <c r="O441" s="111"/>
      <c r="P441" s="112">
        <f t="shared" ref="P441:P449" si="156">K441-G441</f>
        <v>0</v>
      </c>
      <c r="Q441" s="111"/>
      <c r="R441" s="66">
        <f t="shared" ref="R441:R449" si="157">M441-I441</f>
        <v>627.99190500000259</v>
      </c>
    </row>
    <row r="442" spans="1:18" s="100" customFormat="1" x14ac:dyDescent="0.45">
      <c r="A442" s="92">
        <v>391.1</v>
      </c>
      <c r="B442" s="111"/>
      <c r="C442" s="111" t="s">
        <v>245</v>
      </c>
      <c r="D442" s="111"/>
      <c r="E442" s="66">
        <v>3141752.43</v>
      </c>
      <c r="F442" s="111"/>
      <c r="G442" s="112">
        <v>0.05</v>
      </c>
      <c r="H442" s="111"/>
      <c r="I442" s="66">
        <v>157088</v>
      </c>
      <c r="J442" s="111"/>
      <c r="K442" s="112">
        <f>'DJG-6 Rate Development'!W442</f>
        <v>0.05</v>
      </c>
      <c r="L442" s="111"/>
      <c r="M442" s="66">
        <f>'DJG-6 Rate Development'!U442</f>
        <v>157087.62150000001</v>
      </c>
      <c r="N442" s="113"/>
      <c r="O442" s="111"/>
      <c r="P442" s="112">
        <f t="shared" si="156"/>
        <v>0</v>
      </c>
      <c r="Q442" s="111"/>
      <c r="R442" s="66">
        <f t="shared" si="157"/>
        <v>-0.3784999999916181</v>
      </c>
    </row>
    <row r="443" spans="1:18" s="100" customFormat="1" x14ac:dyDescent="0.45">
      <c r="A443" s="92">
        <v>391.2</v>
      </c>
      <c r="B443" s="111"/>
      <c r="C443" s="111" t="s">
        <v>306</v>
      </c>
      <c r="D443" s="111"/>
      <c r="E443" s="66">
        <v>1910493.63</v>
      </c>
      <c r="F443" s="111"/>
      <c r="G443" s="112">
        <v>0.2</v>
      </c>
      <c r="H443" s="111"/>
      <c r="I443" s="66">
        <v>382099</v>
      </c>
      <c r="J443" s="111"/>
      <c r="K443" s="112">
        <f>'DJG-6 Rate Development'!W443</f>
        <v>0.2</v>
      </c>
      <c r="L443" s="111"/>
      <c r="M443" s="66">
        <f>'DJG-6 Rate Development'!U443</f>
        <v>382098.72600000002</v>
      </c>
      <c r="N443" s="113"/>
      <c r="O443" s="111"/>
      <c r="P443" s="112">
        <f t="shared" si="156"/>
        <v>0</v>
      </c>
      <c r="Q443" s="111"/>
      <c r="R443" s="66">
        <f t="shared" si="157"/>
        <v>-0.27399999997578561</v>
      </c>
    </row>
    <row r="444" spans="1:18" s="100" customFormat="1" x14ac:dyDescent="0.45">
      <c r="A444" s="92">
        <v>392</v>
      </c>
      <c r="B444" s="111"/>
      <c r="C444" s="111" t="s">
        <v>247</v>
      </c>
      <c r="D444" s="111"/>
      <c r="E444" s="66">
        <v>3694493.37</v>
      </c>
      <c r="F444" s="111"/>
      <c r="G444" s="112">
        <v>4.6900000000000004E-2</v>
      </c>
      <c r="H444" s="111"/>
      <c r="I444" s="66">
        <v>173316</v>
      </c>
      <c r="J444" s="111"/>
      <c r="K444" s="112">
        <f>'DJG-6 Rate Development'!W444</f>
        <v>4.6900000000000004E-2</v>
      </c>
      <c r="L444" s="111"/>
      <c r="M444" s="66">
        <f>'DJG-6 Rate Development'!U444</f>
        <v>173271.73905300003</v>
      </c>
      <c r="N444" s="113"/>
      <c r="O444" s="111"/>
      <c r="P444" s="112">
        <f t="shared" si="156"/>
        <v>0</v>
      </c>
      <c r="Q444" s="111"/>
      <c r="R444" s="66">
        <f t="shared" si="157"/>
        <v>-44.260946999973385</v>
      </c>
    </row>
    <row r="445" spans="1:18" s="100" customFormat="1" x14ac:dyDescent="0.45">
      <c r="A445" s="92">
        <v>394</v>
      </c>
      <c r="B445" s="111"/>
      <c r="C445" s="111" t="s">
        <v>73</v>
      </c>
      <c r="D445" s="111"/>
      <c r="E445" s="66">
        <v>7110165.5199999996</v>
      </c>
      <c r="F445" s="111"/>
      <c r="G445" s="112">
        <v>0.05</v>
      </c>
      <c r="H445" s="111"/>
      <c r="I445" s="66">
        <v>355508</v>
      </c>
      <c r="J445" s="111"/>
      <c r="K445" s="112">
        <f>'DJG-6 Rate Development'!W445</f>
        <v>0.05</v>
      </c>
      <c r="L445" s="111"/>
      <c r="M445" s="66">
        <f>'DJG-6 Rate Development'!U445</f>
        <v>355508.27600000001</v>
      </c>
      <c r="N445" s="113"/>
      <c r="O445" s="111"/>
      <c r="P445" s="112">
        <f t="shared" si="156"/>
        <v>0</v>
      </c>
      <c r="Q445" s="111"/>
      <c r="R445" s="66">
        <f t="shared" si="157"/>
        <v>0.27600000001257285</v>
      </c>
    </row>
    <row r="446" spans="1:18" s="100" customFormat="1" x14ac:dyDescent="0.45">
      <c r="A446" s="92">
        <v>395</v>
      </c>
      <c r="B446" s="111"/>
      <c r="C446" s="111" t="s">
        <v>249</v>
      </c>
      <c r="D446" s="111"/>
      <c r="E446" s="66">
        <v>2750795.32</v>
      </c>
      <c r="F446" s="111"/>
      <c r="G446" s="112">
        <v>0.05</v>
      </c>
      <c r="H446" s="111"/>
      <c r="I446" s="66">
        <v>137540</v>
      </c>
      <c r="J446" s="111"/>
      <c r="K446" s="112">
        <f>'DJG-6 Rate Development'!W446</f>
        <v>0.05</v>
      </c>
      <c r="L446" s="111"/>
      <c r="M446" s="66">
        <f>'DJG-6 Rate Development'!U446</f>
        <v>137539.766</v>
      </c>
      <c r="N446" s="113"/>
      <c r="O446" s="111"/>
      <c r="P446" s="112">
        <f t="shared" si="156"/>
        <v>0</v>
      </c>
      <c r="Q446" s="111"/>
      <c r="R446" s="66">
        <f t="shared" si="157"/>
        <v>-0.23399999999674037</v>
      </c>
    </row>
    <row r="447" spans="1:18" s="100" customFormat="1" x14ac:dyDescent="0.45">
      <c r="A447" s="92">
        <v>396</v>
      </c>
      <c r="B447" s="111"/>
      <c r="C447" s="111" t="s">
        <v>250</v>
      </c>
      <c r="D447" s="111"/>
      <c r="E447" s="66">
        <v>16711.240000000002</v>
      </c>
      <c r="F447" s="111"/>
      <c r="G447" s="112">
        <v>0.1193</v>
      </c>
      <c r="H447" s="111"/>
      <c r="I447" s="66">
        <v>1993</v>
      </c>
      <c r="J447" s="111"/>
      <c r="K447" s="112">
        <f>'DJG-6 Rate Development'!W447</f>
        <v>0.1193</v>
      </c>
      <c r="L447" s="111"/>
      <c r="M447" s="66">
        <f>'DJG-6 Rate Development'!U447</f>
        <v>1993.6509320000002</v>
      </c>
      <c r="N447" s="113"/>
      <c r="O447" s="111"/>
      <c r="P447" s="112">
        <f t="shared" si="156"/>
        <v>0</v>
      </c>
      <c r="Q447" s="111"/>
      <c r="R447" s="66">
        <f t="shared" si="157"/>
        <v>0.65093200000023899</v>
      </c>
    </row>
    <row r="448" spans="1:18" s="100" customFormat="1" x14ac:dyDescent="0.45">
      <c r="A448" s="92">
        <v>397</v>
      </c>
      <c r="B448" s="111"/>
      <c r="C448" s="111" t="s">
        <v>307</v>
      </c>
      <c r="D448" s="111"/>
      <c r="E448" s="66">
        <v>3121455.44</v>
      </c>
      <c r="F448" s="111"/>
      <c r="G448" s="112">
        <v>6.6666666666666666E-2</v>
      </c>
      <c r="H448" s="111"/>
      <c r="I448" s="66">
        <v>208097</v>
      </c>
      <c r="J448" s="111"/>
      <c r="K448" s="112">
        <f>'DJG-6 Rate Development'!W448</f>
        <v>6.6666666666666666E-2</v>
      </c>
      <c r="L448" s="111"/>
      <c r="M448" s="66">
        <f>'DJG-6 Rate Development'!U448</f>
        <v>208097.02933333334</v>
      </c>
      <c r="N448" s="113"/>
      <c r="O448" s="111"/>
      <c r="P448" s="112">
        <f t="shared" si="156"/>
        <v>0</v>
      </c>
      <c r="Q448" s="111"/>
      <c r="R448" s="66">
        <f t="shared" si="157"/>
        <v>2.933333333930932E-2</v>
      </c>
    </row>
    <row r="449" spans="1:18" s="100" customFormat="1" x14ac:dyDescent="0.45">
      <c r="A449" s="92">
        <v>398</v>
      </c>
      <c r="B449" s="111"/>
      <c r="C449" s="111" t="s">
        <v>252</v>
      </c>
      <c r="D449" s="111"/>
      <c r="E449" s="74">
        <v>155624.42000000001</v>
      </c>
      <c r="F449" s="111"/>
      <c r="G449" s="114">
        <v>6.6666666666666666E-2</v>
      </c>
      <c r="H449" s="111"/>
      <c r="I449" s="74">
        <v>10375</v>
      </c>
      <c r="J449" s="111"/>
      <c r="K449" s="114">
        <f>'DJG-6 Rate Development'!W449</f>
        <v>6.6666666666666666E-2</v>
      </c>
      <c r="L449" s="111"/>
      <c r="M449" s="74">
        <f>'DJG-6 Rate Development'!U449</f>
        <v>10374.961333333335</v>
      </c>
      <c r="N449" s="113"/>
      <c r="O449" s="111"/>
      <c r="P449" s="114">
        <f t="shared" si="156"/>
        <v>0</v>
      </c>
      <c r="Q449" s="111"/>
      <c r="R449" s="74">
        <f t="shared" si="157"/>
        <v>-3.8666666665449156E-2</v>
      </c>
    </row>
    <row r="450" spans="1:18" s="100" customFormat="1" x14ac:dyDescent="0.45">
      <c r="A450" s="8"/>
      <c r="E450" s="61"/>
      <c r="F450" s="63"/>
      <c r="G450" s="84"/>
      <c r="H450" s="63"/>
      <c r="I450" s="61"/>
      <c r="J450" s="63"/>
      <c r="K450" s="84"/>
      <c r="L450" s="63"/>
      <c r="M450" s="61"/>
      <c r="N450" s="18"/>
      <c r="P450" s="84"/>
      <c r="Q450" s="63"/>
      <c r="R450" s="61"/>
    </row>
    <row r="451" spans="1:18" s="100" customFormat="1" ht="14.65" thickBot="1" x14ac:dyDescent="0.5">
      <c r="A451" s="8"/>
      <c r="C451" s="123" t="s">
        <v>304</v>
      </c>
      <c r="D451" s="122"/>
      <c r="E451" s="118">
        <f>SUM(E441:E449)</f>
        <v>40805150.600000001</v>
      </c>
      <c r="F451" s="122"/>
      <c r="G451" s="119">
        <f>I451/E451</f>
        <v>4.5818333531649796E-2</v>
      </c>
      <c r="H451" s="122"/>
      <c r="I451" s="118">
        <f>SUM(I441:I449)</f>
        <v>1869624</v>
      </c>
      <c r="J451" s="122"/>
      <c r="K451" s="119">
        <f>'DJG-6 Rate Development'!W451</f>
        <v>4.5832639619192254E-2</v>
      </c>
      <c r="L451" s="122"/>
      <c r="M451" s="118">
        <f>'DJG-6 Rate Development'!U451</f>
        <v>1870207.7620566667</v>
      </c>
      <c r="N451" s="56"/>
      <c r="O451" s="2"/>
      <c r="P451" s="119">
        <f t="shared" ref="P451" si="158">K451-G451</f>
        <v>1.4306087542458046E-5</v>
      </c>
      <c r="Q451" s="122"/>
      <c r="R451" s="118">
        <f t="shared" ref="R451" si="159">M451-I451</f>
        <v>583.76205666665919</v>
      </c>
    </row>
    <row r="452" spans="1:18" s="100" customFormat="1" ht="14.65" thickTop="1" x14ac:dyDescent="0.45">
      <c r="A452" s="8"/>
      <c r="C452" s="127"/>
      <c r="D452" s="122"/>
      <c r="E452" s="128"/>
      <c r="F452" s="122"/>
      <c r="G452" s="129"/>
      <c r="H452" s="122"/>
      <c r="I452" s="128"/>
      <c r="J452" s="122"/>
      <c r="K452" s="129"/>
      <c r="L452" s="122"/>
      <c r="M452" s="128"/>
      <c r="N452" s="56"/>
      <c r="O452" s="2"/>
      <c r="P452" s="129"/>
      <c r="Q452" s="122"/>
      <c r="R452" s="128"/>
    </row>
    <row r="453" spans="1:18" s="100" customFormat="1" x14ac:dyDescent="0.45">
      <c r="A453" s="8"/>
      <c r="E453" s="61"/>
      <c r="G453" s="84"/>
      <c r="I453" s="61"/>
      <c r="K453" s="84"/>
      <c r="M453" s="61"/>
      <c r="N453" s="18"/>
      <c r="P453" s="84"/>
      <c r="R453" s="61"/>
    </row>
    <row r="454" spans="1:18" s="100" customFormat="1" ht="14.65" thickBot="1" x14ac:dyDescent="0.5">
      <c r="A454" s="8"/>
      <c r="C454" s="123" t="s">
        <v>308</v>
      </c>
      <c r="D454" s="122"/>
      <c r="E454" s="118">
        <f>E402+E412+E436+E451</f>
        <v>4498784000.5100002</v>
      </c>
      <c r="F454" s="122"/>
      <c r="G454" s="119">
        <f>I454/E454</f>
        <v>3.2300837066977783E-2</v>
      </c>
      <c r="H454" s="122"/>
      <c r="I454" s="118">
        <f>I402+I412+I436+I451</f>
        <v>145314489</v>
      </c>
      <c r="J454" s="122"/>
      <c r="K454" s="119">
        <f>'DJG-6 Rate Development'!W454</f>
        <v>2.8283129519491738E-2</v>
      </c>
      <c r="L454" s="122"/>
      <c r="M454" s="118">
        <f>'DJG-6 Rate Development'!U454</f>
        <v>127239690.56664152</v>
      </c>
      <c r="N454" s="56"/>
      <c r="O454" s="2"/>
      <c r="P454" s="119">
        <f t="shared" ref="P454" si="160">K454-G454</f>
        <v>-4.0177075474860449E-3</v>
      </c>
      <c r="Q454" s="122"/>
      <c r="R454" s="118">
        <f t="shared" ref="R454" si="161">M454-I454</f>
        <v>-18074798.433358476</v>
      </c>
    </row>
    <row r="455" spans="1:18" s="100" customFormat="1" ht="14.65" thickTop="1" x14ac:dyDescent="0.45">
      <c r="A455" s="8"/>
      <c r="C455" s="127"/>
      <c r="D455" s="122"/>
      <c r="E455" s="128"/>
      <c r="F455" s="122"/>
      <c r="G455" s="129"/>
      <c r="H455" s="122"/>
      <c r="I455" s="128"/>
      <c r="J455" s="122"/>
      <c r="K455" s="129"/>
      <c r="L455" s="122"/>
      <c r="M455" s="128"/>
      <c r="N455" s="56"/>
      <c r="O455" s="2"/>
      <c r="P455" s="129"/>
      <c r="Q455" s="122"/>
      <c r="R455" s="128"/>
    </row>
    <row r="456" spans="1:18" s="100" customFormat="1" x14ac:dyDescent="0.45">
      <c r="A456" s="8"/>
      <c r="C456" s="127"/>
      <c r="D456" s="122"/>
      <c r="E456" s="128"/>
      <c r="F456" s="122"/>
      <c r="G456" s="129"/>
      <c r="H456" s="122"/>
      <c r="I456" s="128"/>
      <c r="J456" s="122"/>
      <c r="K456" s="129"/>
      <c r="L456" s="122"/>
      <c r="M456" s="128"/>
      <c r="N456" s="56"/>
      <c r="O456" s="2"/>
      <c r="P456" s="129"/>
      <c r="Q456" s="122"/>
      <c r="R456" s="128"/>
    </row>
    <row r="457" spans="1:18" s="100" customFormat="1" x14ac:dyDescent="0.45">
      <c r="A457" s="8"/>
      <c r="C457" s="99" t="s">
        <v>254</v>
      </c>
      <c r="G457" s="4"/>
      <c r="K457" s="4"/>
      <c r="N457" s="18"/>
      <c r="P457" s="4"/>
    </row>
    <row r="458" spans="1:18" s="100" customFormat="1" x14ac:dyDescent="0.45">
      <c r="A458" s="8"/>
      <c r="C458" s="2"/>
      <c r="G458" s="4"/>
      <c r="K458" s="4"/>
      <c r="N458" s="18"/>
      <c r="P458" s="4"/>
    </row>
    <row r="459" spans="1:18" s="100" customFormat="1" x14ac:dyDescent="0.45">
      <c r="A459" s="8">
        <v>301</v>
      </c>
      <c r="C459" s="100" t="s">
        <v>305</v>
      </c>
      <c r="E459" s="5">
        <v>158691.96</v>
      </c>
      <c r="G459" s="84"/>
      <c r="H459" s="63"/>
      <c r="I459" s="61"/>
      <c r="J459" s="63"/>
      <c r="K459" s="84"/>
      <c r="L459" s="63"/>
      <c r="M459" s="61"/>
      <c r="N459" s="18"/>
      <c r="P459" s="84"/>
      <c r="Q459" s="63"/>
      <c r="R459" s="61"/>
    </row>
    <row r="460" spans="1:18" s="100" customFormat="1" x14ac:dyDescent="0.45">
      <c r="A460" s="92">
        <v>302</v>
      </c>
      <c r="B460" s="111"/>
      <c r="C460" s="111" t="s">
        <v>256</v>
      </c>
      <c r="D460" s="111"/>
      <c r="E460" s="66">
        <v>665548.03999999992</v>
      </c>
      <c r="G460" s="84"/>
      <c r="H460" s="63"/>
      <c r="I460" s="61"/>
      <c r="J460" s="63"/>
      <c r="K460" s="84"/>
      <c r="L460" s="63"/>
      <c r="M460" s="61"/>
      <c r="N460" s="18"/>
      <c r="P460" s="84"/>
      <c r="Q460" s="63"/>
      <c r="R460" s="61"/>
    </row>
    <row r="461" spans="1:18" s="100" customFormat="1" x14ac:dyDescent="0.45">
      <c r="A461" s="92">
        <v>303</v>
      </c>
      <c r="B461" s="111"/>
      <c r="C461" s="111" t="s">
        <v>310</v>
      </c>
      <c r="D461" s="111"/>
      <c r="E461" s="66">
        <v>53176105.780000001</v>
      </c>
      <c r="G461" s="84"/>
      <c r="H461" s="63"/>
      <c r="I461" s="61"/>
      <c r="J461" s="63"/>
      <c r="K461" s="84"/>
      <c r="L461" s="63"/>
      <c r="M461" s="61"/>
      <c r="N461" s="18"/>
      <c r="P461" s="84"/>
      <c r="Q461" s="63"/>
      <c r="R461" s="61"/>
    </row>
    <row r="462" spans="1:18" s="100" customFormat="1" x14ac:dyDescent="0.45">
      <c r="A462" s="92">
        <v>304</v>
      </c>
      <c r="B462" s="111"/>
      <c r="C462" s="111" t="s">
        <v>258</v>
      </c>
      <c r="D462" s="111"/>
      <c r="E462" s="66">
        <v>2042.52</v>
      </c>
      <c r="G462" s="84"/>
      <c r="H462" s="63"/>
      <c r="I462" s="61"/>
      <c r="J462" s="63"/>
      <c r="K462" s="84"/>
      <c r="L462" s="63"/>
      <c r="M462" s="61"/>
      <c r="N462" s="18"/>
      <c r="P462" s="84"/>
      <c r="Q462" s="63"/>
      <c r="R462" s="61"/>
    </row>
    <row r="463" spans="1:18" s="100" customFormat="1" x14ac:dyDescent="0.45">
      <c r="A463" s="92">
        <v>350</v>
      </c>
      <c r="B463" s="111"/>
      <c r="C463" s="111" t="s">
        <v>258</v>
      </c>
      <c r="D463" s="111"/>
      <c r="E463" s="66">
        <v>1342896.2</v>
      </c>
      <c r="G463" s="84"/>
      <c r="H463" s="63"/>
      <c r="I463" s="61"/>
      <c r="J463" s="63"/>
      <c r="K463" s="84"/>
      <c r="L463" s="63"/>
      <c r="M463" s="61"/>
      <c r="N463" s="18"/>
      <c r="P463" s="84"/>
      <c r="Q463" s="63"/>
      <c r="R463" s="61"/>
    </row>
    <row r="464" spans="1:18" s="100" customFormat="1" x14ac:dyDescent="0.45">
      <c r="A464" s="92">
        <v>350.2</v>
      </c>
      <c r="B464" s="111"/>
      <c r="C464" s="111" t="s">
        <v>311</v>
      </c>
      <c r="D464" s="111"/>
      <c r="E464" s="66">
        <v>3436.65</v>
      </c>
      <c r="G464" s="84"/>
      <c r="H464" s="63"/>
      <c r="I464" s="61"/>
      <c r="J464" s="63"/>
      <c r="K464" s="84"/>
      <c r="L464" s="63"/>
      <c r="M464" s="61"/>
      <c r="N464" s="18"/>
      <c r="P464" s="84"/>
      <c r="Q464" s="63"/>
      <c r="R464" s="61"/>
    </row>
    <row r="465" spans="1:18" s="100" customFormat="1" x14ac:dyDescent="0.45">
      <c r="A465" s="92">
        <v>360</v>
      </c>
      <c r="B465" s="111"/>
      <c r="C465" s="111" t="s">
        <v>258</v>
      </c>
      <c r="D465" s="111"/>
      <c r="E465" s="66">
        <v>1704569.38</v>
      </c>
      <c r="G465" s="84"/>
      <c r="H465" s="63"/>
      <c r="I465" s="61"/>
      <c r="J465" s="63"/>
      <c r="K465" s="84"/>
      <c r="L465" s="63"/>
      <c r="M465" s="61"/>
      <c r="N465" s="18"/>
      <c r="P465" s="84"/>
      <c r="Q465" s="63"/>
      <c r="R465" s="61"/>
    </row>
    <row r="466" spans="1:18" s="100" customFormat="1" x14ac:dyDescent="0.45">
      <c r="A466" s="8">
        <v>364.9</v>
      </c>
      <c r="C466" s="100" t="s">
        <v>259</v>
      </c>
      <c r="E466" s="5">
        <v>3237249.88</v>
      </c>
      <c r="G466" s="84"/>
      <c r="H466" s="63"/>
      <c r="I466" s="61"/>
      <c r="J466" s="63"/>
      <c r="K466" s="84"/>
      <c r="L466" s="63"/>
      <c r="M466" s="61"/>
      <c r="N466" s="18"/>
      <c r="P466" s="84"/>
      <c r="Q466" s="63"/>
      <c r="R466" s="61"/>
    </row>
    <row r="467" spans="1:18" s="100" customFormat="1" x14ac:dyDescent="0.45">
      <c r="A467" s="8">
        <v>374</v>
      </c>
      <c r="C467" s="100" t="s">
        <v>258</v>
      </c>
      <c r="E467" s="5">
        <v>9300165.6500000004</v>
      </c>
      <c r="G467" s="84"/>
      <c r="H467" s="63"/>
      <c r="I467" s="61"/>
      <c r="J467" s="63"/>
      <c r="K467" s="84"/>
      <c r="L467" s="63"/>
      <c r="M467" s="61"/>
      <c r="N467" s="18"/>
      <c r="P467" s="84"/>
      <c r="Q467" s="63"/>
      <c r="R467" s="61"/>
    </row>
    <row r="468" spans="1:18" s="100" customFormat="1" x14ac:dyDescent="0.45">
      <c r="A468" s="8">
        <v>374.1</v>
      </c>
      <c r="C468" s="100" t="s">
        <v>258</v>
      </c>
      <c r="E468" s="5">
        <v>340661.04</v>
      </c>
      <c r="G468" s="84"/>
      <c r="H468" s="63"/>
      <c r="I468" s="61"/>
      <c r="J468" s="63"/>
      <c r="K468" s="84"/>
      <c r="L468" s="63"/>
      <c r="M468" s="61"/>
      <c r="N468" s="18"/>
      <c r="P468" s="84"/>
      <c r="Q468" s="63"/>
      <c r="R468" s="61"/>
    </row>
    <row r="469" spans="1:18" s="100" customFormat="1" x14ac:dyDescent="0.45">
      <c r="A469" s="8">
        <v>381.3</v>
      </c>
      <c r="C469" s="100" t="s">
        <v>315</v>
      </c>
      <c r="E469" s="5">
        <v>26765519.149999999</v>
      </c>
      <c r="G469" s="84"/>
      <c r="H469" s="63"/>
      <c r="I469" s="61"/>
      <c r="J469" s="63"/>
      <c r="K469" s="84"/>
      <c r="L469" s="63"/>
      <c r="M469" s="61"/>
      <c r="N469" s="18"/>
      <c r="P469" s="84"/>
      <c r="Q469" s="63"/>
      <c r="R469" s="61"/>
    </row>
    <row r="470" spans="1:18" s="100" customFormat="1" x14ac:dyDescent="0.45">
      <c r="A470" s="8">
        <v>382.3</v>
      </c>
      <c r="C470" s="100" t="s">
        <v>314</v>
      </c>
      <c r="E470" s="5">
        <v>16124365.859999999</v>
      </c>
      <c r="G470" s="84"/>
      <c r="H470" s="63"/>
      <c r="I470" s="61"/>
      <c r="J470" s="63"/>
      <c r="K470" s="84"/>
      <c r="L470" s="63"/>
      <c r="M470" s="61"/>
      <c r="N470" s="18"/>
      <c r="P470" s="84"/>
      <c r="Q470" s="63"/>
      <c r="R470" s="61"/>
    </row>
    <row r="471" spans="1:18" s="100" customFormat="1" x14ac:dyDescent="0.45">
      <c r="A471" s="8">
        <v>386</v>
      </c>
      <c r="C471" s="100" t="s">
        <v>312</v>
      </c>
      <c r="E471" s="5">
        <v>1414229.51</v>
      </c>
      <c r="G471" s="84"/>
      <c r="H471" s="63"/>
      <c r="I471" s="61"/>
      <c r="J471" s="63"/>
      <c r="K471" s="84"/>
      <c r="L471" s="63"/>
      <c r="M471" s="61"/>
      <c r="N471" s="18"/>
      <c r="P471" s="84"/>
      <c r="Q471" s="63"/>
      <c r="R471" s="61"/>
    </row>
    <row r="472" spans="1:18" s="100" customFormat="1" x14ac:dyDescent="0.45">
      <c r="A472" s="8">
        <v>388</v>
      </c>
      <c r="C472" s="100" t="s">
        <v>259</v>
      </c>
      <c r="E472" s="5">
        <v>10569066.870000001</v>
      </c>
      <c r="G472" s="84"/>
      <c r="H472" s="63"/>
      <c r="I472" s="61"/>
      <c r="J472" s="63"/>
      <c r="K472" s="84"/>
      <c r="L472" s="63"/>
      <c r="M472" s="61"/>
      <c r="N472" s="18"/>
      <c r="P472" s="84"/>
      <c r="Q472" s="63"/>
      <c r="R472" s="61"/>
    </row>
    <row r="473" spans="1:18" s="100" customFormat="1" x14ac:dyDescent="0.45">
      <c r="A473" s="8">
        <v>389</v>
      </c>
      <c r="C473" s="100" t="s">
        <v>258</v>
      </c>
      <c r="E473" s="6">
        <v>121045.02</v>
      </c>
      <c r="G473" s="84"/>
      <c r="H473" s="63"/>
      <c r="I473" s="61"/>
      <c r="J473" s="63"/>
      <c r="K473" s="84"/>
      <c r="L473" s="63"/>
      <c r="M473" s="61"/>
      <c r="N473" s="18"/>
      <c r="P473" s="84"/>
      <c r="Q473" s="63"/>
      <c r="R473" s="61"/>
    </row>
    <row r="474" spans="1:18" s="100" customFormat="1" x14ac:dyDescent="0.45">
      <c r="A474" s="8"/>
      <c r="G474" s="84"/>
      <c r="H474" s="63"/>
      <c r="I474" s="61"/>
      <c r="J474" s="63"/>
      <c r="K474" s="84"/>
      <c r="L474" s="63"/>
      <c r="M474" s="79"/>
      <c r="N474" s="18"/>
      <c r="P474" s="84"/>
      <c r="Q474" s="63"/>
      <c r="R474" s="61"/>
    </row>
    <row r="475" spans="1:18" s="100" customFormat="1" ht="14.65" thickBot="1" x14ac:dyDescent="0.5">
      <c r="A475" s="8"/>
      <c r="C475" s="124" t="s">
        <v>309</v>
      </c>
      <c r="D475" s="63"/>
      <c r="E475" s="60">
        <f>SUM(E459:E473)</f>
        <v>124925593.51000004</v>
      </c>
      <c r="F475" s="63"/>
      <c r="G475" s="84"/>
      <c r="H475" s="63"/>
      <c r="I475" s="61"/>
      <c r="J475" s="63"/>
      <c r="K475" s="84"/>
      <c r="L475" s="63"/>
      <c r="M475" s="61"/>
      <c r="N475" s="18"/>
      <c r="P475" s="84"/>
      <c r="Q475" s="63"/>
      <c r="R475" s="61"/>
    </row>
    <row r="476" spans="1:18" s="100" customFormat="1" ht="14.65" thickTop="1" x14ac:dyDescent="0.45">
      <c r="A476" s="8"/>
      <c r="E476" s="61"/>
      <c r="G476" s="84"/>
      <c r="I476" s="61"/>
      <c r="K476" s="84"/>
      <c r="M476" s="61"/>
      <c r="N476" s="18"/>
      <c r="P476" s="84"/>
      <c r="R476" s="61"/>
    </row>
    <row r="477" spans="1:18" s="100" customFormat="1" x14ac:dyDescent="0.45">
      <c r="A477" s="8"/>
      <c r="E477" s="61"/>
      <c r="G477" s="84"/>
      <c r="I477" s="61"/>
      <c r="K477" s="84"/>
      <c r="M477" s="61"/>
      <c r="N477" s="18"/>
      <c r="P477" s="84"/>
      <c r="R477" s="61"/>
    </row>
    <row r="478" spans="1:18" s="100" customFormat="1" ht="14.65" thickBot="1" x14ac:dyDescent="0.5">
      <c r="A478" s="8"/>
      <c r="C478" s="55" t="s">
        <v>313</v>
      </c>
      <c r="D478" s="2"/>
      <c r="E478" s="14">
        <f>E454+E475</f>
        <v>4623709594.0200005</v>
      </c>
      <c r="F478" s="2"/>
      <c r="G478" s="19">
        <f>I478/E478</f>
        <v>3.1428117628308688E-2</v>
      </c>
      <c r="H478" s="2"/>
      <c r="I478" s="14">
        <f>I454+I475</f>
        <v>145314489</v>
      </c>
      <c r="J478" s="2"/>
      <c r="K478" s="19">
        <f>'DJG-6 Rate Development'!W478</f>
        <v>2.7518962421689483E-2</v>
      </c>
      <c r="L478" s="2"/>
      <c r="M478" s="14">
        <f>'DJG-6 Rate Development'!U478</f>
        <v>127239690.56664152</v>
      </c>
      <c r="N478" s="56"/>
      <c r="O478" s="2"/>
      <c r="P478" s="19">
        <f t="shared" ref="P478" si="162">K478-G478</f>
        <v>-3.9091552066192053E-3</v>
      </c>
      <c r="Q478" s="2"/>
      <c r="R478" s="14">
        <f t="shared" ref="R478" si="163">M478-I478</f>
        <v>-18074798.433358476</v>
      </c>
    </row>
    <row r="479" spans="1:18" s="100" customFormat="1" ht="14.65" thickTop="1" x14ac:dyDescent="0.45">
      <c r="A479" s="8"/>
      <c r="C479" s="127"/>
      <c r="D479" s="122"/>
      <c r="E479" s="128"/>
      <c r="F479" s="122"/>
      <c r="G479" s="129"/>
      <c r="H479" s="122"/>
      <c r="I479" s="128"/>
      <c r="J479" s="122"/>
      <c r="K479" s="129"/>
      <c r="L479" s="122"/>
      <c r="M479" s="128"/>
      <c r="N479" s="130"/>
      <c r="O479" s="2"/>
      <c r="P479" s="129"/>
      <c r="Q479" s="122"/>
      <c r="R479" s="128"/>
    </row>
    <row r="480" spans="1:18" s="100" customFormat="1" x14ac:dyDescent="0.45">
      <c r="A480" s="8"/>
      <c r="C480" s="127"/>
      <c r="D480" s="122"/>
      <c r="E480" s="128"/>
      <c r="F480" s="122"/>
      <c r="G480" s="129"/>
      <c r="H480" s="122"/>
      <c r="I480" s="128"/>
      <c r="J480" s="122"/>
      <c r="K480" s="129"/>
      <c r="L480" s="122"/>
      <c r="M480" s="128"/>
      <c r="N480" s="130"/>
      <c r="O480" s="2"/>
      <c r="P480" s="129"/>
      <c r="Q480" s="122"/>
      <c r="R480" s="128"/>
    </row>
    <row r="481" spans="1:18" s="100" customFormat="1" x14ac:dyDescent="0.45">
      <c r="A481" s="150" t="s">
        <v>316</v>
      </c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</row>
    <row r="482" spans="1:18" s="100" customFormat="1" x14ac:dyDescent="0.45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1:18" s="100" customFormat="1" x14ac:dyDescent="0.45">
      <c r="A483" s="8"/>
      <c r="C483" s="127"/>
      <c r="D483" s="122"/>
      <c r="E483" s="128"/>
      <c r="F483" s="122"/>
      <c r="G483" s="129"/>
      <c r="H483" s="122"/>
      <c r="I483" s="128"/>
      <c r="J483" s="122"/>
      <c r="K483" s="129"/>
      <c r="L483" s="122"/>
      <c r="M483" s="128"/>
      <c r="N483" s="130"/>
      <c r="O483" s="2"/>
      <c r="P483" s="129"/>
      <c r="Q483" s="122"/>
      <c r="R483" s="128"/>
    </row>
    <row r="484" spans="1:18" s="100" customFormat="1" x14ac:dyDescent="0.45">
      <c r="A484" s="8"/>
      <c r="C484" s="99" t="s">
        <v>60</v>
      </c>
      <c r="G484" s="4"/>
      <c r="K484" s="4"/>
      <c r="N484" s="63"/>
      <c r="P484" s="4"/>
    </row>
    <row r="485" spans="1:18" s="100" customFormat="1" x14ac:dyDescent="0.45">
      <c r="A485" s="8"/>
      <c r="C485" s="2"/>
      <c r="G485" s="4"/>
      <c r="K485" s="4"/>
      <c r="N485" s="18"/>
      <c r="P485" s="4"/>
    </row>
    <row r="486" spans="1:18" s="100" customFormat="1" x14ac:dyDescent="0.45">
      <c r="A486" s="8">
        <v>389.1</v>
      </c>
      <c r="C486" s="100" t="s">
        <v>317</v>
      </c>
      <c r="E486" s="5">
        <v>14082567.58</v>
      </c>
      <c r="G486" s="4">
        <v>1.6399999999999998E-2</v>
      </c>
      <c r="I486" s="5">
        <v>230299</v>
      </c>
      <c r="K486" s="4">
        <f>'DJG-6 Rate Development'!W486</f>
        <v>1.6363514904559465E-2</v>
      </c>
      <c r="M486" s="5">
        <f>'DJG-6 Rate Development'!U486</f>
        <v>230440.3044897959</v>
      </c>
      <c r="N486" s="18"/>
      <c r="P486" s="4">
        <f t="shared" ref="P486" si="164">K486-G486</f>
        <v>-3.6485095440533244E-5</v>
      </c>
      <c r="R486" s="5">
        <f t="shared" ref="R486" si="165">M486-I486</f>
        <v>141.30448979590437</v>
      </c>
    </row>
    <row r="487" spans="1:18" s="100" customFormat="1" x14ac:dyDescent="0.45">
      <c r="A487" s="8"/>
      <c r="C487" s="2"/>
      <c r="G487" s="4"/>
      <c r="K487" s="4"/>
      <c r="N487" s="18"/>
      <c r="P487" s="4"/>
    </row>
    <row r="488" spans="1:18" s="100" customFormat="1" x14ac:dyDescent="0.45">
      <c r="A488" s="8">
        <v>390</v>
      </c>
      <c r="C488" s="100" t="s">
        <v>318</v>
      </c>
      <c r="E488" s="5"/>
      <c r="G488" s="4"/>
      <c r="I488" s="5"/>
      <c r="K488" s="4"/>
      <c r="M488" s="5"/>
      <c r="N488" s="18"/>
      <c r="P488" s="4"/>
      <c r="R488" s="5"/>
    </row>
    <row r="489" spans="1:18" s="100" customFormat="1" x14ac:dyDescent="0.45">
      <c r="A489" s="8"/>
      <c r="C489" s="100" t="s">
        <v>319</v>
      </c>
      <c r="E489" s="5">
        <v>26511757.68</v>
      </c>
      <c r="G489" s="4">
        <v>2.7000000000000003E-2</v>
      </c>
      <c r="I489" s="5">
        <v>715679</v>
      </c>
      <c r="K489" s="4">
        <f>'DJG-6 Rate Development'!W489</f>
        <v>2.7056108503539948E-2</v>
      </c>
      <c r="M489" s="5">
        <f>'DJG-6 Rate Development'!U489</f>
        <v>717304.99240963848</v>
      </c>
      <c r="N489" s="18"/>
      <c r="P489" s="4">
        <f t="shared" ref="P489:P492" si="166">K489-G489</f>
        <v>5.6108503539945009E-5</v>
      </c>
      <c r="R489" s="5">
        <f t="shared" ref="R489:R492" si="167">M489-I489</f>
        <v>1625.9924096384784</v>
      </c>
    </row>
    <row r="490" spans="1:18" s="100" customFormat="1" x14ac:dyDescent="0.45">
      <c r="A490" s="8"/>
      <c r="C490" s="100" t="s">
        <v>320</v>
      </c>
      <c r="E490" s="5">
        <v>18065002.23</v>
      </c>
      <c r="G490" s="4">
        <v>1.6299999999999999E-2</v>
      </c>
      <c r="I490" s="5">
        <v>294600</v>
      </c>
      <c r="K490" s="4">
        <f>'DJG-6 Rate Development'!W490</f>
        <v>1.630530734163076E-2</v>
      </c>
      <c r="M490" s="5">
        <f>'DJG-6 Rate Development'!U490</f>
        <v>294555.41348739504</v>
      </c>
      <c r="N490" s="18"/>
      <c r="P490" s="4">
        <f t="shared" ref="P490" si="168">K490-G490</f>
        <v>5.3073416307614085E-6</v>
      </c>
      <c r="R490" s="5">
        <f t="shared" ref="R490" si="169">M490-I490</f>
        <v>-44.586512604961172</v>
      </c>
    </row>
    <row r="491" spans="1:18" s="100" customFormat="1" x14ac:dyDescent="0.45">
      <c r="A491" s="8"/>
      <c r="C491" s="100" t="s">
        <v>321</v>
      </c>
      <c r="E491" s="5">
        <v>2617564.5299999998</v>
      </c>
      <c r="G491" s="4">
        <v>0.14599999999999999</v>
      </c>
      <c r="I491" s="5">
        <v>382102</v>
      </c>
      <c r="K491" s="4">
        <f>'DJG-6 Rate Development'!W491</f>
        <v>0.14597620835513295</v>
      </c>
      <c r="M491" s="5">
        <f>'DJG-6 Rate Development'!U491</f>
        <v>382102.14521428564</v>
      </c>
      <c r="N491" s="18"/>
      <c r="P491" s="4">
        <f t="shared" si="166"/>
        <v>-2.3791644867043882E-5</v>
      </c>
      <c r="R491" s="5">
        <f t="shared" si="167"/>
        <v>0.14521428564330563</v>
      </c>
    </row>
    <row r="492" spans="1:18" s="100" customFormat="1" x14ac:dyDescent="0.45">
      <c r="A492" s="8"/>
      <c r="C492" s="100" t="s">
        <v>244</v>
      </c>
      <c r="E492" s="6">
        <v>116482492.62</v>
      </c>
      <c r="G492" s="7">
        <v>1.66E-2</v>
      </c>
      <c r="I492" s="6">
        <v>1932029</v>
      </c>
      <c r="K492" s="7">
        <f>'DJG-6 Rate Development'!W492</f>
        <v>1.6569612442216441E-2</v>
      </c>
      <c r="M492" s="6">
        <f>'DJG-6 Rate Development'!U492</f>
        <v>1930069.7590167369</v>
      </c>
      <c r="N492" s="18"/>
      <c r="P492" s="7">
        <f t="shared" si="166"/>
        <v>-3.03875577835587E-5</v>
      </c>
      <c r="R492" s="6">
        <f t="shared" si="167"/>
        <v>-1959.2409832631238</v>
      </c>
    </row>
    <row r="493" spans="1:18" s="100" customFormat="1" x14ac:dyDescent="0.45">
      <c r="A493" s="8"/>
      <c r="E493" s="5"/>
      <c r="G493" s="4"/>
      <c r="I493" s="5"/>
      <c r="K493" s="4"/>
      <c r="M493" s="5"/>
      <c r="N493" s="18"/>
      <c r="P493" s="4"/>
      <c r="R493" s="5"/>
    </row>
    <row r="494" spans="1:18" s="100" customFormat="1" x14ac:dyDescent="0.45">
      <c r="A494" s="8"/>
      <c r="C494" s="100" t="s">
        <v>77</v>
      </c>
      <c r="E494" s="5">
        <f>SUM(E489:E492)</f>
        <v>163676817.06</v>
      </c>
      <c r="G494" s="84">
        <f>I494/E494</f>
        <v>2.0310817742633342E-2</v>
      </c>
      <c r="I494" s="5">
        <f>SUM(I489:I492)</f>
        <v>3324410</v>
      </c>
      <c r="K494" s="4">
        <f>'DJG-6 Rate Development'!W494</f>
        <v>2.0308510208318295E-2</v>
      </c>
      <c r="M494" s="5">
        <f>'DJG-6 Rate Development'!U494</f>
        <v>3324032.310128056</v>
      </c>
      <c r="N494" s="18"/>
      <c r="P494" s="4">
        <f t="shared" ref="P494" si="170">K494-G494</f>
        <v>-2.3075343150470717E-6</v>
      </c>
      <c r="R494" s="5">
        <f t="shared" ref="R494" si="171">M494-I494</f>
        <v>-377.68987194402143</v>
      </c>
    </row>
    <row r="495" spans="1:18" s="100" customFormat="1" x14ac:dyDescent="0.45">
      <c r="A495" s="8"/>
      <c r="E495" s="5"/>
      <c r="G495" s="4"/>
      <c r="I495" s="5"/>
      <c r="K495" s="4"/>
      <c r="M495" s="5"/>
      <c r="N495" s="18"/>
      <c r="P495" s="4"/>
      <c r="R495" s="5"/>
    </row>
    <row r="496" spans="1:18" s="100" customFormat="1" x14ac:dyDescent="0.45">
      <c r="A496" s="8">
        <v>391.1</v>
      </c>
      <c r="C496" s="100" t="s">
        <v>245</v>
      </c>
      <c r="E496" s="5">
        <v>27243810.300000001</v>
      </c>
      <c r="G496" s="4">
        <v>0.05</v>
      </c>
      <c r="I496" s="5">
        <v>1362191</v>
      </c>
      <c r="K496" s="4">
        <f>'DJG-6 Rate Development'!W496</f>
        <v>0.05</v>
      </c>
      <c r="M496" s="5">
        <f>'DJG-6 Rate Development'!U496</f>
        <v>1362190.5150000001</v>
      </c>
      <c r="N496" s="18"/>
      <c r="P496" s="4">
        <f t="shared" ref="P496:P503" si="172">K496-G496</f>
        <v>0</v>
      </c>
      <c r="R496" s="5">
        <f t="shared" ref="R496:R503" si="173">M496-I496</f>
        <v>-0.48499999986961484</v>
      </c>
    </row>
    <row r="497" spans="1:18" s="100" customFormat="1" x14ac:dyDescent="0.45">
      <c r="A497" s="8">
        <v>391.2</v>
      </c>
      <c r="C497" s="100" t="s">
        <v>306</v>
      </c>
      <c r="E497" s="5">
        <v>88041835.859999999</v>
      </c>
      <c r="G497" s="4">
        <v>0.2</v>
      </c>
      <c r="I497" s="5">
        <v>17608367</v>
      </c>
      <c r="K497" s="4">
        <f>'DJG-6 Rate Development'!W497</f>
        <v>0.2</v>
      </c>
      <c r="M497" s="5">
        <f>'DJG-6 Rate Development'!U497</f>
        <v>17608367.172000002</v>
      </c>
      <c r="N497" s="18"/>
      <c r="P497" s="4">
        <f t="shared" si="172"/>
        <v>0</v>
      </c>
      <c r="R497" s="5">
        <f t="shared" si="173"/>
        <v>0.17200000211596489</v>
      </c>
    </row>
    <row r="498" spans="1:18" s="100" customFormat="1" x14ac:dyDescent="0.45">
      <c r="A498" s="8">
        <v>392</v>
      </c>
      <c r="C498" s="100" t="s">
        <v>322</v>
      </c>
      <c r="E498" s="5">
        <v>2387964.92</v>
      </c>
      <c r="G498" s="4">
        <v>0.10539999999999999</v>
      </c>
      <c r="I498" s="5">
        <v>251711</v>
      </c>
      <c r="K498" s="4">
        <f>'DJG-6 Rate Development'!W498</f>
        <v>0.10539999999999999</v>
      </c>
      <c r="M498" s="5">
        <f>'DJG-6 Rate Development'!U498</f>
        <v>251691.50256799997</v>
      </c>
      <c r="N498" s="18"/>
      <c r="P498" s="4">
        <f t="shared" si="172"/>
        <v>0</v>
      </c>
      <c r="R498" s="5">
        <f t="shared" si="173"/>
        <v>-19.497432000032859</v>
      </c>
    </row>
    <row r="499" spans="1:18" s="100" customFormat="1" x14ac:dyDescent="0.45">
      <c r="A499" s="8">
        <v>393</v>
      </c>
      <c r="C499" s="100" t="s">
        <v>323</v>
      </c>
      <c r="E499" s="5">
        <v>92575.77</v>
      </c>
      <c r="G499" s="4">
        <v>0.05</v>
      </c>
      <c r="I499" s="5">
        <v>4629</v>
      </c>
      <c r="K499" s="4">
        <f>'DJG-6 Rate Development'!W499</f>
        <v>0.05</v>
      </c>
      <c r="M499" s="5">
        <f>'DJG-6 Rate Development'!U499</f>
        <v>4628.7885000000006</v>
      </c>
      <c r="N499" s="18"/>
      <c r="P499" s="4">
        <f t="shared" si="172"/>
        <v>0</v>
      </c>
      <c r="R499" s="5">
        <f t="shared" si="173"/>
        <v>-0.21149999999943248</v>
      </c>
    </row>
    <row r="500" spans="1:18" s="100" customFormat="1" x14ac:dyDescent="0.45">
      <c r="A500" s="8">
        <v>394</v>
      </c>
      <c r="C500" s="100" t="s">
        <v>324</v>
      </c>
      <c r="E500" s="5">
        <v>1511886.11</v>
      </c>
      <c r="G500" s="4">
        <v>0.05</v>
      </c>
      <c r="I500" s="5">
        <v>75594</v>
      </c>
      <c r="K500" s="4">
        <f>'DJG-6 Rate Development'!W500</f>
        <v>0.05</v>
      </c>
      <c r="M500" s="5">
        <f>'DJG-6 Rate Development'!U500</f>
        <v>75594.305500000002</v>
      </c>
      <c r="N500" s="18"/>
      <c r="P500" s="4">
        <f t="shared" si="172"/>
        <v>0</v>
      </c>
      <c r="R500" s="5">
        <f t="shared" si="173"/>
        <v>0.30550000000221189</v>
      </c>
    </row>
    <row r="501" spans="1:18" s="100" customFormat="1" x14ac:dyDescent="0.45">
      <c r="A501" s="8">
        <v>396</v>
      </c>
      <c r="C501" s="100" t="s">
        <v>325</v>
      </c>
      <c r="E501" s="5">
        <v>719016.17</v>
      </c>
      <c r="G501" s="4">
        <v>0</v>
      </c>
      <c r="I501" s="5">
        <v>0</v>
      </c>
      <c r="K501" s="4">
        <f>'DJG-6 Rate Development'!W501</f>
        <v>0</v>
      </c>
      <c r="M501" s="5">
        <f>'DJG-6 Rate Development'!U501</f>
        <v>0</v>
      </c>
      <c r="N501" s="18"/>
      <c r="P501" s="4">
        <f t="shared" si="172"/>
        <v>0</v>
      </c>
      <c r="R501" s="5">
        <f t="shared" si="173"/>
        <v>0</v>
      </c>
    </row>
    <row r="502" spans="1:18" s="100" customFormat="1" x14ac:dyDescent="0.45">
      <c r="A502" s="8">
        <v>397</v>
      </c>
      <c r="C502" s="100" t="s">
        <v>326</v>
      </c>
      <c r="E502" s="5">
        <v>76760902.349999994</v>
      </c>
      <c r="G502" s="4">
        <v>6.6666666666666666E-2</v>
      </c>
      <c r="I502" s="5">
        <v>5117393</v>
      </c>
      <c r="K502" s="4">
        <f>'DJG-6 Rate Development'!W502</f>
        <v>6.6666666666666666E-2</v>
      </c>
      <c r="M502" s="5">
        <f>'DJG-6 Rate Development'!U502</f>
        <v>5117393.4899999993</v>
      </c>
      <c r="N502" s="18"/>
      <c r="P502" s="4">
        <f t="shared" si="172"/>
        <v>0</v>
      </c>
      <c r="R502" s="5">
        <f t="shared" si="173"/>
        <v>0.48999999929219484</v>
      </c>
    </row>
    <row r="503" spans="1:18" s="100" customFormat="1" x14ac:dyDescent="0.45">
      <c r="A503" s="8">
        <v>398</v>
      </c>
      <c r="C503" s="100" t="s">
        <v>74</v>
      </c>
      <c r="E503" s="6">
        <v>665742.23</v>
      </c>
      <c r="F503" s="63"/>
      <c r="G503" s="7">
        <v>6.6666666666666666E-2</v>
      </c>
      <c r="H503" s="63"/>
      <c r="I503" s="6">
        <v>44383</v>
      </c>
      <c r="J503" s="63"/>
      <c r="K503" s="7">
        <f>'DJG-6 Rate Development'!W503</f>
        <v>0</v>
      </c>
      <c r="L503" s="63"/>
      <c r="M503" s="6">
        <f>'DJG-6 Rate Development'!U503</f>
        <v>0</v>
      </c>
      <c r="N503" s="18"/>
      <c r="P503" s="7">
        <f t="shared" si="172"/>
        <v>-6.6666666666666666E-2</v>
      </c>
      <c r="Q503" s="63"/>
      <c r="R503" s="6">
        <f t="shared" si="173"/>
        <v>-44383</v>
      </c>
    </row>
    <row r="504" spans="1:18" s="100" customFormat="1" x14ac:dyDescent="0.45">
      <c r="A504" s="8"/>
      <c r="E504" s="5"/>
      <c r="G504" s="4"/>
      <c r="I504" s="5"/>
      <c r="K504" s="4"/>
      <c r="M504" s="5"/>
      <c r="N504" s="18"/>
      <c r="P504" s="4"/>
      <c r="R504" s="5"/>
    </row>
    <row r="505" spans="1:18" s="100" customFormat="1" ht="14.65" thickBot="1" x14ac:dyDescent="0.5">
      <c r="A505" s="8"/>
      <c r="C505" s="123" t="s">
        <v>240</v>
      </c>
      <c r="D505" s="122"/>
      <c r="E505" s="118">
        <f>E486+E494+SUM(E496:E503)</f>
        <v>375183118.35000002</v>
      </c>
      <c r="F505" s="122"/>
      <c r="G505" s="119">
        <f>I505/E505</f>
        <v>7.468080419828943E-2</v>
      </c>
      <c r="H505" s="122"/>
      <c r="I505" s="118">
        <f>I486+I494+SUM(I496:I503)</f>
        <v>28018977</v>
      </c>
      <c r="J505" s="122"/>
      <c r="K505" s="119">
        <f>'DJG-6 Rate Development'!W505</f>
        <v>7.4561825999029122E-2</v>
      </c>
      <c r="L505" s="122"/>
      <c r="M505" s="118">
        <f>'DJG-6 Rate Development'!U505</f>
        <v>27974338.388185851</v>
      </c>
      <c r="N505" s="56"/>
      <c r="O505" s="2"/>
      <c r="P505" s="119">
        <f t="shared" ref="P505" si="174">K505-G505</f>
        <v>-1.1897819926030839E-4</v>
      </c>
      <c r="Q505" s="122"/>
      <c r="R505" s="118">
        <f t="shared" ref="R505" si="175">M505-I505</f>
        <v>-44638.611814148724</v>
      </c>
    </row>
    <row r="506" spans="1:18" s="100" customFormat="1" ht="14.65" thickTop="1" x14ac:dyDescent="0.45">
      <c r="A506" s="8"/>
      <c r="C506" s="127"/>
      <c r="D506" s="122"/>
      <c r="E506" s="128"/>
      <c r="F506" s="122"/>
      <c r="G506" s="129"/>
      <c r="H506" s="122"/>
      <c r="I506" s="128"/>
      <c r="J506" s="122"/>
      <c r="K506" s="129"/>
      <c r="L506" s="122"/>
      <c r="M506" s="128"/>
      <c r="N506" s="56"/>
      <c r="O506" s="2"/>
      <c r="P506" s="129"/>
      <c r="Q506" s="122"/>
      <c r="R506" s="128"/>
    </row>
    <row r="507" spans="1:18" s="100" customFormat="1" x14ac:dyDescent="0.45">
      <c r="A507" s="8"/>
      <c r="G507" s="4"/>
      <c r="K507" s="4"/>
      <c r="N507" s="18"/>
      <c r="P507" s="4"/>
    </row>
    <row r="508" spans="1:18" s="100" customFormat="1" ht="14.65" thickBot="1" x14ac:dyDescent="0.5">
      <c r="A508" s="8"/>
      <c r="C508" s="123" t="s">
        <v>327</v>
      </c>
      <c r="D508" s="122"/>
      <c r="E508" s="118">
        <f>E505</f>
        <v>375183118.35000002</v>
      </c>
      <c r="F508" s="122"/>
      <c r="G508" s="119">
        <f>I508/E508</f>
        <v>7.468080419828943E-2</v>
      </c>
      <c r="H508" s="122"/>
      <c r="I508" s="118">
        <f>I505</f>
        <v>28018977</v>
      </c>
      <c r="J508" s="122"/>
      <c r="K508" s="119">
        <f>'DJG-6 Rate Development'!W508</f>
        <v>7.4561825999029122E-2</v>
      </c>
      <c r="L508" s="122"/>
      <c r="M508" s="118">
        <f>'DJG-6 Rate Development'!U508</f>
        <v>27974338.388185851</v>
      </c>
      <c r="N508" s="56"/>
      <c r="O508" s="2"/>
      <c r="P508" s="119">
        <f t="shared" ref="P508" si="176">K508-G508</f>
        <v>-1.1897819926030839E-4</v>
      </c>
      <c r="Q508" s="122"/>
      <c r="R508" s="118">
        <f t="shared" ref="R508" si="177">M508-I508</f>
        <v>-44638.611814148724</v>
      </c>
    </row>
    <row r="509" spans="1:18" s="100" customFormat="1" ht="14.65" thickTop="1" x14ac:dyDescent="0.45">
      <c r="A509" s="8"/>
      <c r="C509" s="2"/>
      <c r="D509" s="2"/>
      <c r="E509" s="115"/>
      <c r="F509" s="2"/>
      <c r="G509" s="116"/>
      <c r="H509" s="2"/>
      <c r="I509" s="115"/>
      <c r="J509" s="2"/>
      <c r="K509" s="116"/>
      <c r="L509" s="2"/>
      <c r="M509" s="115"/>
      <c r="N509" s="56"/>
      <c r="O509" s="2"/>
      <c r="P509" s="116"/>
      <c r="Q509" s="2"/>
      <c r="R509" s="115"/>
    </row>
    <row r="510" spans="1:18" s="100" customFormat="1" x14ac:dyDescent="0.45">
      <c r="A510" s="8"/>
      <c r="G510" s="4"/>
      <c r="I510" s="5"/>
      <c r="K510" s="4"/>
      <c r="M510" s="66"/>
      <c r="N510" s="18"/>
      <c r="P510" s="4"/>
      <c r="R510" s="5"/>
    </row>
    <row r="511" spans="1:18" s="100" customFormat="1" x14ac:dyDescent="0.45">
      <c r="A511" s="8"/>
      <c r="C511" s="99" t="s">
        <v>254</v>
      </c>
      <c r="G511" s="4"/>
      <c r="K511" s="4"/>
      <c r="N511" s="18"/>
      <c r="P511" s="4"/>
    </row>
    <row r="512" spans="1:18" s="100" customFormat="1" x14ac:dyDescent="0.45">
      <c r="A512" s="8"/>
      <c r="C512" s="2"/>
      <c r="G512" s="4"/>
      <c r="K512" s="4"/>
      <c r="N512" s="18"/>
      <c r="P512" s="4"/>
    </row>
    <row r="513" spans="1:18" s="100" customFormat="1" x14ac:dyDescent="0.45">
      <c r="A513" s="92">
        <v>302</v>
      </c>
      <c r="B513" s="111"/>
      <c r="C513" s="111" t="s">
        <v>256</v>
      </c>
      <c r="D513" s="111"/>
      <c r="E513" s="66">
        <v>467167.92000000004</v>
      </c>
      <c r="G513" s="4"/>
      <c r="I513" s="5"/>
      <c r="K513" s="4"/>
      <c r="M513" s="5"/>
      <c r="N513" s="18"/>
      <c r="P513" s="4"/>
      <c r="R513" s="5"/>
    </row>
    <row r="514" spans="1:18" s="100" customFormat="1" x14ac:dyDescent="0.45">
      <c r="A514" s="92">
        <v>303</v>
      </c>
      <c r="B514" s="111"/>
      <c r="C514" s="111" t="s">
        <v>310</v>
      </c>
      <c r="D514" s="111"/>
      <c r="E514" s="66">
        <v>558673480.66999996</v>
      </c>
      <c r="G514" s="4"/>
      <c r="I514" s="5"/>
      <c r="K514" s="4"/>
      <c r="M514" s="5"/>
      <c r="N514" s="18"/>
      <c r="P514" s="4"/>
      <c r="R514" s="5"/>
    </row>
    <row r="515" spans="1:18" s="100" customFormat="1" x14ac:dyDescent="0.45">
      <c r="A515" s="8">
        <v>389</v>
      </c>
      <c r="C515" s="100" t="s">
        <v>258</v>
      </c>
      <c r="E515" s="5">
        <v>39400760.340000004</v>
      </c>
      <c r="G515" s="4"/>
      <c r="I515" s="5"/>
      <c r="K515" s="4"/>
      <c r="M515" s="5"/>
      <c r="N515" s="18"/>
      <c r="P515" s="4"/>
      <c r="R515" s="5"/>
    </row>
    <row r="516" spans="1:18" s="100" customFormat="1" x14ac:dyDescent="0.45">
      <c r="A516" s="8">
        <v>390.1</v>
      </c>
      <c r="C516" s="100" t="s">
        <v>329</v>
      </c>
      <c r="E516" s="5">
        <v>37674092.649999999</v>
      </c>
      <c r="G516" s="4"/>
      <c r="I516" s="5"/>
      <c r="K516" s="4"/>
      <c r="M516" s="5"/>
      <c r="N516" s="18"/>
      <c r="P516" s="4"/>
      <c r="R516" s="5"/>
    </row>
    <row r="517" spans="1:18" s="100" customFormat="1" x14ac:dyDescent="0.45">
      <c r="A517" s="8">
        <v>397.4</v>
      </c>
      <c r="C517" s="100" t="s">
        <v>330</v>
      </c>
      <c r="E517" s="5">
        <v>18998551.27</v>
      </c>
      <c r="G517" s="4"/>
      <c r="I517" s="5"/>
      <c r="K517" s="4"/>
      <c r="M517" s="5"/>
      <c r="N517" s="18"/>
      <c r="P517" s="4"/>
      <c r="R517" s="5"/>
    </row>
    <row r="518" spans="1:18" s="100" customFormat="1" x14ac:dyDescent="0.45">
      <c r="A518" s="8">
        <v>399</v>
      </c>
      <c r="C518" s="100" t="s">
        <v>331</v>
      </c>
      <c r="E518" s="6">
        <v>524934.38</v>
      </c>
      <c r="G518" s="4"/>
      <c r="I518" s="61"/>
      <c r="J518" s="63"/>
      <c r="K518" s="84"/>
      <c r="L518" s="63"/>
      <c r="M518" s="61"/>
      <c r="N518" s="18"/>
      <c r="P518" s="84"/>
      <c r="Q518" s="63"/>
      <c r="R518" s="61"/>
    </row>
    <row r="519" spans="1:18" s="100" customFormat="1" x14ac:dyDescent="0.45">
      <c r="A519" s="8"/>
      <c r="G519" s="4"/>
      <c r="I519" s="61"/>
      <c r="J519" s="63"/>
      <c r="K519" s="84"/>
      <c r="L519" s="63"/>
      <c r="M519" s="79"/>
      <c r="N519" s="18"/>
      <c r="P519" s="84"/>
      <c r="Q519" s="63"/>
      <c r="R519" s="61"/>
    </row>
    <row r="520" spans="1:18" s="100" customFormat="1" ht="14.65" thickBot="1" x14ac:dyDescent="0.5">
      <c r="A520" s="8"/>
      <c r="C520" s="124" t="s">
        <v>309</v>
      </c>
      <c r="D520" s="63"/>
      <c r="E520" s="60">
        <f>SUM(E513:E518)</f>
        <v>655738987.2299999</v>
      </c>
      <c r="F520" s="63"/>
      <c r="G520" s="84"/>
      <c r="H520" s="63"/>
      <c r="I520" s="61"/>
      <c r="J520" s="63"/>
      <c r="K520" s="84"/>
      <c r="L520" s="63"/>
      <c r="M520" s="61"/>
      <c r="N520" s="18"/>
      <c r="P520" s="84"/>
      <c r="Q520" s="63"/>
      <c r="R520" s="61"/>
    </row>
    <row r="521" spans="1:18" s="100" customFormat="1" ht="14.65" thickTop="1" x14ac:dyDescent="0.45">
      <c r="A521" s="8"/>
      <c r="E521" s="61"/>
      <c r="G521" s="84"/>
      <c r="I521" s="61"/>
      <c r="K521" s="84"/>
      <c r="M521" s="61"/>
      <c r="N521" s="18"/>
      <c r="P521" s="84"/>
      <c r="R521" s="61"/>
    </row>
    <row r="522" spans="1:18" s="100" customFormat="1" x14ac:dyDescent="0.45">
      <c r="A522" s="8"/>
      <c r="E522" s="61"/>
      <c r="G522" s="84"/>
      <c r="I522" s="61"/>
      <c r="K522" s="84"/>
      <c r="M522" s="61"/>
      <c r="N522" s="18"/>
      <c r="P522" s="84"/>
      <c r="R522" s="61"/>
    </row>
    <row r="523" spans="1:18" s="100" customFormat="1" ht="14.65" thickBot="1" x14ac:dyDescent="0.5">
      <c r="A523" s="8"/>
      <c r="C523" s="55" t="s">
        <v>328</v>
      </c>
      <c r="D523" s="2"/>
      <c r="E523" s="14">
        <f>E508+E520</f>
        <v>1030922105.5799999</v>
      </c>
      <c r="F523" s="2"/>
      <c r="G523" s="19">
        <f>I523/E523</f>
        <v>2.7178558737215589E-2</v>
      </c>
      <c r="H523" s="2"/>
      <c r="I523" s="14">
        <f>I508+I520</f>
        <v>28018977</v>
      </c>
      <c r="J523" s="2"/>
      <c r="K523" s="19">
        <f>'DJG-6 Rate Development'!W523</f>
        <v>2.7135259043114032E-2</v>
      </c>
      <c r="L523" s="2"/>
      <c r="M523" s="14">
        <f>'DJG-6 Rate Development'!U523</f>
        <v>27974338.388185851</v>
      </c>
      <c r="N523" s="56"/>
      <c r="O523" s="2"/>
      <c r="P523" s="19">
        <f t="shared" ref="P523" si="178">K523-G523</f>
        <v>-4.3299694101557595E-5</v>
      </c>
      <c r="Q523" s="2"/>
      <c r="R523" s="14">
        <f t="shared" ref="R523" si="179">M523-I523</f>
        <v>-44638.611814148724</v>
      </c>
    </row>
    <row r="524" spans="1:18" s="100" customFormat="1" ht="14.65" thickTop="1" x14ac:dyDescent="0.45">
      <c r="A524" s="8"/>
      <c r="C524" s="127"/>
      <c r="D524" s="122"/>
      <c r="E524" s="128"/>
      <c r="F524" s="122"/>
      <c r="G524" s="129"/>
      <c r="H524" s="122"/>
      <c r="I524" s="128"/>
      <c r="J524" s="122"/>
      <c r="K524" s="129"/>
      <c r="L524" s="122"/>
      <c r="M524" s="128"/>
      <c r="N524" s="56"/>
      <c r="O524" s="2"/>
      <c r="P524" s="129"/>
      <c r="Q524" s="122"/>
      <c r="R524" s="128"/>
    </row>
    <row r="525" spans="1:18" s="100" customFormat="1" x14ac:dyDescent="0.45">
      <c r="A525" s="8"/>
      <c r="E525" s="61"/>
      <c r="G525" s="84"/>
      <c r="I525" s="61"/>
      <c r="K525" s="84"/>
      <c r="M525" s="61"/>
      <c r="N525" s="18"/>
      <c r="P525" s="84"/>
      <c r="R525" s="61"/>
    </row>
    <row r="526" spans="1:18" s="100" customFormat="1" ht="14.65" thickBot="1" x14ac:dyDescent="0.5">
      <c r="A526" s="8"/>
      <c r="C526" s="131" t="s">
        <v>332</v>
      </c>
      <c r="E526" s="14">
        <f>E352+E454+E508</f>
        <v>14868721574.060003</v>
      </c>
      <c r="F526" s="2"/>
      <c r="G526" s="19">
        <f>I526/E526</f>
        <v>3.634702325114543E-2</v>
      </c>
      <c r="H526" s="2"/>
      <c r="I526" s="14">
        <f>I352+I454+I508</f>
        <v>540433768.76716661</v>
      </c>
      <c r="J526" s="2"/>
      <c r="K526" s="19">
        <f>'DJG-6 Rate Development'!W526</f>
        <v>3.3925584523798215E-2</v>
      </c>
      <c r="L526" s="2"/>
      <c r="M526" s="14">
        <f>'DJG-6 Rate Development'!U526</f>
        <v>504430070.5215947</v>
      </c>
      <c r="N526" s="56"/>
      <c r="O526" s="2"/>
      <c r="P526" s="19">
        <f t="shared" ref="P526" si="180">K526-G526</f>
        <v>-2.4214387273472152E-3</v>
      </c>
      <c r="Q526" s="2"/>
      <c r="R526" s="14">
        <f t="shared" ref="R526" si="181">M526-I526</f>
        <v>-36003698.245571911</v>
      </c>
    </row>
    <row r="527" spans="1:18" s="100" customFormat="1" ht="14.65" thickTop="1" x14ac:dyDescent="0.45">
      <c r="A527" s="8"/>
      <c r="E527" s="61"/>
      <c r="G527" s="84"/>
      <c r="I527" s="61"/>
      <c r="K527" s="84"/>
      <c r="M527" s="61"/>
      <c r="N527" s="18"/>
      <c r="P527" s="84"/>
      <c r="R527" s="61"/>
    </row>
    <row r="528" spans="1:18" s="100" customFormat="1" x14ac:dyDescent="0.45">
      <c r="A528" s="8"/>
      <c r="E528" s="61"/>
      <c r="G528" s="84"/>
      <c r="I528" s="61"/>
      <c r="K528" s="84"/>
      <c r="M528" s="61"/>
      <c r="N528" s="18"/>
      <c r="P528" s="84"/>
      <c r="R528" s="61"/>
    </row>
    <row r="529" spans="1:18" ht="14.65" thickBot="1" x14ac:dyDescent="0.5">
      <c r="A529" s="8"/>
      <c r="C529" s="131" t="s">
        <v>333</v>
      </c>
      <c r="E529" s="14">
        <f>E380+E478+E523</f>
        <v>16112343952.270002</v>
      </c>
      <c r="F529" s="2"/>
      <c r="G529" s="19">
        <f>I529/E529</f>
        <v>3.3541598315434865E-2</v>
      </c>
      <c r="H529" s="2"/>
      <c r="I529" s="14">
        <f>I380+I478+I523</f>
        <v>540433768.76716661</v>
      </c>
      <c r="J529" s="2"/>
      <c r="K529" s="19">
        <f>'DJG-6 Rate Development'!W529</f>
        <v>3.1307057000265169E-2</v>
      </c>
      <c r="L529" s="2"/>
      <c r="M529" s="14">
        <f>'DJG-6 Rate Development'!U529</f>
        <v>504430070.5215947</v>
      </c>
      <c r="N529" s="56"/>
      <c r="O529" s="2"/>
      <c r="P529" s="19">
        <f t="shared" si="136"/>
        <v>-2.2345413151696955E-3</v>
      </c>
      <c r="Q529" s="2"/>
      <c r="R529" s="14">
        <f t="shared" si="137"/>
        <v>-36003698.245571911</v>
      </c>
    </row>
    <row r="530" spans="1:18" ht="14.65" thickTop="1" x14ac:dyDescent="0.45">
      <c r="A530" s="23"/>
      <c r="B530" s="13"/>
      <c r="C530" s="13"/>
      <c r="D530" s="13"/>
      <c r="E530" s="6"/>
      <c r="F530" s="13"/>
      <c r="G530" s="7"/>
      <c r="H530" s="13"/>
      <c r="I530" s="6"/>
      <c r="J530" s="13"/>
      <c r="K530" s="7"/>
      <c r="L530" s="13"/>
      <c r="M530" s="6"/>
      <c r="N530" s="6"/>
      <c r="O530" s="13"/>
      <c r="P530" s="7"/>
      <c r="Q530" s="13"/>
      <c r="R530" s="13"/>
    </row>
    <row r="531" spans="1:18" x14ac:dyDescent="0.45">
      <c r="A531" s="1"/>
      <c r="E531" s="5"/>
      <c r="G531" s="4"/>
      <c r="I531" s="5"/>
      <c r="K531" s="4"/>
      <c r="M531" s="5"/>
      <c r="N531" s="5"/>
      <c r="P531" s="4"/>
    </row>
    <row r="532" spans="1:18" x14ac:dyDescent="0.45">
      <c r="E532" s="5"/>
    </row>
    <row r="533" spans="1:18" x14ac:dyDescent="0.45">
      <c r="A533" s="151" t="s">
        <v>78</v>
      </c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</row>
    <row r="534" spans="1:18" x14ac:dyDescent="0.45">
      <c r="A534" s="152" t="s">
        <v>358</v>
      </c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</row>
    <row r="535" spans="1:18" x14ac:dyDescent="0.45">
      <c r="A535" s="152" t="s">
        <v>79</v>
      </c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</row>
  </sheetData>
  <mergeCells count="15">
    <mergeCell ref="G6:I6"/>
    <mergeCell ref="K6:M6"/>
    <mergeCell ref="P6:R6"/>
    <mergeCell ref="P3:R3"/>
    <mergeCell ref="K3:M3"/>
    <mergeCell ref="G3:I3"/>
    <mergeCell ref="P5:R5"/>
    <mergeCell ref="K5:M5"/>
    <mergeCell ref="G5:I5"/>
    <mergeCell ref="A533:R533"/>
    <mergeCell ref="A534:R534"/>
    <mergeCell ref="A535:R535"/>
    <mergeCell ref="A11:R11"/>
    <mergeCell ref="A383:R383"/>
    <mergeCell ref="A481:R481"/>
  </mergeCells>
  <printOptions horizontalCentered="1"/>
  <pageMargins left="0.5" right="0.5" top="0.75" bottom="0.5" header="0.3" footer="0.3"/>
  <pageSetup scale="57" fitToHeight="20" orientation="portrait" r:id="rId1"/>
  <headerFooter scaleWithDoc="0">
    <oddHeader>&amp;C&amp;"-,Bold"&amp;14Detailed Rate Comparison&amp;RExhibit DJG-5
Page &amp;P of &amp;N</oddHeader>
  </headerFooter>
  <rowBreaks count="1" manualBreakCount="1">
    <brk id="3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W541"/>
  <sheetViews>
    <sheetView zoomScale="90" zoomScaleNormal="90" workbookViewId="0">
      <pane ySplit="9" topLeftCell="A10" activePane="bottomLeft" state="frozen"/>
      <selection pane="bottomLeft"/>
    </sheetView>
  </sheetViews>
  <sheetFormatPr defaultRowHeight="14.25" x14ac:dyDescent="0.45"/>
  <cols>
    <col min="2" max="2" width="2.73046875" customWidth="1"/>
    <col min="3" max="3" width="53.73046875" bestFit="1" customWidth="1"/>
    <col min="4" max="4" width="2.73046875" customWidth="1"/>
    <col min="5" max="5" width="14.86328125" bestFit="1" customWidth="1"/>
    <col min="6" max="6" width="2.73046875" customWidth="1"/>
    <col min="7" max="7" width="4.86328125" customWidth="1"/>
    <col min="8" max="8" width="2.73046875" customWidth="1"/>
    <col min="9" max="9" width="4.86328125" customWidth="1"/>
    <col min="10" max="10" width="2.73046875" customWidth="1"/>
    <col min="11" max="11" width="10.86328125" bestFit="1" customWidth="1"/>
    <col min="12" max="12" width="2.73046875" customWidth="1"/>
    <col min="13" max="13" width="14.86328125" bestFit="1" customWidth="1"/>
    <col min="14" max="14" width="2.73046875" customWidth="1"/>
    <col min="15" max="15" width="13.73046875" bestFit="1" customWidth="1"/>
    <col min="16" max="16" width="2.73046875" customWidth="1"/>
    <col min="17" max="17" width="14.86328125" bestFit="1" customWidth="1"/>
    <col min="18" max="18" width="2.73046875" customWidth="1"/>
    <col min="19" max="19" width="9.86328125" customWidth="1"/>
    <col min="20" max="20" width="2.73046875" customWidth="1"/>
    <col min="21" max="21" width="13.59765625" bestFit="1" customWidth="1"/>
    <col min="22" max="22" width="1.73046875" customWidth="1"/>
    <col min="23" max="23" width="9.1328125" customWidth="1"/>
  </cols>
  <sheetData>
    <row r="1" spans="1:23" x14ac:dyDescent="0.4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7"/>
      <c r="T1" s="7"/>
      <c r="U1" s="13"/>
      <c r="V1" s="13"/>
      <c r="W1" s="13"/>
    </row>
    <row r="2" spans="1:23" s="100" customFormat="1" x14ac:dyDescent="0.4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84"/>
      <c r="T2" s="84"/>
      <c r="U2" s="63"/>
      <c r="V2" s="63"/>
      <c r="W2" s="63"/>
    </row>
    <row r="3" spans="1:23" s="100" customFormat="1" ht="0.95" customHeight="1" x14ac:dyDescent="0.4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84"/>
      <c r="T3" s="84"/>
      <c r="U3" s="63"/>
      <c r="V3" s="63"/>
      <c r="W3" s="63"/>
    </row>
    <row r="4" spans="1:23" ht="0.95" customHeight="1" x14ac:dyDescent="0.45">
      <c r="S4" s="4"/>
      <c r="T4" s="4"/>
    </row>
    <row r="5" spans="1:23" x14ac:dyDescent="0.45">
      <c r="E5" s="9" t="s">
        <v>17</v>
      </c>
      <c r="F5" s="9"/>
      <c r="G5" s="153" t="s">
        <v>18</v>
      </c>
      <c r="H5" s="153"/>
      <c r="I5" s="153"/>
      <c r="J5" s="9"/>
      <c r="K5" s="9" t="s">
        <v>19</v>
      </c>
      <c r="L5" s="9"/>
      <c r="M5" s="9" t="s">
        <v>20</v>
      </c>
      <c r="N5" s="9"/>
      <c r="O5" s="9" t="s">
        <v>21</v>
      </c>
      <c r="P5" s="9"/>
      <c r="Q5" s="9" t="s">
        <v>22</v>
      </c>
      <c r="R5" s="9"/>
      <c r="S5" s="9" t="s">
        <v>23</v>
      </c>
      <c r="T5" s="9"/>
      <c r="U5" s="9" t="s">
        <v>24</v>
      </c>
      <c r="V5" s="9"/>
      <c r="W5" s="9" t="s">
        <v>28</v>
      </c>
    </row>
    <row r="7" spans="1:23" x14ac:dyDescent="0.45">
      <c r="A7" s="3" t="s">
        <v>0</v>
      </c>
      <c r="B7" s="3"/>
      <c r="C7" s="2"/>
      <c r="D7" s="2"/>
      <c r="E7" s="65" t="s">
        <v>80</v>
      </c>
      <c r="F7" s="3"/>
      <c r="G7" s="155" t="s">
        <v>29</v>
      </c>
      <c r="H7" s="155"/>
      <c r="I7" s="155"/>
      <c r="J7" s="3"/>
      <c r="K7" s="105" t="s">
        <v>16</v>
      </c>
      <c r="L7" s="3"/>
      <c r="M7" s="65" t="s">
        <v>15</v>
      </c>
      <c r="N7" s="3"/>
      <c r="O7" s="65" t="s">
        <v>9</v>
      </c>
      <c r="Q7" s="83" t="s">
        <v>10</v>
      </c>
      <c r="R7" s="3"/>
      <c r="S7" s="144" t="s">
        <v>14</v>
      </c>
      <c r="T7" s="3"/>
      <c r="U7" s="154" t="s">
        <v>27</v>
      </c>
      <c r="V7" s="154"/>
      <c r="W7" s="154"/>
    </row>
    <row r="8" spans="1:23" x14ac:dyDescent="0.45">
      <c r="A8" s="98" t="s">
        <v>1</v>
      </c>
      <c r="B8" s="3"/>
      <c r="C8" s="98" t="s">
        <v>2</v>
      </c>
      <c r="D8" s="3"/>
      <c r="E8" s="88">
        <v>44377</v>
      </c>
      <c r="F8" s="3"/>
      <c r="G8" s="98" t="s">
        <v>30</v>
      </c>
      <c r="H8" s="3"/>
      <c r="I8" s="98" t="s">
        <v>31</v>
      </c>
      <c r="J8" s="3"/>
      <c r="K8" s="98" t="s">
        <v>6</v>
      </c>
      <c r="L8" s="3"/>
      <c r="M8" s="98" t="s">
        <v>11</v>
      </c>
      <c r="N8" s="3"/>
      <c r="O8" s="98" t="s">
        <v>7</v>
      </c>
      <c r="Q8" s="98" t="s">
        <v>12</v>
      </c>
      <c r="R8" s="3"/>
      <c r="S8" s="102" t="s">
        <v>13</v>
      </c>
      <c r="T8" s="3"/>
      <c r="U8" s="137" t="s">
        <v>5</v>
      </c>
      <c r="V8" s="26"/>
      <c r="W8" s="138" t="s">
        <v>3</v>
      </c>
    </row>
    <row r="10" spans="1:23" s="100" customFormat="1" x14ac:dyDescent="0.45"/>
    <row r="11" spans="1:23" s="100" customFormat="1" x14ac:dyDescent="0.45">
      <c r="A11" s="150" t="s">
        <v>95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</row>
    <row r="12" spans="1:23" s="100" customFormat="1" x14ac:dyDescent="0.45"/>
    <row r="13" spans="1:23" s="100" customFormat="1" x14ac:dyDescent="0.45"/>
    <row r="14" spans="1:23" s="100" customFormat="1" x14ac:dyDescent="0.45">
      <c r="A14" s="109"/>
      <c r="B14" s="109"/>
      <c r="C14" s="117" t="s">
        <v>96</v>
      </c>
      <c r="D14" s="109"/>
      <c r="E14" s="109"/>
    </row>
    <row r="15" spans="1:23" s="100" customFormat="1" x14ac:dyDescent="0.45">
      <c r="A15" s="109"/>
      <c r="B15" s="109"/>
      <c r="C15" s="109"/>
      <c r="D15" s="109"/>
      <c r="E15" s="109"/>
    </row>
    <row r="16" spans="1:23" s="100" customFormat="1" x14ac:dyDescent="0.45">
      <c r="A16" s="8">
        <v>311</v>
      </c>
      <c r="C16" s="100" t="s">
        <v>70</v>
      </c>
      <c r="E16" s="5"/>
    </row>
    <row r="17" spans="1:23" s="100" customFormat="1" x14ac:dyDescent="0.45">
      <c r="A17" s="8"/>
      <c r="C17" s="100" t="s">
        <v>97</v>
      </c>
      <c r="E17" s="5">
        <v>31220750.77</v>
      </c>
      <c r="G17" s="68" t="s">
        <v>335</v>
      </c>
      <c r="H17" s="69" t="s">
        <v>8</v>
      </c>
      <c r="I17" s="70">
        <v>90</v>
      </c>
      <c r="J17" s="66"/>
      <c r="K17" s="78">
        <v>-0.13</v>
      </c>
      <c r="L17" s="66"/>
      <c r="M17" s="66">
        <f t="shared" ref="M17" si="0">E17*(1-K17)</f>
        <v>35279448.370099999</v>
      </c>
      <c r="N17" s="66"/>
      <c r="O17" s="66">
        <v>25348498.98</v>
      </c>
      <c r="P17" s="66"/>
      <c r="Q17" s="66">
        <f t="shared" ref="Q17" si="1">M17-O17</f>
        <v>9930949.3900999986</v>
      </c>
      <c r="R17" s="66"/>
      <c r="S17" s="72">
        <v>4.5</v>
      </c>
      <c r="T17" s="22"/>
      <c r="U17" s="5">
        <f>Q17/S17</f>
        <v>2206877.6422444442</v>
      </c>
      <c r="W17" s="16">
        <f>U17/E17</f>
        <v>7.0686245135560016E-2</v>
      </c>
    </row>
    <row r="18" spans="1:23" s="100" customFormat="1" x14ac:dyDescent="0.45">
      <c r="A18" s="8"/>
      <c r="C18" s="100" t="s">
        <v>98</v>
      </c>
      <c r="E18" s="5">
        <v>28704588.48</v>
      </c>
      <c r="G18" s="68" t="s">
        <v>335</v>
      </c>
      <c r="H18" s="69" t="s">
        <v>8</v>
      </c>
      <c r="I18" s="70">
        <v>90</v>
      </c>
      <c r="J18" s="66"/>
      <c r="K18" s="78">
        <v>-0.13</v>
      </c>
      <c r="L18" s="66"/>
      <c r="M18" s="66">
        <f t="shared" ref="M18:M22" si="2">E18*(1-K18)</f>
        <v>32436184.982399996</v>
      </c>
      <c r="N18" s="66"/>
      <c r="O18" s="66">
        <v>23127581.170000002</v>
      </c>
      <c r="P18" s="66"/>
      <c r="Q18" s="66">
        <f t="shared" ref="Q18:Q22" si="3">M18-O18</f>
        <v>9308603.8123999946</v>
      </c>
      <c r="R18" s="66"/>
      <c r="S18" s="72">
        <v>4.5</v>
      </c>
      <c r="T18" s="22"/>
      <c r="U18" s="5">
        <f t="shared" ref="U18:U22" si="4">Q18/S18</f>
        <v>2068578.6249777765</v>
      </c>
      <c r="W18" s="16">
        <f t="shared" ref="W18:W22" si="5">U18/E18</f>
        <v>7.2064388814320202E-2</v>
      </c>
    </row>
    <row r="19" spans="1:23" s="100" customFormat="1" x14ac:dyDescent="0.45">
      <c r="A19" s="8"/>
      <c r="C19" s="100" t="s">
        <v>99</v>
      </c>
      <c r="E19" s="5">
        <v>70365075.150000006</v>
      </c>
      <c r="G19" s="68" t="s">
        <v>335</v>
      </c>
      <c r="H19" s="69" t="s">
        <v>8</v>
      </c>
      <c r="I19" s="70">
        <v>90</v>
      </c>
      <c r="J19" s="66"/>
      <c r="K19" s="78">
        <v>-0.13</v>
      </c>
      <c r="L19" s="66"/>
      <c r="M19" s="66">
        <f t="shared" si="2"/>
        <v>79512534.919499993</v>
      </c>
      <c r="N19" s="66"/>
      <c r="O19" s="66">
        <v>49848510.439999998</v>
      </c>
      <c r="P19" s="66"/>
      <c r="Q19" s="66">
        <f t="shared" si="3"/>
        <v>29664024.479499996</v>
      </c>
      <c r="R19" s="66"/>
      <c r="S19" s="72">
        <v>4.5</v>
      </c>
      <c r="T19" s="22"/>
      <c r="U19" s="5">
        <f t="shared" si="4"/>
        <v>6592005.439888888</v>
      </c>
      <c r="W19" s="16">
        <f t="shared" si="5"/>
        <v>9.3682916217121201E-2</v>
      </c>
    </row>
    <row r="20" spans="1:23" s="100" customFormat="1" x14ac:dyDescent="0.45">
      <c r="A20" s="8"/>
      <c r="C20" s="100" t="s">
        <v>100</v>
      </c>
      <c r="E20" s="5">
        <v>403636</v>
      </c>
      <c r="G20" s="68" t="s">
        <v>335</v>
      </c>
      <c r="H20" s="69" t="s">
        <v>8</v>
      </c>
      <c r="I20" s="70">
        <v>90</v>
      </c>
      <c r="J20" s="66"/>
      <c r="K20" s="78">
        <v>-0.05</v>
      </c>
      <c r="L20" s="66"/>
      <c r="M20" s="66">
        <f t="shared" si="2"/>
        <v>423817.80000000005</v>
      </c>
      <c r="N20" s="66"/>
      <c r="O20" s="66">
        <v>82795.8</v>
      </c>
      <c r="P20" s="66"/>
      <c r="Q20" s="66">
        <f t="shared" si="3"/>
        <v>341022.00000000006</v>
      </c>
      <c r="R20" s="66"/>
      <c r="S20" s="72">
        <v>20.5</v>
      </c>
      <c r="T20" s="22"/>
      <c r="U20" s="5">
        <f t="shared" si="4"/>
        <v>16635.219512195126</v>
      </c>
      <c r="W20" s="16">
        <f t="shared" si="5"/>
        <v>4.1213418803563426E-2</v>
      </c>
    </row>
    <row r="21" spans="1:23" s="100" customFormat="1" x14ac:dyDescent="0.45">
      <c r="A21" s="8"/>
      <c r="C21" s="100" t="s">
        <v>101</v>
      </c>
      <c r="E21" s="5">
        <v>2850759.83</v>
      </c>
      <c r="G21" s="68" t="s">
        <v>335</v>
      </c>
      <c r="H21" s="69" t="s">
        <v>8</v>
      </c>
      <c r="I21" s="70">
        <v>90</v>
      </c>
      <c r="J21" s="66"/>
      <c r="K21" s="78">
        <v>-0.05</v>
      </c>
      <c r="L21" s="66"/>
      <c r="M21" s="66">
        <f t="shared" si="2"/>
        <v>2993297.8215000001</v>
      </c>
      <c r="N21" s="66"/>
      <c r="O21" s="66">
        <v>1634803.63</v>
      </c>
      <c r="P21" s="66"/>
      <c r="Q21" s="66">
        <f t="shared" si="3"/>
        <v>1358494.1915000002</v>
      </c>
      <c r="R21" s="66"/>
      <c r="S21" s="72">
        <v>22.5</v>
      </c>
      <c r="T21" s="22"/>
      <c r="U21" s="5">
        <f t="shared" si="4"/>
        <v>60377.519622222229</v>
      </c>
      <c r="W21" s="16">
        <f t="shared" si="5"/>
        <v>2.1179448014820045E-2</v>
      </c>
    </row>
    <row r="22" spans="1:23" s="100" customFormat="1" x14ac:dyDescent="0.45">
      <c r="A22" s="8"/>
      <c r="C22" s="100" t="s">
        <v>102</v>
      </c>
      <c r="E22" s="5">
        <v>572646.40000000002</v>
      </c>
      <c r="G22" s="68" t="s">
        <v>335</v>
      </c>
      <c r="H22" s="69" t="s">
        <v>8</v>
      </c>
      <c r="I22" s="70">
        <v>90</v>
      </c>
      <c r="J22" s="66"/>
      <c r="K22" s="78">
        <v>-0.05</v>
      </c>
      <c r="L22" s="66"/>
      <c r="M22" s="66">
        <f t="shared" si="2"/>
        <v>601278.72000000009</v>
      </c>
      <c r="N22" s="66"/>
      <c r="O22" s="66">
        <v>183557.45</v>
      </c>
      <c r="P22" s="66"/>
      <c r="Q22" s="66">
        <f t="shared" si="3"/>
        <v>417721.27000000008</v>
      </c>
      <c r="R22" s="66"/>
      <c r="S22" s="72">
        <v>23.4</v>
      </c>
      <c r="T22" s="22"/>
      <c r="U22" s="5">
        <f t="shared" si="4"/>
        <v>17851.336324786331</v>
      </c>
      <c r="W22" s="16">
        <f t="shared" si="5"/>
        <v>3.1173401814429166E-2</v>
      </c>
    </row>
    <row r="23" spans="1:23" s="100" customFormat="1" x14ac:dyDescent="0.45">
      <c r="A23" s="8"/>
      <c r="C23" s="100" t="s">
        <v>103</v>
      </c>
      <c r="E23" s="5">
        <v>1978196.66</v>
      </c>
      <c r="G23" s="68" t="s">
        <v>335</v>
      </c>
      <c r="H23" s="69" t="s">
        <v>8</v>
      </c>
      <c r="I23" s="70">
        <v>90</v>
      </c>
      <c r="J23" s="66"/>
      <c r="K23" s="78">
        <v>-0.05</v>
      </c>
      <c r="L23" s="66"/>
      <c r="M23" s="66">
        <f t="shared" ref="M23:M24" si="6">E23*(1-K23)</f>
        <v>2077106.493</v>
      </c>
      <c r="N23" s="66"/>
      <c r="O23" s="66">
        <v>1326576.57</v>
      </c>
      <c r="P23" s="66"/>
      <c r="Q23" s="66">
        <f t="shared" ref="Q23:Q24" si="7">M23-O23</f>
        <v>750529.92299999995</v>
      </c>
      <c r="R23" s="66"/>
      <c r="S23" s="72">
        <v>11.9</v>
      </c>
      <c r="T23" s="22"/>
      <c r="U23" s="5">
        <f t="shared" ref="U23:U24" si="8">Q23/S23</f>
        <v>63069.741428571426</v>
      </c>
      <c r="W23" s="16">
        <f t="shared" ref="W23:W24" si="9">U23/E23</f>
        <v>3.1882442582109823E-2</v>
      </c>
    </row>
    <row r="24" spans="1:23" s="100" customFormat="1" x14ac:dyDescent="0.45">
      <c r="A24" s="8"/>
      <c r="C24" s="100" t="s">
        <v>104</v>
      </c>
      <c r="E24" s="6">
        <v>608933.94999999995</v>
      </c>
      <c r="G24" s="68" t="s">
        <v>335</v>
      </c>
      <c r="H24" s="69" t="s">
        <v>8</v>
      </c>
      <c r="I24" s="70">
        <v>90</v>
      </c>
      <c r="J24" s="66"/>
      <c r="K24" s="73">
        <v>-0.05</v>
      </c>
      <c r="L24" s="66"/>
      <c r="M24" s="74">
        <f t="shared" si="6"/>
        <v>639380.64749999996</v>
      </c>
      <c r="N24" s="66"/>
      <c r="O24" s="74">
        <v>428038.51</v>
      </c>
      <c r="P24" s="66"/>
      <c r="Q24" s="74">
        <f t="shared" si="7"/>
        <v>211342.13749999995</v>
      </c>
      <c r="R24" s="66"/>
      <c r="S24" s="75">
        <v>12.9</v>
      </c>
      <c r="T24" s="22"/>
      <c r="U24" s="6">
        <f t="shared" si="8"/>
        <v>16383.111434108523</v>
      </c>
      <c r="W24" s="27">
        <f t="shared" si="9"/>
        <v>2.6904578787417789E-2</v>
      </c>
    </row>
    <row r="25" spans="1:23" s="100" customFormat="1" x14ac:dyDescent="0.45">
      <c r="A25" s="109"/>
      <c r="B25" s="109"/>
      <c r="C25" s="109"/>
      <c r="D25" s="109"/>
      <c r="E25" s="109"/>
      <c r="G25" s="30"/>
      <c r="H25" s="31"/>
      <c r="I25" s="32"/>
      <c r="J25" s="5"/>
      <c r="K25" s="29"/>
      <c r="L25" s="5"/>
      <c r="M25" s="5"/>
      <c r="N25" s="5"/>
      <c r="O25" s="5"/>
      <c r="P25" s="5"/>
      <c r="Q25" s="5"/>
      <c r="R25" s="5"/>
      <c r="S25" s="22"/>
      <c r="T25" s="22"/>
      <c r="U25" s="5"/>
      <c r="W25" s="16"/>
    </row>
    <row r="26" spans="1:23" s="100" customFormat="1" x14ac:dyDescent="0.45">
      <c r="A26" s="109"/>
      <c r="B26" s="109"/>
      <c r="C26" s="100" t="s">
        <v>77</v>
      </c>
      <c r="E26" s="61">
        <f>SUM(E17:E24)</f>
        <v>136704587.24000001</v>
      </c>
      <c r="G26" s="30"/>
      <c r="H26" s="31"/>
      <c r="I26" s="32"/>
      <c r="J26" s="5"/>
      <c r="K26" s="78">
        <f>-M26/E26+1</f>
        <v>-0.12624640374138174</v>
      </c>
      <c r="L26" s="79"/>
      <c r="M26" s="61">
        <f>SUM(M17:M24)</f>
        <v>153963049.75400001</v>
      </c>
      <c r="N26" s="79"/>
      <c r="O26" s="61">
        <f>SUM(O17:O24)</f>
        <v>101980362.55</v>
      </c>
      <c r="P26" s="79"/>
      <c r="Q26" s="61">
        <f>SUM(Q17:Q24)</f>
        <v>51982687.203999996</v>
      </c>
      <c r="R26" s="79"/>
      <c r="S26" s="80">
        <f>Q26/U26</f>
        <v>4.7078182709792715</v>
      </c>
      <c r="T26" s="62"/>
      <c r="U26" s="61">
        <f>SUM(U17:U24)</f>
        <v>11041778.63543299</v>
      </c>
      <c r="V26" s="63"/>
      <c r="W26" s="64">
        <f>U26/E26</f>
        <v>8.0771090848970037E-2</v>
      </c>
    </row>
    <row r="27" spans="1:23" s="100" customFormat="1" x14ac:dyDescent="0.45">
      <c r="A27" s="109"/>
      <c r="B27" s="109"/>
      <c r="C27" s="109"/>
      <c r="D27" s="109"/>
      <c r="E27" s="109"/>
    </row>
    <row r="28" spans="1:23" s="100" customFormat="1" x14ac:dyDescent="0.45">
      <c r="A28" s="8">
        <v>312</v>
      </c>
      <c r="C28" s="100" t="s">
        <v>105</v>
      </c>
      <c r="E28" s="5"/>
    </row>
    <row r="29" spans="1:23" s="100" customFormat="1" x14ac:dyDescent="0.45">
      <c r="A29" s="8"/>
      <c r="C29" s="100" t="s">
        <v>106</v>
      </c>
      <c r="E29" s="5">
        <v>145963650.44</v>
      </c>
      <c r="G29" s="68" t="s">
        <v>69</v>
      </c>
      <c r="H29" s="69" t="s">
        <v>8</v>
      </c>
      <c r="I29" s="70">
        <v>75</v>
      </c>
      <c r="J29" s="66"/>
      <c r="K29" s="71">
        <v>-0.13</v>
      </c>
      <c r="L29" s="66"/>
      <c r="M29" s="66">
        <f t="shared" ref="M29" si="10">E29*(1-K29)</f>
        <v>164938924.99719998</v>
      </c>
      <c r="N29" s="66"/>
      <c r="O29" s="66">
        <v>112216417.78</v>
      </c>
      <c r="P29" s="66"/>
      <c r="Q29" s="66">
        <f t="shared" ref="Q29" si="11">M29-O29</f>
        <v>52722507.217199981</v>
      </c>
      <c r="R29" s="66"/>
      <c r="S29" s="72">
        <v>4.4000000000000004</v>
      </c>
      <c r="T29" s="22"/>
      <c r="U29" s="5">
        <f>Q29/S29</f>
        <v>11982388.003909085</v>
      </c>
      <c r="W29" s="16">
        <f>U29/E29</f>
        <v>8.2091589020888325E-2</v>
      </c>
    </row>
    <row r="30" spans="1:23" s="100" customFormat="1" x14ac:dyDescent="0.45">
      <c r="A30" s="8"/>
      <c r="C30" s="100" t="s">
        <v>107</v>
      </c>
      <c r="E30" s="5">
        <v>131206325.87</v>
      </c>
      <c r="G30" s="68" t="s">
        <v>69</v>
      </c>
      <c r="H30" s="69" t="s">
        <v>8</v>
      </c>
      <c r="I30" s="70">
        <v>75</v>
      </c>
      <c r="J30" s="66"/>
      <c r="K30" s="71">
        <v>-0.13</v>
      </c>
      <c r="L30" s="66"/>
      <c r="M30" s="66">
        <f t="shared" ref="M30:M36" si="12">E30*(1-K30)</f>
        <v>148263148.2331</v>
      </c>
      <c r="N30" s="66"/>
      <c r="O30" s="66">
        <v>98713393.5</v>
      </c>
      <c r="P30" s="66"/>
      <c r="Q30" s="66">
        <f t="shared" ref="Q30:Q36" si="13">M30-O30</f>
        <v>49549754.733099997</v>
      </c>
      <c r="R30" s="66"/>
      <c r="S30" s="72">
        <v>4.5</v>
      </c>
      <c r="T30" s="22"/>
      <c r="U30" s="5">
        <f t="shared" ref="U30:U36" si="14">Q30/S30</f>
        <v>11011056.607355556</v>
      </c>
      <c r="W30" s="16">
        <f t="shared" ref="W30:W36" si="15">U30/E30</f>
        <v>8.3921690012609407E-2</v>
      </c>
    </row>
    <row r="31" spans="1:23" s="100" customFormat="1" x14ac:dyDescent="0.45">
      <c r="A31" s="8"/>
      <c r="C31" s="100" t="s">
        <v>108</v>
      </c>
      <c r="E31" s="5">
        <v>18328450.760000002</v>
      </c>
      <c r="G31" s="68" t="s">
        <v>69</v>
      </c>
      <c r="H31" s="69" t="s">
        <v>8</v>
      </c>
      <c r="I31" s="70">
        <v>75</v>
      </c>
      <c r="J31" s="66"/>
      <c r="K31" s="71">
        <v>-0.13</v>
      </c>
      <c r="L31" s="66"/>
      <c r="M31" s="66">
        <f t="shared" si="12"/>
        <v>20711149.358800001</v>
      </c>
      <c r="N31" s="66"/>
      <c r="O31" s="66">
        <v>10266148.93</v>
      </c>
      <c r="P31" s="66"/>
      <c r="Q31" s="66">
        <f t="shared" si="13"/>
        <v>10445000.428800002</v>
      </c>
      <c r="R31" s="66"/>
      <c r="S31" s="72">
        <v>4.5</v>
      </c>
      <c r="T31" s="22"/>
      <c r="U31" s="5">
        <f t="shared" si="14"/>
        <v>2321111.2064000005</v>
      </c>
      <c r="W31" s="16">
        <f t="shared" si="15"/>
        <v>0.12663979278955709</v>
      </c>
    </row>
    <row r="32" spans="1:23" s="100" customFormat="1" x14ac:dyDescent="0.45">
      <c r="A32" s="8"/>
      <c r="C32" s="100" t="s">
        <v>109</v>
      </c>
      <c r="E32" s="5">
        <v>43145544.880000003</v>
      </c>
      <c r="G32" s="68" t="s">
        <v>69</v>
      </c>
      <c r="H32" s="69" t="s">
        <v>8</v>
      </c>
      <c r="I32" s="70">
        <v>75</v>
      </c>
      <c r="J32" s="66"/>
      <c r="K32" s="71">
        <v>-0.05</v>
      </c>
      <c r="L32" s="66"/>
      <c r="M32" s="66">
        <f t="shared" si="12"/>
        <v>45302822.124000005</v>
      </c>
      <c r="N32" s="66"/>
      <c r="O32" s="66">
        <v>35913090.170000002</v>
      </c>
      <c r="P32" s="66"/>
      <c r="Q32" s="66">
        <f t="shared" si="13"/>
        <v>9389731.9540000036</v>
      </c>
      <c r="R32" s="66"/>
      <c r="S32" s="72">
        <v>11.7</v>
      </c>
      <c r="T32" s="22"/>
      <c r="U32" s="5">
        <f t="shared" si="14"/>
        <v>802541.19264957297</v>
      </c>
      <c r="W32" s="16">
        <f t="shared" si="15"/>
        <v>1.8600789371919342E-2</v>
      </c>
    </row>
    <row r="33" spans="1:23" s="100" customFormat="1" x14ac:dyDescent="0.45">
      <c r="A33" s="8"/>
      <c r="C33" s="100" t="s">
        <v>100</v>
      </c>
      <c r="E33" s="5">
        <v>18138531.280000001</v>
      </c>
      <c r="G33" s="68" t="s">
        <v>69</v>
      </c>
      <c r="H33" s="69" t="s">
        <v>8</v>
      </c>
      <c r="I33" s="70">
        <v>75</v>
      </c>
      <c r="J33" s="66"/>
      <c r="K33" s="71">
        <v>-0.05</v>
      </c>
      <c r="L33" s="66"/>
      <c r="M33" s="66">
        <f t="shared" si="12"/>
        <v>19045457.844000001</v>
      </c>
      <c r="N33" s="66"/>
      <c r="O33" s="66">
        <v>10061264.380000001</v>
      </c>
      <c r="P33" s="66"/>
      <c r="Q33" s="66">
        <f t="shared" si="13"/>
        <v>8984193.4639999997</v>
      </c>
      <c r="R33" s="66"/>
      <c r="S33" s="72">
        <v>20</v>
      </c>
      <c r="T33" s="22"/>
      <c r="U33" s="5">
        <f t="shared" si="14"/>
        <v>449209.67319999996</v>
      </c>
      <c r="W33" s="16">
        <f t="shared" si="15"/>
        <v>2.4765493207011186E-2</v>
      </c>
    </row>
    <row r="34" spans="1:23" s="100" customFormat="1" x14ac:dyDescent="0.45">
      <c r="A34" s="8"/>
      <c r="C34" s="100" t="s">
        <v>101</v>
      </c>
      <c r="E34" s="5">
        <v>86640662.870000005</v>
      </c>
      <c r="G34" s="68" t="s">
        <v>69</v>
      </c>
      <c r="H34" s="69" t="s">
        <v>8</v>
      </c>
      <c r="I34" s="70">
        <v>75</v>
      </c>
      <c r="J34" s="66"/>
      <c r="K34" s="71">
        <v>-0.05</v>
      </c>
      <c r="L34" s="66"/>
      <c r="M34" s="66">
        <f t="shared" si="12"/>
        <v>90972696.013500005</v>
      </c>
      <c r="N34" s="66"/>
      <c r="O34" s="66">
        <v>71087378.810000002</v>
      </c>
      <c r="P34" s="66"/>
      <c r="Q34" s="66">
        <f t="shared" si="13"/>
        <v>19885317.203500003</v>
      </c>
      <c r="R34" s="66"/>
      <c r="S34" s="72">
        <v>21.9</v>
      </c>
      <c r="T34" s="22"/>
      <c r="U34" s="5">
        <f t="shared" si="14"/>
        <v>908005.35175799101</v>
      </c>
      <c r="W34" s="16">
        <f t="shared" si="15"/>
        <v>1.0480129325884865E-2</v>
      </c>
    </row>
    <row r="35" spans="1:23" s="100" customFormat="1" x14ac:dyDescent="0.45">
      <c r="A35" s="8"/>
      <c r="C35" s="100" t="s">
        <v>102</v>
      </c>
      <c r="E35" s="5">
        <v>27136035.440000001</v>
      </c>
      <c r="G35" s="68" t="s">
        <v>69</v>
      </c>
      <c r="H35" s="69" t="s">
        <v>8</v>
      </c>
      <c r="I35" s="70">
        <v>75</v>
      </c>
      <c r="J35" s="66"/>
      <c r="K35" s="71">
        <v>-0.05</v>
      </c>
      <c r="L35" s="66"/>
      <c r="M35" s="66">
        <f t="shared" si="12"/>
        <v>28492837.212000001</v>
      </c>
      <c r="N35" s="66"/>
      <c r="O35" s="66">
        <v>7013130.5</v>
      </c>
      <c r="P35" s="66"/>
      <c r="Q35" s="66">
        <f t="shared" si="13"/>
        <v>21479706.712000001</v>
      </c>
      <c r="R35" s="66"/>
      <c r="S35" s="72">
        <v>22.9</v>
      </c>
      <c r="T35" s="22"/>
      <c r="U35" s="5">
        <f t="shared" si="14"/>
        <v>937978.45903930138</v>
      </c>
      <c r="W35" s="16">
        <f t="shared" si="15"/>
        <v>3.4565788400197542E-2</v>
      </c>
    </row>
    <row r="36" spans="1:23" s="100" customFormat="1" x14ac:dyDescent="0.45">
      <c r="A36" s="8"/>
      <c r="C36" s="100" t="s">
        <v>103</v>
      </c>
      <c r="E36" s="5">
        <v>16510305.77</v>
      </c>
      <c r="G36" s="68" t="s">
        <v>69</v>
      </c>
      <c r="H36" s="69" t="s">
        <v>8</v>
      </c>
      <c r="I36" s="70">
        <v>75</v>
      </c>
      <c r="J36" s="66"/>
      <c r="K36" s="71">
        <v>-0.05</v>
      </c>
      <c r="L36" s="66"/>
      <c r="M36" s="66">
        <f t="shared" si="12"/>
        <v>17335821.058499999</v>
      </c>
      <c r="N36" s="66"/>
      <c r="O36" s="66">
        <v>14786151.16</v>
      </c>
      <c r="P36" s="66"/>
      <c r="Q36" s="66">
        <f t="shared" si="13"/>
        <v>2549669.8984999992</v>
      </c>
      <c r="R36" s="66"/>
      <c r="S36" s="72">
        <v>11.8</v>
      </c>
      <c r="T36" s="22"/>
      <c r="U36" s="5">
        <f t="shared" si="14"/>
        <v>216073.72021186433</v>
      </c>
      <c r="W36" s="16">
        <f t="shared" si="15"/>
        <v>1.3087202818767926E-2</v>
      </c>
    </row>
    <row r="37" spans="1:23" s="100" customFormat="1" x14ac:dyDescent="0.45">
      <c r="A37" s="8"/>
      <c r="C37" s="100" t="s">
        <v>104</v>
      </c>
      <c r="E37" s="6">
        <v>44549418.75</v>
      </c>
      <c r="G37" s="68" t="s">
        <v>69</v>
      </c>
      <c r="H37" s="69" t="s">
        <v>8</v>
      </c>
      <c r="I37" s="70">
        <v>75</v>
      </c>
      <c r="J37" s="66"/>
      <c r="K37" s="73">
        <v>-0.05</v>
      </c>
      <c r="L37" s="66"/>
      <c r="M37" s="74">
        <f t="shared" ref="M37" si="16">E37*(1-K37)</f>
        <v>46776889.6875</v>
      </c>
      <c r="N37" s="66"/>
      <c r="O37" s="74">
        <v>34507216.350000001</v>
      </c>
      <c r="P37" s="66"/>
      <c r="Q37" s="74">
        <f t="shared" ref="Q37" si="17">M37-O37</f>
        <v>12269673.337499999</v>
      </c>
      <c r="R37" s="66"/>
      <c r="S37" s="75">
        <v>12.7</v>
      </c>
      <c r="T37" s="22"/>
      <c r="U37" s="6">
        <f t="shared" ref="U37" si="18">Q37/S37</f>
        <v>966116.01082677161</v>
      </c>
      <c r="W37" s="27">
        <f t="shared" ref="W37" si="19">U37/E37</f>
        <v>2.1686388687770963E-2</v>
      </c>
    </row>
    <row r="38" spans="1:23" s="100" customFormat="1" x14ac:dyDescent="0.45">
      <c r="A38" s="109"/>
      <c r="B38" s="109"/>
      <c r="C38" s="109"/>
      <c r="D38" s="109"/>
      <c r="E38" s="109"/>
      <c r="G38" s="30"/>
      <c r="H38" s="31"/>
      <c r="I38" s="32"/>
      <c r="J38" s="5"/>
      <c r="K38" s="29"/>
      <c r="L38" s="5"/>
      <c r="M38" s="5"/>
      <c r="N38" s="5"/>
      <c r="O38" s="5"/>
      <c r="P38" s="5"/>
      <c r="Q38" s="5"/>
      <c r="R38" s="5"/>
      <c r="S38" s="22"/>
      <c r="T38" s="22"/>
      <c r="U38" s="5"/>
      <c r="W38" s="16"/>
    </row>
    <row r="39" spans="1:23" s="100" customFormat="1" x14ac:dyDescent="0.45">
      <c r="A39" s="109"/>
      <c r="B39" s="109"/>
      <c r="C39" s="100" t="s">
        <v>110</v>
      </c>
      <c r="E39" s="61">
        <f>SUM(E29:E37)</f>
        <v>531618926.06</v>
      </c>
      <c r="G39" s="30"/>
      <c r="H39" s="31"/>
      <c r="I39" s="32"/>
      <c r="J39" s="5"/>
      <c r="K39" s="78">
        <f>-M39/E39+1</f>
        <v>-9.446770610821309E-2</v>
      </c>
      <c r="L39" s="79"/>
      <c r="M39" s="61">
        <f>SUM(M29:M37)</f>
        <v>581839746.52859998</v>
      </c>
      <c r="N39" s="79"/>
      <c r="O39" s="61">
        <f>SUM(O29:O37)</f>
        <v>394564191.58000004</v>
      </c>
      <c r="P39" s="79"/>
      <c r="Q39" s="61">
        <f>SUM(Q29:Q37)</f>
        <v>187275554.94859999</v>
      </c>
      <c r="R39" s="79"/>
      <c r="S39" s="80">
        <f>Q39/U39</f>
        <v>6.328056905293538</v>
      </c>
      <c r="T39" s="62"/>
      <c r="U39" s="61">
        <f>SUM(U29:U37)</f>
        <v>29594480.225350138</v>
      </c>
      <c r="V39" s="63"/>
      <c r="W39" s="64">
        <f>U39/E39</f>
        <v>5.5668597889628219E-2</v>
      </c>
    </row>
    <row r="40" spans="1:23" s="100" customFormat="1" x14ac:dyDescent="0.45">
      <c r="A40" s="109"/>
      <c r="B40" s="109"/>
      <c r="E40" s="61"/>
    </row>
    <row r="41" spans="1:23" s="100" customFormat="1" x14ac:dyDescent="0.45">
      <c r="A41" s="8">
        <v>314</v>
      </c>
      <c r="C41" s="100" t="s">
        <v>262</v>
      </c>
      <c r="E41" s="5"/>
    </row>
    <row r="42" spans="1:23" s="100" customFormat="1" x14ac:dyDescent="0.45">
      <c r="A42" s="8"/>
      <c r="C42" s="100" t="s">
        <v>263</v>
      </c>
      <c r="E42" s="5">
        <v>43120404.939999998</v>
      </c>
      <c r="G42" s="68" t="s">
        <v>69</v>
      </c>
      <c r="H42" s="69" t="s">
        <v>8</v>
      </c>
      <c r="I42" s="70">
        <v>50</v>
      </c>
      <c r="J42" s="66"/>
      <c r="K42" s="78">
        <v>-0.13</v>
      </c>
      <c r="L42" s="66"/>
      <c r="M42" s="66">
        <f t="shared" ref="M42" si="20">E42*(1-K42)</f>
        <v>48726057.582199991</v>
      </c>
      <c r="N42" s="66"/>
      <c r="O42" s="66">
        <v>25362933.449999999</v>
      </c>
      <c r="P42" s="66"/>
      <c r="Q42" s="66">
        <f t="shared" ref="Q42" si="21">M42-O42</f>
        <v>23363124.132199991</v>
      </c>
      <c r="R42" s="66"/>
      <c r="S42" s="72">
        <v>4.4000000000000004</v>
      </c>
      <c r="T42" s="22"/>
      <c r="U42" s="5">
        <f>Q42/S42</f>
        <v>5309800.9391363617</v>
      </c>
      <c r="W42" s="16">
        <f>U42/E42</f>
        <v>0.12313893959309284</v>
      </c>
    </row>
    <row r="43" spans="1:23" s="100" customFormat="1" x14ac:dyDescent="0.45">
      <c r="A43" s="8"/>
      <c r="C43" s="100" t="s">
        <v>264</v>
      </c>
      <c r="E43" s="5">
        <v>43450528.780000001</v>
      </c>
      <c r="G43" s="68" t="s">
        <v>69</v>
      </c>
      <c r="H43" s="69" t="s">
        <v>8</v>
      </c>
      <c r="I43" s="70">
        <v>50</v>
      </c>
      <c r="J43" s="66"/>
      <c r="K43" s="78">
        <v>-0.13</v>
      </c>
      <c r="L43" s="66"/>
      <c r="M43" s="66">
        <f t="shared" ref="M43:M48" si="22">E43*(1-K43)</f>
        <v>49099097.521399997</v>
      </c>
      <c r="N43" s="66"/>
      <c r="O43" s="66">
        <v>25880798.129999999</v>
      </c>
      <c r="P43" s="66"/>
      <c r="Q43" s="66">
        <f t="shared" ref="Q43:Q48" si="23">M43-O43</f>
        <v>23218299.391399998</v>
      </c>
      <c r="R43" s="66"/>
      <c r="S43" s="72">
        <v>4.4000000000000004</v>
      </c>
      <c r="T43" s="22"/>
      <c r="U43" s="5">
        <f t="shared" ref="U43:U48" si="24">Q43/S43</f>
        <v>5276886.2253181813</v>
      </c>
      <c r="W43" s="16">
        <f t="shared" ref="W43:W48" si="25">U43/E43</f>
        <v>0.1214458459651036</v>
      </c>
    </row>
    <row r="44" spans="1:23" s="100" customFormat="1" x14ac:dyDescent="0.45">
      <c r="A44" s="8"/>
      <c r="C44" s="100" t="s">
        <v>109</v>
      </c>
      <c r="E44" s="5">
        <v>23061354.719999999</v>
      </c>
      <c r="G44" s="68" t="s">
        <v>69</v>
      </c>
      <c r="H44" s="69" t="s">
        <v>8</v>
      </c>
      <c r="I44" s="70">
        <v>50</v>
      </c>
      <c r="J44" s="66"/>
      <c r="K44" s="78">
        <v>-0.05</v>
      </c>
      <c r="L44" s="66"/>
      <c r="M44" s="66">
        <f t="shared" si="22"/>
        <v>24214422.456</v>
      </c>
      <c r="N44" s="66"/>
      <c r="O44" s="66">
        <v>18567898</v>
      </c>
      <c r="P44" s="66"/>
      <c r="Q44" s="66">
        <f t="shared" si="23"/>
        <v>5646524.4560000002</v>
      </c>
      <c r="R44" s="66"/>
      <c r="S44" s="72">
        <v>11.4</v>
      </c>
      <c r="T44" s="22"/>
      <c r="U44" s="5">
        <f t="shared" si="24"/>
        <v>495309.16280701756</v>
      </c>
      <c r="W44" s="16">
        <f t="shared" si="25"/>
        <v>2.1477886655871949E-2</v>
      </c>
    </row>
    <row r="45" spans="1:23" s="100" customFormat="1" x14ac:dyDescent="0.45">
      <c r="A45" s="8"/>
      <c r="C45" s="100" t="s">
        <v>100</v>
      </c>
      <c r="E45" s="5">
        <v>16211252.08</v>
      </c>
      <c r="G45" s="68" t="s">
        <v>69</v>
      </c>
      <c r="H45" s="69" t="s">
        <v>8</v>
      </c>
      <c r="I45" s="70">
        <v>50</v>
      </c>
      <c r="J45" s="66"/>
      <c r="K45" s="78">
        <v>-0.05</v>
      </c>
      <c r="L45" s="66"/>
      <c r="M45" s="66">
        <f t="shared" si="22"/>
        <v>17021814.684</v>
      </c>
      <c r="N45" s="66"/>
      <c r="O45" s="66">
        <v>8649797.5700000003</v>
      </c>
      <c r="P45" s="66"/>
      <c r="Q45" s="66">
        <f t="shared" si="23"/>
        <v>8372017.1140000001</v>
      </c>
      <c r="R45" s="66"/>
      <c r="S45" s="72">
        <v>19</v>
      </c>
      <c r="T45" s="22"/>
      <c r="U45" s="5">
        <f t="shared" si="24"/>
        <v>440632.47968421056</v>
      </c>
      <c r="W45" s="16">
        <f t="shared" si="25"/>
        <v>2.7180656836977058E-2</v>
      </c>
    </row>
    <row r="46" spans="1:23" s="100" customFormat="1" x14ac:dyDescent="0.45">
      <c r="A46" s="8"/>
      <c r="C46" s="100" t="s">
        <v>101</v>
      </c>
      <c r="E46" s="5">
        <v>90282533.519999996</v>
      </c>
      <c r="G46" s="68" t="s">
        <v>69</v>
      </c>
      <c r="H46" s="69" t="s">
        <v>8</v>
      </c>
      <c r="I46" s="70">
        <v>50</v>
      </c>
      <c r="J46" s="66"/>
      <c r="K46" s="78">
        <v>-0.05</v>
      </c>
      <c r="L46" s="66"/>
      <c r="M46" s="66">
        <f t="shared" si="22"/>
        <v>94796660.195999995</v>
      </c>
      <c r="N46" s="66"/>
      <c r="O46" s="66">
        <v>74104150.189999998</v>
      </c>
      <c r="P46" s="66"/>
      <c r="Q46" s="66">
        <f t="shared" si="23"/>
        <v>20692510.005999997</v>
      </c>
      <c r="R46" s="66"/>
      <c r="S46" s="72">
        <v>20.9</v>
      </c>
      <c r="T46" s="22"/>
      <c r="U46" s="5">
        <f t="shared" si="24"/>
        <v>990072.24909090903</v>
      </c>
      <c r="W46" s="16">
        <f t="shared" si="25"/>
        <v>1.0966376446132646E-2</v>
      </c>
    </row>
    <row r="47" spans="1:23" s="100" customFormat="1" x14ac:dyDescent="0.45">
      <c r="A47" s="8"/>
      <c r="C47" s="100" t="s">
        <v>102</v>
      </c>
      <c r="E47" s="5">
        <v>25596100.379999999</v>
      </c>
      <c r="G47" s="68" t="s">
        <v>69</v>
      </c>
      <c r="H47" s="69" t="s">
        <v>8</v>
      </c>
      <c r="I47" s="70">
        <v>50</v>
      </c>
      <c r="J47" s="66"/>
      <c r="K47" s="78">
        <v>-0.05</v>
      </c>
      <c r="L47" s="66"/>
      <c r="M47" s="66">
        <f t="shared" si="22"/>
        <v>26875905.399</v>
      </c>
      <c r="N47" s="66"/>
      <c r="O47" s="66">
        <v>9769886.5299999993</v>
      </c>
      <c r="P47" s="66"/>
      <c r="Q47" s="66">
        <f t="shared" si="23"/>
        <v>17106018.869000003</v>
      </c>
      <c r="R47" s="66"/>
      <c r="S47" s="72">
        <v>21.8</v>
      </c>
      <c r="T47" s="22"/>
      <c r="U47" s="5">
        <f t="shared" si="24"/>
        <v>784679.7646330276</v>
      </c>
      <c r="W47" s="16">
        <f t="shared" si="25"/>
        <v>3.0656223134917539E-2</v>
      </c>
    </row>
    <row r="48" spans="1:23" s="100" customFormat="1" x14ac:dyDescent="0.45">
      <c r="A48" s="8"/>
      <c r="C48" s="100" t="s">
        <v>103</v>
      </c>
      <c r="E48" s="5">
        <v>24747396.809999999</v>
      </c>
      <c r="G48" s="68" t="s">
        <v>69</v>
      </c>
      <c r="H48" s="69" t="s">
        <v>8</v>
      </c>
      <c r="I48" s="70">
        <v>50</v>
      </c>
      <c r="J48" s="66"/>
      <c r="K48" s="78">
        <v>-0.05</v>
      </c>
      <c r="L48" s="66"/>
      <c r="M48" s="66">
        <f t="shared" si="22"/>
        <v>25984766.6505</v>
      </c>
      <c r="N48" s="66"/>
      <c r="O48" s="66">
        <v>19566553.879999999</v>
      </c>
      <c r="P48" s="66"/>
      <c r="Q48" s="66">
        <f t="shared" si="23"/>
        <v>6418212.7705000006</v>
      </c>
      <c r="R48" s="66"/>
      <c r="S48" s="72">
        <v>11.6</v>
      </c>
      <c r="T48" s="22"/>
      <c r="U48" s="5">
        <f t="shared" si="24"/>
        <v>553294.20435344835</v>
      </c>
      <c r="W48" s="16">
        <f t="shared" si="25"/>
        <v>2.2357672954509366E-2</v>
      </c>
    </row>
    <row r="49" spans="1:23" s="100" customFormat="1" x14ac:dyDescent="0.45">
      <c r="A49" s="8"/>
      <c r="C49" s="100" t="s">
        <v>104</v>
      </c>
      <c r="E49" s="6">
        <v>18845310.170000002</v>
      </c>
      <c r="G49" s="68" t="s">
        <v>69</v>
      </c>
      <c r="H49" s="69" t="s">
        <v>8</v>
      </c>
      <c r="I49" s="70">
        <v>50</v>
      </c>
      <c r="J49" s="66"/>
      <c r="K49" s="73">
        <v>-0.05</v>
      </c>
      <c r="L49" s="66"/>
      <c r="M49" s="74">
        <f t="shared" ref="M49" si="26">E49*(1-K49)</f>
        <v>19787575.678500004</v>
      </c>
      <c r="N49" s="66"/>
      <c r="O49" s="74">
        <v>13625562.41</v>
      </c>
      <c r="P49" s="66"/>
      <c r="Q49" s="74">
        <f t="shared" ref="Q49" si="27">M49-O49</f>
        <v>6162013.268500004</v>
      </c>
      <c r="R49" s="66"/>
      <c r="S49" s="75">
        <v>12.5</v>
      </c>
      <c r="T49" s="22"/>
      <c r="U49" s="6">
        <f t="shared" ref="U49" si="28">Q49/S49</f>
        <v>492961.06148000032</v>
      </c>
      <c r="W49" s="27">
        <f t="shared" ref="W49" si="29">U49/E49</f>
        <v>2.61582885626764E-2</v>
      </c>
    </row>
    <row r="50" spans="1:23" s="100" customFormat="1" x14ac:dyDescent="0.45">
      <c r="A50" s="109"/>
      <c r="B50" s="109"/>
      <c r="C50" s="109"/>
      <c r="D50" s="109"/>
      <c r="E50" s="109"/>
      <c r="G50" s="30"/>
      <c r="H50" s="31"/>
      <c r="I50" s="32"/>
      <c r="J50" s="5"/>
      <c r="K50" s="29"/>
      <c r="L50" s="5"/>
      <c r="M50" s="5"/>
      <c r="N50" s="5"/>
      <c r="O50" s="5"/>
      <c r="P50" s="5"/>
      <c r="Q50" s="5"/>
      <c r="R50" s="5"/>
      <c r="S50" s="22"/>
      <c r="T50" s="22"/>
      <c r="U50" s="5"/>
      <c r="W50" s="16"/>
    </row>
    <row r="51" spans="1:23" s="100" customFormat="1" x14ac:dyDescent="0.45">
      <c r="A51" s="109"/>
      <c r="B51" s="109"/>
      <c r="C51" s="100" t="s">
        <v>265</v>
      </c>
      <c r="E51" s="61">
        <f>SUM(E42:E49)</f>
        <v>285314881.39999998</v>
      </c>
      <c r="G51" s="30"/>
      <c r="H51" s="31"/>
      <c r="I51" s="32"/>
      <c r="J51" s="5"/>
      <c r="K51" s="78">
        <f>-M51/E51+1</f>
        <v>-7.4273794144969596E-2</v>
      </c>
      <c r="L51" s="79"/>
      <c r="M51" s="61">
        <f>SUM(M42:M49)</f>
        <v>306506300.16759998</v>
      </c>
      <c r="N51" s="79"/>
      <c r="O51" s="61">
        <f>SUM(O42:O49)</f>
        <v>195527580.16</v>
      </c>
      <c r="P51" s="79"/>
      <c r="Q51" s="61">
        <f>SUM(Q42:Q49)</f>
        <v>110978720.00759999</v>
      </c>
      <c r="R51" s="79"/>
      <c r="S51" s="80">
        <f>Q51/U51</f>
        <v>7.7371399649512131</v>
      </c>
      <c r="T51" s="62"/>
      <c r="U51" s="61">
        <f>SUM(U42:U49)</f>
        <v>14343636.086503157</v>
      </c>
      <c r="V51" s="63"/>
      <c r="W51" s="64">
        <f>U51/E51</f>
        <v>5.0273003693746897E-2</v>
      </c>
    </row>
    <row r="52" spans="1:23" s="100" customFormat="1" x14ac:dyDescent="0.45">
      <c r="A52" s="109"/>
      <c r="B52" s="109"/>
      <c r="E52" s="61"/>
    </row>
    <row r="53" spans="1:23" s="100" customFormat="1" x14ac:dyDescent="0.45">
      <c r="A53" s="8">
        <v>315</v>
      </c>
      <c r="C53" s="100" t="s">
        <v>111</v>
      </c>
      <c r="E53" s="5"/>
    </row>
    <row r="54" spans="1:23" s="100" customFormat="1" x14ac:dyDescent="0.45">
      <c r="A54" s="8"/>
      <c r="C54" s="100" t="s">
        <v>112</v>
      </c>
      <c r="E54" s="5">
        <v>8165679.5099999998</v>
      </c>
      <c r="G54" s="68" t="s">
        <v>336</v>
      </c>
      <c r="H54" s="69" t="s">
        <v>8</v>
      </c>
      <c r="I54" s="70">
        <v>60</v>
      </c>
      <c r="J54" s="66"/>
      <c r="K54" s="71">
        <v>-0.13</v>
      </c>
      <c r="L54" s="66"/>
      <c r="M54" s="66">
        <f t="shared" ref="M54" si="30">E54*(1-K54)</f>
        <v>9227217.8462999985</v>
      </c>
      <c r="N54" s="66"/>
      <c r="O54" s="66">
        <v>5250302.37</v>
      </c>
      <c r="P54" s="66"/>
      <c r="Q54" s="66">
        <f t="shared" ref="Q54" si="31">M54-O54</f>
        <v>3976915.4762999984</v>
      </c>
      <c r="R54" s="66"/>
      <c r="S54" s="72">
        <v>4.4000000000000004</v>
      </c>
      <c r="T54" s="22"/>
      <c r="U54" s="5">
        <f>Q54/S54</f>
        <v>903844.4264318177</v>
      </c>
      <c r="W54" s="16">
        <f>U54/E54</f>
        <v>0.11068820731023495</v>
      </c>
    </row>
    <row r="55" spans="1:23" s="100" customFormat="1" x14ac:dyDescent="0.45">
      <c r="A55" s="8"/>
      <c r="C55" s="100" t="s">
        <v>113</v>
      </c>
      <c r="E55" s="5">
        <v>7963019.0099999998</v>
      </c>
      <c r="G55" s="68" t="s">
        <v>336</v>
      </c>
      <c r="H55" s="69" t="s">
        <v>8</v>
      </c>
      <c r="I55" s="70">
        <v>60</v>
      </c>
      <c r="J55" s="66"/>
      <c r="K55" s="71">
        <v>-0.13</v>
      </c>
      <c r="L55" s="66"/>
      <c r="M55" s="66">
        <f t="shared" ref="M55:M61" si="32">E55*(1-K55)</f>
        <v>8998211.4812999982</v>
      </c>
      <c r="N55" s="66"/>
      <c r="O55" s="66">
        <v>4662012.59</v>
      </c>
      <c r="P55" s="66"/>
      <c r="Q55" s="66">
        <f t="shared" ref="Q55:Q61" si="33">M55-O55</f>
        <v>4336198.8912999984</v>
      </c>
      <c r="R55" s="66"/>
      <c r="S55" s="72">
        <v>4.4000000000000004</v>
      </c>
      <c r="T55" s="22"/>
      <c r="U55" s="5">
        <f t="shared" ref="U55:U61" si="34">Q55/S55</f>
        <v>985499.74802272685</v>
      </c>
      <c r="W55" s="16">
        <f t="shared" ref="W55:W61" si="35">U55/E55</f>
        <v>0.12375956239525879</v>
      </c>
    </row>
    <row r="56" spans="1:23" s="100" customFormat="1" x14ac:dyDescent="0.45">
      <c r="A56" s="8"/>
      <c r="C56" s="100" t="s">
        <v>114</v>
      </c>
      <c r="E56" s="5">
        <v>7881899</v>
      </c>
      <c r="G56" s="68" t="s">
        <v>336</v>
      </c>
      <c r="H56" s="69" t="s">
        <v>8</v>
      </c>
      <c r="I56" s="70">
        <v>60</v>
      </c>
      <c r="J56" s="66"/>
      <c r="K56" s="71">
        <v>-0.13</v>
      </c>
      <c r="L56" s="66"/>
      <c r="M56" s="66">
        <f t="shared" si="32"/>
        <v>8906545.8699999992</v>
      </c>
      <c r="N56" s="66"/>
      <c r="O56" s="66">
        <v>6621119.6900000004</v>
      </c>
      <c r="P56" s="66"/>
      <c r="Q56" s="66">
        <f t="shared" si="33"/>
        <v>2285426.1799999988</v>
      </c>
      <c r="R56" s="66"/>
      <c r="S56" s="72">
        <v>4.4000000000000004</v>
      </c>
      <c r="T56" s="22"/>
      <c r="U56" s="5">
        <f t="shared" si="34"/>
        <v>519415.0409090906</v>
      </c>
      <c r="W56" s="16">
        <f t="shared" si="35"/>
        <v>6.5899733161905602E-2</v>
      </c>
    </row>
    <row r="57" spans="1:23" s="100" customFormat="1" x14ac:dyDescent="0.45">
      <c r="A57" s="8"/>
      <c r="C57" s="100" t="s">
        <v>109</v>
      </c>
      <c r="E57" s="5">
        <v>1678558.68</v>
      </c>
      <c r="G57" s="68" t="s">
        <v>336</v>
      </c>
      <c r="H57" s="69" t="s">
        <v>8</v>
      </c>
      <c r="I57" s="70">
        <v>60</v>
      </c>
      <c r="J57" s="66"/>
      <c r="K57" s="71">
        <v>0</v>
      </c>
      <c r="L57" s="66"/>
      <c r="M57" s="66">
        <f t="shared" si="32"/>
        <v>1678558.68</v>
      </c>
      <c r="N57" s="66"/>
      <c r="O57" s="66">
        <v>1443116.97</v>
      </c>
      <c r="P57" s="66"/>
      <c r="Q57" s="66">
        <f t="shared" si="33"/>
        <v>235441.70999999996</v>
      </c>
      <c r="R57" s="66"/>
      <c r="S57" s="72">
        <v>11.7</v>
      </c>
      <c r="T57" s="22"/>
      <c r="U57" s="5">
        <f t="shared" si="34"/>
        <v>20123.223076923074</v>
      </c>
      <c r="W57" s="16">
        <f t="shared" si="35"/>
        <v>1.1988394160234585E-2</v>
      </c>
    </row>
    <row r="58" spans="1:23" s="100" customFormat="1" x14ac:dyDescent="0.45">
      <c r="A58" s="8"/>
      <c r="C58" s="100" t="s">
        <v>100</v>
      </c>
      <c r="E58" s="5">
        <v>962486.71</v>
      </c>
      <c r="G58" s="68" t="s">
        <v>336</v>
      </c>
      <c r="H58" s="69" t="s">
        <v>8</v>
      </c>
      <c r="I58" s="70">
        <v>60</v>
      </c>
      <c r="J58" s="66"/>
      <c r="K58" s="71">
        <v>0</v>
      </c>
      <c r="L58" s="66"/>
      <c r="M58" s="66">
        <f t="shared" si="32"/>
        <v>962486.71</v>
      </c>
      <c r="N58" s="66"/>
      <c r="O58" s="66">
        <v>478273.93</v>
      </c>
      <c r="P58" s="66"/>
      <c r="Q58" s="66">
        <f t="shared" si="33"/>
        <v>484212.77999999997</v>
      </c>
      <c r="R58" s="66"/>
      <c r="S58" s="72">
        <v>20.100000000000001</v>
      </c>
      <c r="T58" s="22"/>
      <c r="U58" s="5">
        <f t="shared" si="34"/>
        <v>24090.18805970149</v>
      </c>
      <c r="W58" s="16">
        <f t="shared" si="35"/>
        <v>2.5029112412057606E-2</v>
      </c>
    </row>
    <row r="59" spans="1:23" s="100" customFormat="1" x14ac:dyDescent="0.45">
      <c r="A59" s="8"/>
      <c r="C59" s="100" t="s">
        <v>101</v>
      </c>
      <c r="E59" s="5">
        <v>7300879</v>
      </c>
      <c r="G59" s="68" t="s">
        <v>336</v>
      </c>
      <c r="H59" s="69" t="s">
        <v>8</v>
      </c>
      <c r="I59" s="70">
        <v>60</v>
      </c>
      <c r="J59" s="66"/>
      <c r="K59" s="71">
        <v>0</v>
      </c>
      <c r="L59" s="66"/>
      <c r="M59" s="66">
        <f t="shared" si="32"/>
        <v>7300879</v>
      </c>
      <c r="N59" s="66"/>
      <c r="O59" s="66">
        <v>6060947.8700000001</v>
      </c>
      <c r="P59" s="66"/>
      <c r="Q59" s="66">
        <f t="shared" si="33"/>
        <v>1239931.1299999999</v>
      </c>
      <c r="R59" s="66"/>
      <c r="S59" s="72">
        <v>22.1</v>
      </c>
      <c r="T59" s="22"/>
      <c r="U59" s="5">
        <f t="shared" si="34"/>
        <v>56105.480995475104</v>
      </c>
      <c r="W59" s="16">
        <f t="shared" si="35"/>
        <v>7.684756999188057E-3</v>
      </c>
    </row>
    <row r="60" spans="1:23" s="100" customFormat="1" x14ac:dyDescent="0.45">
      <c r="A60" s="8"/>
      <c r="C60" s="100" t="s">
        <v>102</v>
      </c>
      <c r="E60" s="5">
        <v>2199936</v>
      </c>
      <c r="G60" s="68" t="s">
        <v>336</v>
      </c>
      <c r="H60" s="69" t="s">
        <v>8</v>
      </c>
      <c r="I60" s="70">
        <v>60</v>
      </c>
      <c r="J60" s="66"/>
      <c r="K60" s="71">
        <v>0</v>
      </c>
      <c r="L60" s="66"/>
      <c r="M60" s="66">
        <f t="shared" si="32"/>
        <v>2199936</v>
      </c>
      <c r="N60" s="66"/>
      <c r="O60" s="66">
        <v>854486.62</v>
      </c>
      <c r="P60" s="66"/>
      <c r="Q60" s="66">
        <f t="shared" si="33"/>
        <v>1345449.38</v>
      </c>
      <c r="R60" s="66"/>
      <c r="S60" s="72">
        <v>23.1</v>
      </c>
      <c r="T60" s="22"/>
      <c r="U60" s="5">
        <f t="shared" si="34"/>
        <v>58244.561904761897</v>
      </c>
      <c r="W60" s="16">
        <f t="shared" si="35"/>
        <v>2.6475571064231821E-2</v>
      </c>
    </row>
    <row r="61" spans="1:23" s="100" customFormat="1" x14ac:dyDescent="0.45">
      <c r="A61" s="8"/>
      <c r="C61" s="100" t="s">
        <v>103</v>
      </c>
      <c r="E61" s="5">
        <v>738473.77</v>
      </c>
      <c r="G61" s="68" t="s">
        <v>336</v>
      </c>
      <c r="H61" s="69" t="s">
        <v>8</v>
      </c>
      <c r="I61" s="70">
        <v>60</v>
      </c>
      <c r="J61" s="66"/>
      <c r="K61" s="71">
        <v>0</v>
      </c>
      <c r="L61" s="66"/>
      <c r="M61" s="66">
        <f t="shared" si="32"/>
        <v>738473.77</v>
      </c>
      <c r="N61" s="66"/>
      <c r="O61" s="66">
        <v>614123.49</v>
      </c>
      <c r="P61" s="66"/>
      <c r="Q61" s="66">
        <f t="shared" si="33"/>
        <v>124350.28000000003</v>
      </c>
      <c r="R61" s="66"/>
      <c r="S61" s="72">
        <v>11.9</v>
      </c>
      <c r="T61" s="22"/>
      <c r="U61" s="5">
        <f t="shared" si="34"/>
        <v>10449.60336134454</v>
      </c>
      <c r="W61" s="16">
        <f t="shared" si="35"/>
        <v>1.4150270173231122E-2</v>
      </c>
    </row>
    <row r="62" spans="1:23" s="100" customFormat="1" x14ac:dyDescent="0.45">
      <c r="A62" s="8"/>
      <c r="C62" s="100" t="s">
        <v>104</v>
      </c>
      <c r="E62" s="6">
        <v>1412094.5</v>
      </c>
      <c r="G62" s="68" t="s">
        <v>336</v>
      </c>
      <c r="H62" s="69" t="s">
        <v>8</v>
      </c>
      <c r="I62" s="70">
        <v>60</v>
      </c>
      <c r="J62" s="66"/>
      <c r="K62" s="73">
        <v>0</v>
      </c>
      <c r="L62" s="66"/>
      <c r="M62" s="74">
        <f t="shared" ref="M62" si="36">E62*(1-K62)</f>
        <v>1412094.5</v>
      </c>
      <c r="N62" s="66"/>
      <c r="O62" s="74">
        <v>979360.9</v>
      </c>
      <c r="P62" s="66"/>
      <c r="Q62" s="74">
        <f t="shared" ref="Q62" si="37">M62-O62</f>
        <v>432733.6</v>
      </c>
      <c r="R62" s="66"/>
      <c r="S62" s="75">
        <v>12.9</v>
      </c>
      <c r="T62" s="22"/>
      <c r="U62" s="6">
        <f t="shared" ref="U62" si="38">Q62/S62</f>
        <v>33545.240310077519</v>
      </c>
      <c r="W62" s="27">
        <f t="shared" ref="W62" si="39">U62/E62</f>
        <v>2.375566246457126E-2</v>
      </c>
    </row>
    <row r="63" spans="1:23" s="100" customFormat="1" x14ac:dyDescent="0.45">
      <c r="A63" s="109"/>
      <c r="B63" s="109"/>
      <c r="C63" s="109"/>
      <c r="D63" s="109"/>
      <c r="E63" s="109"/>
      <c r="G63" s="30"/>
      <c r="H63" s="31"/>
      <c r="I63" s="32"/>
      <c r="J63" s="5"/>
      <c r="K63" s="29"/>
      <c r="L63" s="5"/>
      <c r="M63" s="5"/>
      <c r="N63" s="5"/>
      <c r="O63" s="5"/>
      <c r="P63" s="5"/>
      <c r="Q63" s="5"/>
      <c r="R63" s="5"/>
      <c r="S63" s="22"/>
      <c r="T63" s="22"/>
      <c r="U63" s="5"/>
      <c r="W63" s="16"/>
    </row>
    <row r="64" spans="1:23" s="100" customFormat="1" x14ac:dyDescent="0.45">
      <c r="A64" s="109"/>
      <c r="B64" s="109"/>
      <c r="C64" s="100" t="s">
        <v>115</v>
      </c>
      <c r="E64" s="61">
        <f>SUM(E54:E62)</f>
        <v>38303026.18</v>
      </c>
      <c r="G64" s="30"/>
      <c r="H64" s="31"/>
      <c r="I64" s="32"/>
      <c r="J64" s="5"/>
      <c r="K64" s="78">
        <f>-M64/E64+1</f>
        <v>-8.1491672823225336E-2</v>
      </c>
      <c r="L64" s="79"/>
      <c r="M64" s="61">
        <f>SUM(M54:M62)</f>
        <v>41424403.857599996</v>
      </c>
      <c r="N64" s="79"/>
      <c r="O64" s="61">
        <f>SUM(O54:O62)</f>
        <v>26963744.43</v>
      </c>
      <c r="P64" s="79"/>
      <c r="Q64" s="61">
        <f>SUM(Q54:Q62)</f>
        <v>14460659.427599993</v>
      </c>
      <c r="R64" s="79"/>
      <c r="S64" s="80">
        <f>Q64/U64</f>
        <v>5.5376871465119786</v>
      </c>
      <c r="T64" s="62"/>
      <c r="U64" s="61">
        <f>SUM(U54:U62)</f>
        <v>2611317.5130719193</v>
      </c>
      <c r="V64" s="63"/>
      <c r="W64" s="64">
        <f>U64/E64</f>
        <v>6.8175227220961046E-2</v>
      </c>
    </row>
    <row r="65" spans="1:23" s="100" customFormat="1" x14ac:dyDescent="0.45">
      <c r="A65" s="109"/>
      <c r="B65" s="109"/>
      <c r="C65" s="109"/>
      <c r="D65" s="109"/>
      <c r="E65" s="109"/>
    </row>
    <row r="66" spans="1:23" s="100" customFormat="1" x14ac:dyDescent="0.45">
      <c r="A66" s="8">
        <v>316</v>
      </c>
      <c r="C66" s="100" t="s">
        <v>116</v>
      </c>
      <c r="E66" s="5"/>
    </row>
    <row r="67" spans="1:23" s="100" customFormat="1" x14ac:dyDescent="0.45">
      <c r="A67" s="8"/>
      <c r="C67" s="100" t="s">
        <v>117</v>
      </c>
      <c r="E67" s="5">
        <v>1069833.53</v>
      </c>
      <c r="G67" s="68" t="s">
        <v>69</v>
      </c>
      <c r="H67" s="69" t="s">
        <v>8</v>
      </c>
      <c r="I67" s="70">
        <v>50</v>
      </c>
      <c r="J67" s="66"/>
      <c r="K67" s="71">
        <v>-0.13</v>
      </c>
      <c r="L67" s="66"/>
      <c r="M67" s="66">
        <f t="shared" ref="M67" si="40">E67*(1-K67)</f>
        <v>1208911.8888999999</v>
      </c>
      <c r="N67" s="66"/>
      <c r="O67" s="66">
        <v>678765.42</v>
      </c>
      <c r="P67" s="66"/>
      <c r="Q67" s="66">
        <f t="shared" ref="Q67" si="41">M67-O67</f>
        <v>530146.46889999986</v>
      </c>
      <c r="R67" s="66"/>
      <c r="S67" s="72">
        <v>4.4000000000000004</v>
      </c>
      <c r="T67" s="22"/>
      <c r="U67" s="5">
        <f>Q67/S67</f>
        <v>120487.83384090905</v>
      </c>
      <c r="W67" s="16">
        <f>U67/E67</f>
        <v>0.11262297400690839</v>
      </c>
    </row>
    <row r="68" spans="1:23" s="100" customFormat="1" x14ac:dyDescent="0.45">
      <c r="A68" s="8"/>
      <c r="C68" s="100" t="s">
        <v>118</v>
      </c>
      <c r="E68" s="5">
        <v>1191523.74</v>
      </c>
      <c r="G68" s="68" t="s">
        <v>69</v>
      </c>
      <c r="H68" s="69" t="s">
        <v>8</v>
      </c>
      <c r="I68" s="70">
        <v>50</v>
      </c>
      <c r="J68" s="66"/>
      <c r="K68" s="71">
        <v>-0.13</v>
      </c>
      <c r="L68" s="66"/>
      <c r="M68" s="66">
        <f t="shared" ref="M68:M73" si="42">E68*(1-K68)</f>
        <v>1346421.8261999998</v>
      </c>
      <c r="N68" s="66"/>
      <c r="O68" s="66">
        <v>756294.35</v>
      </c>
      <c r="P68" s="66"/>
      <c r="Q68" s="66">
        <f t="shared" ref="Q68:Q73" si="43">M68-O68</f>
        <v>590127.4761999998</v>
      </c>
      <c r="R68" s="66"/>
      <c r="S68" s="72">
        <v>4.4000000000000004</v>
      </c>
      <c r="T68" s="22"/>
      <c r="U68" s="5">
        <f t="shared" ref="U68:U73" si="44">Q68/S68</f>
        <v>134119.8809545454</v>
      </c>
      <c r="W68" s="16">
        <f t="shared" ref="W68:W73" si="45">U68/E68</f>
        <v>0.11256165232137583</v>
      </c>
    </row>
    <row r="69" spans="1:23" s="100" customFormat="1" x14ac:dyDescent="0.45">
      <c r="A69" s="8"/>
      <c r="C69" s="100" t="s">
        <v>119</v>
      </c>
      <c r="E69" s="5">
        <v>4577171.93</v>
      </c>
      <c r="G69" s="68" t="s">
        <v>69</v>
      </c>
      <c r="H69" s="69" t="s">
        <v>8</v>
      </c>
      <c r="I69" s="70">
        <v>50</v>
      </c>
      <c r="J69" s="66"/>
      <c r="K69" s="71">
        <v>-0.13</v>
      </c>
      <c r="L69" s="66"/>
      <c r="M69" s="66">
        <f t="shared" si="42"/>
        <v>5172204.2808999987</v>
      </c>
      <c r="N69" s="66"/>
      <c r="O69" s="66">
        <v>3815139.84</v>
      </c>
      <c r="P69" s="66"/>
      <c r="Q69" s="66">
        <f t="shared" si="43"/>
        <v>1357064.4408999989</v>
      </c>
      <c r="R69" s="66"/>
      <c r="S69" s="72">
        <v>4.4000000000000004</v>
      </c>
      <c r="T69" s="22"/>
      <c r="U69" s="5">
        <f t="shared" si="44"/>
        <v>308423.73656818154</v>
      </c>
      <c r="W69" s="16">
        <f t="shared" si="45"/>
        <v>6.7383035045437231E-2</v>
      </c>
    </row>
    <row r="70" spans="1:23" s="100" customFormat="1" x14ac:dyDescent="0.45">
      <c r="A70" s="8"/>
      <c r="C70" s="100" t="s">
        <v>100</v>
      </c>
      <c r="E70" s="5">
        <v>336377.91</v>
      </c>
      <c r="G70" s="68" t="s">
        <v>69</v>
      </c>
      <c r="H70" s="69" t="s">
        <v>8</v>
      </c>
      <c r="I70" s="70">
        <v>50</v>
      </c>
      <c r="J70" s="66"/>
      <c r="K70" s="71">
        <v>0</v>
      </c>
      <c r="L70" s="66"/>
      <c r="M70" s="66">
        <f t="shared" si="42"/>
        <v>336377.91</v>
      </c>
      <c r="N70" s="66"/>
      <c r="O70" s="66">
        <v>182272.27</v>
      </c>
      <c r="P70" s="66"/>
      <c r="Q70" s="66">
        <f t="shared" si="43"/>
        <v>154105.63999999998</v>
      </c>
      <c r="R70" s="66"/>
      <c r="S70" s="72">
        <v>19</v>
      </c>
      <c r="T70" s="22"/>
      <c r="U70" s="5">
        <f t="shared" si="44"/>
        <v>8110.8231578947361</v>
      </c>
      <c r="W70" s="16">
        <f t="shared" si="45"/>
        <v>2.4112234831040889E-2</v>
      </c>
    </row>
    <row r="71" spans="1:23" s="100" customFormat="1" x14ac:dyDescent="0.45">
      <c r="A71" s="8"/>
      <c r="C71" s="100" t="s">
        <v>101</v>
      </c>
      <c r="E71" s="5">
        <v>6163</v>
      </c>
      <c r="G71" s="68" t="s">
        <v>69</v>
      </c>
      <c r="H71" s="69" t="s">
        <v>8</v>
      </c>
      <c r="I71" s="70">
        <v>50</v>
      </c>
      <c r="J71" s="66"/>
      <c r="K71" s="71">
        <v>0</v>
      </c>
      <c r="L71" s="66"/>
      <c r="M71" s="66">
        <f t="shared" si="42"/>
        <v>6163</v>
      </c>
      <c r="N71" s="66"/>
      <c r="O71" s="66">
        <v>5131.42</v>
      </c>
      <c r="P71" s="66"/>
      <c r="Q71" s="66">
        <f t="shared" si="43"/>
        <v>1031.58</v>
      </c>
      <c r="R71" s="66"/>
      <c r="S71" s="72">
        <v>20.6</v>
      </c>
      <c r="T71" s="22"/>
      <c r="U71" s="5">
        <f t="shared" si="44"/>
        <v>50.076699029126203</v>
      </c>
      <c r="W71" s="16">
        <f t="shared" si="45"/>
        <v>8.1253770938059713E-3</v>
      </c>
    </row>
    <row r="72" spans="1:23" s="100" customFormat="1" x14ac:dyDescent="0.45">
      <c r="A72" s="8"/>
      <c r="C72" s="100" t="s">
        <v>102</v>
      </c>
      <c r="E72" s="5">
        <v>163675.98000000001</v>
      </c>
      <c r="G72" s="68" t="s">
        <v>69</v>
      </c>
      <c r="H72" s="69" t="s">
        <v>8</v>
      </c>
      <c r="I72" s="70">
        <v>50</v>
      </c>
      <c r="J72" s="66"/>
      <c r="K72" s="71">
        <v>0</v>
      </c>
      <c r="L72" s="66"/>
      <c r="M72" s="66">
        <f t="shared" si="42"/>
        <v>163675.98000000001</v>
      </c>
      <c r="N72" s="66"/>
      <c r="O72" s="66">
        <v>59592.06</v>
      </c>
      <c r="P72" s="66"/>
      <c r="Q72" s="66">
        <f t="shared" si="43"/>
        <v>104083.92000000001</v>
      </c>
      <c r="R72" s="66"/>
      <c r="S72" s="72">
        <v>21.8</v>
      </c>
      <c r="T72" s="22"/>
      <c r="U72" s="5">
        <f t="shared" si="44"/>
        <v>4774.4917431192662</v>
      </c>
      <c r="W72" s="16">
        <f t="shared" si="45"/>
        <v>2.9170387390497165E-2</v>
      </c>
    </row>
    <row r="73" spans="1:23" s="100" customFormat="1" x14ac:dyDescent="0.45">
      <c r="A73" s="8"/>
      <c r="C73" s="100" t="s">
        <v>103</v>
      </c>
      <c r="E73" s="5">
        <v>182443.03</v>
      </c>
      <c r="G73" s="68" t="s">
        <v>69</v>
      </c>
      <c r="H73" s="69" t="s">
        <v>8</v>
      </c>
      <c r="I73" s="70">
        <v>50</v>
      </c>
      <c r="J73" s="66"/>
      <c r="K73" s="71">
        <v>0</v>
      </c>
      <c r="L73" s="66"/>
      <c r="M73" s="66">
        <f t="shared" si="42"/>
        <v>182443.03</v>
      </c>
      <c r="N73" s="66"/>
      <c r="O73" s="66">
        <v>104350.19</v>
      </c>
      <c r="P73" s="66"/>
      <c r="Q73" s="66">
        <f t="shared" si="43"/>
        <v>78092.84</v>
      </c>
      <c r="R73" s="66"/>
      <c r="S73" s="72">
        <v>11.6</v>
      </c>
      <c r="T73" s="22"/>
      <c r="U73" s="5">
        <f t="shared" si="44"/>
        <v>6732.1413793103447</v>
      </c>
      <c r="W73" s="16">
        <f t="shared" si="45"/>
        <v>3.6899964768784779E-2</v>
      </c>
    </row>
    <row r="74" spans="1:23" s="100" customFormat="1" x14ac:dyDescent="0.45">
      <c r="A74" s="8"/>
      <c r="C74" s="100" t="s">
        <v>104</v>
      </c>
      <c r="E74" s="6">
        <v>62866</v>
      </c>
      <c r="G74" s="68" t="s">
        <v>69</v>
      </c>
      <c r="H74" s="69" t="s">
        <v>8</v>
      </c>
      <c r="I74" s="70">
        <v>50</v>
      </c>
      <c r="J74" s="66"/>
      <c r="K74" s="73">
        <v>0</v>
      </c>
      <c r="L74" s="66"/>
      <c r="M74" s="74">
        <f t="shared" ref="M74" si="46">E74*(1-K74)</f>
        <v>62866</v>
      </c>
      <c r="N74" s="66"/>
      <c r="O74" s="74">
        <v>48318.18</v>
      </c>
      <c r="P74" s="66"/>
      <c r="Q74" s="74">
        <f t="shared" ref="Q74" si="47">M74-O74</f>
        <v>14547.82</v>
      </c>
      <c r="R74" s="66"/>
      <c r="S74" s="75">
        <v>12.5</v>
      </c>
      <c r="T74" s="22"/>
      <c r="U74" s="6">
        <f t="shared" ref="U74" si="48">Q74/S74</f>
        <v>1163.8255999999999</v>
      </c>
      <c r="W74" s="27">
        <f t="shared" ref="W74" si="49">U74/E74</f>
        <v>1.8512798651099161E-2</v>
      </c>
    </row>
    <row r="75" spans="1:23" s="100" customFormat="1" x14ac:dyDescent="0.45">
      <c r="A75" s="109"/>
      <c r="B75" s="109"/>
      <c r="C75" s="109"/>
      <c r="D75" s="109"/>
      <c r="E75" s="109"/>
      <c r="G75" s="30"/>
      <c r="H75" s="31"/>
      <c r="I75" s="32"/>
      <c r="J75" s="5"/>
      <c r="K75" s="29"/>
      <c r="L75" s="5"/>
      <c r="M75" s="5"/>
      <c r="N75" s="5"/>
      <c r="O75" s="5"/>
      <c r="P75" s="5"/>
      <c r="Q75" s="5"/>
      <c r="R75" s="5"/>
      <c r="S75" s="22"/>
      <c r="T75" s="22"/>
      <c r="U75" s="5"/>
      <c r="W75" s="16"/>
    </row>
    <row r="76" spans="1:23" s="100" customFormat="1" x14ac:dyDescent="0.45">
      <c r="A76" s="109"/>
      <c r="B76" s="109"/>
      <c r="C76" s="100" t="s">
        <v>120</v>
      </c>
      <c r="E76" s="61">
        <f>SUM(E67:E74)</f>
        <v>7590055.1200000001</v>
      </c>
      <c r="G76" s="30"/>
      <c r="H76" s="31"/>
      <c r="I76" s="32"/>
      <c r="J76" s="5"/>
      <c r="K76" s="78">
        <f>-M76/E76+1</f>
        <v>-0.11712810802354223</v>
      </c>
      <c r="L76" s="79"/>
      <c r="M76" s="61">
        <f>SUM(M67:M74)</f>
        <v>8479063.9159999993</v>
      </c>
      <c r="N76" s="79"/>
      <c r="O76" s="61">
        <f>SUM(O67:O74)</f>
        <v>5649863.7299999986</v>
      </c>
      <c r="P76" s="79"/>
      <c r="Q76" s="61">
        <f>SUM(Q67:Q74)</f>
        <v>2829200.1859999984</v>
      </c>
      <c r="R76" s="79"/>
      <c r="S76" s="80">
        <f>Q76/U76</f>
        <v>4.8456591819510679</v>
      </c>
      <c r="T76" s="62"/>
      <c r="U76" s="61">
        <f>SUM(U67:U74)</f>
        <v>583862.80994298949</v>
      </c>
      <c r="V76" s="63"/>
      <c r="W76" s="64">
        <f>U76/E76</f>
        <v>7.6924712760582631E-2</v>
      </c>
    </row>
    <row r="77" spans="1:23" s="100" customFormat="1" x14ac:dyDescent="0.45">
      <c r="A77" s="109"/>
      <c r="B77" s="109"/>
      <c r="C77" s="109"/>
      <c r="D77" s="109"/>
      <c r="E77" s="109"/>
    </row>
    <row r="78" spans="1:23" s="100" customFormat="1" x14ac:dyDescent="0.45">
      <c r="A78" s="109"/>
      <c r="B78" s="109"/>
      <c r="C78" s="110" t="s">
        <v>121</v>
      </c>
      <c r="D78" s="109"/>
      <c r="E78" s="6">
        <f>E26+E39+E51+E64+E76</f>
        <v>999531475.99999988</v>
      </c>
      <c r="K78" s="73">
        <f>-M78/E78+1</f>
        <v>-9.2724531892380169E-2</v>
      </c>
      <c r="L78" s="79"/>
      <c r="M78" s="6">
        <f>M26+M39+M51+M64+M76</f>
        <v>1092212564.2237997</v>
      </c>
      <c r="N78" s="79"/>
      <c r="O78" s="6">
        <f>O26+O39+O51+O64+O76</f>
        <v>724685742.45000005</v>
      </c>
      <c r="P78" s="79"/>
      <c r="Q78" s="6">
        <f>Q26+Q39+Q51+Q64+Q76</f>
        <v>367526821.77379996</v>
      </c>
      <c r="R78" s="79"/>
      <c r="S78" s="75">
        <f>Q78/U78</f>
        <v>6.3175994197883769</v>
      </c>
      <c r="T78" s="62"/>
      <c r="U78" s="6">
        <f>U26+U39+U51+U64+U76</f>
        <v>58175075.270301193</v>
      </c>
      <c r="V78" s="63"/>
      <c r="W78" s="27">
        <f>U78/E78</f>
        <v>5.8202344465539575E-2</v>
      </c>
    </row>
    <row r="79" spans="1:23" s="100" customFormat="1" x14ac:dyDescent="0.45">
      <c r="A79" s="109"/>
      <c r="B79" s="109"/>
      <c r="C79" s="109"/>
      <c r="D79" s="109"/>
      <c r="E79" s="109"/>
    </row>
    <row r="80" spans="1:23" s="100" customFormat="1" x14ac:dyDescent="0.45">
      <c r="A80" s="109"/>
      <c r="B80" s="109"/>
      <c r="C80" s="117" t="s">
        <v>122</v>
      </c>
      <c r="D80" s="109"/>
      <c r="E80" s="109"/>
    </row>
    <row r="81" spans="1:23" s="100" customFormat="1" x14ac:dyDescent="0.45">
      <c r="A81" s="109"/>
      <c r="B81" s="109"/>
      <c r="C81" s="109"/>
      <c r="D81" s="109"/>
      <c r="E81" s="109"/>
    </row>
    <row r="82" spans="1:23" s="100" customFormat="1" x14ac:dyDescent="0.45">
      <c r="A82" s="8">
        <v>330.1</v>
      </c>
      <c r="C82" s="100" t="s">
        <v>123</v>
      </c>
      <c r="E82" s="5">
        <v>32898.730000000003</v>
      </c>
      <c r="G82" s="68" t="s">
        <v>81</v>
      </c>
      <c r="H82" s="69" t="s">
        <v>8</v>
      </c>
      <c r="I82" s="70"/>
      <c r="J82" s="66"/>
      <c r="K82" s="71">
        <v>0</v>
      </c>
      <c r="L82" s="66"/>
      <c r="M82" s="66">
        <f t="shared" ref="M82" si="50">E82*(1-K82)</f>
        <v>32898.730000000003</v>
      </c>
      <c r="N82" s="66"/>
      <c r="O82" s="66">
        <v>14687</v>
      </c>
      <c r="P82" s="66"/>
      <c r="Q82" s="66">
        <f t="shared" ref="Q82" si="51">M82-O82</f>
        <v>18211.730000000003</v>
      </c>
      <c r="R82" s="66"/>
      <c r="S82" s="72">
        <v>28</v>
      </c>
      <c r="T82" s="22"/>
      <c r="U82" s="5">
        <f>Q82/S82</f>
        <v>650.41892857142864</v>
      </c>
      <c r="W82" s="16">
        <f>U82/E82</f>
        <v>1.9770335468008295E-2</v>
      </c>
    </row>
    <row r="83" spans="1:23" s="100" customFormat="1" x14ac:dyDescent="0.45">
      <c r="A83" s="8"/>
      <c r="E83" s="5"/>
    </row>
    <row r="84" spans="1:23" s="100" customFormat="1" x14ac:dyDescent="0.45">
      <c r="A84" s="8">
        <v>331</v>
      </c>
      <c r="C84" s="100" t="s">
        <v>70</v>
      </c>
      <c r="E84" s="5"/>
    </row>
    <row r="85" spans="1:23" s="100" customFormat="1" x14ac:dyDescent="0.45">
      <c r="A85" s="8"/>
      <c r="C85" s="100" t="s">
        <v>124</v>
      </c>
      <c r="E85" s="5">
        <v>35883750.280000001</v>
      </c>
      <c r="G85" s="68" t="s">
        <v>335</v>
      </c>
      <c r="H85" s="69" t="s">
        <v>8</v>
      </c>
      <c r="I85" s="70">
        <v>80</v>
      </c>
      <c r="J85" s="66"/>
      <c r="K85" s="71">
        <v>-0.04</v>
      </c>
      <c r="L85" s="66"/>
      <c r="M85" s="66">
        <f t="shared" ref="M85" si="52">E85*(1-K85)</f>
        <v>37319100.291200005</v>
      </c>
      <c r="N85" s="66"/>
      <c r="O85" s="66">
        <v>9978799.0199999996</v>
      </c>
      <c r="P85" s="66"/>
      <c r="Q85" s="66">
        <f t="shared" ref="Q85" si="53">M85-O85</f>
        <v>27340301.271200005</v>
      </c>
      <c r="R85" s="66"/>
      <c r="S85" s="72">
        <v>35.299999999999997</v>
      </c>
      <c r="T85" s="22"/>
      <c r="U85" s="5">
        <f>Q85/S85</f>
        <v>774512.78388668573</v>
      </c>
      <c r="W85" s="16">
        <f>U85/E85</f>
        <v>2.1583941974938015E-2</v>
      </c>
    </row>
    <row r="86" spans="1:23" s="100" customFormat="1" x14ac:dyDescent="0.45">
      <c r="A86" s="8"/>
      <c r="C86" s="100" t="s">
        <v>125</v>
      </c>
      <c r="E86" s="5">
        <v>16276752.119999999</v>
      </c>
      <c r="G86" s="68" t="s">
        <v>335</v>
      </c>
      <c r="H86" s="69" t="s">
        <v>8</v>
      </c>
      <c r="I86" s="70">
        <v>80</v>
      </c>
      <c r="J86" s="66"/>
      <c r="K86" s="71">
        <v>-0.06</v>
      </c>
      <c r="L86" s="66"/>
      <c r="M86" s="66">
        <f t="shared" ref="M86:M87" si="54">E86*(1-K86)</f>
        <v>17253357.247200001</v>
      </c>
      <c r="N86" s="66"/>
      <c r="O86" s="66">
        <v>7583233.0199999996</v>
      </c>
      <c r="P86" s="66"/>
      <c r="Q86" s="66">
        <f t="shared" ref="Q86:Q87" si="55">M86-O86</f>
        <v>9670124.2272000015</v>
      </c>
      <c r="R86" s="66"/>
      <c r="S86" s="72">
        <v>34.9</v>
      </c>
      <c r="T86" s="22"/>
      <c r="U86" s="5">
        <f t="shared" ref="U86:U87" si="56">Q86/S86</f>
        <v>277080.92341547285</v>
      </c>
      <c r="W86" s="16">
        <f t="shared" ref="W86:W87" si="57">U86/E86</f>
        <v>1.7023108871640963E-2</v>
      </c>
    </row>
    <row r="87" spans="1:23" s="100" customFormat="1" x14ac:dyDescent="0.45">
      <c r="A87" s="109"/>
      <c r="B87" s="109"/>
      <c r="C87" s="100" t="s">
        <v>126</v>
      </c>
      <c r="E87" s="5">
        <v>61281757.590000004</v>
      </c>
      <c r="G87" s="68" t="s">
        <v>335</v>
      </c>
      <c r="H87" s="69" t="s">
        <v>8</v>
      </c>
      <c r="I87" s="70">
        <v>80</v>
      </c>
      <c r="J87" s="66"/>
      <c r="K87" s="71">
        <v>-0.01</v>
      </c>
      <c r="L87" s="66"/>
      <c r="M87" s="66">
        <f t="shared" si="54"/>
        <v>61894575.165900007</v>
      </c>
      <c r="N87" s="66"/>
      <c r="O87" s="66">
        <v>14911916.98</v>
      </c>
      <c r="P87" s="66"/>
      <c r="Q87" s="66">
        <f t="shared" si="55"/>
        <v>46982658.185900003</v>
      </c>
      <c r="R87" s="66"/>
      <c r="S87" s="72">
        <v>22.4</v>
      </c>
      <c r="T87" s="22"/>
      <c r="U87" s="5">
        <f t="shared" si="56"/>
        <v>2097440.0975848217</v>
      </c>
      <c r="W87" s="16">
        <f t="shared" si="57"/>
        <v>3.422617398831073E-2</v>
      </c>
    </row>
    <row r="88" spans="1:23" s="100" customFormat="1" x14ac:dyDescent="0.45">
      <c r="A88" s="109"/>
      <c r="B88" s="109"/>
      <c r="C88" s="100" t="s">
        <v>127</v>
      </c>
      <c r="E88" s="6">
        <v>54932201.539999999</v>
      </c>
      <c r="G88" s="68" t="s">
        <v>335</v>
      </c>
      <c r="H88" s="69" t="s">
        <v>8</v>
      </c>
      <c r="I88" s="70">
        <v>80</v>
      </c>
      <c r="J88" s="66"/>
      <c r="K88" s="73">
        <v>-0.02</v>
      </c>
      <c r="L88" s="66"/>
      <c r="M88" s="74">
        <f t="shared" ref="M88" si="58">E88*(1-K88)</f>
        <v>56030845.570799999</v>
      </c>
      <c r="N88" s="66"/>
      <c r="O88" s="74">
        <v>14547691.689999999</v>
      </c>
      <c r="P88" s="66"/>
      <c r="Q88" s="74">
        <f t="shared" ref="Q88" si="59">M88-O88</f>
        <v>41483153.880800001</v>
      </c>
      <c r="R88" s="66"/>
      <c r="S88" s="75">
        <v>22.4</v>
      </c>
      <c r="T88" s="22"/>
      <c r="U88" s="6">
        <f t="shared" ref="U88" si="60">Q88/S88</f>
        <v>1851926.5125357145</v>
      </c>
      <c r="W88" s="27">
        <f t="shared" ref="W88" si="61">U88/E88</f>
        <v>3.3712949064806673E-2</v>
      </c>
    </row>
    <row r="89" spans="1:23" s="100" customFormat="1" x14ac:dyDescent="0.45">
      <c r="A89" s="109"/>
      <c r="B89" s="109"/>
      <c r="C89" s="109"/>
      <c r="D89" s="109"/>
      <c r="E89" s="109"/>
      <c r="G89" s="30"/>
      <c r="H89" s="31"/>
      <c r="I89" s="32"/>
      <c r="J89" s="5"/>
      <c r="K89" s="29"/>
      <c r="L89" s="5"/>
      <c r="M89" s="5"/>
      <c r="N89" s="5"/>
      <c r="O89" s="5"/>
      <c r="P89" s="5"/>
      <c r="Q89" s="5"/>
      <c r="R89" s="5"/>
      <c r="S89" s="22"/>
      <c r="T89" s="22"/>
      <c r="U89" s="5"/>
      <c r="W89" s="16"/>
    </row>
    <row r="90" spans="1:23" s="100" customFormat="1" x14ac:dyDescent="0.45">
      <c r="A90" s="109"/>
      <c r="B90" s="109"/>
      <c r="C90" s="100" t="s">
        <v>77</v>
      </c>
      <c r="E90" s="61">
        <f>SUM(E85:E88)</f>
        <v>168374461.53</v>
      </c>
      <c r="G90" s="30"/>
      <c r="H90" s="31"/>
      <c r="I90" s="32"/>
      <c r="J90" s="5"/>
      <c r="K90" s="78">
        <f>-M90/E90+1</f>
        <v>-2.4489561585711916E-2</v>
      </c>
      <c r="L90" s="79"/>
      <c r="M90" s="61">
        <f>SUM(M85:M88)</f>
        <v>172497878.27510002</v>
      </c>
      <c r="N90" s="79"/>
      <c r="O90" s="61">
        <f>SUM(O85:O88)</f>
        <v>47021640.710000001</v>
      </c>
      <c r="P90" s="79"/>
      <c r="Q90" s="61">
        <f>SUM(Q85:Q88)</f>
        <v>125476237.56510001</v>
      </c>
      <c r="R90" s="79"/>
      <c r="S90" s="80">
        <f>Q90/U90</f>
        <v>25.090428557882596</v>
      </c>
      <c r="T90" s="62"/>
      <c r="U90" s="61">
        <f>SUM(U85:U88)</f>
        <v>5000960.3174226955</v>
      </c>
      <c r="V90" s="63"/>
      <c r="W90" s="64">
        <f>U90/E90</f>
        <v>2.9701418326624627E-2</v>
      </c>
    </row>
    <row r="91" spans="1:23" s="100" customFormat="1" x14ac:dyDescent="0.45">
      <c r="A91" s="109"/>
      <c r="B91" s="109"/>
      <c r="C91" s="109"/>
      <c r="D91" s="109"/>
      <c r="E91" s="109"/>
    </row>
    <row r="92" spans="1:23" s="100" customFormat="1" x14ac:dyDescent="0.45">
      <c r="A92" s="8">
        <v>332</v>
      </c>
      <c r="C92" s="100" t="s">
        <v>128</v>
      </c>
      <c r="E92" s="5"/>
    </row>
    <row r="93" spans="1:23" s="100" customFormat="1" x14ac:dyDescent="0.45">
      <c r="A93" s="8"/>
      <c r="C93" s="100" t="s">
        <v>129</v>
      </c>
      <c r="E93" s="5">
        <v>122778022.09999999</v>
      </c>
      <c r="G93" s="68" t="s">
        <v>69</v>
      </c>
      <c r="H93" s="69" t="s">
        <v>8</v>
      </c>
      <c r="I93" s="70">
        <v>90</v>
      </c>
      <c r="J93" s="66"/>
      <c r="K93" s="71">
        <v>-0.09</v>
      </c>
      <c r="L93" s="66"/>
      <c r="M93" s="66">
        <f t="shared" ref="M93" si="62">E93*(1-K93)</f>
        <v>133828044.089</v>
      </c>
      <c r="N93" s="66"/>
      <c r="O93" s="66">
        <v>34019934.859999999</v>
      </c>
      <c r="P93" s="66"/>
      <c r="Q93" s="66">
        <f t="shared" ref="Q93" si="63">M93-O93</f>
        <v>99808109.229000002</v>
      </c>
      <c r="R93" s="66"/>
      <c r="S93" s="72">
        <v>34.9</v>
      </c>
      <c r="T93" s="22"/>
      <c r="U93" s="5">
        <f>Q93/S93</f>
        <v>2859831.21</v>
      </c>
      <c r="W93" s="16">
        <f>U93/E93</f>
        <v>2.3292696535465691E-2</v>
      </c>
    </row>
    <row r="94" spans="1:23" s="100" customFormat="1" x14ac:dyDescent="0.45">
      <c r="A94" s="8"/>
      <c r="C94" s="100" t="s">
        <v>130</v>
      </c>
      <c r="E94" s="5">
        <v>123036933.84</v>
      </c>
      <c r="G94" s="68" t="s">
        <v>69</v>
      </c>
      <c r="H94" s="69" t="s">
        <v>8</v>
      </c>
      <c r="I94" s="70">
        <v>90</v>
      </c>
      <c r="J94" s="66"/>
      <c r="K94" s="71">
        <v>-0.11</v>
      </c>
      <c r="L94" s="66"/>
      <c r="M94" s="66">
        <f t="shared" ref="M94:M95" si="64">E94*(1-K94)</f>
        <v>136570996.56240001</v>
      </c>
      <c r="N94" s="66"/>
      <c r="O94" s="66">
        <v>66698894.25</v>
      </c>
      <c r="P94" s="66"/>
      <c r="Q94" s="66">
        <f t="shared" ref="Q94:Q95" si="65">M94-O94</f>
        <v>69872102.312400013</v>
      </c>
      <c r="R94" s="66"/>
      <c r="S94" s="72">
        <v>34.6</v>
      </c>
      <c r="T94" s="22"/>
      <c r="U94" s="5">
        <f t="shared" ref="U94:U95" si="66">Q94/S94</f>
        <v>2019424.9223236998</v>
      </c>
      <c r="W94" s="16">
        <f t="shared" ref="W94:W95" si="67">U94/E94</f>
        <v>1.6413160335658279E-2</v>
      </c>
    </row>
    <row r="95" spans="1:23" s="100" customFormat="1" x14ac:dyDescent="0.45">
      <c r="A95" s="109"/>
      <c r="B95" s="109"/>
      <c r="C95" s="100" t="s">
        <v>131</v>
      </c>
      <c r="E95" s="5">
        <v>54366878.960000001</v>
      </c>
      <c r="G95" s="68" t="s">
        <v>69</v>
      </c>
      <c r="H95" s="69" t="s">
        <v>8</v>
      </c>
      <c r="I95" s="70">
        <v>90</v>
      </c>
      <c r="J95" s="66"/>
      <c r="K95" s="71">
        <v>-0.03</v>
      </c>
      <c r="L95" s="66"/>
      <c r="M95" s="66">
        <f t="shared" si="64"/>
        <v>55997885.3288</v>
      </c>
      <c r="N95" s="66"/>
      <c r="O95" s="66">
        <v>13694157.609999999</v>
      </c>
      <c r="P95" s="66"/>
      <c r="Q95" s="66">
        <f t="shared" si="65"/>
        <v>42303727.718800001</v>
      </c>
      <c r="R95" s="66"/>
      <c r="S95" s="72">
        <v>22.3</v>
      </c>
      <c r="T95" s="22"/>
      <c r="U95" s="5">
        <f t="shared" si="66"/>
        <v>1897028.148825112</v>
      </c>
      <c r="W95" s="16">
        <f t="shared" si="67"/>
        <v>3.4893085369510274E-2</v>
      </c>
    </row>
    <row r="96" spans="1:23" s="100" customFormat="1" x14ac:dyDescent="0.45">
      <c r="A96" s="109"/>
      <c r="B96" s="109"/>
      <c r="C96" s="100" t="s">
        <v>132</v>
      </c>
      <c r="E96" s="6">
        <v>61366323.549999997</v>
      </c>
      <c r="G96" s="68" t="s">
        <v>69</v>
      </c>
      <c r="H96" s="69" t="s">
        <v>8</v>
      </c>
      <c r="I96" s="70">
        <v>90</v>
      </c>
      <c r="J96" s="66"/>
      <c r="K96" s="73">
        <v>-0.03</v>
      </c>
      <c r="L96" s="66"/>
      <c r="M96" s="74">
        <f t="shared" ref="M96" si="68">E96*(1-K96)</f>
        <v>63207313.256499998</v>
      </c>
      <c r="N96" s="66"/>
      <c r="O96" s="74">
        <v>14721020.32</v>
      </c>
      <c r="P96" s="66"/>
      <c r="Q96" s="74">
        <f t="shared" ref="Q96" si="69">M96-O96</f>
        <v>48486292.936499998</v>
      </c>
      <c r="R96" s="66"/>
      <c r="S96" s="75">
        <v>22.3</v>
      </c>
      <c r="T96" s="22"/>
      <c r="U96" s="6">
        <f t="shared" ref="U96" si="70">Q96/S96</f>
        <v>2174273.2258520178</v>
      </c>
      <c r="W96" s="27">
        <f t="shared" ref="W96" si="71">U96/E96</f>
        <v>3.5431049149953805E-2</v>
      </c>
    </row>
    <row r="97" spans="1:23" s="100" customFormat="1" x14ac:dyDescent="0.45">
      <c r="A97" s="109"/>
      <c r="B97" s="109"/>
      <c r="C97" s="109"/>
      <c r="D97" s="109"/>
      <c r="E97" s="109"/>
      <c r="G97" s="30"/>
      <c r="H97" s="31"/>
      <c r="I97" s="32"/>
      <c r="J97" s="5"/>
      <c r="K97" s="29"/>
      <c r="L97" s="5"/>
      <c r="M97" s="5"/>
      <c r="N97" s="5"/>
      <c r="O97" s="5"/>
      <c r="P97" s="5"/>
      <c r="Q97" s="5"/>
      <c r="R97" s="5"/>
      <c r="S97" s="22"/>
      <c r="T97" s="22"/>
      <c r="U97" s="5"/>
      <c r="W97" s="16"/>
    </row>
    <row r="98" spans="1:23" s="100" customFormat="1" x14ac:dyDescent="0.45">
      <c r="A98" s="109"/>
      <c r="B98" s="109"/>
      <c r="C98" s="100" t="s">
        <v>133</v>
      </c>
      <c r="E98" s="61">
        <f>SUM(E93:E96)</f>
        <v>361548158.44999999</v>
      </c>
      <c r="G98" s="30"/>
      <c r="H98" s="31"/>
      <c r="I98" s="32"/>
      <c r="J98" s="5"/>
      <c r="K98" s="78">
        <f>-M98/E98+1</f>
        <v>-7.7599844255824335E-2</v>
      </c>
      <c r="L98" s="79"/>
      <c r="M98" s="61">
        <f>SUM(M93:M96)</f>
        <v>389604239.23670006</v>
      </c>
      <c r="N98" s="79"/>
      <c r="O98" s="61">
        <f>SUM(O93:O96)</f>
        <v>129134007.03999999</v>
      </c>
      <c r="P98" s="79"/>
      <c r="Q98" s="61">
        <f>SUM(Q93:Q96)</f>
        <v>260470232.19670004</v>
      </c>
      <c r="R98" s="79"/>
      <c r="S98" s="80">
        <f>Q98/U98</f>
        <v>29.101006500764768</v>
      </c>
      <c r="T98" s="62"/>
      <c r="U98" s="61">
        <f>SUM(U93:U96)</f>
        <v>8950557.50700083</v>
      </c>
      <c r="V98" s="63"/>
      <c r="W98" s="64">
        <f>U98/E98</f>
        <v>2.4756197197554362E-2</v>
      </c>
    </row>
    <row r="99" spans="1:23" s="100" customFormat="1" x14ac:dyDescent="0.45">
      <c r="A99" s="109"/>
      <c r="B99" s="109"/>
      <c r="C99" s="109"/>
      <c r="D99" s="109"/>
      <c r="E99" s="109"/>
    </row>
    <row r="100" spans="1:23" s="100" customFormat="1" x14ac:dyDescent="0.45">
      <c r="A100" s="8">
        <v>333</v>
      </c>
      <c r="C100" s="100" t="s">
        <v>134</v>
      </c>
      <c r="E100" s="5"/>
    </row>
    <row r="101" spans="1:23" s="100" customFormat="1" x14ac:dyDescent="0.45">
      <c r="A101" s="8"/>
      <c r="C101" s="100" t="s">
        <v>135</v>
      </c>
      <c r="E101" s="5">
        <v>42630437.979999997</v>
      </c>
      <c r="G101" s="68" t="s">
        <v>90</v>
      </c>
      <c r="H101" s="69" t="s">
        <v>8</v>
      </c>
      <c r="I101" s="70">
        <v>75</v>
      </c>
      <c r="J101" s="66"/>
      <c r="K101" s="71">
        <v>-0.05</v>
      </c>
      <c r="L101" s="66"/>
      <c r="M101" s="66">
        <f t="shared" ref="M101" si="72">E101*(1-K101)</f>
        <v>44761959.879000001</v>
      </c>
      <c r="N101" s="66"/>
      <c r="O101" s="66">
        <v>10070815.279999999</v>
      </c>
      <c r="P101" s="66"/>
      <c r="Q101" s="66">
        <f t="shared" ref="Q101" si="73">M101-O101</f>
        <v>34691144.598999999</v>
      </c>
      <c r="R101" s="66"/>
      <c r="S101" s="72">
        <v>34.6</v>
      </c>
      <c r="T101" s="22"/>
      <c r="U101" s="5">
        <f>Q101/S101</f>
        <v>1002634.2369653179</v>
      </c>
      <c r="W101" s="16">
        <f>U101/E101</f>
        <v>2.351921032187617E-2</v>
      </c>
    </row>
    <row r="102" spans="1:23" s="100" customFormat="1" x14ac:dyDescent="0.45">
      <c r="A102" s="8"/>
      <c r="C102" s="100" t="s">
        <v>136</v>
      </c>
      <c r="E102" s="5">
        <v>13128270.76</v>
      </c>
      <c r="G102" s="68" t="s">
        <v>90</v>
      </c>
      <c r="H102" s="69" t="s">
        <v>8</v>
      </c>
      <c r="I102" s="70">
        <v>75</v>
      </c>
      <c r="J102" s="66"/>
      <c r="K102" s="71">
        <v>-0.08</v>
      </c>
      <c r="L102" s="66"/>
      <c r="M102" s="66">
        <f t="shared" ref="M102:M103" si="74">E102*(1-K102)</f>
        <v>14178532.4208</v>
      </c>
      <c r="N102" s="66"/>
      <c r="O102" s="66">
        <v>9672664.0700000003</v>
      </c>
      <c r="P102" s="66"/>
      <c r="Q102" s="66">
        <f t="shared" ref="Q102:Q103" si="75">M102-O102</f>
        <v>4505868.3508000001</v>
      </c>
      <c r="R102" s="66"/>
      <c r="S102" s="72">
        <v>35.299999999999997</v>
      </c>
      <c r="T102" s="22"/>
      <c r="U102" s="5">
        <f t="shared" ref="U102:U103" si="76">Q102/S102</f>
        <v>127644.99577337112</v>
      </c>
      <c r="W102" s="16">
        <f t="shared" ref="W102:W103" si="77">U102/E102</f>
        <v>9.7229100547109003E-3</v>
      </c>
    </row>
    <row r="103" spans="1:23" s="100" customFormat="1" x14ac:dyDescent="0.45">
      <c r="A103" s="109"/>
      <c r="B103" s="109"/>
      <c r="C103" s="100" t="s">
        <v>137</v>
      </c>
      <c r="E103" s="5">
        <v>38815523.090000004</v>
      </c>
      <c r="G103" s="68" t="s">
        <v>90</v>
      </c>
      <c r="H103" s="69" t="s">
        <v>8</v>
      </c>
      <c r="I103" s="70">
        <v>75</v>
      </c>
      <c r="J103" s="66"/>
      <c r="K103" s="71">
        <v>-0.02</v>
      </c>
      <c r="L103" s="66"/>
      <c r="M103" s="66">
        <f t="shared" si="74"/>
        <v>39591833.551800005</v>
      </c>
      <c r="N103" s="66"/>
      <c r="O103" s="66">
        <v>8330572.6200000001</v>
      </c>
      <c r="P103" s="66"/>
      <c r="Q103" s="66">
        <f t="shared" si="75"/>
        <v>31261260.931800004</v>
      </c>
      <c r="R103" s="66"/>
      <c r="S103" s="72">
        <v>22.3</v>
      </c>
      <c r="T103" s="22"/>
      <c r="U103" s="5">
        <f t="shared" si="76"/>
        <v>1401850.2660000001</v>
      </c>
      <c r="W103" s="16">
        <f t="shared" si="77"/>
        <v>3.6115712333686344E-2</v>
      </c>
    </row>
    <row r="104" spans="1:23" s="100" customFormat="1" x14ac:dyDescent="0.45">
      <c r="A104" s="109"/>
      <c r="B104" s="109"/>
      <c r="C104" s="100" t="s">
        <v>138</v>
      </c>
      <c r="E104" s="6">
        <v>35271582.530000001</v>
      </c>
      <c r="G104" s="68" t="s">
        <v>90</v>
      </c>
      <c r="H104" s="69" t="s">
        <v>8</v>
      </c>
      <c r="I104" s="70">
        <v>75</v>
      </c>
      <c r="J104" s="66"/>
      <c r="K104" s="73">
        <v>-0.02</v>
      </c>
      <c r="L104" s="66"/>
      <c r="M104" s="74">
        <f t="shared" ref="M104" si="78">E104*(1-K104)</f>
        <v>35977014.180600002</v>
      </c>
      <c r="N104" s="66"/>
      <c r="O104" s="74">
        <v>7214498.3899999997</v>
      </c>
      <c r="P104" s="66"/>
      <c r="Q104" s="74">
        <f t="shared" ref="Q104" si="79">M104-O104</f>
        <v>28762515.790600002</v>
      </c>
      <c r="R104" s="66"/>
      <c r="S104" s="75">
        <v>22.2</v>
      </c>
      <c r="T104" s="22"/>
      <c r="U104" s="6">
        <f t="shared" ref="U104" si="80">Q104/S104</f>
        <v>1295608.8193963966</v>
      </c>
      <c r="W104" s="27">
        <f t="shared" ref="W104" si="81">U104/E104</f>
        <v>3.6732369983524991E-2</v>
      </c>
    </row>
    <row r="105" spans="1:23" s="100" customFormat="1" x14ac:dyDescent="0.45">
      <c r="A105" s="109"/>
      <c r="B105" s="109"/>
      <c r="C105" s="109"/>
      <c r="D105" s="109"/>
      <c r="E105" s="109"/>
      <c r="G105" s="30"/>
      <c r="H105" s="31"/>
      <c r="I105" s="32"/>
      <c r="J105" s="5"/>
      <c r="K105" s="29"/>
      <c r="L105" s="5"/>
      <c r="M105" s="5"/>
      <c r="N105" s="5"/>
      <c r="O105" s="5"/>
      <c r="P105" s="5"/>
      <c r="Q105" s="5"/>
      <c r="R105" s="5"/>
      <c r="S105" s="22"/>
      <c r="T105" s="22"/>
      <c r="U105" s="5"/>
      <c r="W105" s="16"/>
    </row>
    <row r="106" spans="1:23" s="100" customFormat="1" x14ac:dyDescent="0.45">
      <c r="A106" s="109"/>
      <c r="B106" s="109"/>
      <c r="C106" s="100" t="s">
        <v>139</v>
      </c>
      <c r="E106" s="61">
        <f>SUM(E101:E104)</f>
        <v>129845814.36</v>
      </c>
      <c r="G106" s="30"/>
      <c r="H106" s="31"/>
      <c r="I106" s="32"/>
      <c r="J106" s="5"/>
      <c r="K106" s="78">
        <f>-M106/E106+1</f>
        <v>-3.591587218414527E-2</v>
      </c>
      <c r="L106" s="79"/>
      <c r="M106" s="61">
        <f>SUM(M101:M104)</f>
        <v>134509340.03220001</v>
      </c>
      <c r="N106" s="79"/>
      <c r="O106" s="61">
        <f>SUM(O101:O104)</f>
        <v>35288550.359999999</v>
      </c>
      <c r="P106" s="79"/>
      <c r="Q106" s="61">
        <f>SUM(Q101:Q104)</f>
        <v>99220789.672200009</v>
      </c>
      <c r="R106" s="79"/>
      <c r="S106" s="80">
        <f>Q106/U106</f>
        <v>25.921518511887566</v>
      </c>
      <c r="T106" s="62"/>
      <c r="U106" s="61">
        <f>SUM(U101:U104)</f>
        <v>3827738.318135086</v>
      </c>
      <c r="V106" s="63"/>
      <c r="W106" s="64">
        <f>U106/E106</f>
        <v>2.9479104405495955E-2</v>
      </c>
    </row>
    <row r="107" spans="1:23" s="100" customFormat="1" x14ac:dyDescent="0.45">
      <c r="A107" s="109"/>
      <c r="B107" s="109"/>
      <c r="C107" s="109"/>
      <c r="D107" s="109"/>
      <c r="E107" s="109"/>
    </row>
    <row r="108" spans="1:23" s="100" customFormat="1" x14ac:dyDescent="0.45">
      <c r="A108" s="8">
        <v>334</v>
      </c>
      <c r="C108" s="100" t="s">
        <v>111</v>
      </c>
      <c r="E108" s="5"/>
    </row>
    <row r="109" spans="1:23" s="100" customFormat="1" x14ac:dyDescent="0.45">
      <c r="A109" s="8"/>
      <c r="C109" s="100" t="s">
        <v>140</v>
      </c>
      <c r="E109" s="5">
        <v>15578198.470000001</v>
      </c>
      <c r="G109" s="68" t="s">
        <v>335</v>
      </c>
      <c r="H109" s="69" t="s">
        <v>8</v>
      </c>
      <c r="I109" s="70">
        <v>55</v>
      </c>
      <c r="J109" s="66"/>
      <c r="K109" s="71">
        <v>-0.03</v>
      </c>
      <c r="L109" s="66"/>
      <c r="M109" s="66">
        <f t="shared" ref="M109" si="82">E109*(1-K109)</f>
        <v>16045544.4241</v>
      </c>
      <c r="N109" s="66"/>
      <c r="O109" s="66">
        <v>4259188</v>
      </c>
      <c r="P109" s="66"/>
      <c r="Q109" s="66">
        <f t="shared" ref="Q109" si="83">M109-O109</f>
        <v>11786356.4241</v>
      </c>
      <c r="R109" s="66"/>
      <c r="S109" s="72">
        <v>33</v>
      </c>
      <c r="T109" s="22"/>
      <c r="U109" s="5">
        <f>Q109/S109</f>
        <v>357162.31588181818</v>
      </c>
      <c r="W109" s="16">
        <f>U109/E109</f>
        <v>2.2927061596347616E-2</v>
      </c>
    </row>
    <row r="110" spans="1:23" s="100" customFormat="1" x14ac:dyDescent="0.45">
      <c r="A110" s="8"/>
      <c r="C110" s="100" t="s">
        <v>136</v>
      </c>
      <c r="E110" s="5">
        <v>2722091.66</v>
      </c>
      <c r="G110" s="68" t="s">
        <v>335</v>
      </c>
      <c r="H110" s="69" t="s">
        <v>8</v>
      </c>
      <c r="I110" s="70">
        <v>55</v>
      </c>
      <c r="J110" s="66"/>
      <c r="K110" s="71">
        <v>-0.04</v>
      </c>
      <c r="L110" s="66"/>
      <c r="M110" s="66">
        <f t="shared" ref="M110:M111" si="84">E110*(1-K110)</f>
        <v>2830975.3264000001</v>
      </c>
      <c r="N110" s="66"/>
      <c r="O110" s="66">
        <v>1496067.55</v>
      </c>
      <c r="P110" s="66"/>
      <c r="Q110" s="66">
        <f t="shared" ref="Q110:Q111" si="85">M110-O110</f>
        <v>1334907.7764000001</v>
      </c>
      <c r="R110" s="66"/>
      <c r="S110" s="72">
        <v>32.1</v>
      </c>
      <c r="T110" s="22"/>
      <c r="U110" s="5">
        <f t="shared" ref="U110:U111" si="86">Q110/S110</f>
        <v>41585.912037383176</v>
      </c>
      <c r="W110" s="16">
        <f t="shared" ref="W110:W111" si="87">U110/E110</f>
        <v>1.5277190202104794E-2</v>
      </c>
    </row>
    <row r="111" spans="1:23" s="100" customFormat="1" x14ac:dyDescent="0.45">
      <c r="A111" s="109"/>
      <c r="B111" s="109"/>
      <c r="C111" s="100" t="s">
        <v>141</v>
      </c>
      <c r="E111" s="5">
        <v>16462783.439999999</v>
      </c>
      <c r="G111" s="68" t="s">
        <v>335</v>
      </c>
      <c r="H111" s="69" t="s">
        <v>8</v>
      </c>
      <c r="I111" s="70">
        <v>55</v>
      </c>
      <c r="J111" s="66"/>
      <c r="K111" s="71">
        <v>-0.01</v>
      </c>
      <c r="L111" s="66"/>
      <c r="M111" s="66">
        <f t="shared" si="84"/>
        <v>16627411.2744</v>
      </c>
      <c r="N111" s="66"/>
      <c r="O111" s="66">
        <v>3879150.85</v>
      </c>
      <c r="P111" s="66"/>
      <c r="Q111" s="66">
        <f t="shared" si="85"/>
        <v>12748260.4244</v>
      </c>
      <c r="R111" s="66"/>
      <c r="S111" s="72">
        <v>21.9</v>
      </c>
      <c r="T111" s="22"/>
      <c r="U111" s="5">
        <f t="shared" si="86"/>
        <v>582112.34814611881</v>
      </c>
      <c r="W111" s="16">
        <f t="shared" si="87"/>
        <v>3.5359290867651653E-2</v>
      </c>
    </row>
    <row r="112" spans="1:23" s="100" customFormat="1" x14ac:dyDescent="0.45">
      <c r="A112" s="109"/>
      <c r="B112" s="109"/>
      <c r="C112" s="100" t="s">
        <v>142</v>
      </c>
      <c r="E112" s="6">
        <v>11127908.5</v>
      </c>
      <c r="G112" s="68" t="s">
        <v>335</v>
      </c>
      <c r="H112" s="69" t="s">
        <v>8</v>
      </c>
      <c r="I112" s="70">
        <v>55</v>
      </c>
      <c r="J112" s="66"/>
      <c r="K112" s="73">
        <v>-0.01</v>
      </c>
      <c r="L112" s="66"/>
      <c r="M112" s="74">
        <f t="shared" ref="M112" si="88">E112*(1-K112)</f>
        <v>11239187.585000001</v>
      </c>
      <c r="N112" s="66"/>
      <c r="O112" s="74">
        <v>2534857.5499999998</v>
      </c>
      <c r="P112" s="66"/>
      <c r="Q112" s="74">
        <f t="shared" ref="Q112" si="89">M112-O112</f>
        <v>8704330.0350000001</v>
      </c>
      <c r="R112" s="66"/>
      <c r="S112" s="75">
        <v>21.9</v>
      </c>
      <c r="T112" s="22"/>
      <c r="U112" s="6">
        <f t="shared" ref="U112" si="90">Q112/S112</f>
        <v>397457.99246575346</v>
      </c>
      <c r="W112" s="27">
        <f t="shared" ref="W112" si="91">U112/E112</f>
        <v>3.5717223273875179E-2</v>
      </c>
    </row>
    <row r="113" spans="1:23" s="100" customFormat="1" x14ac:dyDescent="0.45">
      <c r="A113" s="109"/>
      <c r="B113" s="109"/>
      <c r="C113" s="109"/>
      <c r="D113" s="109"/>
      <c r="E113" s="109"/>
      <c r="G113" s="30"/>
      <c r="H113" s="31"/>
      <c r="I113" s="32"/>
      <c r="J113" s="5"/>
      <c r="K113" s="29"/>
      <c r="L113" s="5"/>
      <c r="M113" s="5"/>
      <c r="N113" s="5"/>
      <c r="O113" s="5"/>
      <c r="P113" s="5"/>
      <c r="Q113" s="5"/>
      <c r="R113" s="5"/>
      <c r="S113" s="22"/>
      <c r="T113" s="22"/>
      <c r="U113" s="5"/>
      <c r="W113" s="16"/>
    </row>
    <row r="114" spans="1:23" s="100" customFormat="1" x14ac:dyDescent="0.45">
      <c r="A114" s="109"/>
      <c r="B114" s="109"/>
      <c r="C114" s="100" t="s">
        <v>115</v>
      </c>
      <c r="E114" s="61">
        <f>SUM(E109:E112)</f>
        <v>45890982.07</v>
      </c>
      <c r="G114" s="30"/>
      <c r="H114" s="31"/>
      <c r="I114" s="32"/>
      <c r="J114" s="5"/>
      <c r="K114" s="78">
        <f>-M114/E114+1</f>
        <v>-1.8568714406682174E-2</v>
      </c>
      <c r="L114" s="79"/>
      <c r="M114" s="61">
        <f>SUM(M109:M112)</f>
        <v>46743118.609900005</v>
      </c>
      <c r="N114" s="79"/>
      <c r="O114" s="61">
        <f>SUM(O109:O112)</f>
        <v>12169263.949999999</v>
      </c>
      <c r="P114" s="79"/>
      <c r="Q114" s="61">
        <f>SUM(Q109:Q112)</f>
        <v>34573854.659899995</v>
      </c>
      <c r="R114" s="79"/>
      <c r="S114" s="80">
        <f>Q114/U114</f>
        <v>25.084081031242771</v>
      </c>
      <c r="T114" s="62"/>
      <c r="U114" s="61">
        <f>SUM(U109:U112)</f>
        <v>1378318.5685310736</v>
      </c>
      <c r="V114" s="63"/>
      <c r="W114" s="64">
        <f>U114/E114</f>
        <v>3.0034627858446124E-2</v>
      </c>
    </row>
    <row r="115" spans="1:23" s="100" customFormat="1" x14ac:dyDescent="0.45">
      <c r="A115" s="109"/>
      <c r="B115" s="109"/>
      <c r="C115" s="109"/>
      <c r="D115" s="109"/>
      <c r="E115" s="109"/>
    </row>
    <row r="116" spans="1:23" s="100" customFormat="1" x14ac:dyDescent="0.45">
      <c r="A116" s="8">
        <v>335</v>
      </c>
      <c r="C116" s="100" t="s">
        <v>116</v>
      </c>
      <c r="E116" s="5"/>
    </row>
    <row r="117" spans="1:23" s="100" customFormat="1" x14ac:dyDescent="0.45">
      <c r="A117" s="8"/>
      <c r="C117" s="100" t="s">
        <v>135</v>
      </c>
      <c r="E117" s="5">
        <v>8012780.46</v>
      </c>
      <c r="G117" s="68" t="s">
        <v>90</v>
      </c>
      <c r="H117" s="69" t="s">
        <v>8</v>
      </c>
      <c r="I117" s="70">
        <v>45</v>
      </c>
      <c r="J117" s="66"/>
      <c r="K117" s="71">
        <v>-0.03</v>
      </c>
      <c r="L117" s="66"/>
      <c r="M117" s="66">
        <f t="shared" ref="M117" si="92">E117*(1-K117)</f>
        <v>8253163.8738000002</v>
      </c>
      <c r="N117" s="66"/>
      <c r="O117" s="66">
        <v>2024605.68</v>
      </c>
      <c r="P117" s="66"/>
      <c r="Q117" s="66">
        <f t="shared" ref="Q117" si="93">M117-O117</f>
        <v>6228558.1938000005</v>
      </c>
      <c r="R117" s="66"/>
      <c r="S117" s="72">
        <v>29.2</v>
      </c>
      <c r="T117" s="22"/>
      <c r="U117" s="5">
        <f>Q117/S117</f>
        <v>213306.78745890412</v>
      </c>
      <c r="W117" s="16">
        <f>U117/E117</f>
        <v>2.6620820141489827E-2</v>
      </c>
    </row>
    <row r="118" spans="1:23" s="100" customFormat="1" x14ac:dyDescent="0.45">
      <c r="A118" s="8"/>
      <c r="C118" s="100" t="s">
        <v>136</v>
      </c>
      <c r="E118" s="5">
        <v>2078637</v>
      </c>
      <c r="G118" s="68" t="s">
        <v>90</v>
      </c>
      <c r="H118" s="69" t="s">
        <v>8</v>
      </c>
      <c r="I118" s="70">
        <v>45</v>
      </c>
      <c r="J118" s="66"/>
      <c r="K118" s="71">
        <v>-0.04</v>
      </c>
      <c r="L118" s="66"/>
      <c r="M118" s="66">
        <f t="shared" ref="M118:M119" si="94">E118*(1-K118)</f>
        <v>2161782.48</v>
      </c>
      <c r="N118" s="66"/>
      <c r="O118" s="66">
        <v>606486.74</v>
      </c>
      <c r="P118" s="66"/>
      <c r="Q118" s="66">
        <f t="shared" ref="Q118:Q119" si="95">M118-O118</f>
        <v>1555295.74</v>
      </c>
      <c r="R118" s="66"/>
      <c r="S118" s="72">
        <v>29.7</v>
      </c>
      <c r="T118" s="22"/>
      <c r="U118" s="5">
        <f t="shared" ref="U118:U119" si="96">Q118/S118</f>
        <v>52366.859932659936</v>
      </c>
      <c r="W118" s="16">
        <f t="shared" ref="W118:W119" si="97">U118/E118</f>
        <v>2.5192883573543594E-2</v>
      </c>
    </row>
    <row r="119" spans="1:23" s="100" customFormat="1" x14ac:dyDescent="0.45">
      <c r="A119" s="109"/>
      <c r="B119" s="109"/>
      <c r="C119" s="100" t="s">
        <v>137</v>
      </c>
      <c r="E119" s="5">
        <v>1576196.7</v>
      </c>
      <c r="G119" s="68" t="s">
        <v>90</v>
      </c>
      <c r="H119" s="69" t="s">
        <v>8</v>
      </c>
      <c r="I119" s="70">
        <v>45</v>
      </c>
      <c r="J119" s="66"/>
      <c r="K119" s="71">
        <v>-0.01</v>
      </c>
      <c r="L119" s="66"/>
      <c r="M119" s="66">
        <f t="shared" si="94"/>
        <v>1591958.6669999999</v>
      </c>
      <c r="N119" s="66"/>
      <c r="O119" s="66">
        <v>386557.7</v>
      </c>
      <c r="P119" s="66"/>
      <c r="Q119" s="66">
        <f t="shared" si="95"/>
        <v>1205400.9669999999</v>
      </c>
      <c r="R119" s="66"/>
      <c r="S119" s="72">
        <v>21</v>
      </c>
      <c r="T119" s="22"/>
      <c r="U119" s="5">
        <f t="shared" si="96"/>
        <v>57400.046047619042</v>
      </c>
      <c r="W119" s="16">
        <f t="shared" si="97"/>
        <v>3.6416803846638583E-2</v>
      </c>
    </row>
    <row r="120" spans="1:23" s="100" customFormat="1" x14ac:dyDescent="0.45">
      <c r="A120" s="109"/>
      <c r="B120" s="109"/>
      <c r="C120" s="100" t="s">
        <v>138</v>
      </c>
      <c r="E120" s="6">
        <v>1602686.22</v>
      </c>
      <c r="G120" s="68" t="s">
        <v>90</v>
      </c>
      <c r="H120" s="69" t="s">
        <v>8</v>
      </c>
      <c r="I120" s="70">
        <v>45</v>
      </c>
      <c r="J120" s="66"/>
      <c r="K120" s="73">
        <v>-0.01</v>
      </c>
      <c r="L120" s="66"/>
      <c r="M120" s="74">
        <f t="shared" ref="M120" si="98">E120*(1-K120)</f>
        <v>1618713.0822000001</v>
      </c>
      <c r="N120" s="66"/>
      <c r="O120" s="74">
        <v>436697.27</v>
      </c>
      <c r="P120" s="66"/>
      <c r="Q120" s="74">
        <f t="shared" ref="Q120" si="99">M120-O120</f>
        <v>1182015.8122</v>
      </c>
      <c r="R120" s="66"/>
      <c r="S120" s="75">
        <v>21</v>
      </c>
      <c r="T120" s="22"/>
      <c r="U120" s="6">
        <f t="shared" ref="U120" si="100">Q120/S120</f>
        <v>56286.467247619046</v>
      </c>
      <c r="W120" s="27">
        <f t="shared" ref="W120" si="101">U120/E120</f>
        <v>3.5120079367512783E-2</v>
      </c>
    </row>
    <row r="121" spans="1:23" s="100" customFormat="1" x14ac:dyDescent="0.45">
      <c r="A121" s="109"/>
      <c r="B121" s="109"/>
      <c r="C121" s="109"/>
      <c r="D121" s="109"/>
      <c r="E121" s="109"/>
      <c r="G121" s="30"/>
      <c r="H121" s="31"/>
      <c r="I121" s="32"/>
      <c r="J121" s="5"/>
      <c r="K121" s="29"/>
      <c r="L121" s="5"/>
      <c r="M121" s="5"/>
      <c r="N121" s="5"/>
      <c r="O121" s="5"/>
      <c r="P121" s="5"/>
      <c r="Q121" s="5"/>
      <c r="R121" s="5"/>
      <c r="S121" s="22"/>
      <c r="T121" s="22"/>
      <c r="U121" s="5"/>
      <c r="W121" s="16"/>
    </row>
    <row r="122" spans="1:23" s="100" customFormat="1" x14ac:dyDescent="0.45">
      <c r="A122" s="109"/>
      <c r="B122" s="109"/>
      <c r="C122" s="100" t="s">
        <v>120</v>
      </c>
      <c r="E122" s="61">
        <f>SUM(E117:E120)</f>
        <v>13270300.380000001</v>
      </c>
      <c r="G122" s="30"/>
      <c r="H122" s="31"/>
      <c r="I122" s="32"/>
      <c r="J122" s="5"/>
      <c r="K122" s="78">
        <f>-M122/E122+1</f>
        <v>-2.6775409208936063E-2</v>
      </c>
      <c r="L122" s="79"/>
      <c r="M122" s="61">
        <f>SUM(M117:M120)</f>
        <v>13625618.103</v>
      </c>
      <c r="N122" s="79"/>
      <c r="O122" s="61">
        <f>SUM(O117:O120)</f>
        <v>3454347.39</v>
      </c>
      <c r="P122" s="79"/>
      <c r="Q122" s="61">
        <f>SUM(Q117:Q120)</f>
        <v>10171270.713000001</v>
      </c>
      <c r="R122" s="79"/>
      <c r="S122" s="80">
        <f>Q122/U122</f>
        <v>26.811646996842541</v>
      </c>
      <c r="T122" s="62"/>
      <c r="U122" s="61">
        <f>SUM(U117:U120)</f>
        <v>379360.16068680212</v>
      </c>
      <c r="V122" s="63"/>
      <c r="W122" s="64">
        <f>U122/E122</f>
        <v>2.8587157021595776E-2</v>
      </c>
    </row>
    <row r="123" spans="1:23" s="100" customFormat="1" x14ac:dyDescent="0.45">
      <c r="A123" s="109"/>
      <c r="B123" s="109"/>
      <c r="C123" s="109"/>
      <c r="D123" s="109"/>
      <c r="E123" s="109"/>
    </row>
    <row r="124" spans="1:23" s="100" customFormat="1" x14ac:dyDescent="0.45">
      <c r="A124" s="8">
        <v>335.1</v>
      </c>
      <c r="C124" s="100" t="s">
        <v>143</v>
      </c>
      <c r="E124" s="5"/>
    </row>
    <row r="125" spans="1:23" s="100" customFormat="1" x14ac:dyDescent="0.45">
      <c r="A125" s="8"/>
      <c r="C125" s="100" t="s">
        <v>144</v>
      </c>
      <c r="E125" s="5">
        <v>1356862.28</v>
      </c>
      <c r="G125" s="68" t="s">
        <v>82</v>
      </c>
      <c r="H125" s="69" t="s">
        <v>8</v>
      </c>
      <c r="I125" s="70">
        <v>20</v>
      </c>
      <c r="J125" s="66"/>
      <c r="K125" s="71">
        <v>0</v>
      </c>
      <c r="L125" s="66"/>
      <c r="M125" s="66">
        <f t="shared" ref="M125" si="102">E125*(1-K125)</f>
        <v>1356862.28</v>
      </c>
      <c r="N125" s="66"/>
      <c r="O125" s="66">
        <v>757633.63</v>
      </c>
      <c r="P125" s="66"/>
      <c r="Q125" s="66">
        <f t="shared" ref="Q125" si="103">M125-O125</f>
        <v>599228.65</v>
      </c>
      <c r="R125" s="66"/>
      <c r="S125" s="72">
        <v>13.6</v>
      </c>
      <c r="T125" s="22"/>
      <c r="U125" s="5">
        <f>Q125/S125</f>
        <v>44060.930147058825</v>
      </c>
      <c r="W125" s="16">
        <f>U125/E125</f>
        <v>3.2472661961727482E-2</v>
      </c>
    </row>
    <row r="126" spans="1:23" s="100" customFormat="1" x14ac:dyDescent="0.45">
      <c r="A126" s="8"/>
      <c r="C126" s="100" t="s">
        <v>145</v>
      </c>
      <c r="E126" s="5">
        <v>924673.15</v>
      </c>
      <c r="G126" s="68" t="s">
        <v>82</v>
      </c>
      <c r="H126" s="69" t="s">
        <v>8</v>
      </c>
      <c r="I126" s="70">
        <v>20</v>
      </c>
      <c r="J126" s="66"/>
      <c r="K126" s="71">
        <v>0</v>
      </c>
      <c r="L126" s="66"/>
      <c r="M126" s="66">
        <f t="shared" ref="M126:M127" si="104">E126*(1-K126)</f>
        <v>924673.15</v>
      </c>
      <c r="N126" s="66"/>
      <c r="O126" s="66">
        <v>453025.06</v>
      </c>
      <c r="P126" s="66"/>
      <c r="Q126" s="66">
        <f t="shared" ref="Q126:Q127" si="105">M126-O126</f>
        <v>471648.09</v>
      </c>
      <c r="R126" s="66"/>
      <c r="S126" s="72">
        <v>14.4</v>
      </c>
      <c r="T126" s="22"/>
      <c r="U126" s="5">
        <f t="shared" ref="U126:U127" si="106">Q126/S126</f>
        <v>32753.339583333334</v>
      </c>
      <c r="W126" s="16">
        <f t="shared" ref="W126:W127" si="107">U126/E126</f>
        <v>3.5421532011969133E-2</v>
      </c>
    </row>
    <row r="127" spans="1:23" s="100" customFormat="1" x14ac:dyDescent="0.45">
      <c r="A127" s="109"/>
      <c r="B127" s="109"/>
      <c r="C127" s="100" t="s">
        <v>146</v>
      </c>
      <c r="E127" s="5">
        <v>836511.44</v>
      </c>
      <c r="G127" s="68" t="s">
        <v>82</v>
      </c>
      <c r="H127" s="69" t="s">
        <v>8</v>
      </c>
      <c r="I127" s="70">
        <v>20</v>
      </c>
      <c r="J127" s="66"/>
      <c r="K127" s="71">
        <v>0</v>
      </c>
      <c r="L127" s="66"/>
      <c r="M127" s="66">
        <f t="shared" si="104"/>
        <v>836511.44</v>
      </c>
      <c r="N127" s="66"/>
      <c r="O127" s="66">
        <v>605573.97</v>
      </c>
      <c r="P127" s="66"/>
      <c r="Q127" s="66">
        <f t="shared" si="105"/>
        <v>230937.46999999997</v>
      </c>
      <c r="R127" s="66"/>
      <c r="S127" s="72">
        <v>14.1</v>
      </c>
      <c r="T127" s="22"/>
      <c r="U127" s="5">
        <f t="shared" si="106"/>
        <v>16378.543971631205</v>
      </c>
      <c r="W127" s="16">
        <f t="shared" si="107"/>
        <v>1.957958156750517E-2</v>
      </c>
    </row>
    <row r="128" spans="1:23" s="100" customFormat="1" x14ac:dyDescent="0.45">
      <c r="A128" s="109"/>
      <c r="B128" s="109"/>
      <c r="C128" s="100" t="s">
        <v>147</v>
      </c>
      <c r="E128" s="6">
        <v>80300.259999999995</v>
      </c>
      <c r="G128" s="68" t="s">
        <v>82</v>
      </c>
      <c r="H128" s="69" t="s">
        <v>8</v>
      </c>
      <c r="I128" s="70">
        <v>20</v>
      </c>
      <c r="J128" s="66"/>
      <c r="K128" s="73">
        <v>0</v>
      </c>
      <c r="L128" s="66"/>
      <c r="M128" s="74">
        <f t="shared" ref="M128" si="108">E128*(1-K128)</f>
        <v>80300.259999999995</v>
      </c>
      <c r="N128" s="66"/>
      <c r="O128" s="74">
        <v>88979.54</v>
      </c>
      <c r="P128" s="66"/>
      <c r="Q128" s="74">
        <f t="shared" ref="Q128" si="109">M128-O128</f>
        <v>-8679.2799999999988</v>
      </c>
      <c r="R128" s="66"/>
      <c r="S128" s="75"/>
      <c r="T128" s="22"/>
      <c r="U128" s="6"/>
      <c r="W128" s="27"/>
    </row>
    <row r="129" spans="1:23" s="100" customFormat="1" x14ac:dyDescent="0.45">
      <c r="A129" s="109"/>
      <c r="B129" s="109"/>
      <c r="C129" s="109"/>
      <c r="D129" s="109"/>
      <c r="E129" s="109"/>
      <c r="G129" s="30"/>
      <c r="H129" s="31"/>
      <c r="I129" s="32"/>
      <c r="J129" s="5"/>
      <c r="K129" s="29"/>
      <c r="L129" s="5"/>
      <c r="M129" s="5"/>
      <c r="N129" s="5"/>
      <c r="O129" s="5"/>
      <c r="P129" s="5"/>
      <c r="Q129" s="5"/>
      <c r="R129" s="5"/>
      <c r="S129" s="22"/>
      <c r="T129" s="22"/>
      <c r="U129" s="5"/>
      <c r="W129" s="16"/>
    </row>
    <row r="130" spans="1:23" s="100" customFormat="1" x14ac:dyDescent="0.45">
      <c r="A130" s="109"/>
      <c r="B130" s="109"/>
      <c r="C130" s="100" t="s">
        <v>148</v>
      </c>
      <c r="E130" s="61">
        <f>SUM(E125:E128)</f>
        <v>3198347.13</v>
      </c>
      <c r="G130" s="30"/>
      <c r="H130" s="31"/>
      <c r="I130" s="32"/>
      <c r="J130" s="5"/>
      <c r="K130" s="78">
        <f>-M130/E130+1</f>
        <v>0</v>
      </c>
      <c r="L130" s="79"/>
      <c r="M130" s="61">
        <f>SUM(M125:M128)</f>
        <v>3198347.13</v>
      </c>
      <c r="N130" s="79"/>
      <c r="O130" s="61">
        <f>SUM(O125:O128)</f>
        <v>1905212.2</v>
      </c>
      <c r="P130" s="79"/>
      <c r="Q130" s="61">
        <f>SUM(Q125:Q128)</f>
        <v>1293134.93</v>
      </c>
      <c r="R130" s="79"/>
      <c r="S130" s="80">
        <f>Q130/U130</f>
        <v>13.875908223296019</v>
      </c>
      <c r="T130" s="62"/>
      <c r="U130" s="61">
        <f>SUM(U125:U128)</f>
        <v>93192.81370202337</v>
      </c>
      <c r="V130" s="63"/>
      <c r="W130" s="64">
        <f>U130/E130</f>
        <v>2.9137804595345276E-2</v>
      </c>
    </row>
    <row r="131" spans="1:23" s="100" customFormat="1" x14ac:dyDescent="0.45">
      <c r="A131" s="109"/>
      <c r="B131" s="109"/>
      <c r="C131" s="109"/>
      <c r="D131" s="109"/>
      <c r="E131" s="109"/>
    </row>
    <row r="132" spans="1:23" s="100" customFormat="1" x14ac:dyDescent="0.45">
      <c r="A132" s="8">
        <v>336</v>
      </c>
      <c r="C132" s="100" t="s">
        <v>149</v>
      </c>
      <c r="E132" s="5"/>
    </row>
    <row r="133" spans="1:23" s="100" customFormat="1" x14ac:dyDescent="0.45">
      <c r="A133" s="8"/>
      <c r="C133" s="100" t="s">
        <v>129</v>
      </c>
      <c r="E133" s="5">
        <v>1588315.74</v>
      </c>
      <c r="G133" s="68" t="s">
        <v>86</v>
      </c>
      <c r="H133" s="69" t="s">
        <v>8</v>
      </c>
      <c r="I133" s="70">
        <v>75</v>
      </c>
      <c r="J133" s="66"/>
      <c r="K133" s="71">
        <v>-0.01</v>
      </c>
      <c r="L133" s="66"/>
      <c r="M133" s="66">
        <f t="shared" ref="M133" si="110">E133*(1-K133)</f>
        <v>1604198.8973999999</v>
      </c>
      <c r="N133" s="66"/>
      <c r="O133" s="66">
        <v>357769.69</v>
      </c>
      <c r="P133" s="66"/>
      <c r="Q133" s="66">
        <f t="shared" ref="Q133" si="111">M133-O133</f>
        <v>1246429.2074</v>
      </c>
      <c r="R133" s="66"/>
      <c r="S133" s="72">
        <v>34.299999999999997</v>
      </c>
      <c r="T133" s="22"/>
      <c r="U133" s="5">
        <f>Q133/S133</f>
        <v>36339.043947521866</v>
      </c>
      <c r="W133" s="16">
        <f>U133/E133</f>
        <v>2.287897993601818E-2</v>
      </c>
    </row>
    <row r="134" spans="1:23" s="100" customFormat="1" x14ac:dyDescent="0.45">
      <c r="A134" s="8"/>
      <c r="C134" s="100" t="s">
        <v>136</v>
      </c>
      <c r="E134" s="5">
        <v>2648181.67</v>
      </c>
      <c r="G134" s="68" t="s">
        <v>86</v>
      </c>
      <c r="H134" s="69" t="s">
        <v>8</v>
      </c>
      <c r="I134" s="70">
        <v>75</v>
      </c>
      <c r="J134" s="66"/>
      <c r="K134" s="71">
        <v>-0.01</v>
      </c>
      <c r="L134" s="66"/>
      <c r="M134" s="66">
        <f t="shared" ref="M134:M135" si="112">E134*(1-K134)</f>
        <v>2674663.4866999998</v>
      </c>
      <c r="N134" s="66"/>
      <c r="O134" s="66">
        <v>482410.96</v>
      </c>
      <c r="P134" s="66"/>
      <c r="Q134" s="66">
        <f t="shared" ref="Q134:Q135" si="113">M134-O134</f>
        <v>2192252.5266999998</v>
      </c>
      <c r="R134" s="66"/>
      <c r="S134" s="72">
        <v>32.700000000000003</v>
      </c>
      <c r="T134" s="22"/>
      <c r="U134" s="5">
        <f t="shared" ref="U134:U135" si="114">Q134/S134</f>
        <v>67041.361672782863</v>
      </c>
      <c r="W134" s="16">
        <f t="shared" ref="W134:W135" si="115">U134/E134</f>
        <v>2.5315997928791217E-2</v>
      </c>
    </row>
    <row r="135" spans="1:23" s="100" customFormat="1" x14ac:dyDescent="0.45">
      <c r="A135" s="109"/>
      <c r="B135" s="109"/>
      <c r="C135" s="100" t="s">
        <v>150</v>
      </c>
      <c r="E135" s="5">
        <v>649594.13</v>
      </c>
      <c r="G135" s="68" t="s">
        <v>86</v>
      </c>
      <c r="H135" s="69" t="s">
        <v>8</v>
      </c>
      <c r="I135" s="70">
        <v>75</v>
      </c>
      <c r="J135" s="66"/>
      <c r="K135" s="71">
        <v>0</v>
      </c>
      <c r="L135" s="66"/>
      <c r="M135" s="66">
        <f t="shared" si="112"/>
        <v>649594.13</v>
      </c>
      <c r="N135" s="66"/>
      <c r="O135" s="66">
        <v>163275.1</v>
      </c>
      <c r="P135" s="66"/>
      <c r="Q135" s="66">
        <f t="shared" si="113"/>
        <v>486319.03</v>
      </c>
      <c r="R135" s="66"/>
      <c r="S135" s="72">
        <v>22.1</v>
      </c>
      <c r="T135" s="22"/>
      <c r="U135" s="5">
        <f t="shared" si="114"/>
        <v>22005.38597285068</v>
      </c>
      <c r="W135" s="16">
        <f t="shared" si="115"/>
        <v>3.387559239928889E-2</v>
      </c>
    </row>
    <row r="136" spans="1:23" s="100" customFormat="1" x14ac:dyDescent="0.45">
      <c r="A136" s="109"/>
      <c r="B136" s="109"/>
      <c r="C136" s="100" t="s">
        <v>138</v>
      </c>
      <c r="E136" s="6">
        <v>158971.10999999999</v>
      </c>
      <c r="G136" s="68" t="s">
        <v>86</v>
      </c>
      <c r="H136" s="69" t="s">
        <v>8</v>
      </c>
      <c r="I136" s="70">
        <v>75</v>
      </c>
      <c r="J136" s="66"/>
      <c r="K136" s="73">
        <v>0</v>
      </c>
      <c r="L136" s="66"/>
      <c r="M136" s="74">
        <f t="shared" ref="M136" si="116">E136*(1-K136)</f>
        <v>158971.10999999999</v>
      </c>
      <c r="N136" s="66"/>
      <c r="O136" s="74">
        <v>40173.74</v>
      </c>
      <c r="P136" s="66"/>
      <c r="Q136" s="74">
        <f t="shared" ref="Q136" si="117">M136-O136</f>
        <v>118797.37</v>
      </c>
      <c r="R136" s="66"/>
      <c r="S136" s="75">
        <v>22.1</v>
      </c>
      <c r="T136" s="22"/>
      <c r="U136" s="6">
        <f t="shared" ref="U136" si="118">Q136/S136</f>
        <v>5375.4466063348409</v>
      </c>
      <c r="W136" s="27">
        <f t="shared" ref="W136" si="119">U136/E136</f>
        <v>3.3813984228548456E-2</v>
      </c>
    </row>
    <row r="137" spans="1:23" s="100" customFormat="1" x14ac:dyDescent="0.45">
      <c r="A137" s="109"/>
      <c r="B137" s="109"/>
      <c r="C137" s="109"/>
      <c r="D137" s="109"/>
      <c r="E137" s="109"/>
      <c r="G137" s="30"/>
      <c r="H137" s="31"/>
      <c r="I137" s="32"/>
      <c r="J137" s="5"/>
      <c r="K137" s="29"/>
      <c r="L137" s="5"/>
      <c r="M137" s="5"/>
      <c r="N137" s="5"/>
      <c r="O137" s="5"/>
      <c r="P137" s="5"/>
      <c r="Q137" s="5"/>
      <c r="R137" s="5"/>
      <c r="S137" s="22"/>
      <c r="T137" s="22"/>
      <c r="U137" s="5"/>
      <c r="W137" s="16"/>
    </row>
    <row r="138" spans="1:23" s="100" customFormat="1" x14ac:dyDescent="0.45">
      <c r="A138" s="109"/>
      <c r="B138" s="109"/>
      <c r="C138" s="100" t="s">
        <v>151</v>
      </c>
      <c r="E138" s="61">
        <f>SUM(E133:E136)</f>
        <v>5045062.6500000004</v>
      </c>
      <c r="G138" s="30"/>
      <c r="H138" s="31"/>
      <c r="I138" s="32"/>
      <c r="J138" s="5"/>
      <c r="K138" s="78">
        <f>-M138/E138+1</f>
        <v>-8.3973137776593987E-3</v>
      </c>
      <c r="L138" s="79"/>
      <c r="M138" s="61">
        <f>SUM(M133:M136)</f>
        <v>5087427.6240999997</v>
      </c>
      <c r="N138" s="79"/>
      <c r="O138" s="61">
        <f>SUM(O133:O136)</f>
        <v>1043629.49</v>
      </c>
      <c r="P138" s="79"/>
      <c r="Q138" s="61">
        <f>SUM(Q133:Q136)</f>
        <v>4043798.1341000004</v>
      </c>
      <c r="R138" s="79"/>
      <c r="S138" s="80">
        <f>Q138/U138</f>
        <v>30.925052330345437</v>
      </c>
      <c r="T138" s="62"/>
      <c r="U138" s="61">
        <f>SUM(U133:U136)</f>
        <v>130761.23819949024</v>
      </c>
      <c r="V138" s="63"/>
      <c r="W138" s="64">
        <f>U138/E138</f>
        <v>2.5918654984292459E-2</v>
      </c>
    </row>
    <row r="139" spans="1:23" s="100" customFormat="1" x14ac:dyDescent="0.45">
      <c r="A139" s="109"/>
      <c r="B139" s="109"/>
      <c r="C139" s="109"/>
      <c r="D139" s="109"/>
      <c r="E139" s="109"/>
    </row>
    <row r="140" spans="1:23" s="100" customFormat="1" x14ac:dyDescent="0.45">
      <c r="A140" s="109"/>
      <c r="B140" s="109"/>
      <c r="C140" s="110" t="s">
        <v>152</v>
      </c>
      <c r="D140" s="109"/>
      <c r="E140" s="6">
        <f>E82+E90+E98+E106+E114+E122+E130+E138</f>
        <v>727206025.29999995</v>
      </c>
      <c r="K140" s="73">
        <f>-M140/E140+1</f>
        <v>-5.2382462625066184E-2</v>
      </c>
      <c r="L140" s="79"/>
      <c r="M140" s="6">
        <f>M82+M90+M98+M106+M114+M122+M130+M138</f>
        <v>765298867.74100006</v>
      </c>
      <c r="N140" s="79"/>
      <c r="O140" s="6">
        <f>O82+O90+O98+O106+O114+O122+O130+O138</f>
        <v>230031338.13999999</v>
      </c>
      <c r="P140" s="79"/>
      <c r="Q140" s="6">
        <f>Q82+Q90+Q98+Q106+Q114+Q122+Q130+Q138</f>
        <v>535267529.60100013</v>
      </c>
      <c r="R140" s="79"/>
      <c r="S140" s="75">
        <f>Q140/U140</f>
        <v>27.086327654999248</v>
      </c>
      <c r="T140" s="62"/>
      <c r="U140" s="6">
        <f>U82+U90+U98+U106+U114+U122+U130+U138</f>
        <v>19761539.342606574</v>
      </c>
      <c r="V140" s="63"/>
      <c r="W140" s="27">
        <f>U140/E140</f>
        <v>2.7174608921115846E-2</v>
      </c>
    </row>
    <row r="141" spans="1:23" s="100" customFormat="1" x14ac:dyDescent="0.45">
      <c r="A141" s="109"/>
      <c r="B141" s="109"/>
      <c r="C141" s="109"/>
      <c r="D141" s="109"/>
      <c r="E141" s="109"/>
    </row>
    <row r="142" spans="1:23" s="100" customFormat="1" x14ac:dyDescent="0.45">
      <c r="A142" s="109"/>
      <c r="B142" s="109"/>
      <c r="C142" s="117" t="s">
        <v>76</v>
      </c>
      <c r="D142" s="109"/>
      <c r="E142" s="109"/>
    </row>
    <row r="143" spans="1:23" s="100" customFormat="1" x14ac:dyDescent="0.45">
      <c r="A143" s="109"/>
      <c r="B143" s="109"/>
      <c r="C143" s="109"/>
      <c r="D143" s="109"/>
      <c r="E143" s="109"/>
    </row>
    <row r="144" spans="1:23" s="100" customFormat="1" x14ac:dyDescent="0.45">
      <c r="A144" s="8">
        <v>340.1</v>
      </c>
      <c r="C144" s="100" t="s">
        <v>123</v>
      </c>
      <c r="E144" s="5">
        <v>221928.75</v>
      </c>
      <c r="G144" s="68" t="s">
        <v>81</v>
      </c>
      <c r="H144" s="69" t="s">
        <v>8</v>
      </c>
      <c r="I144" s="70"/>
      <c r="J144" s="66"/>
      <c r="K144" s="71">
        <v>-0.05</v>
      </c>
      <c r="L144" s="66"/>
      <c r="M144" s="66">
        <f t="shared" ref="M144" si="120">E144*(1-K144)</f>
        <v>233025.1875</v>
      </c>
      <c r="N144" s="66"/>
      <c r="O144" s="66">
        <v>216904.38</v>
      </c>
      <c r="P144" s="66"/>
      <c r="Q144" s="66">
        <f t="shared" ref="Q144" si="121">M144-O144</f>
        <v>16120.807499999995</v>
      </c>
      <c r="R144" s="66"/>
      <c r="S144" s="72">
        <v>9</v>
      </c>
      <c r="T144" s="22"/>
      <c r="U144" s="5">
        <f>Q144/S144</f>
        <v>1791.2008333333329</v>
      </c>
      <c r="W144" s="16">
        <f>U144/E144</f>
        <v>8.0710625970422164E-3</v>
      </c>
    </row>
    <row r="145" spans="1:23" s="100" customFormat="1" x14ac:dyDescent="0.45">
      <c r="A145" s="8"/>
      <c r="E145" s="5"/>
    </row>
    <row r="146" spans="1:23" s="100" customFormat="1" x14ac:dyDescent="0.45">
      <c r="A146" s="8">
        <v>341</v>
      </c>
      <c r="C146" s="100" t="s">
        <v>70</v>
      </c>
      <c r="E146" s="5"/>
    </row>
    <row r="147" spans="1:23" s="100" customFormat="1" x14ac:dyDescent="0.45">
      <c r="A147" s="8"/>
      <c r="C147" s="100" t="s">
        <v>153</v>
      </c>
      <c r="E147" s="5">
        <v>9568293.5899999999</v>
      </c>
      <c r="G147" s="68" t="s">
        <v>82</v>
      </c>
      <c r="H147" s="69" t="s">
        <v>8</v>
      </c>
      <c r="I147" s="70">
        <v>55</v>
      </c>
      <c r="J147" s="66"/>
      <c r="K147" s="71">
        <v>-0.05</v>
      </c>
      <c r="L147" s="66"/>
      <c r="M147" s="66">
        <f t="shared" ref="M147" si="122">E147*(1-K147)</f>
        <v>10046708.2695</v>
      </c>
      <c r="N147" s="66"/>
      <c r="O147" s="66">
        <v>6934308</v>
      </c>
      <c r="P147" s="66"/>
      <c r="Q147" s="66">
        <f t="shared" ref="Q147" si="123">M147-O147</f>
        <v>3112400.2695000004</v>
      </c>
      <c r="R147" s="66"/>
      <c r="S147" s="72">
        <v>11.9</v>
      </c>
      <c r="T147" s="22"/>
      <c r="U147" s="5">
        <f>Q147/S147</f>
        <v>261546.2411344538</v>
      </c>
      <c r="W147" s="16">
        <f>U147/E147</f>
        <v>2.7334679760223975E-2</v>
      </c>
    </row>
    <row r="148" spans="1:23" s="100" customFormat="1" x14ac:dyDescent="0.45">
      <c r="A148" s="8"/>
      <c r="C148" s="100" t="s">
        <v>100</v>
      </c>
      <c r="E148" s="5">
        <v>5774386.75</v>
      </c>
      <c r="G148" s="68" t="s">
        <v>82</v>
      </c>
      <c r="H148" s="69" t="s">
        <v>8</v>
      </c>
      <c r="I148" s="70">
        <v>55</v>
      </c>
      <c r="J148" s="66"/>
      <c r="K148" s="71">
        <v>-0.05</v>
      </c>
      <c r="L148" s="66"/>
      <c r="M148" s="66">
        <f t="shared" ref="M148:M155" si="124">E148*(1-K148)</f>
        <v>6063106.0875000004</v>
      </c>
      <c r="N148" s="66"/>
      <c r="O148" s="66">
        <v>3469117.7</v>
      </c>
      <c r="P148" s="66"/>
      <c r="Q148" s="66">
        <f t="shared" ref="Q148:Q155" si="125">M148-O148</f>
        <v>2593988.3875000002</v>
      </c>
      <c r="R148" s="66"/>
      <c r="S148" s="72">
        <v>20.5</v>
      </c>
      <c r="T148" s="22"/>
      <c r="U148" s="5">
        <f t="shared" ref="U148:U155" si="126">Q148/S148</f>
        <v>126536.01890243903</v>
      </c>
      <c r="W148" s="16">
        <f t="shared" ref="W148:W155" si="127">U148/E148</f>
        <v>2.1913325930660778E-2</v>
      </c>
    </row>
    <row r="149" spans="1:23" s="100" customFormat="1" x14ac:dyDescent="0.45">
      <c r="A149" s="8"/>
      <c r="C149" s="100" t="s">
        <v>101</v>
      </c>
      <c r="E149" s="5">
        <v>34330868.909999996</v>
      </c>
      <c r="G149" s="68" t="s">
        <v>82</v>
      </c>
      <c r="H149" s="69" t="s">
        <v>8</v>
      </c>
      <c r="I149" s="70">
        <v>55</v>
      </c>
      <c r="J149" s="66"/>
      <c r="K149" s="71">
        <v>-0.05</v>
      </c>
      <c r="L149" s="66"/>
      <c r="M149" s="66">
        <f t="shared" si="124"/>
        <v>36047412.355499998</v>
      </c>
      <c r="N149" s="66"/>
      <c r="O149" s="66">
        <v>28540306.66</v>
      </c>
      <c r="P149" s="66"/>
      <c r="Q149" s="66">
        <f t="shared" si="125"/>
        <v>7507105.6954999976</v>
      </c>
      <c r="R149" s="66"/>
      <c r="S149" s="72">
        <v>22.5</v>
      </c>
      <c r="T149" s="22"/>
      <c r="U149" s="5">
        <f t="shared" si="126"/>
        <v>333649.14202222211</v>
      </c>
      <c r="W149" s="16">
        <f t="shared" si="127"/>
        <v>9.7186337723318104E-3</v>
      </c>
    </row>
    <row r="150" spans="1:23" s="100" customFormat="1" x14ac:dyDescent="0.45">
      <c r="A150" s="8"/>
      <c r="C150" s="100" t="s">
        <v>102</v>
      </c>
      <c r="E150" s="5">
        <v>11453403.279999999</v>
      </c>
      <c r="G150" s="68" t="s">
        <v>82</v>
      </c>
      <c r="H150" s="69" t="s">
        <v>8</v>
      </c>
      <c r="I150" s="70">
        <v>55</v>
      </c>
      <c r="J150" s="66"/>
      <c r="K150" s="71">
        <v>-0.05</v>
      </c>
      <c r="L150" s="66"/>
      <c r="M150" s="66">
        <f t="shared" si="124"/>
        <v>12026073.444</v>
      </c>
      <c r="N150" s="66"/>
      <c r="O150" s="66">
        <v>4405211.0999999996</v>
      </c>
      <c r="P150" s="66"/>
      <c r="Q150" s="66">
        <f t="shared" si="125"/>
        <v>7620862.3440000005</v>
      </c>
      <c r="R150" s="66"/>
      <c r="S150" s="72">
        <v>23.6</v>
      </c>
      <c r="T150" s="22"/>
      <c r="U150" s="5">
        <f t="shared" si="126"/>
        <v>322917.89593220339</v>
      </c>
      <c r="W150" s="16">
        <f t="shared" si="127"/>
        <v>2.8194056215246042E-2</v>
      </c>
    </row>
    <row r="151" spans="1:23" s="100" customFormat="1" x14ac:dyDescent="0.45">
      <c r="A151" s="8"/>
      <c r="C151" s="100" t="s">
        <v>103</v>
      </c>
      <c r="E151" s="5">
        <v>3718808.01</v>
      </c>
      <c r="G151" s="68" t="s">
        <v>82</v>
      </c>
      <c r="H151" s="69" t="s">
        <v>8</v>
      </c>
      <c r="I151" s="70">
        <v>55</v>
      </c>
      <c r="J151" s="66"/>
      <c r="K151" s="71">
        <v>-0.05</v>
      </c>
      <c r="L151" s="66"/>
      <c r="M151" s="66">
        <f t="shared" si="124"/>
        <v>3904748.4104999998</v>
      </c>
      <c r="N151" s="66"/>
      <c r="O151" s="66">
        <v>2590875.96</v>
      </c>
      <c r="P151" s="66"/>
      <c r="Q151" s="66">
        <f t="shared" si="125"/>
        <v>1313872.4504999998</v>
      </c>
      <c r="R151" s="66"/>
      <c r="S151" s="72">
        <v>12</v>
      </c>
      <c r="T151" s="22"/>
      <c r="U151" s="5">
        <f t="shared" si="126"/>
        <v>109489.37087499998</v>
      </c>
      <c r="W151" s="16">
        <f t="shared" si="127"/>
        <v>2.9442060622806927E-2</v>
      </c>
    </row>
    <row r="152" spans="1:23" s="100" customFormat="1" x14ac:dyDescent="0.45">
      <c r="A152" s="8"/>
      <c r="C152" s="100" t="s">
        <v>154</v>
      </c>
      <c r="E152" s="5">
        <v>811209.69</v>
      </c>
      <c r="G152" s="68" t="s">
        <v>82</v>
      </c>
      <c r="H152" s="69" t="s">
        <v>8</v>
      </c>
      <c r="I152" s="70">
        <v>55</v>
      </c>
      <c r="J152" s="66"/>
      <c r="K152" s="71">
        <v>-0.05</v>
      </c>
      <c r="L152" s="66"/>
      <c r="M152" s="66">
        <f t="shared" si="124"/>
        <v>851770.17449999996</v>
      </c>
      <c r="N152" s="66"/>
      <c r="O152" s="66">
        <v>783511.24</v>
      </c>
      <c r="P152" s="66"/>
      <c r="Q152" s="66">
        <f t="shared" si="125"/>
        <v>68258.934499999974</v>
      </c>
      <c r="R152" s="66"/>
      <c r="S152" s="72">
        <v>7</v>
      </c>
      <c r="T152" s="22"/>
      <c r="U152" s="5">
        <f t="shared" si="126"/>
        <v>9751.2763571428532</v>
      </c>
      <c r="W152" s="16">
        <f t="shared" si="127"/>
        <v>1.2020660597807768E-2</v>
      </c>
    </row>
    <row r="153" spans="1:23" s="100" customFormat="1" x14ac:dyDescent="0.45">
      <c r="A153" s="8"/>
      <c r="C153" s="100" t="s">
        <v>155</v>
      </c>
      <c r="E153" s="5">
        <v>5675496.75</v>
      </c>
      <c r="G153" s="68" t="s">
        <v>82</v>
      </c>
      <c r="H153" s="69" t="s">
        <v>8</v>
      </c>
      <c r="I153" s="70">
        <v>55</v>
      </c>
      <c r="J153" s="66"/>
      <c r="K153" s="71">
        <v>-0.05</v>
      </c>
      <c r="L153" s="66"/>
      <c r="M153" s="66">
        <f t="shared" si="124"/>
        <v>5959271.5875000004</v>
      </c>
      <c r="N153" s="66"/>
      <c r="O153" s="66">
        <v>4539500.5599999996</v>
      </c>
      <c r="P153" s="66"/>
      <c r="Q153" s="66">
        <f t="shared" si="125"/>
        <v>1419771.0275000008</v>
      </c>
      <c r="R153" s="66"/>
      <c r="S153" s="72">
        <v>8.9</v>
      </c>
      <c r="T153" s="22"/>
      <c r="U153" s="5">
        <f t="shared" si="126"/>
        <v>159524.83455056188</v>
      </c>
      <c r="W153" s="16">
        <f t="shared" si="127"/>
        <v>2.8107642657105192E-2</v>
      </c>
    </row>
    <row r="154" spans="1:23" s="100" customFormat="1" x14ac:dyDescent="0.45">
      <c r="A154" s="8"/>
      <c r="C154" s="100" t="s">
        <v>156</v>
      </c>
      <c r="E154" s="5">
        <v>3110828.3</v>
      </c>
      <c r="G154" s="68" t="s">
        <v>82</v>
      </c>
      <c r="H154" s="69" t="s">
        <v>8</v>
      </c>
      <c r="I154" s="70">
        <v>55</v>
      </c>
      <c r="J154" s="66"/>
      <c r="K154" s="71">
        <v>-0.05</v>
      </c>
      <c r="L154" s="66"/>
      <c r="M154" s="66">
        <f t="shared" si="124"/>
        <v>3266369.7149999999</v>
      </c>
      <c r="N154" s="66"/>
      <c r="O154" s="66">
        <v>2739066.75</v>
      </c>
      <c r="P154" s="66"/>
      <c r="Q154" s="66">
        <f t="shared" si="125"/>
        <v>527302.96499999985</v>
      </c>
      <c r="R154" s="66"/>
      <c r="S154" s="72">
        <v>9</v>
      </c>
      <c r="T154" s="22"/>
      <c r="U154" s="5">
        <f t="shared" si="126"/>
        <v>58589.218333333316</v>
      </c>
      <c r="W154" s="16">
        <f t="shared" si="127"/>
        <v>1.8833960824303071E-2</v>
      </c>
    </row>
    <row r="155" spans="1:23" s="100" customFormat="1" x14ac:dyDescent="0.45">
      <c r="A155" s="109"/>
      <c r="B155" s="109"/>
      <c r="C155" s="100" t="s">
        <v>157</v>
      </c>
      <c r="E155" s="5">
        <v>1519163.5</v>
      </c>
      <c r="G155" s="68" t="s">
        <v>82</v>
      </c>
      <c r="H155" s="69" t="s">
        <v>8</v>
      </c>
      <c r="I155" s="70">
        <v>55</v>
      </c>
      <c r="J155" s="66"/>
      <c r="K155" s="71">
        <v>-0.05</v>
      </c>
      <c r="L155" s="66"/>
      <c r="M155" s="66">
        <f t="shared" si="124"/>
        <v>1595121.675</v>
      </c>
      <c r="N155" s="66"/>
      <c r="O155" s="66">
        <v>693731.21</v>
      </c>
      <c r="P155" s="66"/>
      <c r="Q155" s="66">
        <f t="shared" si="125"/>
        <v>901390.46500000008</v>
      </c>
      <c r="R155" s="66"/>
      <c r="S155" s="72">
        <v>16.899999999999999</v>
      </c>
      <c r="T155" s="22"/>
      <c r="U155" s="5">
        <f t="shared" si="126"/>
        <v>53336.71390532545</v>
      </c>
      <c r="W155" s="16">
        <f t="shared" si="127"/>
        <v>3.5109265003619064E-2</v>
      </c>
    </row>
    <row r="156" spans="1:23" s="100" customFormat="1" x14ac:dyDescent="0.45">
      <c r="A156" s="109"/>
      <c r="B156" s="109"/>
      <c r="C156" s="100" t="s">
        <v>104</v>
      </c>
      <c r="E156" s="6">
        <v>5985702.5</v>
      </c>
      <c r="G156" s="68" t="s">
        <v>82</v>
      </c>
      <c r="H156" s="69" t="s">
        <v>8</v>
      </c>
      <c r="I156" s="70">
        <v>55</v>
      </c>
      <c r="J156" s="66"/>
      <c r="K156" s="73">
        <v>-0.05</v>
      </c>
      <c r="L156" s="66"/>
      <c r="M156" s="74">
        <f t="shared" ref="M156" si="128">E156*(1-K156)</f>
        <v>6284987.625</v>
      </c>
      <c r="N156" s="66"/>
      <c r="O156" s="74">
        <v>4678748.0999999996</v>
      </c>
      <c r="P156" s="66"/>
      <c r="Q156" s="74">
        <f t="shared" ref="Q156" si="129">M156-O156</f>
        <v>1606239.5250000004</v>
      </c>
      <c r="R156" s="66"/>
      <c r="S156" s="75">
        <v>13</v>
      </c>
      <c r="T156" s="22"/>
      <c r="U156" s="6">
        <f t="shared" ref="U156" si="130">Q156/S156</f>
        <v>123556.88653846156</v>
      </c>
      <c r="W156" s="27">
        <f t="shared" ref="W156" si="131">U156/E156</f>
        <v>2.0642002595094154E-2</v>
      </c>
    </row>
    <row r="157" spans="1:23" s="100" customFormat="1" x14ac:dyDescent="0.45">
      <c r="A157" s="109"/>
      <c r="B157" s="109"/>
      <c r="C157" s="109"/>
      <c r="D157" s="109"/>
      <c r="E157" s="109"/>
      <c r="G157" s="30"/>
      <c r="H157" s="31"/>
      <c r="I157" s="32"/>
      <c r="J157" s="5"/>
      <c r="K157" s="29"/>
      <c r="L157" s="5"/>
      <c r="M157" s="5"/>
      <c r="N157" s="5"/>
      <c r="O157" s="5"/>
      <c r="P157" s="5"/>
      <c r="Q157" s="5"/>
      <c r="R157" s="5"/>
      <c r="S157" s="22"/>
      <c r="T157" s="22"/>
      <c r="U157" s="5"/>
      <c r="W157" s="16"/>
    </row>
    <row r="158" spans="1:23" s="100" customFormat="1" x14ac:dyDescent="0.45">
      <c r="A158" s="109"/>
      <c r="B158" s="109"/>
      <c r="C158" s="100" t="s">
        <v>77</v>
      </c>
      <c r="E158" s="61">
        <f>SUM(E147:E156)</f>
        <v>81948161.279999986</v>
      </c>
      <c r="G158" s="30"/>
      <c r="H158" s="31"/>
      <c r="I158" s="32"/>
      <c r="J158" s="5"/>
      <c r="K158" s="78">
        <f>-M158/E158+1</f>
        <v>-5.0000000000000266E-2</v>
      </c>
      <c r="L158" s="79"/>
      <c r="M158" s="61">
        <f>SUM(M147:M156)</f>
        <v>86045569.344000012</v>
      </c>
      <c r="N158" s="79"/>
      <c r="O158" s="61">
        <f>SUM(O147:O156)</f>
        <v>59374377.280000009</v>
      </c>
      <c r="P158" s="79"/>
      <c r="Q158" s="61">
        <f>SUM(Q147:Q156)</f>
        <v>26671192.064000003</v>
      </c>
      <c r="R158" s="79"/>
      <c r="S158" s="80">
        <f>Q158/U158</f>
        <v>17.10900837154955</v>
      </c>
      <c r="T158" s="62"/>
      <c r="U158" s="61">
        <f>SUM(U147:U156)</f>
        <v>1558897.5985511434</v>
      </c>
      <c r="V158" s="63"/>
      <c r="W158" s="64">
        <f>U158/E158</f>
        <v>1.9022972257116442E-2</v>
      </c>
    </row>
    <row r="159" spans="1:23" s="100" customFormat="1" x14ac:dyDescent="0.45">
      <c r="A159" s="109"/>
      <c r="B159" s="109"/>
      <c r="C159" s="109"/>
      <c r="D159" s="109"/>
      <c r="E159" s="109"/>
    </row>
    <row r="160" spans="1:23" s="100" customFormat="1" x14ac:dyDescent="0.45">
      <c r="A160" s="8">
        <v>341.01</v>
      </c>
      <c r="C160" s="100" t="s">
        <v>158</v>
      </c>
      <c r="E160" s="5"/>
    </row>
    <row r="161" spans="1:23" s="100" customFormat="1" x14ac:dyDescent="0.45">
      <c r="A161" s="8"/>
      <c r="C161" s="100" t="s">
        <v>159</v>
      </c>
      <c r="E161" s="5">
        <v>31393624.359999999</v>
      </c>
      <c r="G161" s="68" t="s">
        <v>82</v>
      </c>
      <c r="H161" s="69" t="s">
        <v>8</v>
      </c>
      <c r="I161" s="70">
        <v>55</v>
      </c>
      <c r="J161" s="66"/>
      <c r="K161" s="71">
        <v>-0.05</v>
      </c>
      <c r="L161" s="66"/>
      <c r="M161" s="66">
        <f t="shared" ref="M161" si="132">E161*(1-K161)</f>
        <v>32963305.578000002</v>
      </c>
      <c r="N161" s="66"/>
      <c r="O161" s="66">
        <v>11159075.289999999</v>
      </c>
      <c r="P161" s="66"/>
      <c r="Q161" s="66">
        <f t="shared" ref="Q161" si="133">M161-O161</f>
        <v>21804230.288000003</v>
      </c>
      <c r="R161" s="66"/>
      <c r="S161" s="72">
        <v>15.9</v>
      </c>
      <c r="T161" s="22"/>
      <c r="U161" s="5">
        <f>Q161/S161</f>
        <v>1371335.2382389938</v>
      </c>
      <c r="W161" s="16">
        <f>U161/E161</f>
        <v>4.3681966201591954E-2</v>
      </c>
    </row>
    <row r="162" spans="1:23" s="100" customFormat="1" x14ac:dyDescent="0.45">
      <c r="A162" s="8"/>
      <c r="C162" s="100" t="s">
        <v>160</v>
      </c>
      <c r="E162" s="5">
        <v>3413471.97</v>
      </c>
      <c r="G162" s="68" t="s">
        <v>82</v>
      </c>
      <c r="H162" s="69" t="s">
        <v>8</v>
      </c>
      <c r="I162" s="70">
        <v>55</v>
      </c>
      <c r="J162" s="66"/>
      <c r="K162" s="71">
        <v>-0.05</v>
      </c>
      <c r="L162" s="66"/>
      <c r="M162" s="66">
        <f t="shared" ref="M162" si="134">E162*(1-K162)</f>
        <v>3584145.5685000005</v>
      </c>
      <c r="N162" s="66"/>
      <c r="O162" s="66">
        <v>969824.12</v>
      </c>
      <c r="P162" s="66"/>
      <c r="Q162" s="66">
        <f t="shared" ref="Q162" si="135">M162-O162</f>
        <v>2614321.4485000004</v>
      </c>
      <c r="R162" s="66"/>
      <c r="S162" s="72">
        <v>9</v>
      </c>
      <c r="T162" s="22"/>
      <c r="U162" s="5">
        <f>Q162/S162</f>
        <v>290480.16094444448</v>
      </c>
      <c r="W162" s="16">
        <f>U162/E162</f>
        <v>8.5098153287148412E-2</v>
      </c>
    </row>
    <row r="163" spans="1:23" s="100" customFormat="1" x14ac:dyDescent="0.45">
      <c r="A163" s="109"/>
      <c r="B163" s="109"/>
      <c r="C163" s="100" t="s">
        <v>161</v>
      </c>
      <c r="E163" s="6">
        <v>15081340.710000001</v>
      </c>
      <c r="G163" s="68" t="s">
        <v>82</v>
      </c>
      <c r="H163" s="69" t="s">
        <v>8</v>
      </c>
      <c r="I163" s="70">
        <v>55</v>
      </c>
      <c r="J163" s="66"/>
      <c r="K163" s="73">
        <v>-0.05</v>
      </c>
      <c r="L163" s="66"/>
      <c r="M163" s="74">
        <f t="shared" ref="M163" si="136">E163*(1-K163)</f>
        <v>15835407.745500002</v>
      </c>
      <c r="N163" s="66"/>
      <c r="O163" s="74">
        <v>6344406.3200000003</v>
      </c>
      <c r="P163" s="66"/>
      <c r="Q163" s="74">
        <f t="shared" ref="Q163" si="137">M163-O163</f>
        <v>9491001.4255000018</v>
      </c>
      <c r="R163" s="66"/>
      <c r="S163" s="75">
        <v>10</v>
      </c>
      <c r="T163" s="22"/>
      <c r="U163" s="6">
        <f t="shared" ref="U163" si="138">Q163/S163</f>
        <v>949100.14255000022</v>
      </c>
      <c r="W163" s="27">
        <f t="shared" ref="W163" si="139">U163/E163</f>
        <v>6.2932080164509477E-2</v>
      </c>
    </row>
    <row r="164" spans="1:23" s="100" customFormat="1" x14ac:dyDescent="0.45">
      <c r="A164" s="109"/>
      <c r="B164" s="109"/>
      <c r="C164" s="109"/>
      <c r="D164" s="109"/>
      <c r="E164" s="109"/>
      <c r="G164" s="30"/>
      <c r="H164" s="31"/>
      <c r="I164" s="32"/>
      <c r="J164" s="5"/>
      <c r="K164" s="29"/>
      <c r="L164" s="5"/>
      <c r="M164" s="5"/>
      <c r="N164" s="5"/>
      <c r="O164" s="5"/>
      <c r="P164" s="5"/>
      <c r="Q164" s="5"/>
      <c r="R164" s="5"/>
      <c r="S164" s="22"/>
      <c r="T164" s="22"/>
      <c r="U164" s="5"/>
      <c r="W164" s="16"/>
    </row>
    <row r="165" spans="1:23" s="100" customFormat="1" x14ac:dyDescent="0.45">
      <c r="A165" s="109"/>
      <c r="B165" s="109"/>
      <c r="C165" s="100" t="s">
        <v>162</v>
      </c>
      <c r="E165" s="61">
        <f>SUM(E161:E163)</f>
        <v>49888437.039999999</v>
      </c>
      <c r="G165" s="30"/>
      <c r="H165" s="31"/>
      <c r="I165" s="32"/>
      <c r="J165" s="5"/>
      <c r="K165" s="78">
        <f>-M165/E165+1</f>
        <v>-5.0000000000000044E-2</v>
      </c>
      <c r="L165" s="79"/>
      <c r="M165" s="61">
        <f>SUM(M161:M163)</f>
        <v>52382858.892000005</v>
      </c>
      <c r="N165" s="79"/>
      <c r="O165" s="61">
        <f>SUM(O161:O163)</f>
        <v>18473305.729999997</v>
      </c>
      <c r="P165" s="79"/>
      <c r="Q165" s="61">
        <f>SUM(Q161:Q163)</f>
        <v>33909553.162</v>
      </c>
      <c r="R165" s="79"/>
      <c r="S165" s="80">
        <f>Q165/U165</f>
        <v>12.987610139042177</v>
      </c>
      <c r="T165" s="62"/>
      <c r="U165" s="61">
        <f>SUM(U161:U163)</f>
        <v>2610915.5417334381</v>
      </c>
      <c r="V165" s="63"/>
      <c r="W165" s="64">
        <f>U165/E165</f>
        <v>5.2335083972264655E-2</v>
      </c>
    </row>
    <row r="166" spans="1:23" s="100" customFormat="1" x14ac:dyDescent="0.45">
      <c r="A166" s="109"/>
      <c r="B166" s="109"/>
      <c r="C166" s="109"/>
      <c r="D166" s="109"/>
      <c r="E166" s="109"/>
    </row>
    <row r="167" spans="1:23" s="100" customFormat="1" x14ac:dyDescent="0.45">
      <c r="A167" s="8">
        <v>342</v>
      </c>
      <c r="C167" s="100" t="s">
        <v>163</v>
      </c>
      <c r="E167" s="5"/>
    </row>
    <row r="168" spans="1:23" s="100" customFormat="1" x14ac:dyDescent="0.45">
      <c r="A168" s="8"/>
      <c r="C168" s="100" t="s">
        <v>164</v>
      </c>
      <c r="E168" s="5">
        <v>8348184.6799999997</v>
      </c>
      <c r="G168" s="68" t="s">
        <v>83</v>
      </c>
      <c r="H168" s="69" t="s">
        <v>8</v>
      </c>
      <c r="I168" s="70">
        <v>45</v>
      </c>
      <c r="J168" s="66"/>
      <c r="K168" s="71">
        <v>-0.05</v>
      </c>
      <c r="L168" s="66"/>
      <c r="M168" s="66">
        <f t="shared" ref="M168" si="140">E168*(1-K168)</f>
        <v>8765593.9140000008</v>
      </c>
      <c r="N168" s="66"/>
      <c r="O168" s="66">
        <v>7196705.1299999999</v>
      </c>
      <c r="P168" s="66"/>
      <c r="Q168" s="66">
        <f t="shared" ref="Q168" si="141">M168-O168</f>
        <v>1568888.7840000009</v>
      </c>
      <c r="R168" s="66"/>
      <c r="S168" s="72">
        <v>11.4</v>
      </c>
      <c r="T168" s="22"/>
      <c r="U168" s="5">
        <f>Q168/S168</f>
        <v>137621.8231578948</v>
      </c>
      <c r="W168" s="16">
        <f>U168/E168</f>
        <v>1.6485239418289294E-2</v>
      </c>
    </row>
    <row r="169" spans="1:23" s="100" customFormat="1" x14ac:dyDescent="0.45">
      <c r="A169" s="8"/>
      <c r="C169" s="100" t="s">
        <v>100</v>
      </c>
      <c r="E169" s="5">
        <v>1804662.8</v>
      </c>
      <c r="G169" s="68" t="s">
        <v>83</v>
      </c>
      <c r="H169" s="69" t="s">
        <v>8</v>
      </c>
      <c r="I169" s="70">
        <v>45</v>
      </c>
      <c r="J169" s="66"/>
      <c r="K169" s="71">
        <v>-0.05</v>
      </c>
      <c r="L169" s="66"/>
      <c r="M169" s="66">
        <f t="shared" ref="M169:M176" si="142">E169*(1-K169)</f>
        <v>1894895.9400000002</v>
      </c>
      <c r="N169" s="66"/>
      <c r="O169" s="66">
        <v>942631.16</v>
      </c>
      <c r="P169" s="66"/>
      <c r="Q169" s="66">
        <f t="shared" ref="Q169:Q176" si="143">M169-O169</f>
        <v>952264.78000000014</v>
      </c>
      <c r="R169" s="66"/>
      <c r="S169" s="72">
        <v>19.100000000000001</v>
      </c>
      <c r="T169" s="22"/>
      <c r="U169" s="5">
        <f t="shared" ref="U169:U174" si="144">Q169/S169</f>
        <v>49856.794764397913</v>
      </c>
      <c r="W169" s="16">
        <f t="shared" ref="W169:W174" si="145">U169/E169</f>
        <v>2.7626654001178454E-2</v>
      </c>
    </row>
    <row r="170" spans="1:23" s="100" customFormat="1" x14ac:dyDescent="0.45">
      <c r="A170" s="8"/>
      <c r="C170" s="100" t="s">
        <v>101</v>
      </c>
      <c r="E170" s="5">
        <v>1887875</v>
      </c>
      <c r="G170" s="68" t="s">
        <v>83</v>
      </c>
      <c r="H170" s="69" t="s">
        <v>8</v>
      </c>
      <c r="I170" s="70">
        <v>45</v>
      </c>
      <c r="J170" s="66"/>
      <c r="K170" s="71">
        <v>-0.05</v>
      </c>
      <c r="L170" s="66"/>
      <c r="M170" s="66">
        <f t="shared" si="142"/>
        <v>1982268.75</v>
      </c>
      <c r="N170" s="66"/>
      <c r="O170" s="66">
        <v>1582606.97</v>
      </c>
      <c r="P170" s="66"/>
      <c r="Q170" s="66">
        <f t="shared" si="143"/>
        <v>399661.78</v>
      </c>
      <c r="R170" s="66"/>
      <c r="S170" s="72">
        <v>21.2</v>
      </c>
      <c r="T170" s="22"/>
      <c r="U170" s="5">
        <f t="shared" si="144"/>
        <v>18851.970754716982</v>
      </c>
      <c r="W170" s="16">
        <f t="shared" si="145"/>
        <v>9.9858151385642489E-3</v>
      </c>
    </row>
    <row r="171" spans="1:23" s="100" customFormat="1" x14ac:dyDescent="0.45">
      <c r="A171" s="8"/>
      <c r="C171" s="100" t="s">
        <v>102</v>
      </c>
      <c r="E171" s="5">
        <v>1577944.93</v>
      </c>
      <c r="G171" s="68" t="s">
        <v>83</v>
      </c>
      <c r="H171" s="69" t="s">
        <v>8</v>
      </c>
      <c r="I171" s="70">
        <v>45</v>
      </c>
      <c r="J171" s="66"/>
      <c r="K171" s="71">
        <v>-0.05</v>
      </c>
      <c r="L171" s="66"/>
      <c r="M171" s="66">
        <f t="shared" si="142"/>
        <v>1656842.1765000001</v>
      </c>
      <c r="N171" s="66"/>
      <c r="O171" s="66">
        <v>610770.5</v>
      </c>
      <c r="P171" s="66"/>
      <c r="Q171" s="66">
        <f t="shared" si="143"/>
        <v>1046071.6765000001</v>
      </c>
      <c r="R171" s="66"/>
      <c r="S171" s="72">
        <v>22.3</v>
      </c>
      <c r="T171" s="22"/>
      <c r="U171" s="5">
        <f t="shared" si="144"/>
        <v>46909.043789237672</v>
      </c>
      <c r="W171" s="16">
        <f t="shared" si="145"/>
        <v>2.9727934668314231E-2</v>
      </c>
    </row>
    <row r="172" spans="1:23" s="100" customFormat="1" x14ac:dyDescent="0.45">
      <c r="A172" s="8"/>
      <c r="C172" s="100" t="s">
        <v>103</v>
      </c>
      <c r="E172" s="5">
        <v>3889943.37</v>
      </c>
      <c r="G172" s="68" t="s">
        <v>83</v>
      </c>
      <c r="H172" s="69" t="s">
        <v>8</v>
      </c>
      <c r="I172" s="70">
        <v>45</v>
      </c>
      <c r="J172" s="66"/>
      <c r="K172" s="71">
        <v>-0.05</v>
      </c>
      <c r="L172" s="66"/>
      <c r="M172" s="66">
        <f t="shared" si="142"/>
        <v>4084440.5385000003</v>
      </c>
      <c r="N172" s="66"/>
      <c r="O172" s="66">
        <v>3670915.01</v>
      </c>
      <c r="P172" s="66"/>
      <c r="Q172" s="66">
        <f t="shared" si="143"/>
        <v>413525.52850000048</v>
      </c>
      <c r="R172" s="66"/>
      <c r="S172" s="72">
        <v>11.7</v>
      </c>
      <c r="T172" s="22"/>
      <c r="U172" s="5">
        <f t="shared" si="144"/>
        <v>35344.062264957305</v>
      </c>
      <c r="W172" s="16">
        <f t="shared" si="145"/>
        <v>9.0860094616126257E-3</v>
      </c>
    </row>
    <row r="173" spans="1:23" s="100" customFormat="1" x14ac:dyDescent="0.45">
      <c r="A173" s="8"/>
      <c r="C173" s="100" t="s">
        <v>165</v>
      </c>
      <c r="E173" s="5">
        <v>476309.45</v>
      </c>
      <c r="G173" s="68" t="s">
        <v>83</v>
      </c>
      <c r="H173" s="69" t="s">
        <v>8</v>
      </c>
      <c r="I173" s="70">
        <v>45</v>
      </c>
      <c r="J173" s="66"/>
      <c r="K173" s="71">
        <v>-0.05</v>
      </c>
      <c r="L173" s="66"/>
      <c r="M173" s="66">
        <f t="shared" si="142"/>
        <v>500124.92250000004</v>
      </c>
      <c r="N173" s="66"/>
      <c r="O173" s="66">
        <v>224270.67</v>
      </c>
      <c r="P173" s="66"/>
      <c r="Q173" s="66">
        <f t="shared" si="143"/>
        <v>275854.25250000006</v>
      </c>
      <c r="R173" s="66"/>
      <c r="S173" s="72">
        <v>6.9</v>
      </c>
      <c r="T173" s="22"/>
      <c r="U173" s="5">
        <f t="shared" si="144"/>
        <v>39978.877173913053</v>
      </c>
      <c r="W173" s="16">
        <f t="shared" si="145"/>
        <v>8.3934671407239675E-2</v>
      </c>
    </row>
    <row r="174" spans="1:23" s="100" customFormat="1" x14ac:dyDescent="0.45">
      <c r="A174" s="8"/>
      <c r="C174" s="100" t="s">
        <v>166</v>
      </c>
      <c r="E174" s="5">
        <v>3739991.62</v>
      </c>
      <c r="G174" s="68" t="s">
        <v>83</v>
      </c>
      <c r="H174" s="69" t="s">
        <v>8</v>
      </c>
      <c r="I174" s="70">
        <v>45</v>
      </c>
      <c r="J174" s="66"/>
      <c r="K174" s="71">
        <v>-0.05</v>
      </c>
      <c r="L174" s="66"/>
      <c r="M174" s="66">
        <f t="shared" si="142"/>
        <v>3926991.2010000004</v>
      </c>
      <c r="N174" s="66"/>
      <c r="O174" s="66">
        <v>3033383.3</v>
      </c>
      <c r="P174" s="66"/>
      <c r="Q174" s="66">
        <f t="shared" si="143"/>
        <v>893607.90100000054</v>
      </c>
      <c r="R174" s="66"/>
      <c r="S174" s="72">
        <v>8.1999999999999993</v>
      </c>
      <c r="T174" s="22"/>
      <c r="U174" s="5">
        <f t="shared" si="144"/>
        <v>108976.573292683</v>
      </c>
      <c r="W174" s="16">
        <f t="shared" si="145"/>
        <v>2.9138186489488176E-2</v>
      </c>
    </row>
    <row r="175" spans="1:23" s="100" customFormat="1" x14ac:dyDescent="0.45">
      <c r="A175" s="8"/>
      <c r="C175" s="100" t="s">
        <v>167</v>
      </c>
      <c r="E175" s="5">
        <v>3702107.48</v>
      </c>
      <c r="G175" s="68" t="s">
        <v>83</v>
      </c>
      <c r="H175" s="69" t="s">
        <v>8</v>
      </c>
      <c r="I175" s="70">
        <v>45</v>
      </c>
      <c r="J175" s="66"/>
      <c r="K175" s="71">
        <v>-0.05</v>
      </c>
      <c r="L175" s="66"/>
      <c r="M175" s="66">
        <f t="shared" si="142"/>
        <v>3887212.8540000003</v>
      </c>
      <c r="N175" s="66"/>
      <c r="O175" s="66">
        <v>4071914.05</v>
      </c>
      <c r="P175" s="66"/>
      <c r="Q175" s="66">
        <f t="shared" si="143"/>
        <v>-184701.19599999953</v>
      </c>
      <c r="R175" s="66"/>
      <c r="S175" s="72"/>
      <c r="T175" s="22"/>
      <c r="U175" s="5"/>
      <c r="W175" s="16"/>
    </row>
    <row r="176" spans="1:23" s="100" customFormat="1" x14ac:dyDescent="0.45">
      <c r="A176" s="109"/>
      <c r="B176" s="109"/>
      <c r="C176" s="100" t="s">
        <v>168</v>
      </c>
      <c r="E176" s="5">
        <v>134194.70000000001</v>
      </c>
      <c r="G176" s="68" t="s">
        <v>83</v>
      </c>
      <c r="H176" s="69" t="s">
        <v>8</v>
      </c>
      <c r="I176" s="70">
        <v>45</v>
      </c>
      <c r="J176" s="66"/>
      <c r="K176" s="71">
        <v>-0.05</v>
      </c>
      <c r="L176" s="66"/>
      <c r="M176" s="66">
        <f t="shared" si="142"/>
        <v>140904.43500000003</v>
      </c>
      <c r="N176" s="66"/>
      <c r="O176" s="66">
        <v>155802.54</v>
      </c>
      <c r="P176" s="66"/>
      <c r="Q176" s="66">
        <f t="shared" si="143"/>
        <v>-14898.104999999981</v>
      </c>
      <c r="R176" s="66"/>
      <c r="S176" s="72"/>
      <c r="T176" s="22"/>
      <c r="U176" s="5"/>
      <c r="W176" s="16"/>
    </row>
    <row r="177" spans="1:23" s="100" customFormat="1" x14ac:dyDescent="0.45">
      <c r="A177" s="109"/>
      <c r="B177" s="109"/>
      <c r="C177" s="100" t="s">
        <v>104</v>
      </c>
      <c r="E177" s="6">
        <v>701742.86</v>
      </c>
      <c r="G177" s="68" t="s">
        <v>83</v>
      </c>
      <c r="H177" s="69" t="s">
        <v>8</v>
      </c>
      <c r="I177" s="70">
        <v>45</v>
      </c>
      <c r="J177" s="66"/>
      <c r="K177" s="73">
        <v>-0.05</v>
      </c>
      <c r="L177" s="66"/>
      <c r="M177" s="74">
        <f t="shared" ref="M177" si="146">E177*(1-K177)</f>
        <v>736830.00300000003</v>
      </c>
      <c r="N177" s="66"/>
      <c r="O177" s="74">
        <v>301006.53000000003</v>
      </c>
      <c r="P177" s="66"/>
      <c r="Q177" s="74">
        <f t="shared" ref="Q177" si="147">M177-O177</f>
        <v>435823.473</v>
      </c>
      <c r="R177" s="66"/>
      <c r="S177" s="75">
        <v>12.9</v>
      </c>
      <c r="T177" s="22"/>
      <c r="U177" s="6">
        <f t="shared" ref="U177" si="148">Q177/S177</f>
        <v>33784.765348837209</v>
      </c>
      <c r="W177" s="27">
        <f t="shared" ref="W177" si="149">U177/E177</f>
        <v>4.8144081364557396E-2</v>
      </c>
    </row>
    <row r="178" spans="1:23" s="100" customFormat="1" x14ac:dyDescent="0.45">
      <c r="A178" s="109"/>
      <c r="B178" s="109"/>
      <c r="C178" s="109"/>
      <c r="D178" s="109"/>
      <c r="E178" s="109"/>
      <c r="G178" s="30"/>
      <c r="H178" s="31"/>
      <c r="I178" s="32"/>
      <c r="J178" s="5"/>
      <c r="K178" s="29"/>
      <c r="L178" s="5"/>
      <c r="M178" s="5"/>
      <c r="N178" s="5"/>
      <c r="O178" s="5"/>
      <c r="P178" s="5"/>
      <c r="Q178" s="5"/>
      <c r="R178" s="5"/>
      <c r="S178" s="22"/>
      <c r="T178" s="22"/>
      <c r="U178" s="5"/>
      <c r="W178" s="16"/>
    </row>
    <row r="179" spans="1:23" s="100" customFormat="1" x14ac:dyDescent="0.45">
      <c r="A179" s="109"/>
      <c r="B179" s="109"/>
      <c r="C179" s="100" t="s">
        <v>169</v>
      </c>
      <c r="E179" s="61">
        <f>SUM(E168:E177)</f>
        <v>26262956.890000001</v>
      </c>
      <c r="G179" s="30"/>
      <c r="H179" s="31"/>
      <c r="I179" s="32"/>
      <c r="J179" s="5"/>
      <c r="K179" s="78">
        <f>-M179/E179+1</f>
        <v>-5.0000000000000044E-2</v>
      </c>
      <c r="L179" s="79"/>
      <c r="M179" s="61">
        <f>SUM(M168:M177)</f>
        <v>27576104.734500002</v>
      </c>
      <c r="N179" s="79"/>
      <c r="O179" s="61">
        <f>SUM(O168:O177)</f>
        <v>21790005.859999999</v>
      </c>
      <c r="P179" s="79"/>
      <c r="Q179" s="61">
        <f>SUM(Q168:Q177)</f>
        <v>5786098.8745000036</v>
      </c>
      <c r="R179" s="79"/>
      <c r="S179" s="80">
        <f>Q179/U179</f>
        <v>12.27626849609503</v>
      </c>
      <c r="T179" s="62"/>
      <c r="U179" s="61">
        <f>SUM(U168:U177)</f>
        <v>471323.91054663796</v>
      </c>
      <c r="V179" s="63"/>
      <c r="W179" s="64">
        <f>U179/E179</f>
        <v>1.7946338354844625E-2</v>
      </c>
    </row>
    <row r="180" spans="1:23" s="100" customFormat="1" x14ac:dyDescent="0.45">
      <c r="A180" s="109"/>
      <c r="B180" s="109"/>
      <c r="C180" s="109"/>
      <c r="D180" s="109"/>
      <c r="E180" s="109"/>
    </row>
    <row r="181" spans="1:23" s="100" customFormat="1" x14ac:dyDescent="0.45">
      <c r="A181" s="8">
        <v>344</v>
      </c>
      <c r="C181" s="100" t="s">
        <v>170</v>
      </c>
      <c r="E181" s="5"/>
    </row>
    <row r="182" spans="1:23" s="100" customFormat="1" x14ac:dyDescent="0.45">
      <c r="A182" s="8"/>
      <c r="C182" s="100" t="s">
        <v>171</v>
      </c>
      <c r="E182" s="5">
        <v>575842.91</v>
      </c>
      <c r="G182" s="68" t="s">
        <v>75</v>
      </c>
      <c r="H182" s="69" t="s">
        <v>8</v>
      </c>
      <c r="I182" s="70">
        <v>60</v>
      </c>
      <c r="J182" s="66"/>
      <c r="K182" s="71">
        <v>-0.05</v>
      </c>
      <c r="L182" s="66"/>
      <c r="M182" s="66">
        <f t="shared" ref="M182" si="150">E182*(1-K182)</f>
        <v>604635.05550000002</v>
      </c>
      <c r="N182" s="66"/>
      <c r="O182" s="66">
        <v>498169.88</v>
      </c>
      <c r="P182" s="66"/>
      <c r="Q182" s="66">
        <f t="shared" ref="Q182" si="151">M182-O182</f>
        <v>106465.17550000001</v>
      </c>
      <c r="R182" s="66"/>
      <c r="S182" s="72">
        <v>6.9</v>
      </c>
      <c r="T182" s="22"/>
      <c r="U182" s="5">
        <f>Q182/S182</f>
        <v>15429.735579710146</v>
      </c>
      <c r="W182" s="16">
        <f>U182/E182</f>
        <v>2.679504307817239E-2</v>
      </c>
    </row>
    <row r="183" spans="1:23" s="100" customFormat="1" x14ac:dyDescent="0.45">
      <c r="A183" s="8"/>
      <c r="C183" s="100" t="s">
        <v>172</v>
      </c>
      <c r="E183" s="5">
        <v>132727793.51000001</v>
      </c>
      <c r="G183" s="68" t="s">
        <v>75</v>
      </c>
      <c r="H183" s="69" t="s">
        <v>8</v>
      </c>
      <c r="I183" s="70">
        <v>60</v>
      </c>
      <c r="J183" s="66"/>
      <c r="K183" s="71">
        <v>-0.05</v>
      </c>
      <c r="L183" s="66"/>
      <c r="M183" s="66">
        <f t="shared" ref="M183:M184" si="152">E183*(1-K183)</f>
        <v>139364183.18550003</v>
      </c>
      <c r="N183" s="66"/>
      <c r="O183" s="66">
        <v>72475590.359999999</v>
      </c>
      <c r="P183" s="66"/>
      <c r="Q183" s="66">
        <f t="shared" ref="Q183:Q184" si="153">M183-O183</f>
        <v>66888592.825500026</v>
      </c>
      <c r="R183" s="66"/>
      <c r="S183" s="72">
        <v>8.9</v>
      </c>
      <c r="T183" s="22"/>
      <c r="U183" s="5">
        <f t="shared" ref="U183:U184" si="154">Q183/S183</f>
        <v>7515572.2275842726</v>
      </c>
      <c r="W183" s="16">
        <f t="shared" ref="W183:W184" si="155">U183/E183</f>
        <v>5.6623952141704466E-2</v>
      </c>
    </row>
    <row r="184" spans="1:23" s="100" customFormat="1" x14ac:dyDescent="0.45">
      <c r="A184" s="8"/>
      <c r="C184" s="100" t="s">
        <v>173</v>
      </c>
      <c r="E184" s="5">
        <v>29745266.309999999</v>
      </c>
      <c r="G184" s="68" t="s">
        <v>75</v>
      </c>
      <c r="H184" s="69" t="s">
        <v>8</v>
      </c>
      <c r="I184" s="70">
        <v>60</v>
      </c>
      <c r="J184" s="66"/>
      <c r="K184" s="71">
        <v>-0.05</v>
      </c>
      <c r="L184" s="66"/>
      <c r="M184" s="66">
        <f t="shared" si="152"/>
        <v>31232529.625500001</v>
      </c>
      <c r="N184" s="66"/>
      <c r="O184" s="66">
        <v>25072139.050000001</v>
      </c>
      <c r="P184" s="66"/>
      <c r="Q184" s="66">
        <f t="shared" si="153"/>
        <v>6160390.5755000003</v>
      </c>
      <c r="R184" s="66"/>
      <c r="S184" s="72">
        <v>8.8000000000000007</v>
      </c>
      <c r="T184" s="22"/>
      <c r="U184" s="5">
        <f t="shared" si="154"/>
        <v>700044.38357954542</v>
      </c>
      <c r="W184" s="16">
        <f t="shared" si="155"/>
        <v>2.3534648380142388E-2</v>
      </c>
    </row>
    <row r="185" spans="1:23" s="100" customFormat="1" x14ac:dyDescent="0.45">
      <c r="A185" s="109"/>
      <c r="B185" s="109"/>
      <c r="C185" s="100" t="s">
        <v>174</v>
      </c>
      <c r="E185" s="6">
        <v>35814519.880000003</v>
      </c>
      <c r="G185" s="68" t="s">
        <v>75</v>
      </c>
      <c r="H185" s="69" t="s">
        <v>8</v>
      </c>
      <c r="I185" s="70">
        <v>60</v>
      </c>
      <c r="J185" s="66"/>
      <c r="K185" s="73">
        <v>-0.05</v>
      </c>
      <c r="L185" s="66"/>
      <c r="M185" s="74">
        <f t="shared" ref="M185" si="156">E185*(1-K185)</f>
        <v>37605245.874000005</v>
      </c>
      <c r="N185" s="66"/>
      <c r="O185" s="74">
        <v>28760070.800000001</v>
      </c>
      <c r="P185" s="66"/>
      <c r="Q185" s="74">
        <f t="shared" ref="Q185" si="157">M185-O185</f>
        <v>8845175.0740000047</v>
      </c>
      <c r="R185" s="66"/>
      <c r="S185" s="75">
        <v>16.7</v>
      </c>
      <c r="T185" s="22"/>
      <c r="U185" s="6">
        <f t="shared" ref="U185" si="158">Q185/S185</f>
        <v>529651.20203592849</v>
      </c>
      <c r="W185" s="27">
        <f t="shared" ref="W185" si="159">U185/E185</f>
        <v>1.47887282535289E-2</v>
      </c>
    </row>
    <row r="186" spans="1:23" s="100" customFormat="1" x14ac:dyDescent="0.45">
      <c r="A186" s="109"/>
      <c r="B186" s="109"/>
      <c r="C186" s="109"/>
      <c r="D186" s="109"/>
      <c r="E186" s="109"/>
      <c r="G186" s="30"/>
      <c r="H186" s="31"/>
      <c r="I186" s="32"/>
      <c r="J186" s="5"/>
      <c r="K186" s="29"/>
      <c r="L186" s="5"/>
      <c r="M186" s="5"/>
      <c r="N186" s="5"/>
      <c r="O186" s="5"/>
      <c r="P186" s="5"/>
      <c r="Q186" s="5"/>
      <c r="R186" s="5"/>
      <c r="S186" s="22"/>
      <c r="T186" s="22"/>
      <c r="U186" s="5"/>
      <c r="W186" s="16"/>
    </row>
    <row r="187" spans="1:23" s="100" customFormat="1" x14ac:dyDescent="0.45">
      <c r="A187" s="109"/>
      <c r="B187" s="109"/>
      <c r="C187" s="100" t="s">
        <v>175</v>
      </c>
      <c r="E187" s="61">
        <f>SUM(E182:E185)</f>
        <v>198863422.60999998</v>
      </c>
      <c r="G187" s="30"/>
      <c r="H187" s="31"/>
      <c r="I187" s="32"/>
      <c r="J187" s="5"/>
      <c r="K187" s="78">
        <f>-M187/E187+1</f>
        <v>-5.0000000000000266E-2</v>
      </c>
      <c r="L187" s="79"/>
      <c r="M187" s="61">
        <f>SUM(M182:M185)</f>
        <v>208806593.74050003</v>
      </c>
      <c r="N187" s="79"/>
      <c r="O187" s="61">
        <f>SUM(O182:O185)</f>
        <v>126805970.08999999</v>
      </c>
      <c r="P187" s="79"/>
      <c r="Q187" s="61">
        <f>SUM(Q182:Q185)</f>
        <v>82000623.650500029</v>
      </c>
      <c r="R187" s="79"/>
      <c r="S187" s="80">
        <f>Q187/U187</f>
        <v>9.3600564559981159</v>
      </c>
      <c r="T187" s="62"/>
      <c r="U187" s="61">
        <f>SUM(U182:U185)</f>
        <v>8760697.5487794578</v>
      </c>
      <c r="V187" s="63"/>
      <c r="W187" s="64">
        <f>U187/E187</f>
        <v>4.4053840740539078E-2</v>
      </c>
    </row>
    <row r="188" spans="1:23" s="100" customFormat="1" x14ac:dyDescent="0.45">
      <c r="A188" s="109"/>
      <c r="B188" s="109"/>
      <c r="E188" s="61"/>
    </row>
    <row r="189" spans="1:23" s="100" customFormat="1" x14ac:dyDescent="0.45">
      <c r="A189" s="8">
        <v>344.01</v>
      </c>
      <c r="C189" s="100" t="s">
        <v>176</v>
      </c>
      <c r="E189" s="5"/>
    </row>
    <row r="190" spans="1:23" s="100" customFormat="1" x14ac:dyDescent="0.45">
      <c r="A190" s="8"/>
      <c r="C190" s="100" t="s">
        <v>159</v>
      </c>
      <c r="E190" s="5">
        <v>584893924.94000006</v>
      </c>
      <c r="G190" s="68" t="s">
        <v>75</v>
      </c>
      <c r="H190" s="69" t="s">
        <v>8</v>
      </c>
      <c r="I190" s="70">
        <v>40</v>
      </c>
      <c r="J190" s="66"/>
      <c r="K190" s="71">
        <v>-0.05</v>
      </c>
      <c r="L190" s="66"/>
      <c r="M190" s="66">
        <f t="shared" ref="M190" si="160">E190*(1-K190)</f>
        <v>614138621.18700004</v>
      </c>
      <c r="N190" s="66"/>
      <c r="O190" s="66">
        <v>227056801.80000001</v>
      </c>
      <c r="P190" s="66"/>
      <c r="Q190" s="66">
        <f t="shared" ref="Q190" si="161">M190-O190</f>
        <v>387081819.38700002</v>
      </c>
      <c r="R190" s="66"/>
      <c r="S190" s="72">
        <v>15.3</v>
      </c>
      <c r="T190" s="22"/>
      <c r="U190" s="5">
        <f>Q190/S190</f>
        <v>25299465.319411766</v>
      </c>
      <c r="W190" s="16">
        <f>U190/E190</f>
        <v>4.3254792434383807E-2</v>
      </c>
    </row>
    <row r="191" spans="1:23" s="100" customFormat="1" x14ac:dyDescent="0.45">
      <c r="A191" s="8"/>
      <c r="C191" s="100" t="s">
        <v>160</v>
      </c>
      <c r="E191" s="5">
        <v>153948464.88999999</v>
      </c>
      <c r="G191" s="68" t="s">
        <v>75</v>
      </c>
      <c r="H191" s="69" t="s">
        <v>8</v>
      </c>
      <c r="I191" s="70">
        <v>40</v>
      </c>
      <c r="J191" s="66"/>
      <c r="K191" s="71">
        <v>-0.05</v>
      </c>
      <c r="L191" s="66"/>
      <c r="M191" s="66">
        <f t="shared" ref="M191" si="162">E191*(1-K191)</f>
        <v>161645888.1345</v>
      </c>
      <c r="N191" s="66"/>
      <c r="O191" s="66">
        <v>94911586.760000005</v>
      </c>
      <c r="P191" s="66"/>
      <c r="Q191" s="66">
        <f t="shared" ref="Q191" si="163">M191-O191</f>
        <v>66734301.374499992</v>
      </c>
      <c r="R191" s="66"/>
      <c r="S191" s="72">
        <v>8.6999999999999993</v>
      </c>
      <c r="T191" s="22"/>
      <c r="U191" s="5">
        <f>Q191/S191</f>
        <v>7670609.3533908045</v>
      </c>
      <c r="W191" s="16">
        <f>U191/E191</f>
        <v>4.982582553760212E-2</v>
      </c>
    </row>
    <row r="192" spans="1:23" s="100" customFormat="1" x14ac:dyDescent="0.45">
      <c r="A192" s="109"/>
      <c r="B192" s="109"/>
      <c r="C192" s="100" t="s">
        <v>161</v>
      </c>
      <c r="E192" s="6">
        <v>372431395.79000002</v>
      </c>
      <c r="G192" s="68" t="s">
        <v>75</v>
      </c>
      <c r="H192" s="69" t="s">
        <v>8</v>
      </c>
      <c r="I192" s="70">
        <v>40</v>
      </c>
      <c r="J192" s="66"/>
      <c r="K192" s="73">
        <v>-0.05</v>
      </c>
      <c r="L192" s="66"/>
      <c r="M192" s="74">
        <f t="shared" ref="M192" si="164">E192*(1-K192)</f>
        <v>391052965.57950002</v>
      </c>
      <c r="N192" s="66"/>
      <c r="O192" s="74">
        <v>201881688.53</v>
      </c>
      <c r="P192" s="66"/>
      <c r="Q192" s="74">
        <f t="shared" ref="Q192" si="165">M192-O192</f>
        <v>189171277.04950002</v>
      </c>
      <c r="R192" s="66"/>
      <c r="S192" s="75">
        <v>9.6</v>
      </c>
      <c r="T192" s="22"/>
      <c r="U192" s="6">
        <f t="shared" ref="U192" si="166">Q192/S192</f>
        <v>19705341.35932292</v>
      </c>
      <c r="W192" s="27">
        <f t="shared" ref="W192" si="167">U192/E192</f>
        <v>5.2909989818457778E-2</v>
      </c>
    </row>
    <row r="193" spans="1:23" s="100" customFormat="1" x14ac:dyDescent="0.45">
      <c r="A193" s="109"/>
      <c r="B193" s="109"/>
      <c r="C193" s="109"/>
      <c r="D193" s="109"/>
      <c r="E193" s="109"/>
      <c r="G193" s="30"/>
      <c r="H193" s="31"/>
      <c r="I193" s="32"/>
      <c r="J193" s="5"/>
      <c r="K193" s="29"/>
      <c r="L193" s="5"/>
      <c r="M193" s="5"/>
      <c r="N193" s="5"/>
      <c r="O193" s="5"/>
      <c r="P193" s="5"/>
      <c r="Q193" s="5"/>
      <c r="R193" s="5"/>
      <c r="S193" s="22"/>
      <c r="T193" s="22"/>
      <c r="U193" s="5"/>
      <c r="W193" s="16"/>
    </row>
    <row r="194" spans="1:23" s="100" customFormat="1" x14ac:dyDescent="0.45">
      <c r="A194" s="109"/>
      <c r="B194" s="109"/>
      <c r="C194" s="100" t="s">
        <v>177</v>
      </c>
      <c r="E194" s="61">
        <f>SUM(E190:E192)</f>
        <v>1111273785.6200001</v>
      </c>
      <c r="G194" s="30"/>
      <c r="H194" s="31"/>
      <c r="I194" s="32"/>
      <c r="J194" s="5"/>
      <c r="K194" s="78">
        <f>-M194/E194+1</f>
        <v>-4.9999999999999822E-2</v>
      </c>
      <c r="L194" s="79"/>
      <c r="M194" s="61">
        <f>SUM(M190:M192)</f>
        <v>1166837474.901</v>
      </c>
      <c r="N194" s="79"/>
      <c r="O194" s="61">
        <f>SUM(O190:O192)</f>
        <v>523850077.09000003</v>
      </c>
      <c r="P194" s="79"/>
      <c r="Q194" s="61">
        <f>SUM(Q190:Q192)</f>
        <v>642987397.81099999</v>
      </c>
      <c r="R194" s="79"/>
      <c r="S194" s="80">
        <f>Q194/U194</f>
        <v>12.206593630297238</v>
      </c>
      <c r="T194" s="62"/>
      <c r="U194" s="61">
        <f>SUM(U190:U192)</f>
        <v>52675416.032125488</v>
      </c>
      <c r="V194" s="63"/>
      <c r="W194" s="64">
        <f>U194/E194</f>
        <v>4.7400934597532057E-2</v>
      </c>
    </row>
    <row r="195" spans="1:23" s="100" customFormat="1" x14ac:dyDescent="0.45">
      <c r="A195" s="109"/>
      <c r="B195" s="109"/>
      <c r="E195" s="61"/>
    </row>
    <row r="196" spans="1:23" s="100" customFormat="1" x14ac:dyDescent="0.45">
      <c r="A196" s="8">
        <v>344.2</v>
      </c>
      <c r="C196" s="100" t="s">
        <v>178</v>
      </c>
      <c r="E196" s="5"/>
    </row>
    <row r="197" spans="1:23" s="100" customFormat="1" x14ac:dyDescent="0.45">
      <c r="A197" s="8"/>
      <c r="C197" s="100" t="s">
        <v>179</v>
      </c>
      <c r="E197" s="5">
        <v>76049182.780000001</v>
      </c>
      <c r="G197" s="68" t="s">
        <v>337</v>
      </c>
      <c r="H197" s="69" t="s">
        <v>8</v>
      </c>
      <c r="I197" s="70">
        <v>12</v>
      </c>
      <c r="J197" s="66"/>
      <c r="K197" s="71">
        <v>0.15</v>
      </c>
      <c r="L197" s="66"/>
      <c r="M197" s="66">
        <f t="shared" ref="M197" si="168">E197*(1-K197)</f>
        <v>64641805.362999998</v>
      </c>
      <c r="N197" s="66"/>
      <c r="O197" s="66">
        <v>59802615.68</v>
      </c>
      <c r="P197" s="66"/>
      <c r="Q197" s="66">
        <f t="shared" ref="Q197" si="169">M197-O197</f>
        <v>4839189.6829999983</v>
      </c>
      <c r="R197" s="66"/>
      <c r="S197" s="72">
        <v>4.9000000000000004</v>
      </c>
      <c r="T197" s="22"/>
      <c r="U197" s="5">
        <f>Q197/S197</f>
        <v>987589.7312244894</v>
      </c>
      <c r="W197" s="16">
        <f>U197/E197</f>
        <v>1.2986197814662294E-2</v>
      </c>
    </row>
    <row r="198" spans="1:23" s="100" customFormat="1" x14ac:dyDescent="0.45">
      <c r="A198" s="8"/>
      <c r="C198" s="100" t="s">
        <v>100</v>
      </c>
      <c r="E198" s="5">
        <v>23593820.399999999</v>
      </c>
      <c r="G198" s="68" t="s">
        <v>337</v>
      </c>
      <c r="H198" s="69" t="s">
        <v>8</v>
      </c>
      <c r="I198" s="70">
        <v>12</v>
      </c>
      <c r="J198" s="66"/>
      <c r="K198" s="71">
        <v>0.15</v>
      </c>
      <c r="L198" s="66"/>
      <c r="M198" s="66">
        <f t="shared" ref="M198:M201" si="170">E198*(1-K198)</f>
        <v>20054747.34</v>
      </c>
      <c r="N198" s="66"/>
      <c r="O198" s="66">
        <v>684414.96</v>
      </c>
      <c r="P198" s="66"/>
      <c r="Q198" s="66">
        <f t="shared" ref="Q198:Q201" si="171">M198-O198</f>
        <v>19370332.379999999</v>
      </c>
      <c r="R198" s="66"/>
      <c r="S198" s="72">
        <v>5.9</v>
      </c>
      <c r="T198" s="22"/>
      <c r="U198" s="5">
        <f t="shared" ref="U198:U201" si="172">Q198/S198</f>
        <v>3283107.1830508471</v>
      </c>
      <c r="W198" s="16">
        <f t="shared" ref="W198:W201" si="173">U198/E198</f>
        <v>0.13915114752042645</v>
      </c>
    </row>
    <row r="199" spans="1:23" s="100" customFormat="1" x14ac:dyDescent="0.45">
      <c r="A199" s="8"/>
      <c r="C199" s="100" t="s">
        <v>101</v>
      </c>
      <c r="E199" s="5">
        <v>84159829.060000002</v>
      </c>
      <c r="G199" s="68" t="s">
        <v>337</v>
      </c>
      <c r="H199" s="69" t="s">
        <v>8</v>
      </c>
      <c r="I199" s="70">
        <v>12</v>
      </c>
      <c r="J199" s="66"/>
      <c r="K199" s="71">
        <v>0.15</v>
      </c>
      <c r="L199" s="66"/>
      <c r="M199" s="66">
        <f t="shared" si="170"/>
        <v>71535854.701000005</v>
      </c>
      <c r="N199" s="66"/>
      <c r="O199" s="66">
        <v>34233568.390000001</v>
      </c>
      <c r="P199" s="66"/>
      <c r="Q199" s="66">
        <f t="shared" si="171"/>
        <v>37302286.311000004</v>
      </c>
      <c r="R199" s="66"/>
      <c r="S199" s="72">
        <v>6.7</v>
      </c>
      <c r="T199" s="22"/>
      <c r="U199" s="5">
        <f t="shared" si="172"/>
        <v>5567505.4195522396</v>
      </c>
      <c r="W199" s="16">
        <f t="shared" si="173"/>
        <v>6.6153953516029623E-2</v>
      </c>
    </row>
    <row r="200" spans="1:23" s="100" customFormat="1" x14ac:dyDescent="0.45">
      <c r="A200" s="8"/>
      <c r="C200" s="100" t="s">
        <v>102</v>
      </c>
      <c r="E200" s="5">
        <v>38398704.659999996</v>
      </c>
      <c r="G200" s="68" t="s">
        <v>337</v>
      </c>
      <c r="H200" s="69" t="s">
        <v>8</v>
      </c>
      <c r="I200" s="70">
        <v>12</v>
      </c>
      <c r="J200" s="66"/>
      <c r="K200" s="71">
        <v>0.15</v>
      </c>
      <c r="L200" s="66"/>
      <c r="M200" s="66">
        <f t="shared" si="170"/>
        <v>32638898.960999995</v>
      </c>
      <c r="N200" s="66"/>
      <c r="O200" s="66">
        <v>-1392089.42</v>
      </c>
      <c r="P200" s="66"/>
      <c r="Q200" s="66">
        <f t="shared" si="171"/>
        <v>34030988.380999997</v>
      </c>
      <c r="R200" s="66"/>
      <c r="S200" s="72">
        <v>7.6</v>
      </c>
      <c r="T200" s="22"/>
      <c r="U200" s="5">
        <f t="shared" si="172"/>
        <v>4477761.629078947</v>
      </c>
      <c r="W200" s="16">
        <f t="shared" si="173"/>
        <v>0.11661230941843306</v>
      </c>
    </row>
    <row r="201" spans="1:23" s="100" customFormat="1" x14ac:dyDescent="0.45">
      <c r="A201" s="109"/>
      <c r="B201" s="109"/>
      <c r="C201" s="100" t="s">
        <v>103</v>
      </c>
      <c r="E201" s="5">
        <v>27271841.850000001</v>
      </c>
      <c r="G201" s="68" t="s">
        <v>337</v>
      </c>
      <c r="H201" s="69" t="s">
        <v>8</v>
      </c>
      <c r="I201" s="70">
        <v>12</v>
      </c>
      <c r="J201" s="66"/>
      <c r="K201" s="71">
        <v>0.15</v>
      </c>
      <c r="L201" s="66"/>
      <c r="M201" s="66">
        <f t="shared" si="170"/>
        <v>23181065.572500002</v>
      </c>
      <c r="N201" s="66"/>
      <c r="O201" s="66">
        <v>13429752.5</v>
      </c>
      <c r="P201" s="66"/>
      <c r="Q201" s="66">
        <f t="shared" si="171"/>
        <v>9751313.0725000016</v>
      </c>
      <c r="R201" s="66"/>
      <c r="S201" s="72">
        <v>6.4</v>
      </c>
      <c r="T201" s="22"/>
      <c r="U201" s="5">
        <f t="shared" si="172"/>
        <v>1523642.6675781251</v>
      </c>
      <c r="W201" s="16">
        <f t="shared" si="173"/>
        <v>5.5868711616854916E-2</v>
      </c>
    </row>
    <row r="202" spans="1:23" s="100" customFormat="1" x14ac:dyDescent="0.45">
      <c r="A202" s="109"/>
      <c r="B202" s="109"/>
      <c r="C202" s="100" t="s">
        <v>104</v>
      </c>
      <c r="E202" s="6">
        <v>49333643.950000003</v>
      </c>
      <c r="G202" s="68" t="s">
        <v>337</v>
      </c>
      <c r="H202" s="69" t="s">
        <v>8</v>
      </c>
      <c r="I202" s="70">
        <v>12</v>
      </c>
      <c r="J202" s="66"/>
      <c r="K202" s="73">
        <v>0.15</v>
      </c>
      <c r="L202" s="66"/>
      <c r="M202" s="74">
        <f t="shared" ref="M202" si="174">E202*(1-K202)</f>
        <v>41933597.357500002</v>
      </c>
      <c r="N202" s="66"/>
      <c r="O202" s="74">
        <v>22589859.359999999</v>
      </c>
      <c r="P202" s="66"/>
      <c r="Q202" s="74">
        <f t="shared" ref="Q202" si="175">M202-O202</f>
        <v>19343737.997500002</v>
      </c>
      <c r="R202" s="66"/>
      <c r="S202" s="75">
        <v>7.1</v>
      </c>
      <c r="T202" s="22"/>
      <c r="U202" s="6">
        <f t="shared" ref="U202" si="176">Q202/S202</f>
        <v>2724470.140492958</v>
      </c>
      <c r="W202" s="27">
        <f t="shared" ref="W202" si="177">U202/E202</f>
        <v>5.5225398376293221E-2</v>
      </c>
    </row>
    <row r="203" spans="1:23" s="100" customFormat="1" x14ac:dyDescent="0.45">
      <c r="A203" s="109"/>
      <c r="B203" s="109"/>
      <c r="C203" s="109"/>
      <c r="D203" s="109"/>
      <c r="E203" s="109"/>
      <c r="G203" s="30"/>
      <c r="H203" s="31"/>
      <c r="I203" s="32"/>
      <c r="J203" s="5"/>
      <c r="K203" s="29"/>
      <c r="L203" s="5"/>
      <c r="M203" s="5"/>
      <c r="N203" s="5"/>
      <c r="O203" s="5"/>
      <c r="P203" s="5"/>
      <c r="Q203" s="5"/>
      <c r="R203" s="5"/>
      <c r="S203" s="22"/>
      <c r="T203" s="22"/>
      <c r="U203" s="5"/>
      <c r="W203" s="16"/>
    </row>
    <row r="204" spans="1:23" s="100" customFormat="1" x14ac:dyDescent="0.45">
      <c r="A204" s="109"/>
      <c r="B204" s="109"/>
      <c r="C204" s="100" t="s">
        <v>180</v>
      </c>
      <c r="E204" s="61">
        <f>SUM(E197:E202)</f>
        <v>298807022.69999999</v>
      </c>
      <c r="G204" s="30"/>
      <c r="H204" s="31"/>
      <c r="I204" s="32"/>
      <c r="J204" s="5"/>
      <c r="K204" s="78">
        <f>-M204/E204+1</f>
        <v>0.15000000000000013</v>
      </c>
      <c r="L204" s="79"/>
      <c r="M204" s="61">
        <f>SUM(M197:M202)</f>
        <v>253985969.29499996</v>
      </c>
      <c r="N204" s="79"/>
      <c r="O204" s="61">
        <f>SUM(O197:O202)</f>
        <v>129348121.47</v>
      </c>
      <c r="P204" s="79"/>
      <c r="Q204" s="61">
        <f>SUM(Q197:Q202)</f>
        <v>124637847.825</v>
      </c>
      <c r="R204" s="79"/>
      <c r="S204" s="80">
        <f>Q204/U204</f>
        <v>6.7139265454802581</v>
      </c>
      <c r="T204" s="62"/>
      <c r="U204" s="61">
        <f>SUM(U197:U202)</f>
        <v>18564076.770977609</v>
      </c>
      <c r="V204" s="63"/>
      <c r="W204" s="64">
        <f>U204/E204</f>
        <v>6.2127310808273079E-2</v>
      </c>
    </row>
    <row r="205" spans="1:23" s="100" customFormat="1" x14ac:dyDescent="0.45">
      <c r="A205" s="109"/>
      <c r="B205" s="109"/>
      <c r="E205" s="61"/>
    </row>
    <row r="206" spans="1:23" s="100" customFormat="1" x14ac:dyDescent="0.45">
      <c r="A206" s="8">
        <v>345</v>
      </c>
      <c r="C206" s="100" t="s">
        <v>111</v>
      </c>
      <c r="E206" s="5"/>
    </row>
    <row r="207" spans="1:23" s="100" customFormat="1" x14ac:dyDescent="0.45">
      <c r="A207" s="8"/>
      <c r="C207" s="100" t="s">
        <v>181</v>
      </c>
      <c r="E207" s="5">
        <v>2142714.09</v>
      </c>
      <c r="G207" s="68" t="s">
        <v>68</v>
      </c>
      <c r="H207" s="69" t="s">
        <v>8</v>
      </c>
      <c r="I207" s="70">
        <v>50</v>
      </c>
      <c r="J207" s="66"/>
      <c r="K207" s="71">
        <v>-0.05</v>
      </c>
      <c r="L207" s="66"/>
      <c r="M207" s="66">
        <f t="shared" ref="M207" si="178">E207*(1-K207)</f>
        <v>2249849.7944999998</v>
      </c>
      <c r="N207" s="66"/>
      <c r="O207" s="66">
        <v>1783498.52</v>
      </c>
      <c r="P207" s="66"/>
      <c r="Q207" s="66">
        <f t="shared" ref="Q207" si="179">M207-O207</f>
        <v>466351.27449999982</v>
      </c>
      <c r="R207" s="66"/>
      <c r="S207" s="72">
        <v>11.4</v>
      </c>
      <c r="T207" s="22"/>
      <c r="U207" s="5">
        <f>Q207/S207</f>
        <v>40908.006535087705</v>
      </c>
      <c r="W207" s="16">
        <f>U207/E207</f>
        <v>1.9091677571918944E-2</v>
      </c>
    </row>
    <row r="208" spans="1:23" s="100" customFormat="1" x14ac:dyDescent="0.45">
      <c r="A208" s="8"/>
      <c r="C208" s="100" t="s">
        <v>100</v>
      </c>
      <c r="E208" s="5">
        <v>296766.71999999997</v>
      </c>
      <c r="G208" s="68" t="s">
        <v>68</v>
      </c>
      <c r="H208" s="69" t="s">
        <v>8</v>
      </c>
      <c r="I208" s="70">
        <v>50</v>
      </c>
      <c r="J208" s="66"/>
      <c r="K208" s="71">
        <v>-0.05</v>
      </c>
      <c r="L208" s="66"/>
      <c r="M208" s="66">
        <f t="shared" ref="M208:M215" si="180">E208*(1-K208)</f>
        <v>311605.05599999998</v>
      </c>
      <c r="N208" s="66"/>
      <c r="O208" s="66">
        <v>152834.34</v>
      </c>
      <c r="P208" s="66"/>
      <c r="Q208" s="66">
        <f t="shared" ref="Q208:Q215" si="181">M208-O208</f>
        <v>158770.71599999999</v>
      </c>
      <c r="R208" s="66"/>
      <c r="S208" s="72">
        <v>19</v>
      </c>
      <c r="T208" s="22"/>
      <c r="U208" s="5">
        <f t="shared" ref="U208:U215" si="182">Q208/S208</f>
        <v>8356.3534736842103</v>
      </c>
      <c r="W208" s="16">
        <f t="shared" ref="W208:W215" si="183">U208/E208</f>
        <v>2.8157987100724136E-2</v>
      </c>
    </row>
    <row r="209" spans="1:23" s="100" customFormat="1" x14ac:dyDescent="0.45">
      <c r="A209" s="8"/>
      <c r="C209" s="100" t="s">
        <v>101</v>
      </c>
      <c r="E209" s="5">
        <v>9468135</v>
      </c>
      <c r="G209" s="68" t="s">
        <v>68</v>
      </c>
      <c r="H209" s="69" t="s">
        <v>8</v>
      </c>
      <c r="I209" s="70">
        <v>50</v>
      </c>
      <c r="J209" s="66"/>
      <c r="K209" s="71">
        <v>-0.05</v>
      </c>
      <c r="L209" s="66"/>
      <c r="M209" s="66">
        <f t="shared" si="180"/>
        <v>9941541.75</v>
      </c>
      <c r="N209" s="66"/>
      <c r="O209" s="66">
        <v>7960733.1100000003</v>
      </c>
      <c r="P209" s="66"/>
      <c r="Q209" s="66">
        <f t="shared" si="181"/>
        <v>1980808.6399999997</v>
      </c>
      <c r="R209" s="66"/>
      <c r="S209" s="72">
        <v>21</v>
      </c>
      <c r="T209" s="22"/>
      <c r="U209" s="5">
        <f t="shared" si="182"/>
        <v>94324.220952380943</v>
      </c>
      <c r="W209" s="16">
        <f t="shared" si="183"/>
        <v>9.9622809510406165E-3</v>
      </c>
    </row>
    <row r="210" spans="1:23" s="100" customFormat="1" x14ac:dyDescent="0.45">
      <c r="A210" s="8"/>
      <c r="C210" s="100" t="s">
        <v>102</v>
      </c>
      <c r="E210" s="5">
        <v>3116823.01</v>
      </c>
      <c r="G210" s="68" t="s">
        <v>68</v>
      </c>
      <c r="H210" s="69" t="s">
        <v>8</v>
      </c>
      <c r="I210" s="70">
        <v>50</v>
      </c>
      <c r="J210" s="66"/>
      <c r="K210" s="71">
        <v>-0.05</v>
      </c>
      <c r="L210" s="66"/>
      <c r="M210" s="66">
        <f t="shared" si="180"/>
        <v>3272664.1604999998</v>
      </c>
      <c r="N210" s="66"/>
      <c r="O210" s="66">
        <v>1214933.6499999999</v>
      </c>
      <c r="P210" s="66"/>
      <c r="Q210" s="66">
        <f t="shared" si="181"/>
        <v>2057730.5104999999</v>
      </c>
      <c r="R210" s="66"/>
      <c r="S210" s="72">
        <v>22.1</v>
      </c>
      <c r="T210" s="22"/>
      <c r="U210" s="5">
        <f t="shared" si="182"/>
        <v>93109.977850678726</v>
      </c>
      <c r="W210" s="16">
        <f t="shared" si="183"/>
        <v>2.9873360647025875E-2</v>
      </c>
    </row>
    <row r="211" spans="1:23" s="100" customFormat="1" x14ac:dyDescent="0.45">
      <c r="A211" s="8"/>
      <c r="C211" s="100" t="s">
        <v>103</v>
      </c>
      <c r="E211" s="5">
        <v>4444136.8499999996</v>
      </c>
      <c r="G211" s="68" t="s">
        <v>68</v>
      </c>
      <c r="H211" s="69" t="s">
        <v>8</v>
      </c>
      <c r="I211" s="70">
        <v>50</v>
      </c>
      <c r="J211" s="66"/>
      <c r="K211" s="71">
        <v>-0.05</v>
      </c>
      <c r="L211" s="66"/>
      <c r="M211" s="66">
        <f t="shared" si="180"/>
        <v>4666343.6924999999</v>
      </c>
      <c r="N211" s="66"/>
      <c r="O211" s="66">
        <v>3942039.34</v>
      </c>
      <c r="P211" s="66"/>
      <c r="Q211" s="66">
        <f t="shared" si="181"/>
        <v>724304.35250000004</v>
      </c>
      <c r="R211" s="66"/>
      <c r="S211" s="72">
        <v>11.7</v>
      </c>
      <c r="T211" s="22"/>
      <c r="U211" s="5">
        <f t="shared" si="182"/>
        <v>61906.354914529918</v>
      </c>
      <c r="W211" s="16">
        <f t="shared" si="183"/>
        <v>1.3929893926315506E-2</v>
      </c>
    </row>
    <row r="212" spans="1:23" s="100" customFormat="1" x14ac:dyDescent="0.45">
      <c r="A212" s="8"/>
      <c r="C212" s="100" t="s">
        <v>182</v>
      </c>
      <c r="E212" s="5">
        <v>427409.45</v>
      </c>
      <c r="G212" s="68" t="s">
        <v>68</v>
      </c>
      <c r="H212" s="69" t="s">
        <v>8</v>
      </c>
      <c r="I212" s="70">
        <v>50</v>
      </c>
      <c r="J212" s="66"/>
      <c r="K212" s="71">
        <v>-0.05</v>
      </c>
      <c r="L212" s="66"/>
      <c r="M212" s="66">
        <f t="shared" si="180"/>
        <v>448779.92250000004</v>
      </c>
      <c r="N212" s="66"/>
      <c r="O212" s="66">
        <v>291077.25</v>
      </c>
      <c r="P212" s="66"/>
      <c r="Q212" s="66">
        <f t="shared" si="181"/>
        <v>157702.67250000004</v>
      </c>
      <c r="R212" s="66"/>
      <c r="S212" s="72">
        <v>6.9</v>
      </c>
      <c r="T212" s="22"/>
      <c r="U212" s="5">
        <f t="shared" si="182"/>
        <v>22855.459782608701</v>
      </c>
      <c r="W212" s="16">
        <f t="shared" si="183"/>
        <v>5.3474390382825414E-2</v>
      </c>
    </row>
    <row r="213" spans="1:23" s="100" customFormat="1" x14ac:dyDescent="0.45">
      <c r="A213" s="8"/>
      <c r="C213" s="100" t="s">
        <v>183</v>
      </c>
      <c r="E213" s="5">
        <v>8348529.6900000004</v>
      </c>
      <c r="G213" s="68" t="s">
        <v>68</v>
      </c>
      <c r="H213" s="69" t="s">
        <v>8</v>
      </c>
      <c r="I213" s="70">
        <v>50</v>
      </c>
      <c r="J213" s="66"/>
      <c r="K213" s="71">
        <v>-0.05</v>
      </c>
      <c r="L213" s="66"/>
      <c r="M213" s="66">
        <f t="shared" si="180"/>
        <v>8765956.1745000016</v>
      </c>
      <c r="N213" s="66"/>
      <c r="O213" s="66">
        <v>4659284.9000000004</v>
      </c>
      <c r="P213" s="66"/>
      <c r="Q213" s="66">
        <f t="shared" si="181"/>
        <v>4106671.2745000012</v>
      </c>
      <c r="R213" s="66"/>
      <c r="S213" s="72">
        <v>8.9</v>
      </c>
      <c r="T213" s="22"/>
      <c r="U213" s="5">
        <f t="shared" si="182"/>
        <v>461423.7387078653</v>
      </c>
      <c r="W213" s="16">
        <f t="shared" si="183"/>
        <v>5.527006021917439E-2</v>
      </c>
    </row>
    <row r="214" spans="1:23" s="100" customFormat="1" x14ac:dyDescent="0.45">
      <c r="A214" s="8"/>
      <c r="C214" s="100" t="s">
        <v>184</v>
      </c>
      <c r="E214" s="5">
        <v>2741656.12</v>
      </c>
      <c r="G214" s="68" t="s">
        <v>68</v>
      </c>
      <c r="H214" s="69" t="s">
        <v>8</v>
      </c>
      <c r="I214" s="70">
        <v>50</v>
      </c>
      <c r="J214" s="66"/>
      <c r="K214" s="71">
        <v>-0.05</v>
      </c>
      <c r="L214" s="66"/>
      <c r="M214" s="66">
        <f t="shared" si="180"/>
        <v>2878738.9260000004</v>
      </c>
      <c r="N214" s="66"/>
      <c r="O214" s="66">
        <v>2096368.66</v>
      </c>
      <c r="P214" s="66"/>
      <c r="Q214" s="66">
        <f t="shared" si="181"/>
        <v>782370.26600000053</v>
      </c>
      <c r="R214" s="66"/>
      <c r="S214" s="72">
        <v>8.9</v>
      </c>
      <c r="T214" s="22"/>
      <c r="U214" s="5">
        <f t="shared" si="182"/>
        <v>87906.771460674208</v>
      </c>
      <c r="W214" s="16">
        <f t="shared" si="183"/>
        <v>3.2063383448933121E-2</v>
      </c>
    </row>
    <row r="215" spans="1:23" s="100" customFormat="1" x14ac:dyDescent="0.45">
      <c r="A215" s="109"/>
      <c r="B215" s="109"/>
      <c r="C215" s="100" t="s">
        <v>185</v>
      </c>
      <c r="E215" s="5">
        <v>420312.34</v>
      </c>
      <c r="G215" s="68" t="s">
        <v>68</v>
      </c>
      <c r="H215" s="69" t="s">
        <v>8</v>
      </c>
      <c r="I215" s="70">
        <v>50</v>
      </c>
      <c r="J215" s="66"/>
      <c r="K215" s="71">
        <v>-0.05</v>
      </c>
      <c r="L215" s="66"/>
      <c r="M215" s="66">
        <f t="shared" si="180"/>
        <v>441327.95700000005</v>
      </c>
      <c r="N215" s="66"/>
      <c r="O215" s="66">
        <v>302099.96000000002</v>
      </c>
      <c r="P215" s="66"/>
      <c r="Q215" s="66">
        <f t="shared" si="181"/>
        <v>139227.99700000003</v>
      </c>
      <c r="R215" s="66"/>
      <c r="S215" s="72">
        <v>16.600000000000001</v>
      </c>
      <c r="T215" s="22"/>
      <c r="U215" s="5">
        <f t="shared" si="182"/>
        <v>8387.2287349397611</v>
      </c>
      <c r="W215" s="16">
        <f t="shared" si="183"/>
        <v>1.9954752541740176E-2</v>
      </c>
    </row>
    <row r="216" spans="1:23" s="100" customFormat="1" x14ac:dyDescent="0.45">
      <c r="A216" s="109"/>
      <c r="B216" s="109"/>
      <c r="C216" s="100" t="s">
        <v>104</v>
      </c>
      <c r="E216" s="6">
        <v>3746379.34</v>
      </c>
      <c r="G216" s="68" t="s">
        <v>68</v>
      </c>
      <c r="H216" s="69" t="s">
        <v>8</v>
      </c>
      <c r="I216" s="70">
        <v>50</v>
      </c>
      <c r="J216" s="66"/>
      <c r="K216" s="73">
        <v>-0.05</v>
      </c>
      <c r="L216" s="66"/>
      <c r="M216" s="74">
        <f t="shared" ref="M216" si="184">E216*(1-K216)</f>
        <v>3933698.307</v>
      </c>
      <c r="N216" s="66"/>
      <c r="O216" s="74">
        <v>2736839.98</v>
      </c>
      <c r="P216" s="66"/>
      <c r="Q216" s="74">
        <f t="shared" ref="Q216" si="185">M216-O216</f>
        <v>1196858.327</v>
      </c>
      <c r="R216" s="66"/>
      <c r="S216" s="75">
        <v>12.8</v>
      </c>
      <c r="T216" s="22"/>
      <c r="U216" s="6">
        <f t="shared" ref="U216" si="186">Q216/S216</f>
        <v>93504.556796874997</v>
      </c>
      <c r="W216" s="27">
        <f t="shared" ref="W216" si="187">U216/E216</f>
        <v>2.4958646285102297E-2</v>
      </c>
    </row>
    <row r="217" spans="1:23" s="100" customFormat="1" x14ac:dyDescent="0.45">
      <c r="A217" s="109"/>
      <c r="B217" s="109"/>
      <c r="C217" s="109"/>
      <c r="D217" s="109"/>
      <c r="E217" s="109"/>
      <c r="G217" s="30"/>
      <c r="H217" s="31"/>
      <c r="I217" s="32"/>
      <c r="J217" s="5"/>
      <c r="K217" s="29"/>
      <c r="L217" s="5"/>
      <c r="M217" s="5"/>
      <c r="N217" s="5"/>
      <c r="O217" s="5"/>
      <c r="P217" s="5"/>
      <c r="Q217" s="5"/>
      <c r="R217" s="5"/>
      <c r="S217" s="22"/>
      <c r="T217" s="22"/>
      <c r="U217" s="5"/>
      <c r="W217" s="16"/>
    </row>
    <row r="218" spans="1:23" s="100" customFormat="1" x14ac:dyDescent="0.45">
      <c r="A218" s="109"/>
      <c r="B218" s="109"/>
      <c r="C218" s="100" t="s">
        <v>115</v>
      </c>
      <c r="E218" s="61">
        <f>SUM(E207:E216)</f>
        <v>35152862.609999999</v>
      </c>
      <c r="G218" s="30"/>
      <c r="H218" s="31"/>
      <c r="I218" s="32"/>
      <c r="J218" s="5"/>
      <c r="K218" s="78">
        <f>-M218/E218+1</f>
        <v>-4.9999999999999822E-2</v>
      </c>
      <c r="L218" s="79"/>
      <c r="M218" s="61">
        <f>SUM(M207:M216)</f>
        <v>36910505.740499996</v>
      </c>
      <c r="N218" s="79"/>
      <c r="O218" s="61">
        <f>SUM(O207:O216)</f>
        <v>25139709.710000001</v>
      </c>
      <c r="P218" s="79"/>
      <c r="Q218" s="61">
        <f>SUM(Q207:Q216)</f>
        <v>11770796.0305</v>
      </c>
      <c r="R218" s="79"/>
      <c r="S218" s="80">
        <f>Q218/U218</f>
        <v>12.101373246495962</v>
      </c>
      <c r="T218" s="62"/>
      <c r="U218" s="61">
        <f>SUM(U207:U216)</f>
        <v>972682.66920932441</v>
      </c>
      <c r="V218" s="63"/>
      <c r="W218" s="64">
        <f>U218/E218</f>
        <v>2.7670084226159825E-2</v>
      </c>
    </row>
    <row r="219" spans="1:23" s="100" customFormat="1" x14ac:dyDescent="0.45">
      <c r="A219" s="109"/>
      <c r="B219" s="109"/>
      <c r="C219" s="109"/>
      <c r="D219" s="109"/>
      <c r="E219" s="109"/>
    </row>
    <row r="220" spans="1:23" s="100" customFormat="1" x14ac:dyDescent="0.45">
      <c r="A220" s="8">
        <v>345.01</v>
      </c>
      <c r="C220" s="100" t="s">
        <v>186</v>
      </c>
      <c r="E220" s="5"/>
    </row>
    <row r="221" spans="1:23" s="100" customFormat="1" x14ac:dyDescent="0.45">
      <c r="A221" s="8"/>
      <c r="C221" s="100" t="s">
        <v>159</v>
      </c>
      <c r="E221" s="5">
        <v>69319466.609999999</v>
      </c>
      <c r="G221" s="68" t="s">
        <v>86</v>
      </c>
      <c r="H221" s="69" t="s">
        <v>8</v>
      </c>
      <c r="I221" s="70">
        <v>45</v>
      </c>
      <c r="J221" s="66"/>
      <c r="K221" s="71">
        <v>-0.05</v>
      </c>
      <c r="L221" s="66"/>
      <c r="M221" s="66">
        <f t="shared" ref="M221" si="188">E221*(1-K221)</f>
        <v>72785439.940500006</v>
      </c>
      <c r="N221" s="66"/>
      <c r="O221" s="66">
        <v>25107016.239999998</v>
      </c>
      <c r="P221" s="66"/>
      <c r="Q221" s="66">
        <f t="shared" ref="Q221" si="189">M221-O221</f>
        <v>47678423.700500011</v>
      </c>
      <c r="R221" s="66"/>
      <c r="S221" s="72">
        <v>15</v>
      </c>
      <c r="T221" s="22"/>
      <c r="U221" s="5">
        <f>Q221/S221</f>
        <v>3178561.580033334</v>
      </c>
      <c r="W221" s="16">
        <f>U221/E221</f>
        <v>4.5853808972828938E-2</v>
      </c>
    </row>
    <row r="222" spans="1:23" s="100" customFormat="1" x14ac:dyDescent="0.45">
      <c r="A222" s="8"/>
      <c r="C222" s="100" t="s">
        <v>160</v>
      </c>
      <c r="E222" s="5">
        <v>13961494.550000001</v>
      </c>
      <c r="G222" s="68" t="s">
        <v>86</v>
      </c>
      <c r="H222" s="69" t="s">
        <v>8</v>
      </c>
      <c r="I222" s="70">
        <v>45</v>
      </c>
      <c r="J222" s="66"/>
      <c r="K222" s="71">
        <v>-0.05</v>
      </c>
      <c r="L222" s="66"/>
      <c r="M222" s="66">
        <f t="shared" ref="M222" si="190">E222*(1-K222)</f>
        <v>14659569.277500002</v>
      </c>
      <c r="N222" s="66"/>
      <c r="O222" s="66">
        <v>7734781.3499999996</v>
      </c>
      <c r="P222" s="66"/>
      <c r="Q222" s="66">
        <f t="shared" ref="Q222" si="191">M222-O222</f>
        <v>6924787.9275000021</v>
      </c>
      <c r="R222" s="66"/>
      <c r="S222" s="72">
        <v>8.6</v>
      </c>
      <c r="T222" s="22"/>
      <c r="U222" s="5">
        <f>Q222/S222</f>
        <v>805207.89854651189</v>
      </c>
      <c r="W222" s="16">
        <f>U222/E222</f>
        <v>5.7673474402245267E-2</v>
      </c>
    </row>
    <row r="223" spans="1:23" s="100" customFormat="1" x14ac:dyDescent="0.45">
      <c r="A223" s="109"/>
      <c r="B223" s="109"/>
      <c r="C223" s="100" t="s">
        <v>161</v>
      </c>
      <c r="E223" s="6">
        <v>36882060.32</v>
      </c>
      <c r="G223" s="68" t="s">
        <v>86</v>
      </c>
      <c r="H223" s="69" t="s">
        <v>8</v>
      </c>
      <c r="I223" s="70">
        <v>45</v>
      </c>
      <c r="J223" s="66"/>
      <c r="K223" s="73">
        <v>-0.05</v>
      </c>
      <c r="L223" s="66"/>
      <c r="M223" s="74">
        <f t="shared" ref="M223" si="192">E223*(1-K223)</f>
        <v>38726163.336000003</v>
      </c>
      <c r="N223" s="66"/>
      <c r="O223" s="74">
        <v>21278179</v>
      </c>
      <c r="P223" s="66"/>
      <c r="Q223" s="74">
        <f t="shared" ref="Q223" si="193">M223-O223</f>
        <v>17447984.336000003</v>
      </c>
      <c r="R223" s="66"/>
      <c r="S223" s="75">
        <v>9.5</v>
      </c>
      <c r="T223" s="22"/>
      <c r="U223" s="6">
        <f t="shared" ref="U223" si="194">Q223/S223</f>
        <v>1836629.9301052634</v>
      </c>
      <c r="W223" s="27">
        <f t="shared" ref="W223" si="195">U223/E223</f>
        <v>4.979737883865766E-2</v>
      </c>
    </row>
    <row r="224" spans="1:23" s="100" customFormat="1" x14ac:dyDescent="0.45">
      <c r="A224" s="109"/>
      <c r="B224" s="109"/>
      <c r="C224" s="109"/>
      <c r="D224" s="109"/>
      <c r="E224" s="109"/>
      <c r="G224" s="30"/>
      <c r="H224" s="31"/>
      <c r="I224" s="32"/>
      <c r="J224" s="5"/>
      <c r="K224" s="29"/>
      <c r="L224" s="5"/>
      <c r="M224" s="5"/>
      <c r="N224" s="5"/>
      <c r="O224" s="5"/>
      <c r="P224" s="5"/>
      <c r="Q224" s="5"/>
      <c r="R224" s="5"/>
      <c r="S224" s="22"/>
      <c r="T224" s="22"/>
      <c r="U224" s="5"/>
      <c r="W224" s="16"/>
    </row>
    <row r="225" spans="1:23" s="100" customFormat="1" x14ac:dyDescent="0.45">
      <c r="A225" s="109"/>
      <c r="B225" s="109"/>
      <c r="C225" s="100" t="s">
        <v>187</v>
      </c>
      <c r="E225" s="61">
        <f>SUM(E221:E223)</f>
        <v>120163021.47999999</v>
      </c>
      <c r="G225" s="30"/>
      <c r="H225" s="31"/>
      <c r="I225" s="32"/>
      <c r="J225" s="5"/>
      <c r="K225" s="78">
        <f>-M225/E225+1</f>
        <v>-5.0000000000000266E-2</v>
      </c>
      <c r="L225" s="79"/>
      <c r="M225" s="61">
        <f>SUM(M221:M223)</f>
        <v>126171172.55400002</v>
      </c>
      <c r="N225" s="79"/>
      <c r="O225" s="61">
        <f>SUM(O221:O223)</f>
        <v>54119976.589999996</v>
      </c>
      <c r="P225" s="79"/>
      <c r="Q225" s="61">
        <f>SUM(Q221:Q223)</f>
        <v>72051195.964000016</v>
      </c>
      <c r="R225" s="79"/>
      <c r="S225" s="80">
        <f>Q225/U225</f>
        <v>12.379081039779908</v>
      </c>
      <c r="T225" s="62"/>
      <c r="U225" s="61">
        <f>SUM(U221:U223)</f>
        <v>5820399.4086851086</v>
      </c>
      <c r="V225" s="63"/>
      <c r="W225" s="64">
        <f>U225/E225</f>
        <v>4.843752543001642E-2</v>
      </c>
    </row>
    <row r="226" spans="1:23" s="100" customFormat="1" x14ac:dyDescent="0.45">
      <c r="A226" s="109"/>
      <c r="B226" s="109"/>
      <c r="C226" s="109"/>
      <c r="D226" s="109"/>
      <c r="E226" s="109"/>
    </row>
    <row r="227" spans="1:23" s="100" customFormat="1" x14ac:dyDescent="0.45">
      <c r="A227" s="8">
        <v>346</v>
      </c>
      <c r="C227" s="100" t="s">
        <v>116</v>
      </c>
      <c r="E227" s="5"/>
    </row>
    <row r="228" spans="1:23" s="100" customFormat="1" x14ac:dyDescent="0.45">
      <c r="A228" s="8"/>
      <c r="C228" s="100" t="s">
        <v>188</v>
      </c>
      <c r="E228" s="5">
        <v>792720.88</v>
      </c>
      <c r="G228" s="68" t="s">
        <v>68</v>
      </c>
      <c r="H228" s="69" t="s">
        <v>8</v>
      </c>
      <c r="I228" s="70">
        <v>45</v>
      </c>
      <c r="J228" s="66"/>
      <c r="K228" s="71">
        <v>-0.05</v>
      </c>
      <c r="L228" s="66"/>
      <c r="M228" s="66">
        <f t="shared" ref="M228" si="196">E228*(1-K228)</f>
        <v>832356.924</v>
      </c>
      <c r="N228" s="66"/>
      <c r="O228" s="66">
        <v>294445.15000000002</v>
      </c>
      <c r="P228" s="66"/>
      <c r="Q228" s="66">
        <f t="shared" ref="Q228" si="197">M228-O228</f>
        <v>537911.77399999998</v>
      </c>
      <c r="R228" s="66"/>
      <c r="S228" s="72">
        <v>11.5</v>
      </c>
      <c r="T228" s="22"/>
      <c r="U228" s="5">
        <f>Q228/S228</f>
        <v>46774.936869565216</v>
      </c>
      <c r="W228" s="16">
        <f>U228/E228</f>
        <v>5.9005556747244017E-2</v>
      </c>
    </row>
    <row r="229" spans="1:23" s="100" customFormat="1" x14ac:dyDescent="0.45">
      <c r="A229" s="8"/>
      <c r="C229" s="100" t="s">
        <v>101</v>
      </c>
      <c r="E229" s="5">
        <v>2236679.35</v>
      </c>
      <c r="G229" s="68" t="s">
        <v>68</v>
      </c>
      <c r="H229" s="69" t="s">
        <v>8</v>
      </c>
      <c r="I229" s="70">
        <v>45</v>
      </c>
      <c r="J229" s="66"/>
      <c r="K229" s="71">
        <v>-0.05</v>
      </c>
      <c r="L229" s="66"/>
      <c r="M229" s="66">
        <f t="shared" ref="M229:M234" si="198">E229*(1-K229)</f>
        <v>2348513.3175000004</v>
      </c>
      <c r="N229" s="66"/>
      <c r="O229" s="66">
        <v>1800184.27</v>
      </c>
      <c r="P229" s="66"/>
      <c r="Q229" s="66">
        <f t="shared" ref="Q229:Q234" si="199">M229-O229</f>
        <v>548329.04750000034</v>
      </c>
      <c r="R229" s="66"/>
      <c r="S229" s="72">
        <v>20.6</v>
      </c>
      <c r="T229" s="22"/>
      <c r="U229" s="5">
        <f t="shared" ref="U229:U234" si="200">Q229/S229</f>
        <v>26617.91492718448</v>
      </c>
      <c r="W229" s="16">
        <f t="shared" ref="W229:W234" si="201">U229/E229</f>
        <v>1.1900639636693779E-2</v>
      </c>
    </row>
    <row r="230" spans="1:23" s="100" customFormat="1" x14ac:dyDescent="0.45">
      <c r="A230" s="8"/>
      <c r="C230" s="100" t="s">
        <v>102</v>
      </c>
      <c r="E230" s="5">
        <v>977846.7</v>
      </c>
      <c r="G230" s="68" t="s">
        <v>68</v>
      </c>
      <c r="H230" s="69" t="s">
        <v>8</v>
      </c>
      <c r="I230" s="70">
        <v>45</v>
      </c>
      <c r="J230" s="66"/>
      <c r="K230" s="71">
        <v>-0.05</v>
      </c>
      <c r="L230" s="66"/>
      <c r="M230" s="66">
        <f t="shared" si="198"/>
        <v>1026739.035</v>
      </c>
      <c r="N230" s="66"/>
      <c r="O230" s="66">
        <v>315217.14</v>
      </c>
      <c r="P230" s="66"/>
      <c r="Q230" s="66">
        <f t="shared" si="199"/>
        <v>711521.89500000002</v>
      </c>
      <c r="R230" s="66"/>
      <c r="S230" s="72">
        <v>21.8</v>
      </c>
      <c r="T230" s="22"/>
      <c r="U230" s="5">
        <f t="shared" si="200"/>
        <v>32638.619036697248</v>
      </c>
      <c r="W230" s="16">
        <f t="shared" si="201"/>
        <v>3.3378053059541182E-2</v>
      </c>
    </row>
    <row r="231" spans="1:23" s="100" customFormat="1" x14ac:dyDescent="0.45">
      <c r="A231" s="8"/>
      <c r="C231" s="100" t="s">
        <v>103</v>
      </c>
      <c r="E231" s="5">
        <v>2315037.5499999998</v>
      </c>
      <c r="G231" s="68" t="s">
        <v>68</v>
      </c>
      <c r="H231" s="69" t="s">
        <v>8</v>
      </c>
      <c r="I231" s="70">
        <v>45</v>
      </c>
      <c r="J231" s="66"/>
      <c r="K231" s="71">
        <v>-0.05</v>
      </c>
      <c r="L231" s="66"/>
      <c r="M231" s="66">
        <f t="shared" si="198"/>
        <v>2430789.4274999998</v>
      </c>
      <c r="N231" s="66"/>
      <c r="O231" s="66">
        <v>1898492.94</v>
      </c>
      <c r="P231" s="66"/>
      <c r="Q231" s="66">
        <f t="shared" si="199"/>
        <v>532296.48749999981</v>
      </c>
      <c r="R231" s="66"/>
      <c r="S231" s="72">
        <v>11.6</v>
      </c>
      <c r="T231" s="22"/>
      <c r="U231" s="5">
        <f t="shared" si="200"/>
        <v>45887.628232758609</v>
      </c>
      <c r="W231" s="16">
        <f t="shared" si="201"/>
        <v>1.9821548135475649E-2</v>
      </c>
    </row>
    <row r="232" spans="1:23" s="100" customFormat="1" x14ac:dyDescent="0.45">
      <c r="A232" s="8"/>
      <c r="C232" s="100" t="s">
        <v>189</v>
      </c>
      <c r="E232" s="5">
        <v>353337.64</v>
      </c>
      <c r="G232" s="68" t="s">
        <v>68</v>
      </c>
      <c r="H232" s="69" t="s">
        <v>8</v>
      </c>
      <c r="I232" s="70">
        <v>45</v>
      </c>
      <c r="J232" s="66"/>
      <c r="K232" s="71">
        <v>-0.05</v>
      </c>
      <c r="L232" s="66"/>
      <c r="M232" s="66">
        <f t="shared" si="198"/>
        <v>371004.52200000006</v>
      </c>
      <c r="N232" s="66"/>
      <c r="O232" s="66">
        <v>307108.24</v>
      </c>
      <c r="P232" s="66"/>
      <c r="Q232" s="66">
        <f t="shared" si="199"/>
        <v>63896.282000000065</v>
      </c>
      <c r="R232" s="66"/>
      <c r="S232" s="72">
        <v>8.6999999999999993</v>
      </c>
      <c r="T232" s="22"/>
      <c r="U232" s="5">
        <f t="shared" si="200"/>
        <v>7344.4002298850655</v>
      </c>
      <c r="W232" s="16">
        <f t="shared" si="201"/>
        <v>2.078578503520051E-2</v>
      </c>
    </row>
    <row r="233" spans="1:23" s="100" customFormat="1" x14ac:dyDescent="0.45">
      <c r="A233" s="8"/>
      <c r="C233" s="100" t="s">
        <v>190</v>
      </c>
      <c r="E233" s="5">
        <v>156087.78</v>
      </c>
      <c r="G233" s="68" t="s">
        <v>68</v>
      </c>
      <c r="H233" s="69" t="s">
        <v>8</v>
      </c>
      <c r="I233" s="70">
        <v>45</v>
      </c>
      <c r="J233" s="66"/>
      <c r="K233" s="71">
        <v>-0.05</v>
      </c>
      <c r="L233" s="66"/>
      <c r="M233" s="66">
        <f t="shared" si="198"/>
        <v>163892.16899999999</v>
      </c>
      <c r="N233" s="66"/>
      <c r="O233" s="66">
        <v>169068.43</v>
      </c>
      <c r="P233" s="66"/>
      <c r="Q233" s="66">
        <f t="shared" si="199"/>
        <v>-5176.2609999999986</v>
      </c>
      <c r="R233" s="66"/>
      <c r="S233" s="72"/>
      <c r="T233" s="22"/>
      <c r="U233" s="5"/>
      <c r="W233" s="16"/>
    </row>
    <row r="234" spans="1:23" s="100" customFormat="1" x14ac:dyDescent="0.45">
      <c r="A234" s="109"/>
      <c r="B234" s="109"/>
      <c r="C234" s="100" t="s">
        <v>185</v>
      </c>
      <c r="E234" s="5">
        <v>46462.34</v>
      </c>
      <c r="G234" s="68" t="s">
        <v>68</v>
      </c>
      <c r="H234" s="69" t="s">
        <v>8</v>
      </c>
      <c r="I234" s="70">
        <v>45</v>
      </c>
      <c r="J234" s="66"/>
      <c r="K234" s="71">
        <v>-0.05</v>
      </c>
      <c r="L234" s="66"/>
      <c r="M234" s="66">
        <f t="shared" si="198"/>
        <v>48785.456999999995</v>
      </c>
      <c r="N234" s="66"/>
      <c r="O234" s="66">
        <v>35888.65</v>
      </c>
      <c r="P234" s="66"/>
      <c r="Q234" s="66">
        <f t="shared" si="199"/>
        <v>12896.806999999993</v>
      </c>
      <c r="R234" s="66"/>
      <c r="S234" s="72">
        <v>13.6</v>
      </c>
      <c r="T234" s="22"/>
      <c r="U234" s="5">
        <f t="shared" si="200"/>
        <v>948.29463235294077</v>
      </c>
      <c r="W234" s="16">
        <f t="shared" si="201"/>
        <v>2.0409962829098596E-2</v>
      </c>
    </row>
    <row r="235" spans="1:23" s="100" customFormat="1" x14ac:dyDescent="0.45">
      <c r="A235" s="109"/>
      <c r="B235" s="109"/>
      <c r="C235" s="100" t="s">
        <v>104</v>
      </c>
      <c r="E235" s="6">
        <v>665876</v>
      </c>
      <c r="G235" s="68" t="s">
        <v>68</v>
      </c>
      <c r="H235" s="69" t="s">
        <v>8</v>
      </c>
      <c r="I235" s="70">
        <v>45</v>
      </c>
      <c r="J235" s="66"/>
      <c r="K235" s="73">
        <v>-0.05</v>
      </c>
      <c r="L235" s="66"/>
      <c r="M235" s="74">
        <f t="shared" ref="M235" si="202">E235*(1-K235)</f>
        <v>699169.8</v>
      </c>
      <c r="N235" s="66"/>
      <c r="O235" s="74">
        <v>517671.09</v>
      </c>
      <c r="P235" s="66"/>
      <c r="Q235" s="74">
        <f t="shared" ref="Q235" si="203">M235-O235</f>
        <v>181498.71000000002</v>
      </c>
      <c r="R235" s="66"/>
      <c r="S235" s="75">
        <v>12.6</v>
      </c>
      <c r="T235" s="22"/>
      <c r="U235" s="6">
        <f t="shared" ref="U235" si="204">Q235/S235</f>
        <v>14404.659523809525</v>
      </c>
      <c r="W235" s="27">
        <f t="shared" ref="W235" si="205">U235/E235</f>
        <v>2.1632645603399919E-2</v>
      </c>
    </row>
    <row r="236" spans="1:23" s="100" customFormat="1" x14ac:dyDescent="0.45">
      <c r="A236" s="109"/>
      <c r="B236" s="109"/>
      <c r="C236" s="109"/>
      <c r="D236" s="109"/>
      <c r="E236" s="109"/>
      <c r="G236" s="30"/>
      <c r="H236" s="31"/>
      <c r="I236" s="32"/>
      <c r="J236" s="5"/>
      <c r="K236" s="29"/>
      <c r="L236" s="5"/>
      <c r="M236" s="5"/>
      <c r="N236" s="5"/>
      <c r="O236" s="5"/>
      <c r="P236" s="5"/>
      <c r="Q236" s="5"/>
      <c r="R236" s="5"/>
      <c r="S236" s="22"/>
      <c r="T236" s="22"/>
      <c r="U236" s="5"/>
      <c r="W236" s="16"/>
    </row>
    <row r="237" spans="1:23" s="100" customFormat="1" x14ac:dyDescent="0.45">
      <c r="A237" s="109"/>
      <c r="B237" s="109"/>
      <c r="C237" s="100" t="s">
        <v>120</v>
      </c>
      <c r="E237" s="61">
        <f>SUM(E228:E235)</f>
        <v>7544048.2399999993</v>
      </c>
      <c r="G237" s="30"/>
      <c r="H237" s="31"/>
      <c r="I237" s="32"/>
      <c r="J237" s="5"/>
      <c r="K237" s="78">
        <f>-M237/E237+1</f>
        <v>-5.0000000000000044E-2</v>
      </c>
      <c r="L237" s="79"/>
      <c r="M237" s="61">
        <f>SUM(M228:M235)</f>
        <v>7921250.6519999998</v>
      </c>
      <c r="N237" s="79"/>
      <c r="O237" s="61">
        <f>SUM(O228:O235)</f>
        <v>5338075.91</v>
      </c>
      <c r="P237" s="79"/>
      <c r="Q237" s="61">
        <f>SUM(Q228:Q235)</f>
        <v>2583174.7420000001</v>
      </c>
      <c r="R237" s="79"/>
      <c r="S237" s="80">
        <f>Q237/U237</f>
        <v>14.793421186430979</v>
      </c>
      <c r="T237" s="62"/>
      <c r="U237" s="61">
        <f>SUM(U228:U235)</f>
        <v>174616.4534522531</v>
      </c>
      <c r="V237" s="63"/>
      <c r="W237" s="64">
        <f>U237/E237</f>
        <v>2.314625356269635E-2</v>
      </c>
    </row>
    <row r="238" spans="1:23" s="100" customFormat="1" x14ac:dyDescent="0.45">
      <c r="A238" s="109"/>
      <c r="B238" s="109"/>
      <c r="C238" s="109"/>
      <c r="D238" s="109"/>
      <c r="E238" s="109"/>
    </row>
    <row r="239" spans="1:23" s="100" customFormat="1" x14ac:dyDescent="0.45">
      <c r="A239" s="8">
        <v>346.01</v>
      </c>
      <c r="C239" s="100" t="s">
        <v>191</v>
      </c>
      <c r="E239" s="5"/>
    </row>
    <row r="240" spans="1:23" s="100" customFormat="1" x14ac:dyDescent="0.45">
      <c r="A240" s="8"/>
      <c r="C240" s="100" t="s">
        <v>159</v>
      </c>
      <c r="E240" s="5">
        <v>2820158.96</v>
      </c>
      <c r="G240" s="68" t="s">
        <v>75</v>
      </c>
      <c r="H240" s="69" t="s">
        <v>8</v>
      </c>
      <c r="I240" s="70">
        <v>50</v>
      </c>
      <c r="J240" s="66"/>
      <c r="K240" s="71">
        <v>-0.05</v>
      </c>
      <c r="L240" s="66"/>
      <c r="M240" s="66">
        <f t="shared" ref="M240" si="206">E240*(1-K240)</f>
        <v>2961166.9080000003</v>
      </c>
      <c r="N240" s="66"/>
      <c r="O240" s="66">
        <v>1117388.1499999999</v>
      </c>
      <c r="P240" s="66"/>
      <c r="Q240" s="66">
        <f t="shared" ref="Q240" si="207">M240-O240</f>
        <v>1843778.7580000004</v>
      </c>
      <c r="R240" s="66"/>
      <c r="S240" s="72">
        <v>15.5</v>
      </c>
      <c r="T240" s="22"/>
      <c r="U240" s="5">
        <f>Q240/S240</f>
        <v>118953.46825806455</v>
      </c>
      <c r="W240" s="16">
        <f>U240/E240</f>
        <v>4.2179703323554696E-2</v>
      </c>
    </row>
    <row r="241" spans="1:23" s="100" customFormat="1" x14ac:dyDescent="0.45">
      <c r="A241" s="8"/>
      <c r="C241" s="100" t="s">
        <v>160</v>
      </c>
      <c r="E241" s="5">
        <v>479164.8</v>
      </c>
      <c r="G241" s="68" t="s">
        <v>75</v>
      </c>
      <c r="H241" s="69" t="s">
        <v>8</v>
      </c>
      <c r="I241" s="70">
        <v>50</v>
      </c>
      <c r="J241" s="66"/>
      <c r="K241" s="71">
        <v>-0.05</v>
      </c>
      <c r="L241" s="66"/>
      <c r="M241" s="66">
        <f t="shared" ref="M241" si="208">E241*(1-K241)</f>
        <v>503123.04000000004</v>
      </c>
      <c r="N241" s="66"/>
      <c r="O241" s="66">
        <v>245235.20000000001</v>
      </c>
      <c r="P241" s="66"/>
      <c r="Q241" s="66">
        <f t="shared" ref="Q241" si="209">M241-O241</f>
        <v>257887.84000000003</v>
      </c>
      <c r="R241" s="66"/>
      <c r="S241" s="72">
        <v>8.9</v>
      </c>
      <c r="T241" s="22"/>
      <c r="U241" s="5">
        <f>Q241/S241</f>
        <v>28976.161797752811</v>
      </c>
      <c r="W241" s="16">
        <f>U241/E241</f>
        <v>6.0472225417544885E-2</v>
      </c>
    </row>
    <row r="242" spans="1:23" s="100" customFormat="1" x14ac:dyDescent="0.45">
      <c r="A242" s="109"/>
      <c r="B242" s="109"/>
      <c r="C242" s="100" t="s">
        <v>161</v>
      </c>
      <c r="E242" s="6">
        <v>734215.18</v>
      </c>
      <c r="G242" s="68" t="s">
        <v>75</v>
      </c>
      <c r="H242" s="69" t="s">
        <v>8</v>
      </c>
      <c r="I242" s="70">
        <v>50</v>
      </c>
      <c r="J242" s="66"/>
      <c r="K242" s="73">
        <v>-0.05</v>
      </c>
      <c r="L242" s="66"/>
      <c r="M242" s="74">
        <f t="shared" ref="M242" si="210">E242*(1-K242)</f>
        <v>770925.93900000013</v>
      </c>
      <c r="N242" s="66"/>
      <c r="O242" s="74">
        <v>344388.61</v>
      </c>
      <c r="P242" s="66"/>
      <c r="Q242" s="74">
        <f t="shared" ref="Q242" si="211">M242-O242</f>
        <v>426537.32900000014</v>
      </c>
      <c r="R242" s="66"/>
      <c r="S242" s="75">
        <v>9.8000000000000007</v>
      </c>
      <c r="T242" s="22"/>
      <c r="U242" s="6">
        <f t="shared" ref="U242" si="212">Q242/S242</f>
        <v>43524.217244897969</v>
      </c>
      <c r="W242" s="27">
        <f t="shared" ref="W242" si="213">U242/E242</f>
        <v>5.9279920152152075E-2</v>
      </c>
    </row>
    <row r="243" spans="1:23" s="100" customFormat="1" x14ac:dyDescent="0.45">
      <c r="A243" s="109"/>
      <c r="B243" s="109"/>
      <c r="C243" s="109"/>
      <c r="D243" s="109"/>
      <c r="E243" s="109"/>
      <c r="G243" s="30"/>
      <c r="H243" s="31"/>
      <c r="I243" s="32"/>
      <c r="J243" s="5"/>
      <c r="K243" s="29"/>
      <c r="L243" s="5"/>
      <c r="M243" s="5"/>
      <c r="N243" s="5"/>
      <c r="O243" s="5"/>
      <c r="P243" s="5"/>
      <c r="Q243" s="5"/>
      <c r="R243" s="5"/>
      <c r="S243" s="22"/>
      <c r="T243" s="22"/>
      <c r="U243" s="5"/>
      <c r="W243" s="16"/>
    </row>
    <row r="244" spans="1:23" s="100" customFormat="1" x14ac:dyDescent="0.45">
      <c r="A244" s="109"/>
      <c r="B244" s="109"/>
      <c r="C244" s="100" t="s">
        <v>192</v>
      </c>
      <c r="E244" s="61">
        <f>SUM(E240:E242)</f>
        <v>4033538.94</v>
      </c>
      <c r="G244" s="30"/>
      <c r="H244" s="31"/>
      <c r="I244" s="32"/>
      <c r="J244" s="5"/>
      <c r="K244" s="78">
        <f>-M244/E244+1</f>
        <v>-5.0000000000000044E-2</v>
      </c>
      <c r="L244" s="79"/>
      <c r="M244" s="61">
        <f>SUM(M240:M242)</f>
        <v>4235215.8870000001</v>
      </c>
      <c r="N244" s="79"/>
      <c r="O244" s="61">
        <f>SUM(O240:O242)</f>
        <v>1707011.96</v>
      </c>
      <c r="P244" s="79"/>
      <c r="Q244" s="61">
        <f>SUM(Q240:Q242)</f>
        <v>2528203.9270000001</v>
      </c>
      <c r="R244" s="79"/>
      <c r="S244" s="80">
        <f>Q244/U244</f>
        <v>13.20529183740542</v>
      </c>
      <c r="T244" s="62"/>
      <c r="U244" s="61">
        <f>SUM(U240:U242)</f>
        <v>191453.84730071534</v>
      </c>
      <c r="V244" s="63"/>
      <c r="W244" s="64">
        <f>U244/E244</f>
        <v>4.7465476384049819E-2</v>
      </c>
    </row>
    <row r="245" spans="1:23" s="100" customFormat="1" x14ac:dyDescent="0.45">
      <c r="A245" s="109"/>
      <c r="B245" s="109"/>
      <c r="E245" s="61"/>
    </row>
    <row r="246" spans="1:23" s="100" customFormat="1" x14ac:dyDescent="0.45">
      <c r="A246" s="8">
        <v>346.1</v>
      </c>
      <c r="C246" s="100" t="s">
        <v>143</v>
      </c>
      <c r="E246" s="5"/>
    </row>
    <row r="247" spans="1:23" s="100" customFormat="1" x14ac:dyDescent="0.45">
      <c r="A247" s="8"/>
      <c r="C247" s="100" t="s">
        <v>179</v>
      </c>
      <c r="E247" s="5">
        <v>536055.93000000005</v>
      </c>
      <c r="G247" s="68" t="s">
        <v>82</v>
      </c>
      <c r="H247" s="69" t="s">
        <v>8</v>
      </c>
      <c r="I247" s="70">
        <v>20</v>
      </c>
      <c r="J247" s="66"/>
      <c r="K247" s="71">
        <v>0</v>
      </c>
      <c r="L247" s="66"/>
      <c r="M247" s="66">
        <f t="shared" ref="M247" si="214">E247*(1-K247)</f>
        <v>536055.93000000005</v>
      </c>
      <c r="N247" s="66"/>
      <c r="O247" s="66">
        <v>292047.38</v>
      </c>
      <c r="P247" s="66"/>
      <c r="Q247" s="66">
        <f t="shared" ref="Q247" si="215">M247-O247</f>
        <v>244008.55000000005</v>
      </c>
      <c r="R247" s="66"/>
      <c r="S247" s="72">
        <v>6.5</v>
      </c>
      <c r="T247" s="22"/>
      <c r="U247" s="5">
        <f>Q247/S247</f>
        <v>37539.776923076934</v>
      </c>
      <c r="W247" s="16">
        <f>U247/E247</f>
        <v>7.0029589865887559E-2</v>
      </c>
    </row>
    <row r="248" spans="1:23" s="100" customFormat="1" x14ac:dyDescent="0.45">
      <c r="A248" s="8"/>
      <c r="C248" s="100" t="s">
        <v>100</v>
      </c>
      <c r="E248" s="5">
        <v>57975.360000000001</v>
      </c>
      <c r="G248" s="68" t="s">
        <v>82</v>
      </c>
      <c r="H248" s="69" t="s">
        <v>8</v>
      </c>
      <c r="I248" s="70">
        <v>20</v>
      </c>
      <c r="J248" s="66"/>
      <c r="K248" s="71">
        <v>0</v>
      </c>
      <c r="L248" s="66"/>
      <c r="M248" s="66">
        <f t="shared" ref="M248:M255" si="216">E248*(1-K248)</f>
        <v>57975.360000000001</v>
      </c>
      <c r="N248" s="66"/>
      <c r="O248" s="66">
        <v>28335.65</v>
      </c>
      <c r="P248" s="66"/>
      <c r="Q248" s="66">
        <f t="shared" ref="Q248:Q255" si="217">M248-O248</f>
        <v>29639.71</v>
      </c>
      <c r="R248" s="66"/>
      <c r="S248" s="72">
        <v>11.1</v>
      </c>
      <c r="T248" s="22"/>
      <c r="U248" s="5">
        <f t="shared" ref="U248:U255" si="218">Q248/S248</f>
        <v>2670.2441441441442</v>
      </c>
      <c r="W248" s="16">
        <f t="shared" ref="W248:W255" si="219">U248/E248</f>
        <v>4.6058258959394895E-2</v>
      </c>
    </row>
    <row r="249" spans="1:23" s="100" customFormat="1" x14ac:dyDescent="0.45">
      <c r="A249" s="8"/>
      <c r="C249" s="100" t="s">
        <v>101</v>
      </c>
      <c r="E249" s="5">
        <v>636867.42000000004</v>
      </c>
      <c r="G249" s="68" t="s">
        <v>82</v>
      </c>
      <c r="H249" s="69" t="s">
        <v>8</v>
      </c>
      <c r="I249" s="70">
        <v>20</v>
      </c>
      <c r="J249" s="66"/>
      <c r="K249" s="71">
        <v>0</v>
      </c>
      <c r="L249" s="66"/>
      <c r="M249" s="66">
        <f t="shared" si="216"/>
        <v>636867.42000000004</v>
      </c>
      <c r="N249" s="66"/>
      <c r="O249" s="66">
        <v>238484.48000000001</v>
      </c>
      <c r="P249" s="66"/>
      <c r="Q249" s="66">
        <f t="shared" si="217"/>
        <v>398382.94000000006</v>
      </c>
      <c r="R249" s="66"/>
      <c r="S249" s="72">
        <v>12.4</v>
      </c>
      <c r="T249" s="22"/>
      <c r="U249" s="5">
        <f t="shared" si="218"/>
        <v>32127.656451612907</v>
      </c>
      <c r="W249" s="16">
        <f t="shared" si="219"/>
        <v>5.0446380899203329E-2</v>
      </c>
    </row>
    <row r="250" spans="1:23" s="100" customFormat="1" x14ac:dyDescent="0.45">
      <c r="A250" s="8"/>
      <c r="C250" s="100" t="s">
        <v>102</v>
      </c>
      <c r="E250" s="5">
        <v>691155.51</v>
      </c>
      <c r="G250" s="68" t="s">
        <v>82</v>
      </c>
      <c r="H250" s="69" t="s">
        <v>8</v>
      </c>
      <c r="I250" s="70">
        <v>20</v>
      </c>
      <c r="J250" s="66"/>
      <c r="K250" s="71">
        <v>0</v>
      </c>
      <c r="L250" s="66"/>
      <c r="M250" s="66">
        <f t="shared" si="216"/>
        <v>691155.51</v>
      </c>
      <c r="N250" s="66"/>
      <c r="O250" s="66">
        <v>290318.43</v>
      </c>
      <c r="P250" s="66"/>
      <c r="Q250" s="66">
        <f t="shared" si="217"/>
        <v>400837.08</v>
      </c>
      <c r="R250" s="66"/>
      <c r="S250" s="72">
        <v>13.5</v>
      </c>
      <c r="T250" s="22"/>
      <c r="U250" s="5">
        <f t="shared" si="218"/>
        <v>29691.635555555556</v>
      </c>
      <c r="W250" s="16">
        <f t="shared" si="219"/>
        <v>4.2959413801903358E-2</v>
      </c>
    </row>
    <row r="251" spans="1:23" s="100" customFormat="1" x14ac:dyDescent="0.45">
      <c r="A251" s="8"/>
      <c r="C251" s="100" t="s">
        <v>103</v>
      </c>
      <c r="E251" s="5">
        <v>420104.17</v>
      </c>
      <c r="G251" s="68" t="s">
        <v>82</v>
      </c>
      <c r="H251" s="69" t="s">
        <v>8</v>
      </c>
      <c r="I251" s="70">
        <v>20</v>
      </c>
      <c r="J251" s="66"/>
      <c r="K251" s="71">
        <v>0</v>
      </c>
      <c r="L251" s="66"/>
      <c r="M251" s="66">
        <f t="shared" si="216"/>
        <v>420104.17</v>
      </c>
      <c r="N251" s="66"/>
      <c r="O251" s="66">
        <v>170084.59</v>
      </c>
      <c r="P251" s="66"/>
      <c r="Q251" s="66">
        <f t="shared" si="217"/>
        <v>250019.58</v>
      </c>
      <c r="R251" s="66"/>
      <c r="S251" s="72">
        <v>10</v>
      </c>
      <c r="T251" s="22"/>
      <c r="U251" s="5">
        <f t="shared" si="218"/>
        <v>25001.957999999999</v>
      </c>
      <c r="W251" s="16">
        <f t="shared" si="219"/>
        <v>5.9513710611346707E-2</v>
      </c>
    </row>
    <row r="252" spans="1:23" s="100" customFormat="1" x14ac:dyDescent="0.45">
      <c r="A252" s="8"/>
      <c r="C252" s="100" t="s">
        <v>182</v>
      </c>
      <c r="E252" s="5">
        <v>10249.280000000001</v>
      </c>
      <c r="G252" s="68" t="s">
        <v>82</v>
      </c>
      <c r="H252" s="69" t="s">
        <v>8</v>
      </c>
      <c r="I252" s="70">
        <v>20</v>
      </c>
      <c r="J252" s="66"/>
      <c r="K252" s="71">
        <v>0</v>
      </c>
      <c r="L252" s="66"/>
      <c r="M252" s="66">
        <f t="shared" si="216"/>
        <v>10249.280000000001</v>
      </c>
      <c r="N252" s="66"/>
      <c r="O252" s="66">
        <v>10138.08</v>
      </c>
      <c r="P252" s="66"/>
      <c r="Q252" s="66">
        <f t="shared" si="217"/>
        <v>111.20000000000073</v>
      </c>
      <c r="R252" s="66"/>
      <c r="S252" s="72">
        <v>5.8</v>
      </c>
      <c r="T252" s="22"/>
      <c r="U252" s="5">
        <f t="shared" si="218"/>
        <v>19.172413793103573</v>
      </c>
      <c r="W252" s="16">
        <f t="shared" si="219"/>
        <v>1.8706107934512055E-3</v>
      </c>
    </row>
    <row r="253" spans="1:23" s="100" customFormat="1" x14ac:dyDescent="0.45">
      <c r="A253" s="8"/>
      <c r="C253" s="100" t="s">
        <v>183</v>
      </c>
      <c r="E253" s="5">
        <v>609967.99</v>
      </c>
      <c r="G253" s="68" t="s">
        <v>82</v>
      </c>
      <c r="H253" s="69" t="s">
        <v>8</v>
      </c>
      <c r="I253" s="70">
        <v>20</v>
      </c>
      <c r="J253" s="66"/>
      <c r="K253" s="71">
        <v>0</v>
      </c>
      <c r="L253" s="66"/>
      <c r="M253" s="66">
        <f t="shared" si="216"/>
        <v>609967.99</v>
      </c>
      <c r="N253" s="66"/>
      <c r="O253" s="66">
        <v>501614.02</v>
      </c>
      <c r="P253" s="66"/>
      <c r="Q253" s="66">
        <f t="shared" si="217"/>
        <v>108353.96999999997</v>
      </c>
      <c r="R253" s="66"/>
      <c r="S253" s="72">
        <v>8.6</v>
      </c>
      <c r="T253" s="22"/>
      <c r="U253" s="5">
        <f t="shared" si="218"/>
        <v>12599.2988372093</v>
      </c>
      <c r="W253" s="16">
        <f t="shared" si="219"/>
        <v>2.0655672172582861E-2</v>
      </c>
    </row>
    <row r="254" spans="1:23" s="100" customFormat="1" x14ac:dyDescent="0.45">
      <c r="A254" s="8"/>
      <c r="C254" s="100" t="s">
        <v>184</v>
      </c>
      <c r="E254" s="5">
        <v>410987.92</v>
      </c>
      <c r="G254" s="68" t="s">
        <v>82</v>
      </c>
      <c r="H254" s="69" t="s">
        <v>8</v>
      </c>
      <c r="I254" s="70">
        <v>20</v>
      </c>
      <c r="J254" s="66"/>
      <c r="K254" s="71">
        <v>0</v>
      </c>
      <c r="L254" s="66"/>
      <c r="M254" s="66">
        <f t="shared" si="216"/>
        <v>410987.92</v>
      </c>
      <c r="N254" s="66"/>
      <c r="O254" s="66">
        <v>245862.56</v>
      </c>
      <c r="P254" s="66"/>
      <c r="Q254" s="66">
        <f t="shared" si="217"/>
        <v>165125.35999999999</v>
      </c>
      <c r="R254" s="66"/>
      <c r="S254" s="72">
        <v>7.6</v>
      </c>
      <c r="T254" s="22"/>
      <c r="U254" s="5">
        <f t="shared" si="218"/>
        <v>21727.021052631579</v>
      </c>
      <c r="W254" s="16">
        <f t="shared" si="219"/>
        <v>5.2865351985604783E-2</v>
      </c>
    </row>
    <row r="255" spans="1:23" s="100" customFormat="1" x14ac:dyDescent="0.45">
      <c r="A255" s="109"/>
      <c r="B255" s="109"/>
      <c r="C255" s="100" t="s">
        <v>185</v>
      </c>
      <c r="E255" s="5">
        <v>347330.67</v>
      </c>
      <c r="G255" s="68" t="s">
        <v>82</v>
      </c>
      <c r="H255" s="69" t="s">
        <v>8</v>
      </c>
      <c r="I255" s="70">
        <v>20</v>
      </c>
      <c r="J255" s="66"/>
      <c r="K255" s="71">
        <v>0</v>
      </c>
      <c r="L255" s="66"/>
      <c r="M255" s="66">
        <f t="shared" si="216"/>
        <v>347330.67</v>
      </c>
      <c r="N255" s="66"/>
      <c r="O255" s="66">
        <v>226319.3</v>
      </c>
      <c r="P255" s="66"/>
      <c r="Q255" s="66">
        <f t="shared" si="217"/>
        <v>121011.37</v>
      </c>
      <c r="R255" s="66"/>
      <c r="S255" s="72">
        <v>13.1</v>
      </c>
      <c r="T255" s="22"/>
      <c r="U255" s="5">
        <f t="shared" si="218"/>
        <v>9237.5091603053443</v>
      </c>
      <c r="W255" s="16">
        <f t="shared" si="219"/>
        <v>2.6595719751167798E-2</v>
      </c>
    </row>
    <row r="256" spans="1:23" s="100" customFormat="1" x14ac:dyDescent="0.45">
      <c r="A256" s="109"/>
      <c r="B256" s="109"/>
      <c r="C256" s="100" t="s">
        <v>104</v>
      </c>
      <c r="E256" s="6">
        <v>49395.040000000001</v>
      </c>
      <c r="G256" s="68" t="s">
        <v>82</v>
      </c>
      <c r="H256" s="69" t="s">
        <v>8</v>
      </c>
      <c r="I256" s="70">
        <v>20</v>
      </c>
      <c r="J256" s="66"/>
      <c r="K256" s="73">
        <v>0</v>
      </c>
      <c r="L256" s="66"/>
      <c r="M256" s="74">
        <f t="shared" ref="M256" si="220">E256*(1-K256)</f>
        <v>49395.040000000001</v>
      </c>
      <c r="N256" s="66"/>
      <c r="O256" s="74">
        <v>10510.99</v>
      </c>
      <c r="P256" s="66"/>
      <c r="Q256" s="74">
        <f t="shared" ref="Q256" si="221">M256-O256</f>
        <v>38884.050000000003</v>
      </c>
      <c r="R256" s="66"/>
      <c r="S256" s="75">
        <v>12.5</v>
      </c>
      <c r="T256" s="22"/>
      <c r="U256" s="6">
        <f t="shared" ref="U256" si="222">Q256/S256</f>
        <v>3110.7240000000002</v>
      </c>
      <c r="W256" s="27">
        <f t="shared" ref="W256" si="223">U256/E256</f>
        <v>6.2976444598486003E-2</v>
      </c>
    </row>
    <row r="257" spans="1:23" s="100" customFormat="1" x14ac:dyDescent="0.45">
      <c r="A257" s="109"/>
      <c r="B257" s="109"/>
      <c r="C257" s="109"/>
      <c r="D257" s="109"/>
      <c r="E257" s="109"/>
      <c r="G257" s="30"/>
      <c r="H257" s="31"/>
      <c r="I257" s="32"/>
      <c r="J257" s="5"/>
      <c r="K257" s="29"/>
      <c r="L257" s="5"/>
      <c r="M257" s="5"/>
      <c r="N257" s="5"/>
      <c r="O257" s="5"/>
      <c r="P257" s="5"/>
      <c r="Q257" s="5"/>
      <c r="R257" s="5"/>
      <c r="S257" s="22"/>
      <c r="T257" s="22"/>
      <c r="U257" s="5"/>
      <c r="W257" s="16"/>
    </row>
    <row r="258" spans="1:23" s="100" customFormat="1" x14ac:dyDescent="0.45">
      <c r="A258" s="109"/>
      <c r="B258" s="109"/>
      <c r="C258" s="100" t="s">
        <v>148</v>
      </c>
      <c r="E258" s="61">
        <f>SUM(E247:E256)</f>
        <v>3770089.29</v>
      </c>
      <c r="G258" s="30"/>
      <c r="H258" s="31"/>
      <c r="I258" s="32"/>
      <c r="J258" s="5"/>
      <c r="K258" s="78">
        <f>-M258/E258+1</f>
        <v>0</v>
      </c>
      <c r="L258" s="79"/>
      <c r="M258" s="61">
        <f>SUM(M247:M256)</f>
        <v>3770089.29</v>
      </c>
      <c r="N258" s="79"/>
      <c r="O258" s="61">
        <f>SUM(O247:O256)</f>
        <v>2013715.48</v>
      </c>
      <c r="P258" s="79"/>
      <c r="Q258" s="61">
        <f>SUM(Q247:Q256)</f>
        <v>1756373.8100000003</v>
      </c>
      <c r="R258" s="79"/>
      <c r="S258" s="80">
        <f>Q258/U258</f>
        <v>10.110081133963313</v>
      </c>
      <c r="T258" s="62"/>
      <c r="U258" s="61">
        <f>SUM(U247:U256)</f>
        <v>173724.99653832885</v>
      </c>
      <c r="V258" s="63"/>
      <c r="W258" s="64">
        <f>U258/E258</f>
        <v>4.6079809568204906E-2</v>
      </c>
    </row>
    <row r="259" spans="1:23" s="100" customFormat="1" x14ac:dyDescent="0.45">
      <c r="A259" s="109"/>
      <c r="B259" s="109"/>
      <c r="E259" s="61"/>
    </row>
    <row r="260" spans="1:23" s="100" customFormat="1" x14ac:dyDescent="0.45">
      <c r="A260" s="8">
        <v>346.11</v>
      </c>
      <c r="C260" s="100" t="s">
        <v>193</v>
      </c>
      <c r="E260" s="5"/>
    </row>
    <row r="261" spans="1:23" s="100" customFormat="1" x14ac:dyDescent="0.45">
      <c r="A261" s="8"/>
      <c r="C261" s="100" t="s">
        <v>159</v>
      </c>
      <c r="E261" s="5">
        <v>174368.54</v>
      </c>
      <c r="G261" s="68" t="s">
        <v>82</v>
      </c>
      <c r="H261" s="69" t="s">
        <v>8</v>
      </c>
      <c r="I261" s="70">
        <v>20</v>
      </c>
      <c r="J261" s="66"/>
      <c r="K261" s="71">
        <v>0</v>
      </c>
      <c r="L261" s="66"/>
      <c r="M261" s="66">
        <f t="shared" ref="M261" si="224">E261*(1-K261)</f>
        <v>174368.54</v>
      </c>
      <c r="N261" s="66"/>
      <c r="O261" s="66">
        <v>51855.13</v>
      </c>
      <c r="P261" s="66"/>
      <c r="Q261" s="66">
        <f t="shared" ref="Q261" si="225">M261-O261</f>
        <v>122513.41</v>
      </c>
      <c r="R261" s="66"/>
      <c r="S261" s="72">
        <v>13.6</v>
      </c>
      <c r="T261" s="22"/>
      <c r="U261" s="5">
        <f>Q261/S261</f>
        <v>9008.3389705882364</v>
      </c>
      <c r="W261" s="16">
        <f>U261/E261</f>
        <v>5.1662639204229366E-2</v>
      </c>
    </row>
    <row r="262" spans="1:23" s="100" customFormat="1" x14ac:dyDescent="0.45">
      <c r="A262" s="8"/>
      <c r="C262" s="100" t="s">
        <v>160</v>
      </c>
      <c r="E262" s="5">
        <v>381207.72</v>
      </c>
      <c r="G262" s="68" t="s">
        <v>82</v>
      </c>
      <c r="H262" s="69" t="s">
        <v>8</v>
      </c>
      <c r="I262" s="70">
        <v>20</v>
      </c>
      <c r="J262" s="66"/>
      <c r="K262" s="71">
        <v>0</v>
      </c>
      <c r="L262" s="66"/>
      <c r="M262" s="66">
        <f t="shared" ref="M262" si="226">E262*(1-K262)</f>
        <v>381207.72</v>
      </c>
      <c r="N262" s="66"/>
      <c r="O262" s="66">
        <v>233328.72</v>
      </c>
      <c r="P262" s="66"/>
      <c r="Q262" s="66">
        <f t="shared" ref="Q262" si="227">M262-O262</f>
        <v>147878.99999999997</v>
      </c>
      <c r="R262" s="66"/>
      <c r="S262" s="72">
        <v>7.7</v>
      </c>
      <c r="T262" s="22"/>
      <c r="U262" s="5">
        <f>Q262/S262</f>
        <v>19205.064935064929</v>
      </c>
      <c r="W262" s="16">
        <f>U262/E262</f>
        <v>5.0379527820330949E-2</v>
      </c>
    </row>
    <row r="263" spans="1:23" s="100" customFormat="1" x14ac:dyDescent="0.45">
      <c r="A263" s="109"/>
      <c r="B263" s="109"/>
      <c r="C263" s="100" t="s">
        <v>161</v>
      </c>
      <c r="E263" s="6">
        <v>348289.53</v>
      </c>
      <c r="G263" s="68" t="s">
        <v>82</v>
      </c>
      <c r="H263" s="69" t="s">
        <v>8</v>
      </c>
      <c r="I263" s="70">
        <v>20</v>
      </c>
      <c r="J263" s="66"/>
      <c r="K263" s="73">
        <v>0</v>
      </c>
      <c r="L263" s="66"/>
      <c r="M263" s="74">
        <f t="shared" ref="M263" si="228">E263*(1-K263)</f>
        <v>348289.53</v>
      </c>
      <c r="N263" s="66"/>
      <c r="O263" s="74">
        <v>154830.44</v>
      </c>
      <c r="P263" s="66"/>
      <c r="Q263" s="74">
        <f t="shared" ref="Q263" si="229">M263-O263</f>
        <v>193459.09000000003</v>
      </c>
      <c r="R263" s="66"/>
      <c r="S263" s="75">
        <v>9.1999999999999993</v>
      </c>
      <c r="T263" s="22"/>
      <c r="U263" s="6">
        <f t="shared" ref="U263" si="230">Q263/S263</f>
        <v>21028.161956521744</v>
      </c>
      <c r="W263" s="27">
        <f t="shared" ref="W263" si="231">U263/E263</f>
        <v>6.0375521355814921E-2</v>
      </c>
    </row>
    <row r="264" spans="1:23" s="100" customFormat="1" x14ac:dyDescent="0.45">
      <c r="A264" s="109"/>
      <c r="B264" s="109"/>
      <c r="C264" s="109"/>
      <c r="D264" s="109"/>
      <c r="E264" s="109"/>
      <c r="G264" s="30"/>
      <c r="H264" s="31"/>
      <c r="I264" s="32"/>
      <c r="J264" s="5"/>
      <c r="K264" s="29"/>
      <c r="L264" s="5"/>
      <c r="M264" s="5"/>
      <c r="N264" s="5"/>
      <c r="O264" s="5"/>
      <c r="P264" s="5"/>
      <c r="Q264" s="5"/>
      <c r="R264" s="5"/>
      <c r="S264" s="22"/>
      <c r="T264" s="22"/>
      <c r="U264" s="5"/>
      <c r="W264" s="16"/>
    </row>
    <row r="265" spans="1:23" s="100" customFormat="1" x14ac:dyDescent="0.45">
      <c r="A265" s="109"/>
      <c r="B265" s="109"/>
      <c r="C265" s="100" t="s">
        <v>194</v>
      </c>
      <c r="E265" s="61">
        <f>SUM(E261:E263)</f>
        <v>903865.79</v>
      </c>
      <c r="G265" s="30"/>
      <c r="H265" s="31"/>
      <c r="I265" s="32"/>
      <c r="J265" s="5"/>
      <c r="K265" s="78">
        <f>-M265/E265+1</f>
        <v>0</v>
      </c>
      <c r="L265" s="79"/>
      <c r="M265" s="61">
        <f>SUM(M261:M263)</f>
        <v>903865.79</v>
      </c>
      <c r="N265" s="79"/>
      <c r="O265" s="61">
        <f>SUM(O261:O263)</f>
        <v>440014.29</v>
      </c>
      <c r="P265" s="79"/>
      <c r="Q265" s="61">
        <f>SUM(Q261:Q263)</f>
        <v>463851.5</v>
      </c>
      <c r="R265" s="79"/>
      <c r="S265" s="80">
        <f>Q265/U265</f>
        <v>9.4199177438487851</v>
      </c>
      <c r="T265" s="62"/>
      <c r="U265" s="61">
        <f>SUM(U261:U263)</f>
        <v>49241.56586217491</v>
      </c>
      <c r="V265" s="63"/>
      <c r="W265" s="64">
        <f>U265/E265</f>
        <v>5.4478846756856353E-2</v>
      </c>
    </row>
    <row r="266" spans="1:23" s="100" customFormat="1" x14ac:dyDescent="0.45">
      <c r="A266" s="109"/>
      <c r="B266" s="109"/>
      <c r="E266" s="61"/>
    </row>
    <row r="267" spans="1:23" s="100" customFormat="1" x14ac:dyDescent="0.45">
      <c r="A267" s="8">
        <v>348</v>
      </c>
      <c r="C267" s="100" t="s">
        <v>195</v>
      </c>
      <c r="E267" s="5">
        <v>5025581.3</v>
      </c>
      <c r="G267" s="68" t="s">
        <v>87</v>
      </c>
      <c r="H267" s="69" t="s">
        <v>8</v>
      </c>
      <c r="I267" s="70">
        <v>20</v>
      </c>
      <c r="J267" s="66"/>
      <c r="K267" s="71">
        <v>0</v>
      </c>
      <c r="L267" s="66"/>
      <c r="M267" s="66">
        <f t="shared" ref="M267" si="232">E267*(1-K267)</f>
        <v>5025581.3</v>
      </c>
      <c r="N267" s="66"/>
      <c r="O267" s="66">
        <v>1273308.0900000001</v>
      </c>
      <c r="P267" s="66"/>
      <c r="Q267" s="66">
        <f t="shared" ref="Q267" si="233">M267-O267</f>
        <v>3752273.21</v>
      </c>
      <c r="R267" s="66"/>
      <c r="S267" s="72">
        <v>15.1</v>
      </c>
      <c r="T267" s="22"/>
      <c r="U267" s="5">
        <f>Q267/S267</f>
        <v>248494.91456953643</v>
      </c>
      <c r="W267" s="16">
        <f>U267/E267</f>
        <v>4.9446004299947638E-2</v>
      </c>
    </row>
    <row r="268" spans="1:23" s="100" customFormat="1" x14ac:dyDescent="0.45">
      <c r="A268" s="109"/>
      <c r="B268" s="109"/>
      <c r="E268" s="61"/>
    </row>
    <row r="269" spans="1:23" s="100" customFormat="1" x14ac:dyDescent="0.45">
      <c r="A269" s="109"/>
      <c r="B269" s="109"/>
      <c r="C269" s="110" t="s">
        <v>196</v>
      </c>
      <c r="D269" s="109"/>
      <c r="E269" s="6">
        <f>E144+E158+E165+E179+E187+E194+E204+E218+E225+E237+E244+E258+E265+E267</f>
        <v>1943858722.54</v>
      </c>
      <c r="K269" s="73">
        <f>-M269/E269+1</f>
        <v>-1.900681070058563E-2</v>
      </c>
      <c r="L269" s="79"/>
      <c r="M269" s="6">
        <f>M144+M158+M165+M179+M187+M194+M204+M218+M225+M237+M244+M258+M265+M267</f>
        <v>1980805277.3079998</v>
      </c>
      <c r="N269" s="79"/>
      <c r="O269" s="6">
        <f>O144+O158+O165+O179+O187+O194+O204+O218+O225+O237+O244+O258+O265+O267</f>
        <v>969890573.93000019</v>
      </c>
      <c r="P269" s="79"/>
      <c r="Q269" s="6">
        <f>Q144+Q158+Q165+Q179+Q187+Q194+Q204+Q218+Q225+Q237+Q244+Q258+Q265+Q267</f>
        <v>1010914703.3780001</v>
      </c>
      <c r="R269" s="79"/>
      <c r="S269" s="75">
        <f>Q269/U269</f>
        <v>10.955606502916497</v>
      </c>
      <c r="T269" s="62"/>
      <c r="U269" s="6">
        <f>U144+U158+U165+U179+U187+U194+U204+U218+U225+U237+U244+U258+U265+U267</f>
        <v>92273732.459164545</v>
      </c>
      <c r="V269" s="63"/>
      <c r="W269" s="27">
        <f>U269/E269</f>
        <v>4.7469361527772126E-2</v>
      </c>
    </row>
    <row r="270" spans="1:23" s="100" customFormat="1" x14ac:dyDescent="0.45">
      <c r="A270" s="109"/>
      <c r="B270" s="109"/>
      <c r="E270" s="61"/>
    </row>
    <row r="271" spans="1:23" s="100" customFormat="1" ht="14.65" thickBot="1" x14ac:dyDescent="0.5">
      <c r="A271" s="109"/>
      <c r="B271" s="109"/>
      <c r="C271" s="120" t="s">
        <v>197</v>
      </c>
      <c r="D271" s="109"/>
      <c r="E271" s="118">
        <f>E78+E140+E269</f>
        <v>3670596223.8399997</v>
      </c>
      <c r="K271" s="76">
        <f>-M271/E271+1</f>
        <v>-4.5692981522587273E-2</v>
      </c>
      <c r="L271" s="79"/>
      <c r="M271" s="118">
        <f>M78+M140+M269</f>
        <v>3838316709.2727995</v>
      </c>
      <c r="N271" s="79"/>
      <c r="O271" s="118">
        <f>O78+O140+O269</f>
        <v>1924607654.5200002</v>
      </c>
      <c r="P271" s="79"/>
      <c r="Q271" s="118">
        <f>Q78+Q140+Q269</f>
        <v>1913709054.7528002</v>
      </c>
      <c r="R271" s="79"/>
      <c r="S271" s="77">
        <f>Q271/U271</f>
        <v>11.243200473250175</v>
      </c>
      <c r="T271" s="62"/>
      <c r="U271" s="118">
        <f>U78+U140+U269</f>
        <v>170210347.07207233</v>
      </c>
      <c r="V271" s="63"/>
      <c r="W271" s="28">
        <f>U271/E271</f>
        <v>4.6371307736487156E-2</v>
      </c>
    </row>
    <row r="272" spans="1:23" s="100" customFormat="1" ht="14.65" thickTop="1" x14ac:dyDescent="0.45">
      <c r="A272" s="109"/>
      <c r="B272" s="109"/>
      <c r="C272" s="110"/>
      <c r="D272" s="109"/>
      <c r="E272" s="61"/>
    </row>
    <row r="273" spans="1:23" s="100" customFormat="1" x14ac:dyDescent="0.45">
      <c r="A273" s="109"/>
      <c r="B273" s="109"/>
      <c r="E273" s="61"/>
    </row>
    <row r="274" spans="1:23" s="100" customFormat="1" x14ac:dyDescent="0.45">
      <c r="A274" s="8"/>
      <c r="C274" s="99" t="s">
        <v>198</v>
      </c>
    </row>
    <row r="275" spans="1:23" s="100" customFormat="1" x14ac:dyDescent="0.45">
      <c r="A275" s="92"/>
      <c r="B275" s="111"/>
      <c r="C275" s="96"/>
      <c r="D275" s="111"/>
      <c r="E275" s="111"/>
    </row>
    <row r="276" spans="1:23" s="100" customFormat="1" x14ac:dyDescent="0.45">
      <c r="A276" s="92">
        <v>350.1</v>
      </c>
      <c r="B276" s="111"/>
      <c r="C276" s="111" t="s">
        <v>123</v>
      </c>
      <c r="D276" s="111"/>
      <c r="E276" s="66">
        <v>18816782.690000001</v>
      </c>
      <c r="G276" s="68" t="s">
        <v>82</v>
      </c>
      <c r="H276" s="69" t="s">
        <v>8</v>
      </c>
      <c r="I276" s="70">
        <v>75</v>
      </c>
      <c r="J276" s="66"/>
      <c r="K276" s="71">
        <v>0</v>
      </c>
      <c r="L276" s="66"/>
      <c r="M276" s="66">
        <f t="shared" ref="M276" si="234">E276*(1-K276)</f>
        <v>18816782.690000001</v>
      </c>
      <c r="N276" s="66"/>
      <c r="O276" s="66">
        <v>4890463.59</v>
      </c>
      <c r="P276" s="66"/>
      <c r="Q276" s="66">
        <f t="shared" ref="Q276" si="235">M276-O276</f>
        <v>13926319.100000001</v>
      </c>
      <c r="R276" s="66"/>
      <c r="S276" s="72">
        <v>63.4</v>
      </c>
      <c r="T276" s="22"/>
      <c r="U276" s="5">
        <f>Q276/S276</f>
        <v>219658.0299684543</v>
      </c>
      <c r="W276" s="16">
        <f>U276/E276</f>
        <v>1.1673516859244459E-2</v>
      </c>
    </row>
    <row r="277" spans="1:23" s="100" customFormat="1" x14ac:dyDescent="0.45">
      <c r="A277" s="92">
        <v>350.16</v>
      </c>
      <c r="B277" s="111"/>
      <c r="C277" s="111" t="s">
        <v>201</v>
      </c>
      <c r="D277" s="111"/>
      <c r="E277" s="66">
        <v>9126688.3200000003</v>
      </c>
      <c r="G277" s="68" t="s">
        <v>82</v>
      </c>
      <c r="H277" s="69" t="s">
        <v>8</v>
      </c>
      <c r="I277" s="70">
        <v>75</v>
      </c>
      <c r="J277" s="66"/>
      <c r="K277" s="71">
        <v>0</v>
      </c>
      <c r="L277" s="66"/>
      <c r="M277" s="66">
        <f t="shared" ref="M277:M305" si="236">E277*(1-K277)</f>
        <v>9126688.3200000003</v>
      </c>
      <c r="N277" s="66"/>
      <c r="O277" s="66">
        <v>556115.17000000004</v>
      </c>
      <c r="P277" s="66"/>
      <c r="Q277" s="66">
        <f t="shared" ref="Q277:Q305" si="237">M277-O277</f>
        <v>8570573.1500000004</v>
      </c>
      <c r="R277" s="66"/>
      <c r="S277" s="72">
        <v>70.599999999999994</v>
      </c>
      <c r="T277" s="22"/>
      <c r="U277" s="5">
        <f t="shared" ref="U277:U305" si="238">Q277/S277</f>
        <v>121396.22025495752</v>
      </c>
      <c r="W277" s="16">
        <f t="shared" ref="W277:W305" si="239">U277/E277</f>
        <v>1.3301234357804552E-2</v>
      </c>
    </row>
    <row r="278" spans="1:23" s="100" customFormat="1" x14ac:dyDescent="0.45">
      <c r="A278" s="92">
        <v>350.17</v>
      </c>
      <c r="B278" s="111"/>
      <c r="C278" s="111" t="s">
        <v>202</v>
      </c>
      <c r="D278" s="111"/>
      <c r="E278" s="66">
        <v>20438119.84</v>
      </c>
      <c r="G278" s="68" t="s">
        <v>82</v>
      </c>
      <c r="H278" s="69" t="s">
        <v>8</v>
      </c>
      <c r="I278" s="70">
        <v>75</v>
      </c>
      <c r="J278" s="66"/>
      <c r="K278" s="71">
        <v>0</v>
      </c>
      <c r="L278" s="66"/>
      <c r="M278" s="66">
        <f t="shared" si="236"/>
        <v>20438119.84</v>
      </c>
      <c r="N278" s="66"/>
      <c r="O278" s="66">
        <v>9835618.4600000009</v>
      </c>
      <c r="P278" s="66"/>
      <c r="Q278" s="66">
        <f t="shared" si="237"/>
        <v>10602501.379999999</v>
      </c>
      <c r="R278" s="66"/>
      <c r="S278" s="72">
        <v>46.9</v>
      </c>
      <c r="T278" s="22"/>
      <c r="U278" s="5">
        <f t="shared" si="238"/>
        <v>226066.12750533049</v>
      </c>
      <c r="W278" s="16">
        <f t="shared" si="239"/>
        <v>1.1061004107769752E-2</v>
      </c>
    </row>
    <row r="279" spans="1:23" s="100" customFormat="1" x14ac:dyDescent="0.45">
      <c r="A279" s="92">
        <v>350.99</v>
      </c>
      <c r="B279" s="111"/>
      <c r="C279" s="111" t="s">
        <v>203</v>
      </c>
      <c r="D279" s="111"/>
      <c r="E279" s="66">
        <v>168764.77</v>
      </c>
      <c r="G279" s="68" t="s">
        <v>82</v>
      </c>
      <c r="H279" s="69" t="s">
        <v>8</v>
      </c>
      <c r="I279" s="70">
        <v>75</v>
      </c>
      <c r="J279" s="66"/>
      <c r="K279" s="71">
        <v>0</v>
      </c>
      <c r="L279" s="66"/>
      <c r="M279" s="66">
        <f t="shared" si="236"/>
        <v>168764.77</v>
      </c>
      <c r="N279" s="66"/>
      <c r="O279" s="66">
        <v>47702.82</v>
      </c>
      <c r="P279" s="66"/>
      <c r="Q279" s="66">
        <f t="shared" si="237"/>
        <v>121061.94999999998</v>
      </c>
      <c r="R279" s="66"/>
      <c r="S279" s="72">
        <v>59.9</v>
      </c>
      <c r="T279" s="22"/>
      <c r="U279" s="5">
        <f t="shared" si="238"/>
        <v>2021.0676126878127</v>
      </c>
      <c r="W279" s="16">
        <f t="shared" si="239"/>
        <v>1.1975648784327516E-2</v>
      </c>
    </row>
    <row r="280" spans="1:23" s="100" customFormat="1" x14ac:dyDescent="0.45">
      <c r="A280" s="92">
        <v>352</v>
      </c>
      <c r="B280" s="111"/>
      <c r="C280" s="111" t="s">
        <v>204</v>
      </c>
      <c r="D280" s="111"/>
      <c r="E280" s="66">
        <v>6231393.7199999997</v>
      </c>
      <c r="G280" s="68" t="s">
        <v>83</v>
      </c>
      <c r="H280" s="69" t="s">
        <v>8</v>
      </c>
      <c r="I280" s="70">
        <v>65</v>
      </c>
      <c r="J280" s="66"/>
      <c r="K280" s="71">
        <v>-0.05</v>
      </c>
      <c r="L280" s="66"/>
      <c r="M280" s="66">
        <f t="shared" si="236"/>
        <v>6542963.4060000004</v>
      </c>
      <c r="N280" s="66"/>
      <c r="O280" s="66">
        <v>1568238.24</v>
      </c>
      <c r="P280" s="66"/>
      <c r="Q280" s="66">
        <f t="shared" si="237"/>
        <v>4974725.1660000002</v>
      </c>
      <c r="R280" s="66"/>
      <c r="S280" s="72">
        <v>51.1</v>
      </c>
      <c r="T280" s="22"/>
      <c r="U280" s="5">
        <f t="shared" si="238"/>
        <v>97352.742974559689</v>
      </c>
      <c r="W280" s="16">
        <f t="shared" si="239"/>
        <v>1.5622948468510459E-2</v>
      </c>
    </row>
    <row r="281" spans="1:23" s="100" customFormat="1" x14ac:dyDescent="0.45">
      <c r="A281" s="92">
        <v>352.6</v>
      </c>
      <c r="B281" s="111"/>
      <c r="C281" s="111" t="s">
        <v>205</v>
      </c>
      <c r="D281" s="111"/>
      <c r="E281" s="66">
        <v>1759633.82</v>
      </c>
      <c r="G281" s="68" t="s">
        <v>83</v>
      </c>
      <c r="H281" s="69" t="s">
        <v>8</v>
      </c>
      <c r="I281" s="70">
        <v>65</v>
      </c>
      <c r="J281" s="66"/>
      <c r="K281" s="71">
        <v>-0.05</v>
      </c>
      <c r="L281" s="66"/>
      <c r="M281" s="66">
        <f t="shared" si="236"/>
        <v>1847615.5110000002</v>
      </c>
      <c r="N281" s="66"/>
      <c r="O281" s="66">
        <v>350940.77</v>
      </c>
      <c r="P281" s="66"/>
      <c r="Q281" s="66">
        <f t="shared" si="237"/>
        <v>1496674.7410000002</v>
      </c>
      <c r="R281" s="66"/>
      <c r="S281" s="72">
        <v>58.9</v>
      </c>
      <c r="T281" s="22"/>
      <c r="U281" s="5">
        <f t="shared" si="238"/>
        <v>25410.437028862481</v>
      </c>
      <c r="W281" s="16">
        <f t="shared" si="239"/>
        <v>1.4440752808935258E-2</v>
      </c>
    </row>
    <row r="282" spans="1:23" s="100" customFormat="1" x14ac:dyDescent="0.45">
      <c r="A282" s="92">
        <v>352.7</v>
      </c>
      <c r="B282" s="111"/>
      <c r="C282" s="111" t="s">
        <v>206</v>
      </c>
      <c r="D282" s="111"/>
      <c r="E282" s="66">
        <v>1930843.14</v>
      </c>
      <c r="G282" s="68" t="s">
        <v>83</v>
      </c>
      <c r="H282" s="69" t="s">
        <v>8</v>
      </c>
      <c r="I282" s="70">
        <v>65</v>
      </c>
      <c r="J282" s="66"/>
      <c r="K282" s="71">
        <v>-0.05</v>
      </c>
      <c r="L282" s="66"/>
      <c r="M282" s="66">
        <f t="shared" si="236"/>
        <v>2027385.297</v>
      </c>
      <c r="N282" s="66"/>
      <c r="O282" s="66">
        <v>953285.28</v>
      </c>
      <c r="P282" s="66"/>
      <c r="Q282" s="66">
        <f t="shared" si="237"/>
        <v>1074100.017</v>
      </c>
      <c r="R282" s="66"/>
      <c r="S282" s="72">
        <v>33.299999999999997</v>
      </c>
      <c r="T282" s="22"/>
      <c r="U282" s="5">
        <f t="shared" si="238"/>
        <v>32255.255765765767</v>
      </c>
      <c r="W282" s="16">
        <f t="shared" si="239"/>
        <v>1.670526988834824E-2</v>
      </c>
    </row>
    <row r="283" spans="1:23" s="100" customFormat="1" x14ac:dyDescent="0.45">
      <c r="A283" s="92">
        <v>352.9</v>
      </c>
      <c r="B283" s="111"/>
      <c r="C283" s="111" t="s">
        <v>207</v>
      </c>
      <c r="D283" s="111"/>
      <c r="E283" s="66">
        <v>1956303.54</v>
      </c>
      <c r="G283" s="68" t="s">
        <v>83</v>
      </c>
      <c r="H283" s="69" t="s">
        <v>8</v>
      </c>
      <c r="I283" s="70">
        <v>65</v>
      </c>
      <c r="J283" s="66"/>
      <c r="K283" s="71">
        <v>-0.05</v>
      </c>
      <c r="L283" s="66"/>
      <c r="M283" s="66">
        <f t="shared" si="236"/>
        <v>2054118.7170000002</v>
      </c>
      <c r="N283" s="66"/>
      <c r="O283" s="66">
        <v>497152.78</v>
      </c>
      <c r="P283" s="66"/>
      <c r="Q283" s="66">
        <f t="shared" si="237"/>
        <v>1556965.9370000002</v>
      </c>
      <c r="R283" s="66"/>
      <c r="S283" s="72">
        <v>55.2</v>
      </c>
      <c r="T283" s="22"/>
      <c r="U283" s="5">
        <f t="shared" si="238"/>
        <v>28205.904655797101</v>
      </c>
      <c r="W283" s="16">
        <f t="shared" si="239"/>
        <v>1.4417959217002235E-2</v>
      </c>
    </row>
    <row r="284" spans="1:23" s="100" customFormat="1" x14ac:dyDescent="0.45">
      <c r="A284" s="92">
        <v>353</v>
      </c>
      <c r="B284" s="111"/>
      <c r="C284" s="111" t="s">
        <v>208</v>
      </c>
      <c r="D284" s="111"/>
      <c r="E284" s="66">
        <v>186594175.13999999</v>
      </c>
      <c r="G284" s="68" t="s">
        <v>69</v>
      </c>
      <c r="H284" s="69" t="s">
        <v>8</v>
      </c>
      <c r="I284" s="70">
        <v>44</v>
      </c>
      <c r="J284" s="66"/>
      <c r="K284" s="71">
        <v>-0.1</v>
      </c>
      <c r="L284" s="66"/>
      <c r="M284" s="66">
        <f t="shared" si="236"/>
        <v>205253592.65400001</v>
      </c>
      <c r="N284" s="66"/>
      <c r="O284" s="66">
        <v>59566784.189999998</v>
      </c>
      <c r="P284" s="66"/>
      <c r="Q284" s="66">
        <f t="shared" si="237"/>
        <v>145686808.46400002</v>
      </c>
      <c r="R284" s="66"/>
      <c r="S284" s="72">
        <v>32.5</v>
      </c>
      <c r="T284" s="22"/>
      <c r="U284" s="5">
        <f t="shared" si="238"/>
        <v>4482671.029661539</v>
      </c>
      <c r="W284" s="16">
        <f t="shared" si="239"/>
        <v>2.4023638606608326E-2</v>
      </c>
    </row>
    <row r="285" spans="1:23" s="100" customFormat="1" x14ac:dyDescent="0.45">
      <c r="A285" s="92">
        <v>353.6</v>
      </c>
      <c r="B285" s="111"/>
      <c r="C285" s="111" t="s">
        <v>209</v>
      </c>
      <c r="D285" s="111"/>
      <c r="E285" s="66">
        <v>198099631.71000001</v>
      </c>
      <c r="G285" s="68" t="s">
        <v>69</v>
      </c>
      <c r="H285" s="69" t="s">
        <v>8</v>
      </c>
      <c r="I285" s="70">
        <v>44</v>
      </c>
      <c r="J285" s="66"/>
      <c r="K285" s="71">
        <v>-0.1</v>
      </c>
      <c r="L285" s="66"/>
      <c r="M285" s="66">
        <f t="shared" si="236"/>
        <v>217909594.88100001</v>
      </c>
      <c r="N285" s="66"/>
      <c r="O285" s="66">
        <v>22188073.940000001</v>
      </c>
      <c r="P285" s="66"/>
      <c r="Q285" s="66">
        <f t="shared" si="237"/>
        <v>195721520.94100001</v>
      </c>
      <c r="R285" s="66"/>
      <c r="S285" s="72">
        <v>39.4</v>
      </c>
      <c r="T285" s="22"/>
      <c r="U285" s="5">
        <f t="shared" si="238"/>
        <v>4967551.2929187827</v>
      </c>
      <c r="W285" s="16">
        <f t="shared" si="239"/>
        <v>2.5076024877173066E-2</v>
      </c>
    </row>
    <row r="286" spans="1:23" s="100" customFormat="1" x14ac:dyDescent="0.45">
      <c r="A286" s="92">
        <v>353.7</v>
      </c>
      <c r="B286" s="111"/>
      <c r="C286" s="111" t="s">
        <v>210</v>
      </c>
      <c r="D286" s="111"/>
      <c r="E286" s="66">
        <v>181454063.94999999</v>
      </c>
      <c r="G286" s="68" t="s">
        <v>69</v>
      </c>
      <c r="H286" s="69" t="s">
        <v>8</v>
      </c>
      <c r="I286" s="70">
        <v>44</v>
      </c>
      <c r="J286" s="66"/>
      <c r="K286" s="71">
        <v>-0.1</v>
      </c>
      <c r="L286" s="66"/>
      <c r="M286" s="66">
        <f t="shared" si="236"/>
        <v>199599470.345</v>
      </c>
      <c r="N286" s="66"/>
      <c r="O286" s="66">
        <v>68946327.510000005</v>
      </c>
      <c r="P286" s="66"/>
      <c r="Q286" s="66">
        <f t="shared" si="237"/>
        <v>130653142.83499999</v>
      </c>
      <c r="R286" s="66"/>
      <c r="S286" s="72">
        <v>26.7</v>
      </c>
      <c r="T286" s="22"/>
      <c r="U286" s="5">
        <f t="shared" si="238"/>
        <v>4893376.1361423219</v>
      </c>
      <c r="W286" s="16">
        <f t="shared" si="239"/>
        <v>2.6967575316972241E-2</v>
      </c>
    </row>
    <row r="287" spans="1:23" s="100" customFormat="1" x14ac:dyDescent="0.45">
      <c r="A287" s="92">
        <v>353.8</v>
      </c>
      <c r="B287" s="111"/>
      <c r="C287" s="111" t="s">
        <v>211</v>
      </c>
      <c r="D287" s="111"/>
      <c r="E287" s="66">
        <v>405246.36</v>
      </c>
      <c r="G287" s="68" t="s">
        <v>69</v>
      </c>
      <c r="H287" s="69" t="s">
        <v>8</v>
      </c>
      <c r="I287" s="70">
        <v>44</v>
      </c>
      <c r="J287" s="66"/>
      <c r="K287" s="71">
        <v>-0.1</v>
      </c>
      <c r="L287" s="66"/>
      <c r="M287" s="66">
        <f t="shared" si="236"/>
        <v>445770.99600000004</v>
      </c>
      <c r="N287" s="66"/>
      <c r="O287" s="66">
        <v>238913.93</v>
      </c>
      <c r="P287" s="66"/>
      <c r="Q287" s="66">
        <f t="shared" si="237"/>
        <v>206857.06600000005</v>
      </c>
      <c r="R287" s="66"/>
      <c r="S287" s="72">
        <v>21.2</v>
      </c>
      <c r="T287" s="22"/>
      <c r="U287" s="5">
        <f t="shared" si="238"/>
        <v>9757.408773584908</v>
      </c>
      <c r="W287" s="16">
        <f t="shared" si="239"/>
        <v>2.4077720953705563E-2</v>
      </c>
    </row>
    <row r="288" spans="1:23" s="100" customFormat="1" x14ac:dyDescent="0.45">
      <c r="A288" s="92">
        <v>353.9</v>
      </c>
      <c r="B288" s="111"/>
      <c r="C288" s="111" t="s">
        <v>212</v>
      </c>
      <c r="D288" s="111"/>
      <c r="E288" s="66">
        <v>128797320.38</v>
      </c>
      <c r="G288" s="68" t="s">
        <v>69</v>
      </c>
      <c r="H288" s="69" t="s">
        <v>8</v>
      </c>
      <c r="I288" s="70">
        <v>44</v>
      </c>
      <c r="J288" s="66"/>
      <c r="K288" s="71">
        <v>-0.1</v>
      </c>
      <c r="L288" s="66"/>
      <c r="M288" s="66">
        <f t="shared" si="236"/>
        <v>141677052.41800001</v>
      </c>
      <c r="N288" s="66"/>
      <c r="O288" s="66">
        <v>50143904.700000003</v>
      </c>
      <c r="P288" s="66"/>
      <c r="Q288" s="66">
        <f t="shared" si="237"/>
        <v>91533147.71800001</v>
      </c>
      <c r="R288" s="66"/>
      <c r="S288" s="72">
        <v>34</v>
      </c>
      <c r="T288" s="22"/>
      <c r="U288" s="5">
        <f t="shared" si="238"/>
        <v>2692151.4034705884</v>
      </c>
      <c r="W288" s="16">
        <f t="shared" si="239"/>
        <v>2.0902231471336054E-2</v>
      </c>
    </row>
    <row r="289" spans="1:23" s="100" customFormat="1" x14ac:dyDescent="0.45">
      <c r="A289" s="92">
        <v>354</v>
      </c>
      <c r="B289" s="111"/>
      <c r="C289" s="111" t="s">
        <v>213</v>
      </c>
      <c r="D289" s="111"/>
      <c r="E289" s="66">
        <v>90563275.939999998</v>
      </c>
      <c r="G289" s="68" t="s">
        <v>82</v>
      </c>
      <c r="H289" s="69" t="s">
        <v>8</v>
      </c>
      <c r="I289" s="70">
        <v>75</v>
      </c>
      <c r="J289" s="66"/>
      <c r="K289" s="71">
        <v>-0.1</v>
      </c>
      <c r="L289" s="66"/>
      <c r="M289" s="66">
        <f t="shared" si="236"/>
        <v>99619603.534000009</v>
      </c>
      <c r="N289" s="66"/>
      <c r="O289" s="66">
        <v>49353540.780000001</v>
      </c>
      <c r="P289" s="66"/>
      <c r="Q289" s="66">
        <f t="shared" si="237"/>
        <v>50266062.754000008</v>
      </c>
      <c r="R289" s="66"/>
      <c r="S289" s="72">
        <v>49.1</v>
      </c>
      <c r="T289" s="22"/>
      <c r="U289" s="5">
        <f t="shared" si="238"/>
        <v>1023748.7322606926</v>
      </c>
      <c r="W289" s="16">
        <f t="shared" si="239"/>
        <v>1.1304236972820493E-2</v>
      </c>
    </row>
    <row r="290" spans="1:23" s="100" customFormat="1" x14ac:dyDescent="0.45">
      <c r="A290" s="92">
        <v>354.7</v>
      </c>
      <c r="B290" s="111"/>
      <c r="C290" s="111" t="s">
        <v>214</v>
      </c>
      <c r="D290" s="111"/>
      <c r="E290" s="66">
        <v>1503331.22</v>
      </c>
      <c r="G290" s="68" t="s">
        <v>82</v>
      </c>
      <c r="H290" s="69" t="s">
        <v>8</v>
      </c>
      <c r="I290" s="70">
        <v>75</v>
      </c>
      <c r="J290" s="66"/>
      <c r="K290" s="71">
        <v>-0.1</v>
      </c>
      <c r="L290" s="66"/>
      <c r="M290" s="66">
        <f t="shared" si="236"/>
        <v>1653664.3420000002</v>
      </c>
      <c r="N290" s="66"/>
      <c r="O290" s="66">
        <v>1009201.44</v>
      </c>
      <c r="P290" s="66"/>
      <c r="Q290" s="66">
        <f t="shared" si="237"/>
        <v>644462.90200000023</v>
      </c>
      <c r="R290" s="66"/>
      <c r="S290" s="72">
        <v>47.6</v>
      </c>
      <c r="T290" s="22"/>
      <c r="U290" s="5">
        <f t="shared" si="238"/>
        <v>13539.13659663866</v>
      </c>
      <c r="W290" s="16">
        <f t="shared" si="239"/>
        <v>9.0060902191858028E-3</v>
      </c>
    </row>
    <row r="291" spans="1:23" s="100" customFormat="1" x14ac:dyDescent="0.45">
      <c r="A291" s="92">
        <v>354.9</v>
      </c>
      <c r="B291" s="111"/>
      <c r="C291" s="111" t="s">
        <v>215</v>
      </c>
      <c r="D291" s="111"/>
      <c r="E291" s="66">
        <v>44822.33</v>
      </c>
      <c r="G291" s="68" t="s">
        <v>82</v>
      </c>
      <c r="H291" s="69" t="s">
        <v>8</v>
      </c>
      <c r="I291" s="70">
        <v>75</v>
      </c>
      <c r="J291" s="66"/>
      <c r="K291" s="71">
        <v>-0.1</v>
      </c>
      <c r="L291" s="66"/>
      <c r="M291" s="66">
        <f t="shared" si="236"/>
        <v>49304.563000000009</v>
      </c>
      <c r="N291" s="66"/>
      <c r="O291" s="66">
        <v>32238.97</v>
      </c>
      <c r="P291" s="66"/>
      <c r="Q291" s="66">
        <f t="shared" si="237"/>
        <v>17065.593000000008</v>
      </c>
      <c r="R291" s="66"/>
      <c r="S291" s="72">
        <v>66.099999999999994</v>
      </c>
      <c r="T291" s="22"/>
      <c r="U291" s="5">
        <f t="shared" si="238"/>
        <v>258.17841149773085</v>
      </c>
      <c r="W291" s="16">
        <f t="shared" si="239"/>
        <v>5.7600399510184062E-3</v>
      </c>
    </row>
    <row r="292" spans="1:23" s="100" customFormat="1" x14ac:dyDescent="0.45">
      <c r="A292" s="92">
        <v>355</v>
      </c>
      <c r="B292" s="111"/>
      <c r="C292" s="111" t="s">
        <v>216</v>
      </c>
      <c r="D292" s="111"/>
      <c r="E292" s="66">
        <v>106712267.16</v>
      </c>
      <c r="G292" s="68" t="s">
        <v>69</v>
      </c>
      <c r="H292" s="69" t="s">
        <v>8</v>
      </c>
      <c r="I292" s="70">
        <v>48</v>
      </c>
      <c r="J292" s="66"/>
      <c r="K292" s="71">
        <v>-0.35</v>
      </c>
      <c r="L292" s="66"/>
      <c r="M292" s="66">
        <f t="shared" si="236"/>
        <v>144061560.66600001</v>
      </c>
      <c r="N292" s="66"/>
      <c r="O292" s="66">
        <v>41422886.670000002</v>
      </c>
      <c r="P292" s="66"/>
      <c r="Q292" s="66">
        <f t="shared" si="237"/>
        <v>102638673.99600001</v>
      </c>
      <c r="R292" s="66"/>
      <c r="S292" s="72">
        <v>40.200000000000003</v>
      </c>
      <c r="T292" s="22"/>
      <c r="U292" s="5">
        <f t="shared" si="238"/>
        <v>2553200.8456716416</v>
      </c>
      <c r="W292" s="16">
        <f t="shared" si="239"/>
        <v>2.3926029439928186E-2</v>
      </c>
    </row>
    <row r="293" spans="1:23" s="100" customFormat="1" x14ac:dyDescent="0.45">
      <c r="A293" s="92">
        <v>355.6</v>
      </c>
      <c r="B293" s="111"/>
      <c r="C293" s="111" t="s">
        <v>217</v>
      </c>
      <c r="D293" s="111"/>
      <c r="E293" s="66">
        <v>141114982.36000001</v>
      </c>
      <c r="G293" s="68" t="s">
        <v>69</v>
      </c>
      <c r="H293" s="69" t="s">
        <v>8</v>
      </c>
      <c r="I293" s="70">
        <v>48</v>
      </c>
      <c r="J293" s="66"/>
      <c r="K293" s="71">
        <v>-0.35</v>
      </c>
      <c r="L293" s="66"/>
      <c r="M293" s="66">
        <f t="shared" si="236"/>
        <v>190505226.18600002</v>
      </c>
      <c r="N293" s="66"/>
      <c r="O293" s="66">
        <v>20688943.32</v>
      </c>
      <c r="P293" s="66"/>
      <c r="Q293" s="66">
        <f t="shared" si="237"/>
        <v>169816282.86600003</v>
      </c>
      <c r="R293" s="66"/>
      <c r="S293" s="72">
        <v>43.9</v>
      </c>
      <c r="T293" s="22"/>
      <c r="U293" s="5">
        <f t="shared" si="238"/>
        <v>3868252.4570842832</v>
      </c>
      <c r="W293" s="16">
        <f t="shared" si="239"/>
        <v>2.7412060664231533E-2</v>
      </c>
    </row>
    <row r="294" spans="1:23" s="100" customFormat="1" x14ac:dyDescent="0.45">
      <c r="A294" s="92">
        <v>355.7</v>
      </c>
      <c r="B294" s="111"/>
      <c r="C294" s="111" t="s">
        <v>218</v>
      </c>
      <c r="D294" s="111"/>
      <c r="E294" s="66">
        <v>168713517.33000001</v>
      </c>
      <c r="G294" s="68" t="s">
        <v>69</v>
      </c>
      <c r="H294" s="69" t="s">
        <v>8</v>
      </c>
      <c r="I294" s="70">
        <v>48</v>
      </c>
      <c r="J294" s="66"/>
      <c r="K294" s="71">
        <v>-0.35</v>
      </c>
      <c r="L294" s="66"/>
      <c r="M294" s="66">
        <f t="shared" si="236"/>
        <v>227763248.39550003</v>
      </c>
      <c r="N294" s="66"/>
      <c r="O294" s="66">
        <v>71037481.859999999</v>
      </c>
      <c r="P294" s="66"/>
      <c r="Q294" s="66">
        <f t="shared" si="237"/>
        <v>156725766.53550005</v>
      </c>
      <c r="R294" s="66"/>
      <c r="S294" s="72">
        <v>34</v>
      </c>
      <c r="T294" s="22"/>
      <c r="U294" s="5">
        <f t="shared" si="238"/>
        <v>4609581.368691178</v>
      </c>
      <c r="W294" s="16">
        <f t="shared" si="239"/>
        <v>2.7321944569947743E-2</v>
      </c>
    </row>
    <row r="295" spans="1:23" s="100" customFormat="1" x14ac:dyDescent="0.45">
      <c r="A295" s="92">
        <v>355.9</v>
      </c>
      <c r="B295" s="111"/>
      <c r="C295" s="111" t="s">
        <v>219</v>
      </c>
      <c r="D295" s="111"/>
      <c r="E295" s="66">
        <v>8830274.3900000006</v>
      </c>
      <c r="G295" s="68" t="s">
        <v>69</v>
      </c>
      <c r="H295" s="69" t="s">
        <v>8</v>
      </c>
      <c r="I295" s="70">
        <v>48</v>
      </c>
      <c r="J295" s="66"/>
      <c r="K295" s="71">
        <v>-0.35</v>
      </c>
      <c r="L295" s="66"/>
      <c r="M295" s="66">
        <f t="shared" si="236"/>
        <v>11920870.426500002</v>
      </c>
      <c r="N295" s="66"/>
      <c r="O295" s="66">
        <v>3397169.3</v>
      </c>
      <c r="P295" s="66"/>
      <c r="Q295" s="66">
        <f t="shared" si="237"/>
        <v>8523701.126500003</v>
      </c>
      <c r="R295" s="66"/>
      <c r="S295" s="72">
        <v>38.5</v>
      </c>
      <c r="T295" s="22"/>
      <c r="U295" s="5">
        <f t="shared" si="238"/>
        <v>221394.83445454555</v>
      </c>
      <c r="W295" s="16">
        <f t="shared" si="239"/>
        <v>2.5072248570810893E-2</v>
      </c>
    </row>
    <row r="296" spans="1:23" s="100" customFormat="1" x14ac:dyDescent="0.45">
      <c r="A296" s="92">
        <v>356</v>
      </c>
      <c r="B296" s="111"/>
      <c r="C296" s="111" t="s">
        <v>220</v>
      </c>
      <c r="D296" s="111"/>
      <c r="E296" s="66">
        <v>144699690.71000001</v>
      </c>
      <c r="F296" s="111"/>
      <c r="G296" s="68" t="s">
        <v>75</v>
      </c>
      <c r="H296" s="69" t="s">
        <v>8</v>
      </c>
      <c r="I296" s="70">
        <v>65</v>
      </c>
      <c r="J296" s="66"/>
      <c r="K296" s="71">
        <v>-0.1</v>
      </c>
      <c r="L296" s="66"/>
      <c r="M296" s="66">
        <f t="shared" si="236"/>
        <v>159169659.78100002</v>
      </c>
      <c r="N296" s="66"/>
      <c r="O296" s="66">
        <v>79256676.290000007</v>
      </c>
      <c r="P296" s="66"/>
      <c r="Q296" s="66">
        <f t="shared" si="237"/>
        <v>79912983.491000012</v>
      </c>
      <c r="R296" s="66"/>
      <c r="S296" s="72">
        <v>46.9</v>
      </c>
      <c r="T296" s="22"/>
      <c r="U296" s="5">
        <f t="shared" si="238"/>
        <v>1703901.5669722818</v>
      </c>
      <c r="W296" s="16">
        <f t="shared" si="239"/>
        <v>1.1775433372467654E-2</v>
      </c>
    </row>
    <row r="297" spans="1:23" s="100" customFormat="1" x14ac:dyDescent="0.45">
      <c r="A297" s="92">
        <v>356.6</v>
      </c>
      <c r="B297" s="111"/>
      <c r="C297" s="111" t="s">
        <v>221</v>
      </c>
      <c r="D297" s="111"/>
      <c r="E297" s="66">
        <v>46552602.259999998</v>
      </c>
      <c r="F297" s="111"/>
      <c r="G297" s="68" t="s">
        <v>75</v>
      </c>
      <c r="H297" s="69" t="s">
        <v>8</v>
      </c>
      <c r="I297" s="70">
        <v>65</v>
      </c>
      <c r="J297" s="66"/>
      <c r="K297" s="71">
        <v>-0.1</v>
      </c>
      <c r="L297" s="66"/>
      <c r="M297" s="66">
        <f t="shared" si="236"/>
        <v>51207862.486000001</v>
      </c>
      <c r="N297" s="66"/>
      <c r="O297" s="66">
        <v>4556331.3600000003</v>
      </c>
      <c r="P297" s="66"/>
      <c r="Q297" s="66">
        <f t="shared" si="237"/>
        <v>46651531.126000002</v>
      </c>
      <c r="R297" s="66"/>
      <c r="S297" s="72">
        <v>60.1</v>
      </c>
      <c r="T297" s="22"/>
      <c r="U297" s="5">
        <f t="shared" si="238"/>
        <v>776231.79910149751</v>
      </c>
      <c r="W297" s="16">
        <f t="shared" si="239"/>
        <v>1.6674294484466862E-2</v>
      </c>
    </row>
    <row r="298" spans="1:23" s="100" customFormat="1" x14ac:dyDescent="0.45">
      <c r="A298" s="92">
        <v>356.7</v>
      </c>
      <c r="B298" s="111"/>
      <c r="C298" s="111" t="s">
        <v>222</v>
      </c>
      <c r="D298" s="111"/>
      <c r="E298" s="66">
        <v>132175518.93000001</v>
      </c>
      <c r="F298" s="111"/>
      <c r="G298" s="68" t="s">
        <v>75</v>
      </c>
      <c r="H298" s="69" t="s">
        <v>8</v>
      </c>
      <c r="I298" s="70">
        <v>65</v>
      </c>
      <c r="J298" s="66"/>
      <c r="K298" s="71">
        <v>-0.1</v>
      </c>
      <c r="L298" s="66"/>
      <c r="M298" s="66">
        <f t="shared" si="236"/>
        <v>145393070.82300001</v>
      </c>
      <c r="N298" s="66"/>
      <c r="O298" s="66">
        <v>79574644.299999997</v>
      </c>
      <c r="P298" s="66"/>
      <c r="Q298" s="66">
        <f t="shared" si="237"/>
        <v>65818426.523000017</v>
      </c>
      <c r="R298" s="66"/>
      <c r="S298" s="72">
        <v>44.7</v>
      </c>
      <c r="T298" s="22"/>
      <c r="U298" s="5">
        <f t="shared" si="238"/>
        <v>1472448.0206487698</v>
      </c>
      <c r="W298" s="16">
        <f t="shared" si="239"/>
        <v>1.114009638523588E-2</v>
      </c>
    </row>
    <row r="299" spans="1:23" s="100" customFormat="1" x14ac:dyDescent="0.45">
      <c r="A299" s="92">
        <v>356.9</v>
      </c>
      <c r="B299" s="111"/>
      <c r="C299" s="111" t="s">
        <v>223</v>
      </c>
      <c r="D299" s="111"/>
      <c r="E299" s="66">
        <v>6055325.1200000001</v>
      </c>
      <c r="F299" s="111"/>
      <c r="G299" s="68" t="s">
        <v>75</v>
      </c>
      <c r="H299" s="69" t="s">
        <v>8</v>
      </c>
      <c r="I299" s="70">
        <v>65</v>
      </c>
      <c r="J299" s="66"/>
      <c r="K299" s="71">
        <v>-0.1</v>
      </c>
      <c r="L299" s="66"/>
      <c r="M299" s="66">
        <f t="shared" si="236"/>
        <v>6660857.6320000002</v>
      </c>
      <c r="N299" s="66"/>
      <c r="O299" s="66">
        <v>2032378.2</v>
      </c>
      <c r="P299" s="66"/>
      <c r="Q299" s="66">
        <f t="shared" si="237"/>
        <v>4628479.432</v>
      </c>
      <c r="R299" s="66"/>
      <c r="S299" s="72">
        <v>53.8</v>
      </c>
      <c r="T299" s="22"/>
      <c r="U299" s="5">
        <f t="shared" si="238"/>
        <v>86031.216208178448</v>
      </c>
      <c r="W299" s="16">
        <f t="shared" si="239"/>
        <v>1.4207530479912274E-2</v>
      </c>
    </row>
    <row r="300" spans="1:23" s="100" customFormat="1" x14ac:dyDescent="0.45">
      <c r="A300" s="92">
        <v>357.7</v>
      </c>
      <c r="B300" s="111"/>
      <c r="C300" s="111" t="s">
        <v>224</v>
      </c>
      <c r="D300" s="111"/>
      <c r="E300" s="66">
        <v>700574.85</v>
      </c>
      <c r="G300" s="68" t="s">
        <v>82</v>
      </c>
      <c r="H300" s="69" t="s">
        <v>8</v>
      </c>
      <c r="I300" s="70">
        <v>55</v>
      </c>
      <c r="J300" s="66"/>
      <c r="K300" s="71">
        <v>0</v>
      </c>
      <c r="L300" s="66"/>
      <c r="M300" s="66">
        <f t="shared" si="236"/>
        <v>700574.85</v>
      </c>
      <c r="N300" s="66"/>
      <c r="O300" s="66">
        <v>457854.32</v>
      </c>
      <c r="P300" s="66"/>
      <c r="Q300" s="66">
        <f t="shared" si="237"/>
        <v>242720.52999999997</v>
      </c>
      <c r="R300" s="66"/>
      <c r="S300" s="72">
        <v>14.7</v>
      </c>
      <c r="T300" s="22"/>
      <c r="U300" s="5">
        <f t="shared" si="238"/>
        <v>16511.600680272106</v>
      </c>
      <c r="W300" s="16">
        <f t="shared" si="239"/>
        <v>2.3568646062975436E-2</v>
      </c>
    </row>
    <row r="301" spans="1:23" s="100" customFormat="1" x14ac:dyDescent="0.45">
      <c r="A301" s="92">
        <v>357.9</v>
      </c>
      <c r="B301" s="111"/>
      <c r="C301" s="111" t="s">
        <v>225</v>
      </c>
      <c r="D301" s="111"/>
      <c r="E301" s="66">
        <v>510284.37</v>
      </c>
      <c r="G301" s="68" t="s">
        <v>82</v>
      </c>
      <c r="H301" s="69" t="s">
        <v>8</v>
      </c>
      <c r="I301" s="70">
        <v>55</v>
      </c>
      <c r="J301" s="66"/>
      <c r="K301" s="71">
        <v>0</v>
      </c>
      <c r="L301" s="66"/>
      <c r="M301" s="66">
        <f t="shared" si="236"/>
        <v>510284.37</v>
      </c>
      <c r="N301" s="66"/>
      <c r="O301" s="66">
        <v>159705.57999999999</v>
      </c>
      <c r="P301" s="66"/>
      <c r="Q301" s="66">
        <f t="shared" si="237"/>
        <v>350578.79000000004</v>
      </c>
      <c r="R301" s="66"/>
      <c r="S301" s="72">
        <v>40.1</v>
      </c>
      <c r="T301" s="22"/>
      <c r="U301" s="5">
        <f t="shared" si="238"/>
        <v>8742.6132169576067</v>
      </c>
      <c r="W301" s="16">
        <f t="shared" si="239"/>
        <v>1.7132825794679164E-2</v>
      </c>
    </row>
    <row r="302" spans="1:23" s="100" customFormat="1" x14ac:dyDescent="0.45">
      <c r="A302" s="92">
        <v>358.7</v>
      </c>
      <c r="B302" s="111"/>
      <c r="C302" s="111" t="s">
        <v>226</v>
      </c>
      <c r="D302" s="111"/>
      <c r="E302" s="66">
        <v>2932873.15</v>
      </c>
      <c r="G302" s="68" t="s">
        <v>82</v>
      </c>
      <c r="H302" s="69" t="s">
        <v>8</v>
      </c>
      <c r="I302" s="70">
        <v>55</v>
      </c>
      <c r="J302" s="66"/>
      <c r="K302" s="71">
        <v>0</v>
      </c>
      <c r="L302" s="66"/>
      <c r="M302" s="66">
        <f t="shared" si="236"/>
        <v>2932873.15</v>
      </c>
      <c r="N302" s="66"/>
      <c r="O302" s="66">
        <v>2718372.61</v>
      </c>
      <c r="P302" s="66"/>
      <c r="Q302" s="66">
        <f t="shared" si="237"/>
        <v>214500.54000000004</v>
      </c>
      <c r="R302" s="66"/>
      <c r="S302" s="72">
        <v>17.7</v>
      </c>
      <c r="T302" s="22"/>
      <c r="U302" s="5">
        <f t="shared" si="238"/>
        <v>12118.674576271189</v>
      </c>
      <c r="W302" s="16">
        <f t="shared" si="239"/>
        <v>4.1320145660821333E-3</v>
      </c>
    </row>
    <row r="303" spans="1:23" s="100" customFormat="1" x14ac:dyDescent="0.45">
      <c r="A303" s="92">
        <v>358.9</v>
      </c>
      <c r="B303" s="111"/>
      <c r="C303" s="111" t="s">
        <v>227</v>
      </c>
      <c r="D303" s="111"/>
      <c r="E303" s="66">
        <v>34023856.659999996</v>
      </c>
      <c r="G303" s="68" t="s">
        <v>82</v>
      </c>
      <c r="H303" s="69" t="s">
        <v>8</v>
      </c>
      <c r="I303" s="70">
        <v>55</v>
      </c>
      <c r="J303" s="66"/>
      <c r="K303" s="71">
        <v>0</v>
      </c>
      <c r="L303" s="66"/>
      <c r="M303" s="66">
        <f t="shared" si="236"/>
        <v>34023856.659999996</v>
      </c>
      <c r="N303" s="66"/>
      <c r="O303" s="66">
        <v>11627480.99</v>
      </c>
      <c r="P303" s="66"/>
      <c r="Q303" s="66">
        <f t="shared" si="237"/>
        <v>22396375.669999994</v>
      </c>
      <c r="R303" s="66"/>
      <c r="S303" s="72">
        <v>44.3</v>
      </c>
      <c r="T303" s="22"/>
      <c r="U303" s="5">
        <f t="shared" si="238"/>
        <v>505561.52753950329</v>
      </c>
      <c r="W303" s="16">
        <f t="shared" si="239"/>
        <v>1.4859030608774712E-2</v>
      </c>
    </row>
    <row r="304" spans="1:23" s="100" customFormat="1" x14ac:dyDescent="0.45">
      <c r="A304" s="92">
        <v>359</v>
      </c>
      <c r="B304" s="111"/>
      <c r="C304" s="111" t="s">
        <v>228</v>
      </c>
      <c r="D304" s="111"/>
      <c r="E304" s="66">
        <v>1729934.16</v>
      </c>
      <c r="G304" s="68" t="s">
        <v>82</v>
      </c>
      <c r="H304" s="69" t="s">
        <v>8</v>
      </c>
      <c r="I304" s="70">
        <v>70</v>
      </c>
      <c r="J304" s="66"/>
      <c r="K304" s="71">
        <v>0</v>
      </c>
      <c r="L304" s="66"/>
      <c r="M304" s="66">
        <f t="shared" si="236"/>
        <v>1729934.16</v>
      </c>
      <c r="N304" s="66"/>
      <c r="O304" s="66">
        <v>501182.78</v>
      </c>
      <c r="P304" s="66"/>
      <c r="Q304" s="66">
        <f t="shared" si="237"/>
        <v>1228751.3799999999</v>
      </c>
      <c r="R304" s="66"/>
      <c r="S304" s="72">
        <v>55.4</v>
      </c>
      <c r="T304" s="22"/>
      <c r="U304" s="5">
        <f t="shared" si="238"/>
        <v>22179.627797833935</v>
      </c>
      <c r="W304" s="16">
        <f t="shared" si="239"/>
        <v>1.2821082045014901E-2</v>
      </c>
    </row>
    <row r="305" spans="1:23" s="100" customFormat="1" x14ac:dyDescent="0.45">
      <c r="A305" s="92">
        <v>359.7</v>
      </c>
      <c r="B305" s="111"/>
      <c r="C305" s="111" t="s">
        <v>229</v>
      </c>
      <c r="D305" s="111"/>
      <c r="E305" s="66">
        <v>568185.43000000005</v>
      </c>
      <c r="G305" s="68" t="s">
        <v>82</v>
      </c>
      <c r="H305" s="69" t="s">
        <v>8</v>
      </c>
      <c r="I305" s="70">
        <v>70</v>
      </c>
      <c r="J305" s="66"/>
      <c r="K305" s="71">
        <v>0</v>
      </c>
      <c r="L305" s="66"/>
      <c r="M305" s="66">
        <f t="shared" si="236"/>
        <v>568185.43000000005</v>
      </c>
      <c r="N305" s="66"/>
      <c r="O305" s="66">
        <v>334742.2</v>
      </c>
      <c r="P305" s="66"/>
      <c r="Q305" s="66">
        <f t="shared" si="237"/>
        <v>233443.23000000004</v>
      </c>
      <c r="R305" s="66"/>
      <c r="S305" s="72">
        <v>31.8</v>
      </c>
      <c r="T305" s="22"/>
      <c r="U305" s="5">
        <f t="shared" si="238"/>
        <v>7340.9820754716993</v>
      </c>
      <c r="W305" s="16">
        <f t="shared" si="239"/>
        <v>1.2920046322679726E-2</v>
      </c>
    </row>
    <row r="306" spans="1:23" s="100" customFormat="1" x14ac:dyDescent="0.45">
      <c r="A306" s="92">
        <v>359.99</v>
      </c>
      <c r="B306" s="111"/>
      <c r="C306" s="111" t="s">
        <v>230</v>
      </c>
      <c r="D306" s="111"/>
      <c r="E306" s="74">
        <v>8020.92</v>
      </c>
      <c r="G306" s="68" t="s">
        <v>82</v>
      </c>
      <c r="H306" s="69" t="s">
        <v>8</v>
      </c>
      <c r="I306" s="70">
        <v>70</v>
      </c>
      <c r="J306" s="66"/>
      <c r="K306" s="73">
        <v>0</v>
      </c>
      <c r="L306" s="66"/>
      <c r="M306" s="74">
        <f t="shared" ref="M306" si="240">E306*(1-K306)</f>
        <v>8020.92</v>
      </c>
      <c r="N306" s="66"/>
      <c r="O306" s="74">
        <v>4030.17</v>
      </c>
      <c r="P306" s="66"/>
      <c r="Q306" s="74">
        <f t="shared" ref="Q306" si="241">M306-O306</f>
        <v>3990.75</v>
      </c>
      <c r="R306" s="66"/>
      <c r="S306" s="75">
        <v>40.299999999999997</v>
      </c>
      <c r="T306" s="22"/>
      <c r="U306" s="6">
        <f t="shared" ref="U306" si="242">Q306/S306</f>
        <v>99.026054590570723</v>
      </c>
      <c r="W306" s="27">
        <f t="shared" ref="W306" si="243">U306/E306</f>
        <v>1.2345972106762157E-2</v>
      </c>
    </row>
    <row r="307" spans="1:23" s="100" customFormat="1" x14ac:dyDescent="0.45">
      <c r="A307" s="109"/>
      <c r="B307" s="109"/>
      <c r="E307" s="61"/>
      <c r="G307" s="30"/>
      <c r="H307" s="31"/>
      <c r="I307" s="32"/>
      <c r="J307" s="5"/>
      <c r="K307" s="29"/>
      <c r="L307" s="5"/>
      <c r="M307" s="5"/>
      <c r="N307" s="5"/>
      <c r="O307" s="5"/>
      <c r="P307" s="5"/>
      <c r="Q307" s="5"/>
      <c r="R307" s="5"/>
      <c r="S307" s="22"/>
      <c r="T307" s="22"/>
      <c r="U307" s="5"/>
      <c r="W307" s="16"/>
    </row>
    <row r="308" spans="1:23" s="100" customFormat="1" ht="14.65" thickBot="1" x14ac:dyDescent="0.5">
      <c r="A308" s="109"/>
      <c r="B308" s="109"/>
      <c r="C308" s="120" t="s">
        <v>199</v>
      </c>
      <c r="D308" s="121"/>
      <c r="E308" s="118">
        <f>SUM(E276:E306)</f>
        <v>1643218304.6700001</v>
      </c>
      <c r="G308" s="30"/>
      <c r="H308" s="31"/>
      <c r="I308" s="32"/>
      <c r="J308" s="5"/>
      <c r="K308" s="76">
        <f>-M308/E308+1</f>
        <v>-0.15893705225152632</v>
      </c>
      <c r="L308" s="79"/>
      <c r="M308" s="118">
        <f>SUM(M276:M306)</f>
        <v>1904386578.2200005</v>
      </c>
      <c r="N308" s="79"/>
      <c r="O308" s="118">
        <f>SUM(O276:O306)</f>
        <v>587948382.52000022</v>
      </c>
      <c r="P308" s="79"/>
      <c r="Q308" s="118">
        <f>SUM(Q276:Q306)</f>
        <v>1316438195.7</v>
      </c>
      <c r="R308" s="79"/>
      <c r="S308" s="77">
        <f>Q308/U308</f>
        <v>37.938776811236508</v>
      </c>
      <c r="T308" s="62"/>
      <c r="U308" s="118">
        <f>SUM(U276:U306)</f>
        <v>34699015.264775336</v>
      </c>
      <c r="V308" s="63"/>
      <c r="W308" s="28">
        <f>U308/E308</f>
        <v>2.1116497525716024E-2</v>
      </c>
    </row>
    <row r="309" spans="1:23" s="100" customFormat="1" ht="14.65" thickTop="1" x14ac:dyDescent="0.45">
      <c r="A309" s="109"/>
      <c r="B309" s="109"/>
      <c r="C309" s="109"/>
      <c r="D309" s="109"/>
      <c r="E309" s="109"/>
    </row>
    <row r="310" spans="1:23" s="100" customFormat="1" x14ac:dyDescent="0.45">
      <c r="A310" s="8"/>
    </row>
    <row r="311" spans="1:23" s="100" customFormat="1" x14ac:dyDescent="0.45">
      <c r="A311" s="8"/>
      <c r="C311" s="99" t="s">
        <v>64</v>
      </c>
    </row>
    <row r="312" spans="1:23" s="100" customFormat="1" x14ac:dyDescent="0.45">
      <c r="A312" s="92"/>
      <c r="B312" s="111"/>
      <c r="C312" s="96"/>
      <c r="D312" s="111"/>
      <c r="E312" s="111"/>
    </row>
    <row r="313" spans="1:23" s="100" customFormat="1" x14ac:dyDescent="0.45">
      <c r="A313" s="92">
        <v>360.1</v>
      </c>
      <c r="B313" s="111"/>
      <c r="C313" s="111" t="s">
        <v>123</v>
      </c>
      <c r="D313" s="111"/>
      <c r="E313" s="66">
        <v>8652653.1500000004</v>
      </c>
      <c r="G313" s="68" t="s">
        <v>82</v>
      </c>
      <c r="H313" s="69" t="s">
        <v>8</v>
      </c>
      <c r="I313" s="70">
        <v>65</v>
      </c>
      <c r="J313" s="66"/>
      <c r="K313" s="71">
        <v>0</v>
      </c>
      <c r="L313" s="66"/>
      <c r="M313" s="66">
        <f t="shared" ref="M313" si="244">E313*(1-K313)</f>
        <v>8652653.1500000004</v>
      </c>
      <c r="N313" s="66"/>
      <c r="O313" s="66">
        <v>3603683.51</v>
      </c>
      <c r="P313" s="66"/>
      <c r="Q313" s="66">
        <f t="shared" ref="Q313" si="245">M313-O313</f>
        <v>5048969.6400000006</v>
      </c>
      <c r="R313" s="66"/>
      <c r="S313" s="72">
        <v>47.6</v>
      </c>
      <c r="T313" s="22"/>
      <c r="U313" s="5">
        <f>Q313/S313</f>
        <v>106070.79075630254</v>
      </c>
      <c r="W313" s="16">
        <f>U313/E313</f>
        <v>1.2258759124801221E-2</v>
      </c>
    </row>
    <row r="314" spans="1:23" s="100" customFormat="1" x14ac:dyDescent="0.45">
      <c r="A314" s="92">
        <v>361</v>
      </c>
      <c r="B314" s="111"/>
      <c r="C314" s="111" t="s">
        <v>231</v>
      </c>
      <c r="D314" s="111"/>
      <c r="E314" s="66">
        <v>8141425.0899999999</v>
      </c>
      <c r="G314" s="68" t="s">
        <v>335</v>
      </c>
      <c r="H314" s="69" t="s">
        <v>8</v>
      </c>
      <c r="I314" s="70">
        <v>65</v>
      </c>
      <c r="J314" s="66"/>
      <c r="K314" s="71">
        <v>-0.1</v>
      </c>
      <c r="L314" s="66"/>
      <c r="M314" s="66">
        <f t="shared" ref="M314:M324" si="246">E314*(1-K314)</f>
        <v>8955567.5990000013</v>
      </c>
      <c r="N314" s="66"/>
      <c r="O314" s="66">
        <v>2941784.74</v>
      </c>
      <c r="P314" s="66"/>
      <c r="Q314" s="66">
        <f t="shared" ref="Q314:Q324" si="247">M314-O314</f>
        <v>6013782.8590000011</v>
      </c>
      <c r="R314" s="66"/>
      <c r="S314" s="72">
        <v>47.5</v>
      </c>
      <c r="T314" s="22"/>
      <c r="U314" s="5">
        <f t="shared" ref="U314:U324" si="248">Q314/S314</f>
        <v>126605.95492631581</v>
      </c>
      <c r="W314" s="16">
        <f t="shared" ref="W314:W324" si="249">U314/E314</f>
        <v>1.5550834593052286E-2</v>
      </c>
    </row>
    <row r="315" spans="1:23" s="100" customFormat="1" x14ac:dyDescent="0.45">
      <c r="A315" s="92">
        <v>362</v>
      </c>
      <c r="B315" s="111"/>
      <c r="C315" s="111" t="s">
        <v>208</v>
      </c>
      <c r="D315" s="111"/>
      <c r="E315" s="66">
        <v>500135447.47000003</v>
      </c>
      <c r="G315" s="68" t="s">
        <v>338</v>
      </c>
      <c r="H315" s="69" t="s">
        <v>8</v>
      </c>
      <c r="I315" s="70">
        <v>52</v>
      </c>
      <c r="J315" s="66"/>
      <c r="K315" s="71">
        <v>-0.15</v>
      </c>
      <c r="L315" s="66"/>
      <c r="M315" s="66">
        <f t="shared" si="246"/>
        <v>575155764.5905</v>
      </c>
      <c r="N315" s="66"/>
      <c r="O315" s="66">
        <v>150578855.11000001</v>
      </c>
      <c r="P315" s="66"/>
      <c r="Q315" s="66">
        <f t="shared" si="247"/>
        <v>424576909.48049998</v>
      </c>
      <c r="R315" s="66"/>
      <c r="S315" s="72">
        <v>40.799999999999997</v>
      </c>
      <c r="T315" s="22"/>
      <c r="U315" s="5">
        <f t="shared" si="248"/>
        <v>10406296.800992647</v>
      </c>
      <c r="W315" s="16">
        <f t="shared" si="249"/>
        <v>2.0806957102589403E-2</v>
      </c>
    </row>
    <row r="316" spans="1:23" s="100" customFormat="1" x14ac:dyDescent="0.45">
      <c r="A316" s="92">
        <v>363</v>
      </c>
      <c r="B316" s="111"/>
      <c r="C316" s="111" t="s">
        <v>195</v>
      </c>
      <c r="D316" s="111"/>
      <c r="E316" s="66">
        <v>1210115.18</v>
      </c>
      <c r="G316" s="68" t="s">
        <v>87</v>
      </c>
      <c r="H316" s="69" t="s">
        <v>8</v>
      </c>
      <c r="I316" s="70">
        <v>20</v>
      </c>
      <c r="J316" s="66"/>
      <c r="K316" s="71">
        <v>0</v>
      </c>
      <c r="L316" s="66"/>
      <c r="M316" s="66">
        <f t="shared" si="246"/>
        <v>1210115.18</v>
      </c>
      <c r="N316" s="66"/>
      <c r="O316" s="66">
        <v>281870.2</v>
      </c>
      <c r="P316" s="66"/>
      <c r="Q316" s="66">
        <f t="shared" si="247"/>
        <v>928244.98</v>
      </c>
      <c r="R316" s="66"/>
      <c r="S316" s="72">
        <v>14.9</v>
      </c>
      <c r="T316" s="22"/>
      <c r="U316" s="5">
        <f t="shared" si="248"/>
        <v>62298.320805369127</v>
      </c>
      <c r="W316" s="16">
        <f t="shared" si="249"/>
        <v>5.1481315030994929E-2</v>
      </c>
    </row>
    <row r="317" spans="1:23" s="100" customFormat="1" x14ac:dyDescent="0.45">
      <c r="A317" s="92">
        <v>364</v>
      </c>
      <c r="B317" s="111"/>
      <c r="C317" s="111" t="s">
        <v>232</v>
      </c>
      <c r="D317" s="111"/>
      <c r="E317" s="66">
        <v>450509600.74000001</v>
      </c>
      <c r="G317" s="68" t="s">
        <v>69</v>
      </c>
      <c r="H317" s="69" t="s">
        <v>8</v>
      </c>
      <c r="I317" s="70">
        <v>47</v>
      </c>
      <c r="J317" s="66"/>
      <c r="K317" s="71">
        <v>-0.6</v>
      </c>
      <c r="L317" s="66"/>
      <c r="M317" s="66">
        <f t="shared" si="246"/>
        <v>720815361.18400002</v>
      </c>
      <c r="N317" s="66"/>
      <c r="O317" s="66">
        <v>182362465.15000001</v>
      </c>
      <c r="P317" s="66"/>
      <c r="Q317" s="66">
        <f t="shared" si="247"/>
        <v>538452896.03400004</v>
      </c>
      <c r="R317" s="66"/>
      <c r="S317" s="72">
        <v>35</v>
      </c>
      <c r="T317" s="22"/>
      <c r="U317" s="5">
        <f t="shared" si="248"/>
        <v>15384368.458114287</v>
      </c>
      <c r="W317" s="16">
        <f t="shared" si="249"/>
        <v>3.4148813771880032E-2</v>
      </c>
    </row>
    <row r="318" spans="1:23" s="100" customFormat="1" x14ac:dyDescent="0.45">
      <c r="A318" s="92">
        <v>365</v>
      </c>
      <c r="B318" s="111"/>
      <c r="C318" s="111" t="s">
        <v>220</v>
      </c>
      <c r="D318" s="111"/>
      <c r="E318" s="66">
        <v>566191115.59000003</v>
      </c>
      <c r="G318" s="68" t="s">
        <v>75</v>
      </c>
      <c r="H318" s="69" t="s">
        <v>8</v>
      </c>
      <c r="I318" s="70">
        <v>38</v>
      </c>
      <c r="J318" s="66"/>
      <c r="K318" s="71">
        <v>-0.3</v>
      </c>
      <c r="L318" s="66"/>
      <c r="M318" s="66">
        <f t="shared" si="246"/>
        <v>736048450.26700008</v>
      </c>
      <c r="N318" s="66"/>
      <c r="O318" s="66">
        <v>163235312.28999999</v>
      </c>
      <c r="P318" s="66"/>
      <c r="Q318" s="66">
        <f t="shared" si="247"/>
        <v>572813137.97700012</v>
      </c>
      <c r="R318" s="66"/>
      <c r="S318" s="72">
        <v>26.1</v>
      </c>
      <c r="T318" s="22"/>
      <c r="U318" s="5">
        <f t="shared" si="248"/>
        <v>21946863.524022993</v>
      </c>
      <c r="W318" s="16">
        <f t="shared" si="249"/>
        <v>3.8762288774441898E-2</v>
      </c>
    </row>
    <row r="319" spans="1:23" s="100" customFormat="1" x14ac:dyDescent="0.45">
      <c r="A319" s="142">
        <v>366</v>
      </c>
      <c r="B319" s="111"/>
      <c r="C319" s="111" t="s">
        <v>233</v>
      </c>
      <c r="D319" s="111"/>
      <c r="E319" s="66">
        <v>815340331.62</v>
      </c>
      <c r="G319" s="139" t="s">
        <v>75</v>
      </c>
      <c r="H319" s="140" t="s">
        <v>8</v>
      </c>
      <c r="I319" s="141">
        <v>72</v>
      </c>
      <c r="J319" s="66"/>
      <c r="K319" s="71">
        <v>-0.2</v>
      </c>
      <c r="L319" s="66"/>
      <c r="M319" s="66">
        <f t="shared" si="246"/>
        <v>978408397.94400001</v>
      </c>
      <c r="N319" s="66"/>
      <c r="O319" s="66">
        <v>319137595.05000001</v>
      </c>
      <c r="P319" s="66"/>
      <c r="Q319" s="66">
        <f t="shared" si="247"/>
        <v>659270802.89400005</v>
      </c>
      <c r="R319" s="66"/>
      <c r="S319" s="143">
        <v>55.51</v>
      </c>
      <c r="T319" s="22"/>
      <c r="U319" s="5">
        <f t="shared" si="248"/>
        <v>11876613.274977483</v>
      </c>
      <c r="W319" s="16">
        <f t="shared" si="249"/>
        <v>1.4566448897946499E-2</v>
      </c>
    </row>
    <row r="320" spans="1:23" s="100" customFormat="1" x14ac:dyDescent="0.45">
      <c r="A320" s="142">
        <v>367</v>
      </c>
      <c r="B320" s="111"/>
      <c r="C320" s="111" t="s">
        <v>234</v>
      </c>
      <c r="D320" s="111"/>
      <c r="E320" s="66">
        <v>1126428409.4200001</v>
      </c>
      <c r="G320" s="139" t="s">
        <v>335</v>
      </c>
      <c r="H320" s="140" t="s">
        <v>8</v>
      </c>
      <c r="I320" s="141">
        <v>44</v>
      </c>
      <c r="J320" s="66"/>
      <c r="K320" s="71">
        <v>-0.5</v>
      </c>
      <c r="L320" s="66"/>
      <c r="M320" s="66">
        <f t="shared" si="246"/>
        <v>1689642614.1300001</v>
      </c>
      <c r="N320" s="66"/>
      <c r="O320" s="66">
        <v>461438379.10000002</v>
      </c>
      <c r="P320" s="66"/>
      <c r="Q320" s="66">
        <f t="shared" si="247"/>
        <v>1228204235.0300002</v>
      </c>
      <c r="R320" s="66"/>
      <c r="S320" s="143">
        <v>32.36</v>
      </c>
      <c r="T320" s="22"/>
      <c r="U320" s="5">
        <f t="shared" si="248"/>
        <v>37954395.39647714</v>
      </c>
      <c r="W320" s="16">
        <f t="shared" si="249"/>
        <v>3.369445859059958E-2</v>
      </c>
    </row>
    <row r="321" spans="1:23" s="100" customFormat="1" x14ac:dyDescent="0.45">
      <c r="A321" s="142">
        <v>368</v>
      </c>
      <c r="B321" s="111"/>
      <c r="C321" s="111" t="s">
        <v>235</v>
      </c>
      <c r="D321" s="111"/>
      <c r="E321" s="66">
        <v>550014495.63999999</v>
      </c>
      <c r="G321" s="139" t="s">
        <v>69</v>
      </c>
      <c r="H321" s="140" t="s">
        <v>8</v>
      </c>
      <c r="I321" s="141">
        <v>54</v>
      </c>
      <c r="J321" s="66"/>
      <c r="K321" s="71">
        <v>-0.5</v>
      </c>
      <c r="L321" s="66"/>
      <c r="M321" s="66">
        <f t="shared" si="246"/>
        <v>825021743.46000004</v>
      </c>
      <c r="N321" s="66"/>
      <c r="O321" s="66">
        <v>248060871.72</v>
      </c>
      <c r="P321" s="66"/>
      <c r="Q321" s="66">
        <f t="shared" si="247"/>
        <v>576960871.74000001</v>
      </c>
      <c r="R321" s="66"/>
      <c r="S321" s="143">
        <v>39.229999999999997</v>
      </c>
      <c r="T321" s="22"/>
      <c r="U321" s="5">
        <f t="shared" si="248"/>
        <v>14707134.125414224</v>
      </c>
      <c r="W321" s="16">
        <f t="shared" si="249"/>
        <v>2.67395391248751E-2</v>
      </c>
    </row>
    <row r="322" spans="1:23" s="100" customFormat="1" x14ac:dyDescent="0.45">
      <c r="A322" s="92">
        <v>369</v>
      </c>
      <c r="B322" s="111"/>
      <c r="C322" s="111" t="s">
        <v>236</v>
      </c>
      <c r="D322" s="111"/>
      <c r="E322" s="66">
        <v>196813537.28999999</v>
      </c>
      <c r="G322" s="68" t="s">
        <v>83</v>
      </c>
      <c r="H322" s="69" t="s">
        <v>8</v>
      </c>
      <c r="I322" s="70">
        <v>60</v>
      </c>
      <c r="J322" s="66"/>
      <c r="K322" s="71">
        <v>-0.6</v>
      </c>
      <c r="L322" s="66"/>
      <c r="M322" s="66">
        <f t="shared" si="246"/>
        <v>314901659.66399997</v>
      </c>
      <c r="N322" s="66"/>
      <c r="O322" s="66">
        <v>140392316.75999999</v>
      </c>
      <c r="P322" s="66"/>
      <c r="Q322" s="66">
        <f t="shared" si="247"/>
        <v>174509342.90399998</v>
      </c>
      <c r="R322" s="66"/>
      <c r="S322" s="72">
        <v>34.200000000000003</v>
      </c>
      <c r="T322" s="22"/>
      <c r="U322" s="5">
        <f t="shared" si="248"/>
        <v>5102612.3656140342</v>
      </c>
      <c r="W322" s="16">
        <f t="shared" si="249"/>
        <v>2.5926124980394302E-2</v>
      </c>
    </row>
    <row r="323" spans="1:23" s="100" customFormat="1" x14ac:dyDescent="0.45">
      <c r="A323" s="92">
        <v>370.1</v>
      </c>
      <c r="B323" s="111"/>
      <c r="C323" s="111" t="s">
        <v>237</v>
      </c>
      <c r="D323" s="111"/>
      <c r="E323" s="66">
        <v>157426932.03999999</v>
      </c>
      <c r="G323" s="68" t="s">
        <v>84</v>
      </c>
      <c r="H323" s="69" t="s">
        <v>8</v>
      </c>
      <c r="I323" s="70">
        <v>20</v>
      </c>
      <c r="J323" s="66"/>
      <c r="K323" s="71">
        <v>-0.1</v>
      </c>
      <c r="L323" s="66"/>
      <c r="M323" s="66">
        <f t="shared" si="246"/>
        <v>173169625.24400002</v>
      </c>
      <c r="N323" s="66"/>
      <c r="O323" s="66">
        <v>13741815.279999999</v>
      </c>
      <c r="P323" s="66"/>
      <c r="Q323" s="66">
        <f t="shared" si="247"/>
        <v>159427809.96400002</v>
      </c>
      <c r="R323" s="66"/>
      <c r="S323" s="72">
        <v>18.2</v>
      </c>
      <c r="T323" s="22"/>
      <c r="U323" s="5">
        <f t="shared" si="248"/>
        <v>8759769.7782417592</v>
      </c>
      <c r="W323" s="16">
        <f t="shared" si="249"/>
        <v>5.564340017765209E-2</v>
      </c>
    </row>
    <row r="324" spans="1:23" s="100" customFormat="1" x14ac:dyDescent="0.45">
      <c r="A324" s="92">
        <v>371.1</v>
      </c>
      <c r="B324" s="111"/>
      <c r="C324" s="111" t="s">
        <v>238</v>
      </c>
      <c r="D324" s="111"/>
      <c r="E324" s="66">
        <v>854059.63</v>
      </c>
      <c r="G324" s="68" t="s">
        <v>87</v>
      </c>
      <c r="H324" s="69" t="s">
        <v>8</v>
      </c>
      <c r="I324" s="70">
        <v>7</v>
      </c>
      <c r="J324" s="66"/>
      <c r="K324" s="71">
        <v>0</v>
      </c>
      <c r="L324" s="66"/>
      <c r="M324" s="66">
        <f t="shared" si="246"/>
        <v>854059.63</v>
      </c>
      <c r="N324" s="66"/>
      <c r="O324" s="66">
        <v>148049.96</v>
      </c>
      <c r="P324" s="66"/>
      <c r="Q324" s="66">
        <f t="shared" si="247"/>
        <v>706009.67</v>
      </c>
      <c r="R324" s="66"/>
      <c r="S324" s="72">
        <v>5.8</v>
      </c>
      <c r="T324" s="22"/>
      <c r="U324" s="5">
        <f t="shared" si="248"/>
        <v>121725.80517241381</v>
      </c>
      <c r="W324" s="16">
        <f t="shared" si="249"/>
        <v>0.14252611983593441</v>
      </c>
    </row>
    <row r="325" spans="1:23" s="100" customFormat="1" x14ac:dyDescent="0.45">
      <c r="A325" s="92">
        <v>373</v>
      </c>
      <c r="B325" s="111"/>
      <c r="C325" s="111" t="s">
        <v>239</v>
      </c>
      <c r="D325" s="111"/>
      <c r="E325" s="74">
        <v>61328340.140000001</v>
      </c>
      <c r="G325" s="68" t="s">
        <v>338</v>
      </c>
      <c r="H325" s="69" t="s">
        <v>8</v>
      </c>
      <c r="I325" s="70">
        <v>34</v>
      </c>
      <c r="J325" s="66"/>
      <c r="K325" s="73">
        <v>-0.25</v>
      </c>
      <c r="L325" s="66"/>
      <c r="M325" s="74">
        <f t="shared" ref="M325" si="250">E325*(1-K325)</f>
        <v>76660425.174999997</v>
      </c>
      <c r="N325" s="66"/>
      <c r="O325" s="74">
        <v>26989953.739999998</v>
      </c>
      <c r="P325" s="66"/>
      <c r="Q325" s="74">
        <f t="shared" ref="Q325" si="251">M325-O325</f>
        <v>49670471.435000002</v>
      </c>
      <c r="R325" s="66"/>
      <c r="S325" s="75">
        <v>20.8</v>
      </c>
      <c r="T325" s="22"/>
      <c r="U325" s="6">
        <f t="shared" ref="U325" si="252">Q325/S325</f>
        <v>2388003.4343750002</v>
      </c>
      <c r="W325" s="27">
        <f t="shared" ref="W325" si="253">U325/E325</f>
        <v>3.8938008576845207E-2</v>
      </c>
    </row>
    <row r="326" spans="1:23" s="100" customFormat="1" x14ac:dyDescent="0.45">
      <c r="A326" s="8"/>
      <c r="E326" s="61"/>
      <c r="G326" s="30"/>
      <c r="H326" s="31"/>
      <c r="I326" s="32"/>
      <c r="J326" s="5"/>
      <c r="K326" s="29"/>
      <c r="L326" s="5"/>
      <c r="M326" s="5"/>
      <c r="N326" s="5"/>
      <c r="O326" s="5"/>
      <c r="P326" s="5"/>
      <c r="Q326" s="5"/>
      <c r="R326" s="5"/>
      <c r="S326" s="22"/>
      <c r="T326" s="22"/>
      <c r="U326" s="5"/>
      <c r="W326" s="16"/>
    </row>
    <row r="327" spans="1:23" s="100" customFormat="1" ht="14.65" thickBot="1" x14ac:dyDescent="0.5">
      <c r="A327" s="8"/>
      <c r="C327" s="123" t="s">
        <v>200</v>
      </c>
      <c r="D327" s="122"/>
      <c r="E327" s="118">
        <f>SUM(E313:E325)</f>
        <v>4443046463.000001</v>
      </c>
      <c r="G327" s="30"/>
      <c r="H327" s="31"/>
      <c r="I327" s="32"/>
      <c r="J327" s="5"/>
      <c r="K327" s="76">
        <f>-M327/E327+1</f>
        <v>-0.37506922065638082</v>
      </c>
      <c r="L327" s="79"/>
      <c r="M327" s="118">
        <f>SUM(M313:M325)</f>
        <v>6109496437.2175007</v>
      </c>
      <c r="N327" s="79"/>
      <c r="O327" s="118">
        <f>SUM(O313:O325)</f>
        <v>1712912952.6100001</v>
      </c>
      <c r="P327" s="79"/>
      <c r="Q327" s="118">
        <f>SUM(Q313:Q325)</f>
        <v>4396583484.607501</v>
      </c>
      <c r="R327" s="79"/>
      <c r="S327" s="77">
        <f>Q327/U327</f>
        <v>34.097172666248831</v>
      </c>
      <c r="T327" s="62"/>
      <c r="U327" s="118">
        <f>SUM(U313:U325)</f>
        <v>128942758.02988996</v>
      </c>
      <c r="V327" s="63"/>
      <c r="W327" s="28">
        <f>U327/E327</f>
        <v>2.9021249069456318E-2</v>
      </c>
    </row>
    <row r="328" spans="1:23" s="100" customFormat="1" ht="14.65" thickTop="1" x14ac:dyDescent="0.45">
      <c r="A328" s="8"/>
    </row>
    <row r="329" spans="1:23" s="100" customFormat="1" x14ac:dyDescent="0.45">
      <c r="A329" s="8"/>
    </row>
    <row r="330" spans="1:23" s="100" customFormat="1" x14ac:dyDescent="0.45">
      <c r="A330" s="8"/>
      <c r="C330" s="99" t="s">
        <v>60</v>
      </c>
    </row>
    <row r="331" spans="1:23" s="100" customFormat="1" x14ac:dyDescent="0.45">
      <c r="A331" s="8"/>
      <c r="C331" s="2"/>
    </row>
    <row r="332" spans="1:23" s="100" customFormat="1" x14ac:dyDescent="0.45">
      <c r="A332" s="92">
        <v>390</v>
      </c>
      <c r="C332" s="100" t="s">
        <v>241</v>
      </c>
      <c r="E332" s="5"/>
    </row>
    <row r="333" spans="1:23" s="100" customFormat="1" x14ac:dyDescent="0.45">
      <c r="A333" s="8"/>
      <c r="C333" s="100" t="s">
        <v>242</v>
      </c>
      <c r="E333" s="5">
        <v>20917598.129999999</v>
      </c>
      <c r="G333" s="68" t="s">
        <v>68</v>
      </c>
      <c r="H333" s="69" t="s">
        <v>8</v>
      </c>
      <c r="I333" s="70">
        <v>75</v>
      </c>
      <c r="J333" s="66"/>
      <c r="K333" s="71">
        <v>-0.05</v>
      </c>
      <c r="L333" s="66"/>
      <c r="M333" s="66">
        <f t="shared" ref="M333" si="254">E333*(1-K333)</f>
        <v>21963478.036499999</v>
      </c>
      <c r="N333" s="66"/>
      <c r="O333" s="66">
        <v>11071638.67</v>
      </c>
      <c r="P333" s="66"/>
      <c r="Q333" s="66">
        <f t="shared" ref="Q333" si="255">M333-O333</f>
        <v>10891839.3665</v>
      </c>
      <c r="R333" s="66"/>
      <c r="S333" s="72">
        <v>33.799999999999997</v>
      </c>
      <c r="T333" s="22"/>
      <c r="U333" s="5">
        <f>Q333/S333</f>
        <v>322243.768239645</v>
      </c>
      <c r="W333" s="16">
        <f>U333/E333</f>
        <v>1.5405390534656237E-2</v>
      </c>
    </row>
    <row r="334" spans="1:23" s="100" customFormat="1" x14ac:dyDescent="0.45">
      <c r="A334" s="8"/>
      <c r="C334" s="100" t="s">
        <v>243</v>
      </c>
      <c r="E334" s="5">
        <v>19969978.760000002</v>
      </c>
      <c r="G334" s="68" t="s">
        <v>68</v>
      </c>
      <c r="H334" s="69" t="s">
        <v>8</v>
      </c>
      <c r="I334" s="70">
        <v>75</v>
      </c>
      <c r="J334" s="66"/>
      <c r="K334" s="71">
        <v>-0.05</v>
      </c>
      <c r="L334" s="66"/>
      <c r="M334" s="66">
        <f t="shared" ref="M334" si="256">E334*(1-K334)</f>
        <v>20968477.698000003</v>
      </c>
      <c r="N334" s="66"/>
      <c r="O334" s="66">
        <v>2926504.32</v>
      </c>
      <c r="P334" s="66"/>
      <c r="Q334" s="66">
        <f t="shared" ref="Q334" si="257">M334-O334</f>
        <v>18041973.378000002</v>
      </c>
      <c r="R334" s="66"/>
      <c r="S334" s="72">
        <v>44.3</v>
      </c>
      <c r="T334" s="22"/>
      <c r="U334" s="5">
        <f>Q334/S334</f>
        <v>407268.02207674953</v>
      </c>
      <c r="W334" s="16">
        <f>U334/E334</f>
        <v>2.0394013782954544E-2</v>
      </c>
    </row>
    <row r="335" spans="1:23" s="100" customFormat="1" x14ac:dyDescent="0.45">
      <c r="A335" s="8"/>
      <c r="C335" s="100" t="s">
        <v>244</v>
      </c>
      <c r="E335" s="6">
        <v>28006349.02</v>
      </c>
      <c r="G335" s="68" t="s">
        <v>335</v>
      </c>
      <c r="H335" s="69" t="s">
        <v>8</v>
      </c>
      <c r="I335" s="70">
        <v>45</v>
      </c>
      <c r="J335" s="66"/>
      <c r="K335" s="73">
        <v>-0.05</v>
      </c>
      <c r="L335" s="66"/>
      <c r="M335" s="74">
        <f t="shared" ref="M335" si="258">E335*(1-K335)</f>
        <v>29406666.471000001</v>
      </c>
      <c r="N335" s="66"/>
      <c r="O335" s="74">
        <v>17506602.25</v>
      </c>
      <c r="P335" s="66"/>
      <c r="Q335" s="74">
        <f t="shared" ref="Q335" si="259">M335-O335</f>
        <v>11900064.221000001</v>
      </c>
      <c r="R335" s="66"/>
      <c r="S335" s="75">
        <v>34.9</v>
      </c>
      <c r="T335" s="22"/>
      <c r="U335" s="6">
        <f t="shared" ref="U335" si="260">Q335/S335</f>
        <v>340976.05217765045</v>
      </c>
      <c r="W335" s="27">
        <f t="shared" ref="W335" si="261">U335/E335</f>
        <v>1.217495546935273E-2</v>
      </c>
    </row>
    <row r="336" spans="1:23" s="100" customFormat="1" x14ac:dyDescent="0.45">
      <c r="A336" s="8"/>
      <c r="E336" s="5"/>
      <c r="G336" s="30"/>
      <c r="H336" s="31"/>
      <c r="I336" s="32"/>
      <c r="J336" s="5"/>
      <c r="K336" s="29"/>
      <c r="L336" s="5"/>
      <c r="M336" s="5"/>
      <c r="N336" s="5"/>
      <c r="O336" s="5"/>
      <c r="P336" s="5"/>
      <c r="Q336" s="5"/>
      <c r="R336" s="5"/>
      <c r="S336" s="22"/>
      <c r="T336" s="22"/>
      <c r="U336" s="5"/>
      <c r="W336" s="16"/>
    </row>
    <row r="337" spans="1:23" s="100" customFormat="1" x14ac:dyDescent="0.45">
      <c r="A337" s="8"/>
      <c r="C337" s="100" t="s">
        <v>77</v>
      </c>
      <c r="E337" s="5">
        <f>SUM(E333:E335)</f>
        <v>68893925.909999996</v>
      </c>
      <c r="G337" s="30"/>
      <c r="H337" s="31"/>
      <c r="I337" s="32"/>
      <c r="J337" s="5"/>
      <c r="K337" s="78">
        <f>-M337/E337+1</f>
        <v>-5.0000000000000044E-2</v>
      </c>
      <c r="L337" s="79"/>
      <c r="M337" s="5">
        <f>SUM(M333:M335)</f>
        <v>72338622.205500007</v>
      </c>
      <c r="N337" s="79"/>
      <c r="O337" s="5">
        <f>SUM(O333:O335)</f>
        <v>31504745.240000002</v>
      </c>
      <c r="P337" s="79"/>
      <c r="Q337" s="5">
        <f>SUM(Q333:Q335)</f>
        <v>40833876.965500005</v>
      </c>
      <c r="R337" s="79"/>
      <c r="S337" s="80">
        <f>Q337/U337</f>
        <v>38.145110429619066</v>
      </c>
      <c r="T337" s="62"/>
      <c r="U337" s="5">
        <f>SUM(U333:U335)</f>
        <v>1070487.8424940449</v>
      </c>
      <c r="V337" s="63"/>
      <c r="W337" s="64">
        <f>U337/E337</f>
        <v>1.5538203525989842E-2</v>
      </c>
    </row>
    <row r="338" spans="1:23" s="100" customFormat="1" x14ac:dyDescent="0.45">
      <c r="A338" s="8"/>
      <c r="E338" s="5"/>
    </row>
    <row r="339" spans="1:23" s="100" customFormat="1" x14ac:dyDescent="0.45">
      <c r="A339" s="8">
        <v>391.1</v>
      </c>
      <c r="C339" s="100" t="s">
        <v>245</v>
      </c>
      <c r="E339" s="5">
        <v>3943482.67</v>
      </c>
      <c r="G339" s="68" t="s">
        <v>81</v>
      </c>
      <c r="H339" s="69" t="s">
        <v>8</v>
      </c>
      <c r="I339" s="70">
        <v>20</v>
      </c>
      <c r="J339" s="66"/>
      <c r="K339" s="71">
        <v>0</v>
      </c>
      <c r="L339" s="66"/>
      <c r="M339" s="66">
        <f t="shared" ref="M339" si="262">E339*(1-K339)</f>
        <v>3943482.67</v>
      </c>
      <c r="N339" s="66"/>
      <c r="O339" s="66">
        <v>651019.42000000004</v>
      </c>
      <c r="P339" s="66"/>
      <c r="Q339" s="66">
        <f t="shared" ref="Q339" si="263">M339-O339</f>
        <v>3292463.25</v>
      </c>
      <c r="R339" s="66"/>
      <c r="S339" s="72">
        <v>7.5</v>
      </c>
      <c r="T339" s="22"/>
      <c r="U339" s="61">
        <f>E339*W339</f>
        <v>197174.1335</v>
      </c>
      <c r="W339" s="16">
        <v>0.05</v>
      </c>
    </row>
    <row r="340" spans="1:23" s="100" customFormat="1" x14ac:dyDescent="0.45">
      <c r="A340" s="8">
        <v>391.2</v>
      </c>
      <c r="C340" s="100" t="s">
        <v>246</v>
      </c>
      <c r="E340" s="5">
        <v>27513630.309999999</v>
      </c>
      <c r="G340" s="68" t="s">
        <v>81</v>
      </c>
      <c r="H340" s="69" t="s">
        <v>8</v>
      </c>
      <c r="I340" s="70">
        <v>5</v>
      </c>
      <c r="J340" s="66"/>
      <c r="K340" s="71">
        <v>0</v>
      </c>
      <c r="L340" s="66"/>
      <c r="M340" s="66">
        <f t="shared" ref="M340:M346" si="264">E340*(1-K340)</f>
        <v>27513630.309999999</v>
      </c>
      <c r="N340" s="66"/>
      <c r="O340" s="66">
        <v>11676567.58</v>
      </c>
      <c r="P340" s="66"/>
      <c r="Q340" s="66">
        <f t="shared" ref="Q340:Q346" si="265">M340-O340</f>
        <v>15837062.729999999</v>
      </c>
      <c r="R340" s="66"/>
      <c r="S340" s="72">
        <v>2.7</v>
      </c>
      <c r="T340" s="22"/>
      <c r="U340" s="61">
        <f t="shared" ref="U340:U347" si="266">E340*W340</f>
        <v>5502726.0619999999</v>
      </c>
      <c r="W340" s="16">
        <v>0.2</v>
      </c>
    </row>
    <row r="341" spans="1:23" s="100" customFormat="1" x14ac:dyDescent="0.45">
      <c r="A341" s="8">
        <v>392</v>
      </c>
      <c r="C341" s="100" t="s">
        <v>247</v>
      </c>
      <c r="E341" s="5">
        <v>6535111.9000000004</v>
      </c>
      <c r="G341" s="68" t="s">
        <v>89</v>
      </c>
      <c r="H341" s="69" t="s">
        <v>8</v>
      </c>
      <c r="I341" s="70">
        <v>12</v>
      </c>
      <c r="J341" s="66"/>
      <c r="K341" s="71">
        <v>0.1</v>
      </c>
      <c r="L341" s="66"/>
      <c r="M341" s="66">
        <f t="shared" si="264"/>
        <v>5881600.7100000009</v>
      </c>
      <c r="N341" s="66"/>
      <c r="O341" s="66">
        <v>3862314.11</v>
      </c>
      <c r="P341" s="66"/>
      <c r="Q341" s="66">
        <f t="shared" si="265"/>
        <v>2019286.600000001</v>
      </c>
      <c r="R341" s="66"/>
      <c r="S341" s="72">
        <v>4.8</v>
      </c>
      <c r="T341" s="22"/>
      <c r="U341" s="61">
        <f t="shared" si="266"/>
        <v>418900.67279000004</v>
      </c>
      <c r="W341" s="16">
        <v>6.4100000000000004E-2</v>
      </c>
    </row>
    <row r="342" spans="1:23" s="100" customFormat="1" x14ac:dyDescent="0.45">
      <c r="A342" s="8">
        <v>393</v>
      </c>
      <c r="C342" s="100" t="s">
        <v>248</v>
      </c>
      <c r="E342" s="5">
        <v>170596.46</v>
      </c>
      <c r="G342" s="68" t="s">
        <v>81</v>
      </c>
      <c r="H342" s="69" t="s">
        <v>8</v>
      </c>
      <c r="I342" s="70">
        <v>20</v>
      </c>
      <c r="J342" s="66"/>
      <c r="K342" s="71">
        <v>0</v>
      </c>
      <c r="L342" s="66"/>
      <c r="M342" s="66">
        <f t="shared" si="264"/>
        <v>170596.46</v>
      </c>
      <c r="N342" s="66"/>
      <c r="O342" s="66">
        <v>70989.78</v>
      </c>
      <c r="P342" s="66"/>
      <c r="Q342" s="66">
        <f t="shared" si="265"/>
        <v>99606.68</v>
      </c>
      <c r="R342" s="66"/>
      <c r="S342" s="72">
        <v>11.3</v>
      </c>
      <c r="T342" s="22"/>
      <c r="U342" s="61">
        <f t="shared" si="266"/>
        <v>8529.8230000000003</v>
      </c>
      <c r="W342" s="16">
        <v>0.05</v>
      </c>
    </row>
    <row r="343" spans="1:23" s="100" customFormat="1" x14ac:dyDescent="0.45">
      <c r="A343" s="8">
        <v>394</v>
      </c>
      <c r="C343" s="100" t="s">
        <v>73</v>
      </c>
      <c r="E343" s="5">
        <v>19341550.120000001</v>
      </c>
      <c r="G343" s="68" t="s">
        <v>81</v>
      </c>
      <c r="H343" s="69" t="s">
        <v>8</v>
      </c>
      <c r="I343" s="70">
        <v>20</v>
      </c>
      <c r="J343" s="66"/>
      <c r="K343" s="71">
        <v>0</v>
      </c>
      <c r="L343" s="66"/>
      <c r="M343" s="66">
        <f t="shared" si="264"/>
        <v>19341550.120000001</v>
      </c>
      <c r="N343" s="66"/>
      <c r="O343" s="66">
        <v>4648463.12</v>
      </c>
      <c r="P343" s="66"/>
      <c r="Q343" s="66">
        <f t="shared" si="265"/>
        <v>14693087</v>
      </c>
      <c r="R343" s="66"/>
      <c r="S343" s="72">
        <v>13.9</v>
      </c>
      <c r="T343" s="22"/>
      <c r="U343" s="61">
        <f t="shared" si="266"/>
        <v>967077.50600000005</v>
      </c>
      <c r="W343" s="16">
        <v>0.05</v>
      </c>
    </row>
    <row r="344" spans="1:23" s="100" customFormat="1" x14ac:dyDescent="0.45">
      <c r="A344" s="8">
        <v>395</v>
      </c>
      <c r="C344" s="100" t="s">
        <v>249</v>
      </c>
      <c r="E344" s="5">
        <v>7681555.8799999999</v>
      </c>
      <c r="G344" s="68" t="s">
        <v>81</v>
      </c>
      <c r="H344" s="69" t="s">
        <v>8</v>
      </c>
      <c r="I344" s="70">
        <v>20</v>
      </c>
      <c r="J344" s="66"/>
      <c r="K344" s="71">
        <v>0</v>
      </c>
      <c r="L344" s="66"/>
      <c r="M344" s="66">
        <f t="shared" si="264"/>
        <v>7681555.8799999999</v>
      </c>
      <c r="N344" s="66"/>
      <c r="O344" s="66">
        <v>1142681.57</v>
      </c>
      <c r="P344" s="66"/>
      <c r="Q344" s="66">
        <f t="shared" si="265"/>
        <v>6538874.3099999996</v>
      </c>
      <c r="R344" s="66"/>
      <c r="S344" s="72">
        <v>5.3</v>
      </c>
      <c r="T344" s="22"/>
      <c r="U344" s="61">
        <f t="shared" si="266"/>
        <v>384077.79399999999</v>
      </c>
      <c r="W344" s="16">
        <v>0.05</v>
      </c>
    </row>
    <row r="345" spans="1:23" s="100" customFormat="1" x14ac:dyDescent="0.45">
      <c r="A345" s="8">
        <v>396</v>
      </c>
      <c r="C345" s="100" t="s">
        <v>250</v>
      </c>
      <c r="E345" s="5">
        <v>4867993.71</v>
      </c>
      <c r="G345" s="68" t="s">
        <v>89</v>
      </c>
      <c r="H345" s="69" t="s">
        <v>8</v>
      </c>
      <c r="I345" s="70">
        <v>14</v>
      </c>
      <c r="J345" s="66"/>
      <c r="K345" s="71">
        <v>0.1</v>
      </c>
      <c r="L345" s="66"/>
      <c r="M345" s="66">
        <f t="shared" si="264"/>
        <v>4381194.3389999997</v>
      </c>
      <c r="N345" s="66"/>
      <c r="O345" s="66">
        <v>2975887.13</v>
      </c>
      <c r="P345" s="66"/>
      <c r="Q345" s="66">
        <f t="shared" si="265"/>
        <v>1405307.2089999998</v>
      </c>
      <c r="R345" s="66"/>
      <c r="S345" s="72">
        <v>6.4</v>
      </c>
      <c r="T345" s="22"/>
      <c r="U345" s="61">
        <f t="shared" si="266"/>
        <v>218572.917579</v>
      </c>
      <c r="W345" s="16">
        <v>4.4900000000000002E-2</v>
      </c>
    </row>
    <row r="346" spans="1:23" s="100" customFormat="1" x14ac:dyDescent="0.45">
      <c r="A346" s="8">
        <v>397</v>
      </c>
      <c r="C346" s="100" t="s">
        <v>251</v>
      </c>
      <c r="E346" s="5">
        <v>98531040.849999994</v>
      </c>
      <c r="G346" s="68" t="s">
        <v>81</v>
      </c>
      <c r="H346" s="69" t="s">
        <v>8</v>
      </c>
      <c r="I346" s="70">
        <v>15</v>
      </c>
      <c r="J346" s="66"/>
      <c r="K346" s="71">
        <v>0</v>
      </c>
      <c r="L346" s="66"/>
      <c r="M346" s="66">
        <f t="shared" si="264"/>
        <v>98531040.849999994</v>
      </c>
      <c r="N346" s="66"/>
      <c r="O346" s="66">
        <v>44906521.149999999</v>
      </c>
      <c r="P346" s="66"/>
      <c r="Q346" s="66">
        <f t="shared" si="265"/>
        <v>53624519.699999996</v>
      </c>
      <c r="R346" s="66"/>
      <c r="S346" s="72">
        <v>6.5</v>
      </c>
      <c r="T346" s="22"/>
      <c r="U346" s="61">
        <f t="shared" si="266"/>
        <v>6568736.0566666666</v>
      </c>
      <c r="W346" s="16">
        <v>6.6666666666666666E-2</v>
      </c>
    </row>
    <row r="347" spans="1:23" s="100" customFormat="1" x14ac:dyDescent="0.45">
      <c r="A347" s="8">
        <v>398</v>
      </c>
      <c r="C347" s="100" t="s">
        <v>252</v>
      </c>
      <c r="E347" s="6">
        <v>414575.88</v>
      </c>
      <c r="G347" s="68" t="s">
        <v>81</v>
      </c>
      <c r="H347" s="69" t="s">
        <v>8</v>
      </c>
      <c r="I347" s="70">
        <v>15</v>
      </c>
      <c r="J347" s="66"/>
      <c r="K347" s="73">
        <v>0</v>
      </c>
      <c r="L347" s="66"/>
      <c r="M347" s="74">
        <f t="shared" ref="M347" si="267">E347*(1-K347)</f>
        <v>414575.88</v>
      </c>
      <c r="N347" s="66"/>
      <c r="O347" s="74">
        <v>95022.88</v>
      </c>
      <c r="P347" s="66"/>
      <c r="Q347" s="74">
        <f t="shared" ref="Q347" si="268">M347-O347</f>
        <v>319553</v>
      </c>
      <c r="R347" s="66"/>
      <c r="S347" s="75">
        <v>8.6</v>
      </c>
      <c r="T347" s="22"/>
      <c r="U347" s="6">
        <f t="shared" si="266"/>
        <v>27638.392</v>
      </c>
      <c r="W347" s="27">
        <v>6.6666666666666666E-2</v>
      </c>
    </row>
    <row r="348" spans="1:23" s="100" customFormat="1" x14ac:dyDescent="0.45">
      <c r="A348" s="8"/>
      <c r="E348" s="5"/>
      <c r="G348" s="30"/>
      <c r="H348" s="31"/>
      <c r="I348" s="32"/>
      <c r="J348" s="5"/>
      <c r="K348" s="29"/>
      <c r="L348" s="5"/>
      <c r="M348" s="5"/>
      <c r="N348" s="5"/>
      <c r="O348" s="5"/>
      <c r="P348" s="5"/>
      <c r="Q348" s="5"/>
      <c r="R348" s="5"/>
      <c r="S348" s="22"/>
      <c r="T348" s="22"/>
      <c r="U348" s="5"/>
      <c r="W348" s="16"/>
    </row>
    <row r="349" spans="1:23" s="100" customFormat="1" ht="14.65" thickBot="1" x14ac:dyDescent="0.5">
      <c r="A349" s="8"/>
      <c r="C349" s="123" t="s">
        <v>240</v>
      </c>
      <c r="D349" s="122"/>
      <c r="E349" s="118">
        <f>E337+SUM(E339:E347)</f>
        <v>237893463.68999997</v>
      </c>
      <c r="G349" s="30"/>
      <c r="H349" s="31"/>
      <c r="I349" s="32"/>
      <c r="J349" s="5"/>
      <c r="K349" s="76">
        <f>-M349/E349+1</f>
        <v>-9.6866290429185042E-3</v>
      </c>
      <c r="L349" s="79"/>
      <c r="M349" s="118">
        <f>M337+SUM(M339:M347)</f>
        <v>240197849.42449999</v>
      </c>
      <c r="N349" s="79"/>
      <c r="O349" s="118">
        <f>O337+SUM(O339:O347)</f>
        <v>101534211.97999999</v>
      </c>
      <c r="P349" s="79"/>
      <c r="Q349" s="118">
        <f>Q337+SUM(Q339:Q347)</f>
        <v>138663637.4445</v>
      </c>
      <c r="R349" s="79"/>
      <c r="S349" s="77">
        <f>Q349/U349</f>
        <v>9.025276531894205</v>
      </c>
      <c r="T349" s="62"/>
      <c r="U349" s="118">
        <f>U337+SUM(U339:U347)</f>
        <v>15363921.200029712</v>
      </c>
      <c r="V349" s="63"/>
      <c r="W349" s="28">
        <f>U349/E349</f>
        <v>6.4583200234750907E-2</v>
      </c>
    </row>
    <row r="350" spans="1:23" s="100" customFormat="1" ht="14.65" thickTop="1" x14ac:dyDescent="0.45">
      <c r="A350" s="8"/>
      <c r="C350" s="127"/>
      <c r="D350" s="122"/>
      <c r="E350" s="128"/>
    </row>
    <row r="351" spans="1:23" s="100" customFormat="1" x14ac:dyDescent="0.45">
      <c r="A351" s="8"/>
    </row>
    <row r="352" spans="1:23" s="100" customFormat="1" ht="14.65" thickBot="1" x14ac:dyDescent="0.5">
      <c r="A352" s="8"/>
      <c r="C352" s="123" t="s">
        <v>253</v>
      </c>
      <c r="D352" s="122"/>
      <c r="E352" s="118">
        <f>E271+E308+E327+E349</f>
        <v>9994754455.2000027</v>
      </c>
      <c r="K352" s="76">
        <f>-M352/E352+1</f>
        <v>-0.20987440245152289</v>
      </c>
      <c r="L352" s="79"/>
      <c r="M352" s="118">
        <f>M271+M308+M327+M349</f>
        <v>12092397574.1348</v>
      </c>
      <c r="N352" s="79"/>
      <c r="O352" s="118">
        <f>O271+O308+O327+O349</f>
        <v>4327003201.6300001</v>
      </c>
      <c r="P352" s="79"/>
      <c r="Q352" s="118">
        <f>Q271+Q308+Q327+Q349</f>
        <v>7765394372.5048008</v>
      </c>
      <c r="R352" s="79"/>
      <c r="S352" s="77">
        <f>Q352/U352</f>
        <v>22.23664851610237</v>
      </c>
      <c r="T352" s="62"/>
      <c r="U352" s="118">
        <f>U271+U308+U327+U349</f>
        <v>349216041.56676733</v>
      </c>
      <c r="V352" s="63"/>
      <c r="W352" s="28">
        <f>U352/E352</f>
        <v>3.4939932054566844E-2</v>
      </c>
    </row>
    <row r="353" spans="1:15" s="100" customFormat="1" ht="14.65" thickTop="1" x14ac:dyDescent="0.45">
      <c r="A353" s="8"/>
      <c r="C353" s="2"/>
      <c r="D353" s="2"/>
      <c r="E353" s="115"/>
    </row>
    <row r="354" spans="1:15" s="100" customFormat="1" x14ac:dyDescent="0.45">
      <c r="A354" s="8"/>
    </row>
    <row r="355" spans="1:15" s="100" customFormat="1" x14ac:dyDescent="0.45">
      <c r="A355" s="8"/>
      <c r="C355" s="99" t="s">
        <v>254</v>
      </c>
    </row>
    <row r="356" spans="1:15" s="100" customFormat="1" x14ac:dyDescent="0.45">
      <c r="A356" s="8"/>
      <c r="C356" s="2"/>
    </row>
    <row r="357" spans="1:15" s="100" customFormat="1" x14ac:dyDescent="0.45">
      <c r="A357" s="8">
        <v>301</v>
      </c>
      <c r="C357" s="100" t="s">
        <v>255</v>
      </c>
      <c r="E357" s="5">
        <v>114201.76</v>
      </c>
    </row>
    <row r="358" spans="1:15" s="100" customFormat="1" x14ac:dyDescent="0.45">
      <c r="A358" s="8">
        <v>302</v>
      </c>
      <c r="C358" s="100" t="s">
        <v>256</v>
      </c>
      <c r="E358" s="5">
        <v>58674913.209999986</v>
      </c>
      <c r="O358" s="100">
        <v>17076162.740000002</v>
      </c>
    </row>
    <row r="359" spans="1:15" s="100" customFormat="1" x14ac:dyDescent="0.45">
      <c r="A359" s="92">
        <v>303</v>
      </c>
      <c r="C359" s="100" t="s">
        <v>257</v>
      </c>
      <c r="E359" s="66">
        <v>90655774.890000001</v>
      </c>
      <c r="O359" s="100">
        <v>57731555.000000015</v>
      </c>
    </row>
    <row r="360" spans="1:15" s="100" customFormat="1" x14ac:dyDescent="0.45">
      <c r="A360" s="8">
        <v>310</v>
      </c>
      <c r="C360" s="100" t="s">
        <v>258</v>
      </c>
      <c r="E360" s="5">
        <v>2788744.98</v>
      </c>
    </row>
    <row r="361" spans="1:15" s="100" customFormat="1" x14ac:dyDescent="0.45">
      <c r="A361" s="8">
        <v>317</v>
      </c>
      <c r="C361" s="100" t="s">
        <v>259</v>
      </c>
      <c r="E361" s="5">
        <v>252964</v>
      </c>
      <c r="O361" s="100">
        <v>95041.09</v>
      </c>
    </row>
    <row r="362" spans="1:15" s="100" customFormat="1" x14ac:dyDescent="0.45">
      <c r="A362" s="8">
        <v>317.10000000000002</v>
      </c>
      <c r="C362" s="100" t="s">
        <v>259</v>
      </c>
      <c r="E362" s="5">
        <v>46629967.799999997</v>
      </c>
      <c r="O362" s="100">
        <v>19218186.370000001</v>
      </c>
    </row>
    <row r="363" spans="1:15" s="100" customFormat="1" x14ac:dyDescent="0.45">
      <c r="A363" s="8">
        <v>330</v>
      </c>
      <c r="C363" s="100" t="s">
        <v>258</v>
      </c>
      <c r="E363" s="5">
        <v>11274069.970000001</v>
      </c>
    </row>
    <row r="364" spans="1:15" s="100" customFormat="1" x14ac:dyDescent="0.45">
      <c r="A364" s="8">
        <v>340</v>
      </c>
      <c r="C364" s="100" t="s">
        <v>258</v>
      </c>
      <c r="E364" s="5">
        <v>15794832.099999998</v>
      </c>
    </row>
    <row r="365" spans="1:15" s="100" customFormat="1" x14ac:dyDescent="0.45">
      <c r="A365" s="8">
        <v>347</v>
      </c>
      <c r="C365" s="100" t="s">
        <v>259</v>
      </c>
      <c r="E365" s="5">
        <v>53575909.109999999</v>
      </c>
      <c r="O365" s="100">
        <v>18062917</v>
      </c>
    </row>
    <row r="366" spans="1:15" s="100" customFormat="1" x14ac:dyDescent="0.45">
      <c r="A366" s="8">
        <v>350</v>
      </c>
      <c r="C366" s="100" t="s">
        <v>258</v>
      </c>
      <c r="E366" s="5">
        <v>3269417.8600000008</v>
      </c>
      <c r="O366" s="100">
        <v>0.01</v>
      </c>
    </row>
    <row r="367" spans="1:15" s="100" customFormat="1" x14ac:dyDescent="0.45">
      <c r="A367" s="8">
        <v>350.6</v>
      </c>
      <c r="C367" s="100" t="s">
        <v>258</v>
      </c>
      <c r="E367" s="5">
        <v>952460.66</v>
      </c>
    </row>
    <row r="368" spans="1:15" s="100" customFormat="1" x14ac:dyDescent="0.45">
      <c r="A368" s="8">
        <v>350.7</v>
      </c>
      <c r="C368" s="100" t="s">
        <v>258</v>
      </c>
      <c r="E368" s="5">
        <v>11089835.500000004</v>
      </c>
    </row>
    <row r="369" spans="1:23" s="100" customFormat="1" x14ac:dyDescent="0.45">
      <c r="A369" s="8">
        <v>350.9</v>
      </c>
      <c r="C369" s="100" t="s">
        <v>258</v>
      </c>
      <c r="E369" s="5">
        <v>1908.09</v>
      </c>
    </row>
    <row r="370" spans="1:23" s="100" customFormat="1" x14ac:dyDescent="0.45">
      <c r="A370" s="8">
        <v>359.9</v>
      </c>
      <c r="C370" s="100" t="s">
        <v>259</v>
      </c>
      <c r="E370" s="5">
        <v>1600636.74</v>
      </c>
      <c r="O370" s="100">
        <v>469026.84</v>
      </c>
    </row>
    <row r="371" spans="1:23" s="100" customFormat="1" x14ac:dyDescent="0.45">
      <c r="A371" s="8">
        <v>360</v>
      </c>
      <c r="C371" s="100" t="s">
        <v>258</v>
      </c>
      <c r="E371" s="5">
        <v>34438542.689999975</v>
      </c>
      <c r="O371" s="100">
        <v>9.25</v>
      </c>
    </row>
    <row r="372" spans="1:23" s="100" customFormat="1" x14ac:dyDescent="0.45">
      <c r="A372" s="8">
        <v>370</v>
      </c>
      <c r="C372" s="100" t="s">
        <v>295</v>
      </c>
      <c r="E372" s="5">
        <v>120194688.27</v>
      </c>
      <c r="O372" s="100">
        <v>16410660.470000001</v>
      </c>
    </row>
    <row r="373" spans="1:23" s="100" customFormat="1" x14ac:dyDescent="0.45">
      <c r="A373" s="8">
        <v>374</v>
      </c>
      <c r="C373" s="100" t="s">
        <v>259</v>
      </c>
      <c r="E373" s="5">
        <v>6363632.6699999999</v>
      </c>
      <c r="O373" s="100">
        <v>627470.28</v>
      </c>
    </row>
    <row r="374" spans="1:23" s="100" customFormat="1" x14ac:dyDescent="0.45">
      <c r="A374" s="8">
        <v>389</v>
      </c>
      <c r="C374" s="100" t="s">
        <v>258</v>
      </c>
      <c r="E374" s="5">
        <v>5100521.32</v>
      </c>
      <c r="O374" s="100">
        <v>6000.03</v>
      </c>
    </row>
    <row r="375" spans="1:23" s="100" customFormat="1" x14ac:dyDescent="0.45">
      <c r="A375" s="8">
        <v>390.1</v>
      </c>
      <c r="C375" s="100" t="s">
        <v>71</v>
      </c>
      <c r="E375" s="6">
        <v>184775.85</v>
      </c>
      <c r="O375" s="13">
        <v>184775.85</v>
      </c>
    </row>
    <row r="376" spans="1:23" s="100" customFormat="1" x14ac:dyDescent="0.45">
      <c r="A376" s="8"/>
    </row>
    <row r="377" spans="1:23" s="100" customFormat="1" ht="14.65" thickBot="1" x14ac:dyDescent="0.5">
      <c r="A377" s="8"/>
      <c r="C377" s="124" t="s">
        <v>309</v>
      </c>
      <c r="D377" s="63"/>
      <c r="E377" s="60">
        <f>SUM(E357:E375)</f>
        <v>462957797.47000003</v>
      </c>
      <c r="K377" s="78"/>
      <c r="L377" s="79"/>
      <c r="M377" s="61"/>
      <c r="N377" s="79"/>
      <c r="O377" s="60">
        <f>SUM(O357:O375)</f>
        <v>129881804.93000002</v>
      </c>
      <c r="P377" s="79"/>
      <c r="Q377" s="61"/>
      <c r="R377" s="79"/>
      <c r="S377" s="80"/>
      <c r="T377" s="62"/>
      <c r="U377" s="61"/>
      <c r="V377" s="63"/>
      <c r="W377" s="64"/>
    </row>
    <row r="378" spans="1:23" s="100" customFormat="1" ht="14.65" thickTop="1" x14ac:dyDescent="0.45">
      <c r="A378" s="8"/>
      <c r="E378" s="61"/>
    </row>
    <row r="379" spans="1:23" s="100" customFormat="1" x14ac:dyDescent="0.45">
      <c r="A379" s="8"/>
      <c r="E379" s="61"/>
    </row>
    <row r="380" spans="1:23" s="100" customFormat="1" ht="14.65" thickBot="1" x14ac:dyDescent="0.5">
      <c r="A380" s="8"/>
      <c r="C380" s="55" t="s">
        <v>260</v>
      </c>
      <c r="D380" s="2"/>
      <c r="E380" s="14">
        <f>E352+E377</f>
        <v>10457712252.670002</v>
      </c>
      <c r="K380" s="86">
        <f>-M380/E380+1</f>
        <v>-0.1563138554560477</v>
      </c>
      <c r="L380" s="132"/>
      <c r="M380" s="14">
        <f>M352+M377</f>
        <v>12092397574.1348</v>
      </c>
      <c r="N380" s="132"/>
      <c r="O380" s="14">
        <f>O352+O377</f>
        <v>4456885006.5600004</v>
      </c>
      <c r="P380" s="132"/>
      <c r="Q380" s="14">
        <f>Q352+Q377</f>
        <v>7765394372.5048008</v>
      </c>
      <c r="R380" s="132"/>
      <c r="S380" s="87">
        <f>Q380/U380</f>
        <v>22.23664851610237</v>
      </c>
      <c r="T380" s="133"/>
      <c r="U380" s="14">
        <f>U352+U377</f>
        <v>349216041.56676733</v>
      </c>
      <c r="V380" s="130"/>
      <c r="W380" s="28">
        <f>U380/E380</f>
        <v>3.3393158381997703E-2</v>
      </c>
    </row>
    <row r="381" spans="1:23" s="100" customFormat="1" ht="14.65" thickTop="1" x14ac:dyDescent="0.45"/>
    <row r="382" spans="1:23" s="100" customFormat="1" x14ac:dyDescent="0.45"/>
    <row r="383" spans="1:23" s="100" customFormat="1" x14ac:dyDescent="0.45">
      <c r="A383" s="150" t="s">
        <v>261</v>
      </c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</row>
    <row r="384" spans="1:23" s="100" customFormat="1" x14ac:dyDescent="0.45"/>
    <row r="385" spans="1:23" s="100" customFormat="1" x14ac:dyDescent="0.45"/>
    <row r="386" spans="1:23" s="100" customFormat="1" x14ac:dyDescent="0.45">
      <c r="A386" s="8"/>
      <c r="C386" s="99" t="s">
        <v>266</v>
      </c>
    </row>
    <row r="387" spans="1:23" s="100" customFormat="1" x14ac:dyDescent="0.45">
      <c r="A387" s="92"/>
      <c r="B387" s="111"/>
      <c r="C387" s="96"/>
      <c r="D387" s="111"/>
      <c r="E387" s="111"/>
    </row>
    <row r="388" spans="1:23" s="100" customFormat="1" x14ac:dyDescent="0.45">
      <c r="A388" s="92">
        <v>350.3</v>
      </c>
      <c r="B388" s="111"/>
      <c r="C388" s="111" t="s">
        <v>123</v>
      </c>
      <c r="D388" s="111"/>
      <c r="E388" s="66">
        <v>33641.1</v>
      </c>
      <c r="G388" s="68" t="s">
        <v>81</v>
      </c>
      <c r="H388" s="69" t="s">
        <v>8</v>
      </c>
      <c r="I388" s="70"/>
      <c r="J388" s="66"/>
      <c r="K388" s="71">
        <v>0</v>
      </c>
      <c r="L388" s="66"/>
      <c r="M388" s="66">
        <f t="shared" ref="M388" si="269">E388*(1-K388)</f>
        <v>33641.1</v>
      </c>
      <c r="N388" s="66"/>
      <c r="O388" s="66">
        <v>8850.27</v>
      </c>
      <c r="P388" s="66"/>
      <c r="Q388" s="66">
        <f t="shared" ref="Q388" si="270">M388-O388</f>
        <v>24790.829999999998</v>
      </c>
      <c r="R388" s="66"/>
      <c r="S388" s="72">
        <v>22</v>
      </c>
      <c r="T388" s="22"/>
      <c r="U388" s="5">
        <f>Q388/S388</f>
        <v>1126.8559090909091</v>
      </c>
      <c r="W388" s="16">
        <f>U388/E388</f>
        <v>3.3496404965679162E-2</v>
      </c>
    </row>
    <row r="389" spans="1:23" s="100" customFormat="1" x14ac:dyDescent="0.45">
      <c r="A389" s="92">
        <v>351.1</v>
      </c>
      <c r="B389" s="111"/>
      <c r="C389" s="111" t="s">
        <v>267</v>
      </c>
      <c r="D389" s="111"/>
      <c r="E389" s="66">
        <v>300408.21999999997</v>
      </c>
      <c r="G389" s="68" t="s">
        <v>82</v>
      </c>
      <c r="H389" s="69" t="s">
        <v>8</v>
      </c>
      <c r="I389" s="70">
        <v>55</v>
      </c>
      <c r="J389" s="66"/>
      <c r="K389" s="71">
        <v>-0.05</v>
      </c>
      <c r="L389" s="66"/>
      <c r="M389" s="66">
        <f t="shared" ref="M389:M399" si="271">E389*(1-K389)</f>
        <v>315428.63099999999</v>
      </c>
      <c r="N389" s="66"/>
      <c r="O389" s="66">
        <v>197023.98</v>
      </c>
      <c r="P389" s="66"/>
      <c r="Q389" s="66">
        <f t="shared" ref="Q389:Q399" si="272">M389-O389</f>
        <v>118404.65099999998</v>
      </c>
      <c r="R389" s="66"/>
      <c r="S389" s="72">
        <v>17.2</v>
      </c>
      <c r="T389" s="22"/>
      <c r="U389" s="5">
        <f t="shared" ref="U389:U399" si="273">Q389/S389</f>
        <v>6883.9913372093015</v>
      </c>
      <c r="W389" s="16">
        <f t="shared" ref="W389:W399" si="274">U389/E389</f>
        <v>2.291545596591632E-2</v>
      </c>
    </row>
    <row r="390" spans="1:23" s="100" customFormat="1" x14ac:dyDescent="0.45">
      <c r="A390" s="92">
        <v>351.2</v>
      </c>
      <c r="B390" s="111"/>
      <c r="C390" s="111" t="s">
        <v>268</v>
      </c>
      <c r="D390" s="111"/>
      <c r="E390" s="66">
        <v>558789.35</v>
      </c>
      <c r="G390" s="68" t="s">
        <v>82</v>
      </c>
      <c r="H390" s="69" t="s">
        <v>8</v>
      </c>
      <c r="I390" s="70">
        <v>55</v>
      </c>
      <c r="J390" s="66"/>
      <c r="K390" s="71">
        <v>-0.05</v>
      </c>
      <c r="L390" s="66"/>
      <c r="M390" s="66">
        <f t="shared" si="271"/>
        <v>586728.8175</v>
      </c>
      <c r="N390" s="66"/>
      <c r="O390" s="66">
        <v>257544.01</v>
      </c>
      <c r="P390" s="66"/>
      <c r="Q390" s="66">
        <f t="shared" si="272"/>
        <v>329184.8075</v>
      </c>
      <c r="R390" s="66"/>
      <c r="S390" s="72">
        <v>19.899999999999999</v>
      </c>
      <c r="T390" s="22"/>
      <c r="U390" s="5">
        <f t="shared" si="273"/>
        <v>16541.95012562814</v>
      </c>
      <c r="W390" s="16">
        <f t="shared" si="274"/>
        <v>2.9603195060228224E-2</v>
      </c>
    </row>
    <row r="391" spans="1:23" s="100" customFormat="1" x14ac:dyDescent="0.45">
      <c r="A391" s="92">
        <v>351.3</v>
      </c>
      <c r="B391" s="111"/>
      <c r="C391" s="111" t="s">
        <v>279</v>
      </c>
      <c r="D391" s="111"/>
      <c r="E391" s="66">
        <v>2244.87</v>
      </c>
      <c r="G391" s="68" t="s">
        <v>82</v>
      </c>
      <c r="H391" s="69" t="s">
        <v>8</v>
      </c>
      <c r="I391" s="70">
        <v>55</v>
      </c>
      <c r="J391" s="66"/>
      <c r="K391" s="71">
        <v>-0.05</v>
      </c>
      <c r="L391" s="66"/>
      <c r="M391" s="66">
        <f t="shared" si="271"/>
        <v>2357.1134999999999</v>
      </c>
      <c r="N391" s="66"/>
      <c r="O391" s="66">
        <v>1887.95</v>
      </c>
      <c r="P391" s="66"/>
      <c r="Q391" s="66">
        <f t="shared" si="272"/>
        <v>469.16349999999989</v>
      </c>
      <c r="R391" s="66"/>
      <c r="S391" s="72">
        <v>11.7</v>
      </c>
      <c r="T391" s="22"/>
      <c r="U391" s="5">
        <f t="shared" si="273"/>
        <v>40.099444444444437</v>
      </c>
      <c r="W391" s="16">
        <f t="shared" si="274"/>
        <v>1.7862702269817156E-2</v>
      </c>
    </row>
    <row r="392" spans="1:23" s="100" customFormat="1" x14ac:dyDescent="0.45">
      <c r="A392" s="92">
        <v>351.4</v>
      </c>
      <c r="B392" s="111"/>
      <c r="C392" s="111" t="s">
        <v>269</v>
      </c>
      <c r="D392" s="111"/>
      <c r="E392" s="66">
        <v>232604.97</v>
      </c>
      <c r="G392" s="68" t="s">
        <v>68</v>
      </c>
      <c r="H392" s="69" t="s">
        <v>8</v>
      </c>
      <c r="I392" s="70">
        <v>50</v>
      </c>
      <c r="J392" s="66"/>
      <c r="K392" s="71">
        <v>-0.05</v>
      </c>
      <c r="L392" s="66"/>
      <c r="M392" s="66">
        <f t="shared" si="271"/>
        <v>244235.21850000002</v>
      </c>
      <c r="N392" s="66"/>
      <c r="O392" s="66">
        <v>83414.97</v>
      </c>
      <c r="P392" s="66"/>
      <c r="Q392" s="66">
        <f t="shared" si="272"/>
        <v>160820.24850000002</v>
      </c>
      <c r="R392" s="66"/>
      <c r="S392" s="72">
        <v>19.899999999999999</v>
      </c>
      <c r="T392" s="22"/>
      <c r="U392" s="5">
        <f t="shared" si="273"/>
        <v>8081.4195226130669</v>
      </c>
      <c r="W392" s="16">
        <f t="shared" si="274"/>
        <v>3.4743107692896964E-2</v>
      </c>
    </row>
    <row r="393" spans="1:23" s="100" customFormat="1" x14ac:dyDescent="0.45">
      <c r="A393" s="92">
        <v>352</v>
      </c>
      <c r="B393" s="111"/>
      <c r="C393" s="111" t="s">
        <v>270</v>
      </c>
      <c r="D393" s="111"/>
      <c r="E393" s="66">
        <v>15987736.23</v>
      </c>
      <c r="G393" s="68" t="s">
        <v>82</v>
      </c>
      <c r="H393" s="69" t="s">
        <v>8</v>
      </c>
      <c r="I393" s="70">
        <v>60</v>
      </c>
      <c r="J393" s="66"/>
      <c r="K393" s="71">
        <v>-0.25</v>
      </c>
      <c r="L393" s="66"/>
      <c r="M393" s="66">
        <f t="shared" si="271"/>
        <v>19984670.287500001</v>
      </c>
      <c r="N393" s="66"/>
      <c r="O393" s="66">
        <v>7239454.4800000004</v>
      </c>
      <c r="P393" s="66"/>
      <c r="Q393" s="66">
        <f t="shared" si="272"/>
        <v>12745215.807500001</v>
      </c>
      <c r="R393" s="66"/>
      <c r="S393" s="72">
        <v>20.5</v>
      </c>
      <c r="T393" s="22"/>
      <c r="U393" s="5">
        <f t="shared" si="273"/>
        <v>621717.84426829277</v>
      </c>
      <c r="W393" s="16">
        <f t="shared" si="274"/>
        <v>3.8887171724892332E-2</v>
      </c>
    </row>
    <row r="394" spans="1:23" s="100" customFormat="1" x14ac:dyDescent="0.45">
      <c r="A394" s="92">
        <v>352.2</v>
      </c>
      <c r="B394" s="111"/>
      <c r="C394" s="111" t="s">
        <v>271</v>
      </c>
      <c r="D394" s="111"/>
      <c r="E394" s="66">
        <v>1757701.36</v>
      </c>
      <c r="G394" s="68" t="s">
        <v>82</v>
      </c>
      <c r="H394" s="69" t="s">
        <v>8</v>
      </c>
      <c r="I394" s="70">
        <v>60</v>
      </c>
      <c r="J394" s="66"/>
      <c r="K394" s="71">
        <v>-0.05</v>
      </c>
      <c r="L394" s="66"/>
      <c r="M394" s="66">
        <f t="shared" si="271"/>
        <v>1845586.4280000001</v>
      </c>
      <c r="N394" s="66"/>
      <c r="O394" s="66">
        <v>1291535.74</v>
      </c>
      <c r="P394" s="66"/>
      <c r="Q394" s="66">
        <f t="shared" si="272"/>
        <v>554050.68800000008</v>
      </c>
      <c r="R394" s="66"/>
      <c r="S394" s="72">
        <v>21.6</v>
      </c>
      <c r="T394" s="22"/>
      <c r="U394" s="5">
        <f t="shared" si="273"/>
        <v>25650.494814814818</v>
      </c>
      <c r="W394" s="16">
        <f t="shared" si="274"/>
        <v>1.4593204169117111E-2</v>
      </c>
    </row>
    <row r="395" spans="1:23" s="100" customFormat="1" x14ac:dyDescent="0.45">
      <c r="A395" s="92">
        <v>352.3</v>
      </c>
      <c r="B395" s="111"/>
      <c r="C395" s="111" t="s">
        <v>272</v>
      </c>
      <c r="D395" s="111"/>
      <c r="E395" s="66">
        <v>4185430.83</v>
      </c>
      <c r="G395" s="68" t="s">
        <v>81</v>
      </c>
      <c r="H395" s="69" t="s">
        <v>8</v>
      </c>
      <c r="I395" s="70"/>
      <c r="J395" s="66"/>
      <c r="K395" s="71">
        <v>0</v>
      </c>
      <c r="L395" s="66"/>
      <c r="M395" s="66">
        <f t="shared" si="271"/>
        <v>4185430.83</v>
      </c>
      <c r="N395" s="66"/>
      <c r="O395" s="66">
        <v>2460341.41</v>
      </c>
      <c r="P395" s="66"/>
      <c r="Q395" s="66">
        <f t="shared" si="272"/>
        <v>1725089.42</v>
      </c>
      <c r="R395" s="66"/>
      <c r="S395" s="72">
        <v>22</v>
      </c>
      <c r="T395" s="22"/>
      <c r="U395" s="5">
        <f t="shared" si="273"/>
        <v>78413.155454545456</v>
      </c>
      <c r="W395" s="16">
        <f t="shared" si="274"/>
        <v>1.8734787083924991E-2</v>
      </c>
    </row>
    <row r="396" spans="1:23" s="100" customFormat="1" x14ac:dyDescent="0.45">
      <c r="A396" s="92">
        <v>353</v>
      </c>
      <c r="B396" s="111"/>
      <c r="C396" s="111" t="s">
        <v>273</v>
      </c>
      <c r="D396" s="111"/>
      <c r="E396" s="66">
        <v>3330266.9</v>
      </c>
      <c r="G396" s="68" t="s">
        <v>82</v>
      </c>
      <c r="H396" s="69" t="s">
        <v>8</v>
      </c>
      <c r="I396" s="70">
        <v>55</v>
      </c>
      <c r="J396" s="66"/>
      <c r="K396" s="71">
        <v>-0.2</v>
      </c>
      <c r="L396" s="66"/>
      <c r="M396" s="66">
        <f t="shared" si="271"/>
        <v>3996320.28</v>
      </c>
      <c r="N396" s="66"/>
      <c r="O396" s="66">
        <v>2025588.31</v>
      </c>
      <c r="P396" s="66"/>
      <c r="Q396" s="66">
        <f t="shared" si="272"/>
        <v>1970731.9699999997</v>
      </c>
      <c r="R396" s="66"/>
      <c r="S396" s="72">
        <v>20.9</v>
      </c>
      <c r="T396" s="22"/>
      <c r="U396" s="5">
        <f t="shared" si="273"/>
        <v>94293.395693779894</v>
      </c>
      <c r="W396" s="16">
        <f t="shared" si="274"/>
        <v>2.831406566656261E-2</v>
      </c>
    </row>
    <row r="397" spans="1:23" s="100" customFormat="1" x14ac:dyDescent="0.45">
      <c r="A397" s="92">
        <v>354</v>
      </c>
      <c r="B397" s="111"/>
      <c r="C397" s="111" t="s">
        <v>274</v>
      </c>
      <c r="D397" s="111"/>
      <c r="E397" s="66">
        <v>22761438.899999999</v>
      </c>
      <c r="G397" s="68" t="s">
        <v>83</v>
      </c>
      <c r="H397" s="69" t="s">
        <v>8</v>
      </c>
      <c r="I397" s="70">
        <v>45</v>
      </c>
      <c r="J397" s="66"/>
      <c r="K397" s="71">
        <v>-0.1</v>
      </c>
      <c r="L397" s="66"/>
      <c r="M397" s="66">
        <f t="shared" si="271"/>
        <v>25037582.789999999</v>
      </c>
      <c r="N397" s="66"/>
      <c r="O397" s="66">
        <v>9165670.7899999991</v>
      </c>
      <c r="P397" s="66"/>
      <c r="Q397" s="66">
        <f t="shared" si="272"/>
        <v>15871912</v>
      </c>
      <c r="R397" s="66"/>
      <c r="S397" s="72">
        <v>20.3</v>
      </c>
      <c r="T397" s="22"/>
      <c r="U397" s="5">
        <f t="shared" si="273"/>
        <v>781867.58620689658</v>
      </c>
      <c r="W397" s="16">
        <f t="shared" si="274"/>
        <v>3.4350534236519494E-2</v>
      </c>
    </row>
    <row r="398" spans="1:23" s="100" customFormat="1" x14ac:dyDescent="0.45">
      <c r="A398" s="92">
        <v>355</v>
      </c>
      <c r="B398" s="111"/>
      <c r="C398" s="111" t="s">
        <v>275</v>
      </c>
      <c r="D398" s="111"/>
      <c r="E398" s="66">
        <v>1336293.67</v>
      </c>
      <c r="G398" s="68" t="s">
        <v>88</v>
      </c>
      <c r="H398" s="69" t="s">
        <v>8</v>
      </c>
      <c r="I398" s="70">
        <v>25</v>
      </c>
      <c r="J398" s="66"/>
      <c r="K398" s="71">
        <v>-0.05</v>
      </c>
      <c r="L398" s="66"/>
      <c r="M398" s="66">
        <f t="shared" si="271"/>
        <v>1403108.3535</v>
      </c>
      <c r="N398" s="66"/>
      <c r="O398" s="66">
        <v>433115.7</v>
      </c>
      <c r="P398" s="66"/>
      <c r="Q398" s="66">
        <f t="shared" si="272"/>
        <v>969992.65350000001</v>
      </c>
      <c r="R398" s="66"/>
      <c r="S398" s="72">
        <v>16</v>
      </c>
      <c r="T398" s="22"/>
      <c r="U398" s="5">
        <f t="shared" si="273"/>
        <v>60624.540843750001</v>
      </c>
      <c r="W398" s="16">
        <f t="shared" si="274"/>
        <v>4.5367677932463754E-2</v>
      </c>
    </row>
    <row r="399" spans="1:23" s="100" customFormat="1" x14ac:dyDescent="0.45">
      <c r="A399" s="92">
        <v>356</v>
      </c>
      <c r="B399" s="111"/>
      <c r="C399" s="111" t="s">
        <v>276</v>
      </c>
      <c r="D399" s="111"/>
      <c r="E399" s="66">
        <v>2821445.78</v>
      </c>
      <c r="G399" s="68" t="s">
        <v>83</v>
      </c>
      <c r="H399" s="69" t="s">
        <v>8</v>
      </c>
      <c r="I399" s="70">
        <v>45</v>
      </c>
      <c r="J399" s="66"/>
      <c r="K399" s="71">
        <v>-0.05</v>
      </c>
      <c r="L399" s="66"/>
      <c r="M399" s="66">
        <f t="shared" si="271"/>
        <v>2962518.0690000001</v>
      </c>
      <c r="N399" s="66"/>
      <c r="O399" s="66">
        <v>1371648.03</v>
      </c>
      <c r="P399" s="66"/>
      <c r="Q399" s="66">
        <f t="shared" si="272"/>
        <v>1590870.0390000001</v>
      </c>
      <c r="R399" s="66"/>
      <c r="S399" s="72">
        <v>19.600000000000001</v>
      </c>
      <c r="T399" s="22"/>
      <c r="U399" s="5">
        <f t="shared" si="273"/>
        <v>81166.838724489789</v>
      </c>
      <c r="W399" s="16">
        <f t="shared" si="274"/>
        <v>2.8767818010130182E-2</v>
      </c>
    </row>
    <row r="400" spans="1:23" s="100" customFormat="1" x14ac:dyDescent="0.45">
      <c r="A400" s="92">
        <v>357</v>
      </c>
      <c r="B400" s="111"/>
      <c r="C400" s="111" t="s">
        <v>277</v>
      </c>
      <c r="D400" s="111"/>
      <c r="E400" s="74">
        <v>460435.91</v>
      </c>
      <c r="G400" s="68" t="s">
        <v>338</v>
      </c>
      <c r="H400" s="69" t="s">
        <v>8</v>
      </c>
      <c r="I400" s="70">
        <v>25</v>
      </c>
      <c r="J400" s="66"/>
      <c r="K400" s="73">
        <v>0</v>
      </c>
      <c r="L400" s="66"/>
      <c r="M400" s="74">
        <f t="shared" ref="M400" si="275">E400*(1-K400)</f>
        <v>460435.91</v>
      </c>
      <c r="N400" s="66"/>
      <c r="O400" s="74">
        <v>81509.289999999994</v>
      </c>
      <c r="P400" s="66"/>
      <c r="Q400" s="74">
        <f t="shared" ref="Q400" si="276">M400-O400</f>
        <v>378926.62</v>
      </c>
      <c r="R400" s="66"/>
      <c r="S400" s="75">
        <v>13.6</v>
      </c>
      <c r="T400" s="22"/>
      <c r="U400" s="6">
        <f t="shared" ref="U400" si="277">Q400/S400</f>
        <v>27862.251470588235</v>
      </c>
      <c r="W400" s="27">
        <f t="shared" ref="W400" si="278">U400/E400</f>
        <v>6.0512768151789541E-2</v>
      </c>
    </row>
    <row r="401" spans="1:23" s="100" customFormat="1" x14ac:dyDescent="0.45">
      <c r="A401" s="8"/>
      <c r="E401" s="61"/>
      <c r="G401" s="30"/>
      <c r="H401" s="31"/>
      <c r="I401" s="32"/>
      <c r="J401" s="5"/>
      <c r="K401" s="29"/>
      <c r="L401" s="5"/>
      <c r="M401" s="5"/>
      <c r="N401" s="5"/>
      <c r="O401" s="5"/>
      <c r="P401" s="5"/>
      <c r="Q401" s="5"/>
      <c r="R401" s="5"/>
      <c r="S401" s="22"/>
      <c r="T401" s="22"/>
      <c r="U401" s="5"/>
      <c r="W401" s="16"/>
    </row>
    <row r="402" spans="1:23" s="100" customFormat="1" ht="14.65" thickBot="1" x14ac:dyDescent="0.5">
      <c r="A402" s="8"/>
      <c r="C402" s="123" t="s">
        <v>278</v>
      </c>
      <c r="D402" s="122"/>
      <c r="E402" s="118">
        <f>SUM(E388:E400)</f>
        <v>53768438.089999996</v>
      </c>
      <c r="G402" s="30"/>
      <c r="H402" s="31"/>
      <c r="I402" s="32"/>
      <c r="J402" s="5"/>
      <c r="K402" s="76">
        <f>-M402/E402+1</f>
        <v>-0.13557406533361327</v>
      </c>
      <c r="L402" s="79"/>
      <c r="M402" s="118">
        <f>SUM(M388:M400)</f>
        <v>61058043.828499995</v>
      </c>
      <c r="N402" s="79"/>
      <c r="O402" s="118">
        <f>SUM(O388:O400)</f>
        <v>24617584.93</v>
      </c>
      <c r="P402" s="79"/>
      <c r="Q402" s="118">
        <f>SUM(Q388:Q400)</f>
        <v>36440458.898499995</v>
      </c>
      <c r="R402" s="79"/>
      <c r="S402" s="77">
        <f>Q402/U402</f>
        <v>20.19678337431602</v>
      </c>
      <c r="T402" s="62"/>
      <c r="U402" s="118">
        <f>SUM(U388:U400)</f>
        <v>1804270.4238161431</v>
      </c>
      <c r="V402" s="63"/>
      <c r="W402" s="28">
        <f>U402/E402</f>
        <v>3.3556310875091352E-2</v>
      </c>
    </row>
    <row r="403" spans="1:23" s="100" customFormat="1" ht="14.65" thickTop="1" x14ac:dyDescent="0.45">
      <c r="A403" s="8"/>
      <c r="E403" s="61"/>
    </row>
    <row r="404" spans="1:23" s="100" customFormat="1" x14ac:dyDescent="0.45">
      <c r="A404" s="8"/>
      <c r="E404" s="61"/>
    </row>
    <row r="405" spans="1:23" s="100" customFormat="1" x14ac:dyDescent="0.45">
      <c r="A405" s="8"/>
      <c r="C405" s="99" t="s">
        <v>283</v>
      </c>
    </row>
    <row r="406" spans="1:23" s="100" customFormat="1" x14ac:dyDescent="0.45">
      <c r="A406" s="92"/>
      <c r="B406" s="111"/>
      <c r="C406" s="96"/>
      <c r="D406" s="111"/>
      <c r="E406" s="111"/>
    </row>
    <row r="407" spans="1:23" s="100" customFormat="1" x14ac:dyDescent="0.45">
      <c r="A407" s="92">
        <v>361</v>
      </c>
      <c r="B407" s="111"/>
      <c r="C407" s="111" t="s">
        <v>280</v>
      </c>
      <c r="D407" s="111"/>
      <c r="E407" s="66">
        <v>4155602.12</v>
      </c>
      <c r="G407" s="68" t="s">
        <v>83</v>
      </c>
      <c r="H407" s="69" t="s">
        <v>8</v>
      </c>
      <c r="I407" s="70">
        <v>50</v>
      </c>
      <c r="J407" s="66"/>
      <c r="K407" s="71">
        <v>-0.05</v>
      </c>
      <c r="L407" s="66"/>
      <c r="M407" s="66">
        <f t="shared" ref="M407" si="279">E407*(1-K407)</f>
        <v>4363382.2260000007</v>
      </c>
      <c r="N407" s="66"/>
      <c r="O407" s="66">
        <v>1982497.36</v>
      </c>
      <c r="P407" s="66"/>
      <c r="Q407" s="66">
        <f t="shared" ref="Q407" si="280">M407-O407</f>
        <v>2380884.8660000004</v>
      </c>
      <c r="R407" s="66"/>
      <c r="S407" s="72">
        <v>21.3</v>
      </c>
      <c r="T407" s="22"/>
      <c r="U407" s="5">
        <f>Q407/S407</f>
        <v>111778.63220657279</v>
      </c>
      <c r="W407" s="16">
        <f>U407/E407</f>
        <v>2.6898299928332113E-2</v>
      </c>
    </row>
    <row r="408" spans="1:23" s="100" customFormat="1" x14ac:dyDescent="0.45">
      <c r="A408" s="92">
        <v>362</v>
      </c>
      <c r="B408" s="111"/>
      <c r="C408" s="111" t="s">
        <v>281</v>
      </c>
      <c r="D408" s="111"/>
      <c r="E408" s="66">
        <v>3683221.39</v>
      </c>
      <c r="G408" s="68" t="s">
        <v>83</v>
      </c>
      <c r="H408" s="69" t="s">
        <v>8</v>
      </c>
      <c r="I408" s="70">
        <v>50</v>
      </c>
      <c r="J408" s="66"/>
      <c r="K408" s="71">
        <v>-0.05</v>
      </c>
      <c r="L408" s="66"/>
      <c r="M408" s="66">
        <f t="shared" ref="M408:M409" si="281">E408*(1-K408)</f>
        <v>3867382.4595000003</v>
      </c>
      <c r="N408" s="66"/>
      <c r="O408" s="66">
        <v>1931136.42</v>
      </c>
      <c r="P408" s="66"/>
      <c r="Q408" s="66">
        <f t="shared" ref="Q408:Q409" si="282">M408-O408</f>
        <v>1936246.0395000004</v>
      </c>
      <c r="R408" s="66"/>
      <c r="S408" s="72">
        <v>21.4</v>
      </c>
      <c r="T408" s="22"/>
      <c r="U408" s="5">
        <f t="shared" ref="U408:U409" si="283">Q408/S408</f>
        <v>90478.786892523392</v>
      </c>
      <c r="W408" s="16">
        <f t="shared" ref="W408:W409" si="284">U408/E408</f>
        <v>2.4565123111571469E-2</v>
      </c>
    </row>
    <row r="409" spans="1:23" s="100" customFormat="1" x14ac:dyDescent="0.45">
      <c r="A409" s="92">
        <v>363</v>
      </c>
      <c r="B409" s="111"/>
      <c r="C409" s="111" t="s">
        <v>282</v>
      </c>
      <c r="D409" s="111"/>
      <c r="E409" s="66">
        <v>3984038.93</v>
      </c>
      <c r="G409" s="68" t="s">
        <v>75</v>
      </c>
      <c r="H409" s="69" t="s">
        <v>8</v>
      </c>
      <c r="I409" s="70">
        <v>40</v>
      </c>
      <c r="J409" s="66"/>
      <c r="K409" s="71">
        <v>-0.05</v>
      </c>
      <c r="L409" s="66"/>
      <c r="M409" s="66">
        <f t="shared" si="281"/>
        <v>4183240.8765000002</v>
      </c>
      <c r="N409" s="66"/>
      <c r="O409" s="66">
        <v>2249286.3199999998</v>
      </c>
      <c r="P409" s="66"/>
      <c r="Q409" s="66">
        <f t="shared" si="282"/>
        <v>1933954.5565000004</v>
      </c>
      <c r="R409" s="66"/>
      <c r="S409" s="72">
        <v>19.3</v>
      </c>
      <c r="T409" s="22"/>
      <c r="U409" s="5">
        <f t="shared" si="283"/>
        <v>100204.89930051815</v>
      </c>
      <c r="W409" s="16">
        <f t="shared" si="284"/>
        <v>2.5151586382846453E-2</v>
      </c>
    </row>
    <row r="410" spans="1:23" s="100" customFormat="1" x14ac:dyDescent="0.45">
      <c r="A410" s="92">
        <v>364</v>
      </c>
      <c r="B410" s="111"/>
      <c r="C410" s="111" t="s">
        <v>72</v>
      </c>
      <c r="D410" s="111"/>
      <c r="E410" s="74">
        <v>970580.63</v>
      </c>
      <c r="G410" s="68" t="s">
        <v>89</v>
      </c>
      <c r="H410" s="69" t="s">
        <v>8</v>
      </c>
      <c r="I410" s="70">
        <v>25</v>
      </c>
      <c r="J410" s="66"/>
      <c r="K410" s="73">
        <v>-0.05</v>
      </c>
      <c r="L410" s="66"/>
      <c r="M410" s="74">
        <f t="shared" ref="M410" si="285">E410*(1-K410)</f>
        <v>1019109.6615</v>
      </c>
      <c r="N410" s="66"/>
      <c r="O410" s="74">
        <v>701489.85</v>
      </c>
      <c r="P410" s="66"/>
      <c r="Q410" s="74">
        <f t="shared" ref="Q410" si="286">M410-O410</f>
        <v>317619.81150000007</v>
      </c>
      <c r="R410" s="66"/>
      <c r="S410" s="75">
        <v>9.5</v>
      </c>
      <c r="T410" s="22"/>
      <c r="U410" s="6">
        <f t="shared" ref="U410" si="287">Q410/S410</f>
        <v>33433.664368421058</v>
      </c>
      <c r="W410" s="27">
        <f t="shared" ref="W410" si="288">U410/E410</f>
        <v>3.4447075631852508E-2</v>
      </c>
    </row>
    <row r="411" spans="1:23" s="100" customFormat="1" x14ac:dyDescent="0.45">
      <c r="A411" s="8"/>
      <c r="E411" s="61"/>
      <c r="G411" s="30"/>
      <c r="H411" s="31"/>
      <c r="I411" s="32"/>
      <c r="J411" s="5"/>
      <c r="K411" s="29"/>
      <c r="L411" s="5"/>
      <c r="M411" s="5"/>
      <c r="N411" s="5"/>
      <c r="O411" s="5"/>
      <c r="P411" s="5"/>
      <c r="Q411" s="5"/>
      <c r="R411" s="5"/>
      <c r="S411" s="22"/>
      <c r="T411" s="22"/>
      <c r="U411" s="5"/>
      <c r="W411" s="16"/>
    </row>
    <row r="412" spans="1:23" s="100" customFormat="1" ht="14.65" thickBot="1" x14ac:dyDescent="0.5">
      <c r="A412" s="8"/>
      <c r="C412" s="123" t="s">
        <v>284</v>
      </c>
      <c r="D412" s="122"/>
      <c r="E412" s="118">
        <f>SUM(E407:E410)</f>
        <v>12793443.07</v>
      </c>
      <c r="G412" s="30"/>
      <c r="H412" s="31"/>
      <c r="I412" s="32"/>
      <c r="J412" s="5"/>
      <c r="K412" s="76">
        <f>-M412/E412+1</f>
        <v>-5.0000000000000044E-2</v>
      </c>
      <c r="L412" s="79"/>
      <c r="M412" s="118">
        <f>SUM(M407:M410)</f>
        <v>13433115.223500002</v>
      </c>
      <c r="N412" s="79"/>
      <c r="O412" s="118">
        <f>SUM(O407:O410)</f>
        <v>6864409.9499999993</v>
      </c>
      <c r="P412" s="79"/>
      <c r="Q412" s="118">
        <f>SUM(Q407:Q410)</f>
        <v>6568705.2735000011</v>
      </c>
      <c r="R412" s="79"/>
      <c r="S412" s="77">
        <f>Q412/U412</f>
        <v>19.555772055887456</v>
      </c>
      <c r="T412" s="62"/>
      <c r="U412" s="118">
        <f>SUM(U407:U410)</f>
        <v>335895.98276803538</v>
      </c>
      <c r="V412" s="63"/>
      <c r="W412" s="28">
        <f>U412/E412</f>
        <v>2.625532320972257E-2</v>
      </c>
    </row>
    <row r="413" spans="1:23" s="100" customFormat="1" ht="14.65" thickTop="1" x14ac:dyDescent="0.45">
      <c r="A413" s="8"/>
      <c r="E413" s="61"/>
    </row>
    <row r="414" spans="1:23" s="100" customFormat="1" x14ac:dyDescent="0.45">
      <c r="A414" s="8"/>
      <c r="E414" s="61"/>
    </row>
    <row r="415" spans="1:23" s="100" customFormat="1" x14ac:dyDescent="0.45">
      <c r="A415" s="8"/>
      <c r="C415" s="99" t="s">
        <v>59</v>
      </c>
    </row>
    <row r="416" spans="1:23" s="100" customFormat="1" x14ac:dyDescent="0.45">
      <c r="A416" s="92"/>
      <c r="B416" s="111"/>
      <c r="C416" s="96"/>
      <c r="D416" s="111"/>
      <c r="E416" s="111"/>
    </row>
    <row r="417" spans="1:23" s="100" customFormat="1" x14ac:dyDescent="0.45">
      <c r="A417" s="92">
        <v>374.2</v>
      </c>
      <c r="B417" s="111"/>
      <c r="C417" s="111" t="s">
        <v>123</v>
      </c>
      <c r="D417" s="111"/>
      <c r="E417" s="66">
        <v>5872627.7999999998</v>
      </c>
      <c r="G417" s="68" t="s">
        <v>82</v>
      </c>
      <c r="H417" s="69" t="s">
        <v>8</v>
      </c>
      <c r="I417" s="70">
        <v>70</v>
      </c>
      <c r="J417" s="66"/>
      <c r="K417" s="71">
        <v>0</v>
      </c>
      <c r="L417" s="66"/>
      <c r="M417" s="66">
        <f t="shared" ref="M417" si="289">E417*(1-K417)</f>
        <v>5872627.7999999998</v>
      </c>
      <c r="N417" s="66"/>
      <c r="O417" s="66">
        <v>582917.69999999995</v>
      </c>
      <c r="P417" s="66"/>
      <c r="Q417" s="66">
        <f t="shared" ref="Q417" si="290">M417-O417</f>
        <v>5289710.0999999996</v>
      </c>
      <c r="R417" s="66"/>
      <c r="S417" s="72">
        <v>62.8</v>
      </c>
      <c r="T417" s="22"/>
      <c r="U417" s="5">
        <f>Q417/S417</f>
        <v>84231.052547770698</v>
      </c>
      <c r="W417" s="16">
        <f>U417/E417</f>
        <v>1.4342991828593445E-2</v>
      </c>
    </row>
    <row r="418" spans="1:23" s="100" customFormat="1" x14ac:dyDescent="0.45">
      <c r="A418" s="92">
        <v>374.3</v>
      </c>
      <c r="B418" s="111"/>
      <c r="C418" s="111" t="s">
        <v>286</v>
      </c>
      <c r="D418" s="111"/>
      <c r="E418" s="66">
        <v>7998815.5800000001</v>
      </c>
      <c r="G418" s="68" t="s">
        <v>82</v>
      </c>
      <c r="H418" s="69" t="s">
        <v>8</v>
      </c>
      <c r="I418" s="70">
        <v>70</v>
      </c>
      <c r="J418" s="66"/>
      <c r="K418" s="71">
        <v>0</v>
      </c>
      <c r="L418" s="66"/>
      <c r="M418" s="66">
        <f t="shared" ref="M418:M433" si="291">E418*(1-K418)</f>
        <v>7998815.5800000001</v>
      </c>
      <c r="N418" s="66"/>
      <c r="O418" s="66">
        <v>2333906.38</v>
      </c>
      <c r="P418" s="66"/>
      <c r="Q418" s="66">
        <f t="shared" ref="Q418:Q433" si="292">M418-O418</f>
        <v>5664909.2000000002</v>
      </c>
      <c r="R418" s="66"/>
      <c r="S418" s="72">
        <v>54.2</v>
      </c>
      <c r="T418" s="22"/>
      <c r="U418" s="5">
        <f t="shared" ref="U418:U433" si="293">Q418/S418</f>
        <v>104518.61992619926</v>
      </c>
      <c r="W418" s="16">
        <f t="shared" ref="W418:W433" si="294">U418/E418</f>
        <v>1.3066762057564435E-2</v>
      </c>
    </row>
    <row r="419" spans="1:23" s="100" customFormat="1" x14ac:dyDescent="0.45">
      <c r="A419" s="92">
        <v>375</v>
      </c>
      <c r="B419" s="111"/>
      <c r="C419" s="111" t="s">
        <v>287</v>
      </c>
      <c r="D419" s="111"/>
      <c r="E419" s="66">
        <v>20911479.16</v>
      </c>
      <c r="G419" s="68" t="s">
        <v>83</v>
      </c>
      <c r="H419" s="69" t="s">
        <v>8</v>
      </c>
      <c r="I419" s="70">
        <v>50</v>
      </c>
      <c r="J419" s="66"/>
      <c r="K419" s="71">
        <v>-0.05</v>
      </c>
      <c r="L419" s="66"/>
      <c r="M419" s="66">
        <f t="shared" si="291"/>
        <v>21957053.118000001</v>
      </c>
      <c r="N419" s="66"/>
      <c r="O419" s="66">
        <v>5238373.45</v>
      </c>
      <c r="P419" s="66"/>
      <c r="Q419" s="66">
        <f t="shared" si="292"/>
        <v>16718679.668000001</v>
      </c>
      <c r="R419" s="66"/>
      <c r="S419" s="72">
        <v>37.6</v>
      </c>
      <c r="T419" s="22"/>
      <c r="U419" s="5">
        <f t="shared" si="293"/>
        <v>444645.73585106386</v>
      </c>
      <c r="W419" s="16">
        <f t="shared" si="294"/>
        <v>2.1263236925946078E-2</v>
      </c>
    </row>
    <row r="420" spans="1:23" s="100" customFormat="1" x14ac:dyDescent="0.45">
      <c r="A420" s="142">
        <v>376.2</v>
      </c>
      <c r="B420" s="111"/>
      <c r="C420" s="111" t="s">
        <v>288</v>
      </c>
      <c r="D420" s="111"/>
      <c r="E420" s="66">
        <v>1650292822.6500001</v>
      </c>
      <c r="G420" s="139" t="s">
        <v>75</v>
      </c>
      <c r="H420" s="140" t="s">
        <v>8</v>
      </c>
      <c r="I420" s="141">
        <v>67</v>
      </c>
      <c r="J420" s="66"/>
      <c r="K420" s="71">
        <v>-0.5</v>
      </c>
      <c r="L420" s="66"/>
      <c r="M420" s="66">
        <f t="shared" si="291"/>
        <v>2475439233.9750004</v>
      </c>
      <c r="N420" s="66"/>
      <c r="O420" s="66">
        <v>525273759.07999998</v>
      </c>
      <c r="P420" s="66"/>
      <c r="Q420" s="66">
        <f t="shared" si="292"/>
        <v>1950165474.8950005</v>
      </c>
      <c r="R420" s="66"/>
      <c r="S420" s="143">
        <v>55.32</v>
      </c>
      <c r="T420" s="22"/>
      <c r="U420" s="5">
        <f t="shared" si="293"/>
        <v>35252448.93157991</v>
      </c>
      <c r="W420" s="16">
        <f t="shared" si="294"/>
        <v>2.1361329606325492E-2</v>
      </c>
    </row>
    <row r="421" spans="1:23" s="100" customFormat="1" x14ac:dyDescent="0.45">
      <c r="A421" s="142">
        <v>376.4</v>
      </c>
      <c r="B421" s="111"/>
      <c r="C421" s="111" t="s">
        <v>289</v>
      </c>
      <c r="D421" s="111"/>
      <c r="E421" s="66">
        <v>641370545.01999998</v>
      </c>
      <c r="G421" s="139" t="s">
        <v>69</v>
      </c>
      <c r="H421" s="140" t="s">
        <v>8</v>
      </c>
      <c r="I421" s="141">
        <v>68</v>
      </c>
      <c r="J421" s="66"/>
      <c r="K421" s="71">
        <v>-0.5</v>
      </c>
      <c r="L421" s="66"/>
      <c r="M421" s="66">
        <f t="shared" si="291"/>
        <v>962055817.52999997</v>
      </c>
      <c r="N421" s="66"/>
      <c r="O421" s="66">
        <v>299864296.22000003</v>
      </c>
      <c r="P421" s="66"/>
      <c r="Q421" s="66">
        <f t="shared" si="292"/>
        <v>662191521.30999994</v>
      </c>
      <c r="R421" s="66"/>
      <c r="S421" s="143">
        <v>53.47</v>
      </c>
      <c r="T421" s="22"/>
      <c r="U421" s="5">
        <f t="shared" si="293"/>
        <v>12384356.112025434</v>
      </c>
      <c r="W421" s="16">
        <f t="shared" si="294"/>
        <v>1.9309206211893082E-2</v>
      </c>
    </row>
    <row r="422" spans="1:23" s="100" customFormat="1" x14ac:dyDescent="0.45">
      <c r="A422" s="92">
        <v>376.5</v>
      </c>
      <c r="B422" s="111"/>
      <c r="C422" s="111" t="s">
        <v>290</v>
      </c>
      <c r="D422" s="111"/>
      <c r="E422" s="66">
        <v>40620887.060000002</v>
      </c>
      <c r="G422" s="68" t="s">
        <v>81</v>
      </c>
      <c r="H422" s="69" t="s">
        <v>8</v>
      </c>
      <c r="I422" s="70">
        <v>30</v>
      </c>
      <c r="J422" s="66"/>
      <c r="K422" s="71">
        <v>0</v>
      </c>
      <c r="L422" s="66"/>
      <c r="M422" s="66">
        <f t="shared" si="291"/>
        <v>40620887.060000002</v>
      </c>
      <c r="N422" s="66"/>
      <c r="O422" s="66">
        <v>16402096.66</v>
      </c>
      <c r="P422" s="66"/>
      <c r="Q422" s="66">
        <f t="shared" si="292"/>
        <v>24218790.400000002</v>
      </c>
      <c r="R422" s="66"/>
      <c r="S422" s="72">
        <v>16.100000000000001</v>
      </c>
      <c r="T422" s="22"/>
      <c r="U422" s="5">
        <f t="shared" si="293"/>
        <v>1504272.6956521738</v>
      </c>
      <c r="W422" s="16">
        <f t="shared" si="294"/>
        <v>3.7032000148845931E-2</v>
      </c>
    </row>
    <row r="423" spans="1:23" s="100" customFormat="1" x14ac:dyDescent="0.45">
      <c r="A423" s="92">
        <v>378</v>
      </c>
      <c r="B423" s="111"/>
      <c r="C423" s="111" t="s">
        <v>291</v>
      </c>
      <c r="D423" s="111"/>
      <c r="E423" s="66">
        <v>137650880.06999999</v>
      </c>
      <c r="G423" s="68" t="s">
        <v>335</v>
      </c>
      <c r="H423" s="69" t="s">
        <v>8</v>
      </c>
      <c r="I423" s="70">
        <v>43</v>
      </c>
      <c r="J423" s="66"/>
      <c r="K423" s="71">
        <v>-0.5</v>
      </c>
      <c r="L423" s="66"/>
      <c r="M423" s="66">
        <f t="shared" si="291"/>
        <v>206476320.10499999</v>
      </c>
      <c r="N423" s="66"/>
      <c r="O423" s="66">
        <v>54972667.240000002</v>
      </c>
      <c r="P423" s="66"/>
      <c r="Q423" s="66">
        <f t="shared" si="292"/>
        <v>151503652.86499998</v>
      </c>
      <c r="R423" s="66"/>
      <c r="S423" s="72">
        <v>32</v>
      </c>
      <c r="T423" s="22"/>
      <c r="U423" s="5">
        <f t="shared" si="293"/>
        <v>4734489.1520312494</v>
      </c>
      <c r="W423" s="16">
        <f t="shared" si="294"/>
        <v>3.4394906517296556E-2</v>
      </c>
    </row>
    <row r="424" spans="1:23" s="100" customFormat="1" x14ac:dyDescent="0.45">
      <c r="A424" s="92">
        <v>380.1</v>
      </c>
      <c r="B424" s="111"/>
      <c r="C424" s="111" t="s">
        <v>292</v>
      </c>
      <c r="D424" s="111"/>
      <c r="E424" s="66">
        <v>22541762.890000001</v>
      </c>
      <c r="G424" s="68" t="s">
        <v>81</v>
      </c>
      <c r="H424" s="69" t="s">
        <v>8</v>
      </c>
      <c r="I424" s="70">
        <v>30</v>
      </c>
      <c r="J424" s="66"/>
      <c r="K424" s="71">
        <v>0</v>
      </c>
      <c r="L424" s="66"/>
      <c r="M424" s="66">
        <f t="shared" si="291"/>
        <v>22541762.890000001</v>
      </c>
      <c r="N424" s="66"/>
      <c r="O424" s="66">
        <v>9559232.7599999998</v>
      </c>
      <c r="P424" s="66"/>
      <c r="Q424" s="66">
        <f t="shared" si="292"/>
        <v>12982530.130000001</v>
      </c>
      <c r="R424" s="66"/>
      <c r="S424" s="72">
        <v>16</v>
      </c>
      <c r="T424" s="22"/>
      <c r="U424" s="5">
        <f t="shared" si="293"/>
        <v>811408.13312500005</v>
      </c>
      <c r="W424" s="16">
        <f t="shared" si="294"/>
        <v>3.5995770920159834E-2</v>
      </c>
    </row>
    <row r="425" spans="1:23" s="100" customFormat="1" x14ac:dyDescent="0.45">
      <c r="A425" s="142">
        <v>380.2</v>
      </c>
      <c r="B425" s="111"/>
      <c r="C425" s="111" t="s">
        <v>293</v>
      </c>
      <c r="D425" s="111"/>
      <c r="E425" s="66">
        <v>1301449909.0999999</v>
      </c>
      <c r="G425" s="139" t="s">
        <v>335</v>
      </c>
      <c r="H425" s="140" t="s">
        <v>8</v>
      </c>
      <c r="I425" s="141">
        <v>54</v>
      </c>
      <c r="J425" s="66"/>
      <c r="K425" s="71">
        <v>-1</v>
      </c>
      <c r="L425" s="66"/>
      <c r="M425" s="66">
        <f t="shared" si="291"/>
        <v>2602899818.1999998</v>
      </c>
      <c r="N425" s="66"/>
      <c r="O425" s="66">
        <v>608600488.67999995</v>
      </c>
      <c r="P425" s="66"/>
      <c r="Q425" s="66">
        <f t="shared" si="292"/>
        <v>1994299329.52</v>
      </c>
      <c r="R425" s="66"/>
      <c r="S425" s="143">
        <v>42.64</v>
      </c>
      <c r="T425" s="22"/>
      <c r="U425" s="5">
        <f t="shared" si="293"/>
        <v>46770622.174484052</v>
      </c>
      <c r="W425" s="16">
        <f t="shared" si="294"/>
        <v>3.5937320251401485E-2</v>
      </c>
    </row>
    <row r="426" spans="1:23" s="100" customFormat="1" x14ac:dyDescent="0.45">
      <c r="A426" s="92">
        <v>380.3</v>
      </c>
      <c r="B426" s="111"/>
      <c r="C426" s="111" t="s">
        <v>294</v>
      </c>
      <c r="D426" s="111"/>
      <c r="E426" s="66">
        <v>39871194.729999997</v>
      </c>
      <c r="G426" s="68" t="s">
        <v>75</v>
      </c>
      <c r="H426" s="69" t="s">
        <v>8</v>
      </c>
      <c r="I426" s="70">
        <v>50</v>
      </c>
      <c r="J426" s="66"/>
      <c r="K426" s="71">
        <v>-1</v>
      </c>
      <c r="L426" s="66"/>
      <c r="M426" s="66">
        <f t="shared" si="291"/>
        <v>79742389.459999993</v>
      </c>
      <c r="N426" s="66"/>
      <c r="O426" s="66">
        <v>26199955.18</v>
      </c>
      <c r="P426" s="66"/>
      <c r="Q426" s="66">
        <f t="shared" si="292"/>
        <v>53542434.279999994</v>
      </c>
      <c r="R426" s="66"/>
      <c r="S426" s="72">
        <v>16.7</v>
      </c>
      <c r="T426" s="22"/>
      <c r="U426" s="5">
        <f t="shared" si="293"/>
        <v>3206133.7892215569</v>
      </c>
      <c r="W426" s="16">
        <f t="shared" si="294"/>
        <v>8.0412282875717001E-2</v>
      </c>
    </row>
    <row r="427" spans="1:23" s="100" customFormat="1" x14ac:dyDescent="0.45">
      <c r="A427" s="92">
        <v>381</v>
      </c>
      <c r="B427" s="111"/>
      <c r="C427" s="111" t="s">
        <v>295</v>
      </c>
      <c r="D427" s="111"/>
      <c r="E427" s="66">
        <v>94364569.599999994</v>
      </c>
      <c r="G427" s="68" t="s">
        <v>335</v>
      </c>
      <c r="H427" s="69" t="s">
        <v>8</v>
      </c>
      <c r="I427" s="70">
        <v>42</v>
      </c>
      <c r="J427" s="66"/>
      <c r="K427" s="71">
        <v>-0.3</v>
      </c>
      <c r="L427" s="66"/>
      <c r="M427" s="66">
        <f t="shared" si="291"/>
        <v>122673940.47999999</v>
      </c>
      <c r="N427" s="66"/>
      <c r="O427" s="66">
        <v>29313302.739999998</v>
      </c>
      <c r="P427" s="66"/>
      <c r="Q427" s="66">
        <f t="shared" si="292"/>
        <v>93360637.739999995</v>
      </c>
      <c r="R427" s="66"/>
      <c r="S427" s="72">
        <v>28.3</v>
      </c>
      <c r="T427" s="22"/>
      <c r="U427" s="5">
        <f t="shared" si="293"/>
        <v>3298962.4643109539</v>
      </c>
      <c r="W427" s="16">
        <f t="shared" si="294"/>
        <v>3.4959757441748077E-2</v>
      </c>
    </row>
    <row r="428" spans="1:23" s="100" customFormat="1" x14ac:dyDescent="0.45">
      <c r="A428" s="92">
        <v>381.2</v>
      </c>
      <c r="B428" s="111"/>
      <c r="C428" s="111" t="s">
        <v>296</v>
      </c>
      <c r="D428" s="111"/>
      <c r="E428" s="66">
        <v>50561415.119999997</v>
      </c>
      <c r="G428" s="68" t="s">
        <v>84</v>
      </c>
      <c r="H428" s="69" t="s">
        <v>8</v>
      </c>
      <c r="I428" s="70">
        <v>20</v>
      </c>
      <c r="J428" s="66"/>
      <c r="K428" s="71">
        <v>-0.05</v>
      </c>
      <c r="L428" s="66"/>
      <c r="M428" s="66">
        <f t="shared" si="291"/>
        <v>53089485.876000002</v>
      </c>
      <c r="N428" s="66"/>
      <c r="O428" s="66">
        <v>3506498.76</v>
      </c>
      <c r="P428" s="66"/>
      <c r="Q428" s="66">
        <f t="shared" si="292"/>
        <v>49582987.116000004</v>
      </c>
      <c r="R428" s="66"/>
      <c r="S428" s="72">
        <v>18.600000000000001</v>
      </c>
      <c r="T428" s="22"/>
      <c r="U428" s="5">
        <f t="shared" si="293"/>
        <v>2665751.9954838711</v>
      </c>
      <c r="W428" s="16">
        <f t="shared" si="294"/>
        <v>5.272304956570352E-2</v>
      </c>
    </row>
    <row r="429" spans="1:23" s="100" customFormat="1" x14ac:dyDescent="0.45">
      <c r="A429" s="92">
        <v>382</v>
      </c>
      <c r="B429" s="111"/>
      <c r="C429" s="111" t="s">
        <v>297</v>
      </c>
      <c r="D429" s="111"/>
      <c r="E429" s="66">
        <v>200933503.72999999</v>
      </c>
      <c r="G429" s="68" t="s">
        <v>68</v>
      </c>
      <c r="H429" s="69" t="s">
        <v>8</v>
      </c>
      <c r="I429" s="70">
        <v>47</v>
      </c>
      <c r="J429" s="66"/>
      <c r="K429" s="71">
        <v>-0.3</v>
      </c>
      <c r="L429" s="66"/>
      <c r="M429" s="66">
        <f t="shared" si="291"/>
        <v>261213554.84900001</v>
      </c>
      <c r="N429" s="66"/>
      <c r="O429" s="66">
        <v>61037891.200000003</v>
      </c>
      <c r="P429" s="66"/>
      <c r="Q429" s="66">
        <f t="shared" si="292"/>
        <v>200175663.64899999</v>
      </c>
      <c r="R429" s="66"/>
      <c r="S429" s="72">
        <v>34.299999999999997</v>
      </c>
      <c r="T429" s="22"/>
      <c r="U429" s="5">
        <f t="shared" si="293"/>
        <v>5836025.1792711373</v>
      </c>
      <c r="W429" s="16">
        <f t="shared" si="294"/>
        <v>2.9044559871474539E-2</v>
      </c>
    </row>
    <row r="430" spans="1:23" s="100" customFormat="1" x14ac:dyDescent="0.45">
      <c r="A430" s="92">
        <v>382.2</v>
      </c>
      <c r="B430" s="111"/>
      <c r="C430" s="111" t="s">
        <v>298</v>
      </c>
      <c r="D430" s="111"/>
      <c r="E430" s="66">
        <v>16989454.5</v>
      </c>
      <c r="G430" s="68" t="s">
        <v>84</v>
      </c>
      <c r="H430" s="69" t="s">
        <v>8</v>
      </c>
      <c r="I430" s="70">
        <v>20</v>
      </c>
      <c r="J430" s="66"/>
      <c r="K430" s="71">
        <v>-0.05</v>
      </c>
      <c r="L430" s="66"/>
      <c r="M430" s="66">
        <f t="shared" si="291"/>
        <v>17838927.225000001</v>
      </c>
      <c r="N430" s="66"/>
      <c r="O430" s="66">
        <v>143204.67000000001</v>
      </c>
      <c r="P430" s="66"/>
      <c r="Q430" s="66">
        <f t="shared" si="292"/>
        <v>17695722.555</v>
      </c>
      <c r="R430" s="66"/>
      <c r="S430" s="72">
        <v>18.3</v>
      </c>
      <c r="T430" s="22"/>
      <c r="U430" s="5">
        <f t="shared" si="293"/>
        <v>966979.37459016393</v>
      </c>
      <c r="W430" s="16">
        <f t="shared" si="294"/>
        <v>5.691644629262016E-2</v>
      </c>
    </row>
    <row r="431" spans="1:23" s="100" customFormat="1" x14ac:dyDescent="0.45">
      <c r="A431" s="92">
        <v>383</v>
      </c>
      <c r="B431" s="111"/>
      <c r="C431" s="111" t="s">
        <v>299</v>
      </c>
      <c r="D431" s="111"/>
      <c r="E431" s="66">
        <v>19923869.559999999</v>
      </c>
      <c r="G431" s="68" t="s">
        <v>83</v>
      </c>
      <c r="H431" s="69" t="s">
        <v>8</v>
      </c>
      <c r="I431" s="70">
        <v>50</v>
      </c>
      <c r="J431" s="66"/>
      <c r="K431" s="71">
        <v>-0.05</v>
      </c>
      <c r="L431" s="66"/>
      <c r="M431" s="66">
        <f t="shared" si="291"/>
        <v>20920063.037999999</v>
      </c>
      <c r="N431" s="66"/>
      <c r="O431" s="66">
        <v>7459684.2199999997</v>
      </c>
      <c r="P431" s="66"/>
      <c r="Q431" s="66">
        <f t="shared" si="292"/>
        <v>13460378.818</v>
      </c>
      <c r="R431" s="66"/>
      <c r="S431" s="72">
        <v>34.4</v>
      </c>
      <c r="T431" s="22"/>
      <c r="U431" s="5">
        <f t="shared" si="293"/>
        <v>391290.08191860467</v>
      </c>
      <c r="W431" s="16">
        <f t="shared" si="294"/>
        <v>1.9639261376423342E-2</v>
      </c>
    </row>
    <row r="432" spans="1:23" s="100" customFormat="1" x14ac:dyDescent="0.45">
      <c r="A432" s="92">
        <v>384</v>
      </c>
      <c r="B432" s="111"/>
      <c r="C432" s="111" t="s">
        <v>300</v>
      </c>
      <c r="D432" s="111"/>
      <c r="E432" s="66">
        <v>83425039.790000007</v>
      </c>
      <c r="G432" s="68" t="s">
        <v>83</v>
      </c>
      <c r="H432" s="69" t="s">
        <v>8</v>
      </c>
      <c r="I432" s="70">
        <v>50</v>
      </c>
      <c r="J432" s="66"/>
      <c r="K432" s="71">
        <v>-0.05</v>
      </c>
      <c r="L432" s="66"/>
      <c r="M432" s="66">
        <f t="shared" si="291"/>
        <v>87596291.779500008</v>
      </c>
      <c r="N432" s="66"/>
      <c r="O432" s="66">
        <v>33190964.420000002</v>
      </c>
      <c r="P432" s="66"/>
      <c r="Q432" s="66">
        <f t="shared" si="292"/>
        <v>54405327.359500006</v>
      </c>
      <c r="R432" s="66"/>
      <c r="S432" s="72">
        <v>33.9</v>
      </c>
      <c r="T432" s="22"/>
      <c r="U432" s="5">
        <f t="shared" si="293"/>
        <v>1604876.9132595873</v>
      </c>
      <c r="W432" s="16">
        <f t="shared" si="294"/>
        <v>1.9237352685709603E-2</v>
      </c>
    </row>
    <row r="433" spans="1:23" s="100" customFormat="1" x14ac:dyDescent="0.45">
      <c r="A433" s="92">
        <v>385</v>
      </c>
      <c r="B433" s="111"/>
      <c r="C433" s="111" t="s">
        <v>301</v>
      </c>
      <c r="D433" s="111"/>
      <c r="E433" s="66">
        <v>51182420.710000001</v>
      </c>
      <c r="G433" s="68" t="s">
        <v>85</v>
      </c>
      <c r="H433" s="69" t="s">
        <v>8</v>
      </c>
      <c r="I433" s="70">
        <v>25</v>
      </c>
      <c r="J433" s="66"/>
      <c r="K433" s="71">
        <v>-0.1</v>
      </c>
      <c r="L433" s="66"/>
      <c r="M433" s="66">
        <f t="shared" si="291"/>
        <v>56300662.781000003</v>
      </c>
      <c r="N433" s="66"/>
      <c r="O433" s="66">
        <v>11570967.82</v>
      </c>
      <c r="P433" s="66"/>
      <c r="Q433" s="66">
        <f t="shared" si="292"/>
        <v>44729694.961000003</v>
      </c>
      <c r="R433" s="66"/>
      <c r="S433" s="72">
        <v>17.100000000000001</v>
      </c>
      <c r="T433" s="22"/>
      <c r="U433" s="5">
        <f t="shared" si="293"/>
        <v>2615771.6351461988</v>
      </c>
      <c r="W433" s="16">
        <f t="shared" si="294"/>
        <v>5.1106837051869462E-2</v>
      </c>
    </row>
    <row r="434" spans="1:23" s="100" customFormat="1" x14ac:dyDescent="0.45">
      <c r="A434" s="92">
        <v>387</v>
      </c>
      <c r="B434" s="111"/>
      <c r="C434" s="111" t="s">
        <v>302</v>
      </c>
      <c r="D434" s="111"/>
      <c r="E434" s="74">
        <v>5455771.6799999997</v>
      </c>
      <c r="G434" s="68" t="s">
        <v>339</v>
      </c>
      <c r="H434" s="69" t="s">
        <v>8</v>
      </c>
      <c r="I434" s="70">
        <v>12</v>
      </c>
      <c r="J434" s="66"/>
      <c r="K434" s="73">
        <v>0</v>
      </c>
      <c r="L434" s="66"/>
      <c r="M434" s="74">
        <f t="shared" ref="M434" si="295">E434*(1-K434)</f>
        <v>5455771.6799999997</v>
      </c>
      <c r="N434" s="66"/>
      <c r="O434" s="74">
        <v>1809058.12</v>
      </c>
      <c r="P434" s="66"/>
      <c r="Q434" s="74">
        <f t="shared" ref="Q434" si="296">M434-O434</f>
        <v>3646713.5599999996</v>
      </c>
      <c r="R434" s="66"/>
      <c r="S434" s="75">
        <v>6.6</v>
      </c>
      <c r="T434" s="22"/>
      <c r="U434" s="6">
        <f t="shared" ref="U434" si="297">Q434/S434</f>
        <v>552532.35757575755</v>
      </c>
      <c r="W434" s="27">
        <f t="shared" ref="W434" si="298">U434/E434</f>
        <v>0.10127483149656981</v>
      </c>
    </row>
    <row r="435" spans="1:23" s="100" customFormat="1" x14ac:dyDescent="0.45">
      <c r="A435" s="8"/>
      <c r="E435" s="61"/>
      <c r="G435" s="30"/>
      <c r="H435" s="31"/>
      <c r="I435" s="32"/>
      <c r="J435" s="5"/>
      <c r="K435" s="29"/>
      <c r="L435" s="5"/>
      <c r="M435" s="5"/>
      <c r="N435" s="5"/>
      <c r="O435" s="5"/>
      <c r="P435" s="5"/>
      <c r="Q435" s="5"/>
      <c r="R435" s="5"/>
      <c r="S435" s="22"/>
      <c r="T435" s="22"/>
      <c r="U435" s="5"/>
      <c r="W435" s="16"/>
    </row>
    <row r="436" spans="1:23" s="100" customFormat="1" ht="14.65" thickBot="1" x14ac:dyDescent="0.5">
      <c r="A436" s="8"/>
      <c r="C436" s="123" t="s">
        <v>285</v>
      </c>
      <c r="D436" s="122"/>
      <c r="E436" s="118">
        <f>SUM(E417:E434)</f>
        <v>4391416968.75</v>
      </c>
      <c r="G436" s="30"/>
      <c r="H436" s="31"/>
      <c r="I436" s="32"/>
      <c r="J436" s="5"/>
      <c r="K436" s="76">
        <f>-M436/E436+1</f>
        <v>-0.60556227604901136</v>
      </c>
      <c r="L436" s="79"/>
      <c r="M436" s="118">
        <f>SUM(M417:M434)</f>
        <v>7050693423.4265003</v>
      </c>
      <c r="N436" s="79"/>
      <c r="O436" s="118">
        <f>SUM(O417:O434)</f>
        <v>1697059265.3</v>
      </c>
      <c r="P436" s="79"/>
      <c r="Q436" s="118">
        <f>SUM(Q417:Q434)</f>
        <v>5353634158.1265011</v>
      </c>
      <c r="R436" s="79"/>
      <c r="S436" s="77">
        <f>Q436/U436</f>
        <v>43.444484759093903</v>
      </c>
      <c r="T436" s="62"/>
      <c r="U436" s="118">
        <f>SUM(U417:U434)</f>
        <v>123229316.39800069</v>
      </c>
      <c r="V436" s="63"/>
      <c r="W436" s="28">
        <f>U436/E436</f>
        <v>2.8061401883473943E-2</v>
      </c>
    </row>
    <row r="437" spans="1:23" s="100" customFormat="1" ht="14.65" thickTop="1" x14ac:dyDescent="0.45">
      <c r="A437" s="8"/>
      <c r="E437" s="61"/>
    </row>
    <row r="438" spans="1:23" s="100" customFormat="1" x14ac:dyDescent="0.45">
      <c r="A438" s="8"/>
      <c r="E438" s="61"/>
    </row>
    <row r="439" spans="1:23" s="100" customFormat="1" x14ac:dyDescent="0.45">
      <c r="A439" s="8"/>
      <c r="C439" s="99" t="s">
        <v>303</v>
      </c>
    </row>
    <row r="440" spans="1:23" s="100" customFormat="1" x14ac:dyDescent="0.45">
      <c r="A440" s="92"/>
      <c r="B440" s="111"/>
      <c r="C440" s="96"/>
      <c r="D440" s="111"/>
      <c r="E440" s="111"/>
    </row>
    <row r="441" spans="1:23" s="100" customFormat="1" x14ac:dyDescent="0.45">
      <c r="A441" s="92">
        <v>390</v>
      </c>
      <c r="B441" s="111"/>
      <c r="C441" s="111" t="s">
        <v>305</v>
      </c>
      <c r="D441" s="111"/>
      <c r="E441" s="66">
        <v>18903659.23</v>
      </c>
      <c r="G441" s="68" t="s">
        <v>335</v>
      </c>
      <c r="H441" s="69" t="s">
        <v>8</v>
      </c>
      <c r="I441" s="70">
        <v>45</v>
      </c>
      <c r="J441" s="66"/>
      <c r="K441" s="71">
        <v>-0.05</v>
      </c>
      <c r="L441" s="66"/>
      <c r="M441" s="66">
        <f t="shared" ref="M441" si="299">E441*(1-K441)</f>
        <v>19848842.191500001</v>
      </c>
      <c r="N441" s="66"/>
      <c r="O441" s="66">
        <v>5771916.5499999998</v>
      </c>
      <c r="P441" s="66"/>
      <c r="Q441" s="66">
        <f t="shared" ref="Q441" si="300">M441-O441</f>
        <v>14076925.6415</v>
      </c>
      <c r="R441" s="66"/>
      <c r="S441" s="72">
        <v>31.7</v>
      </c>
      <c r="T441" s="22"/>
      <c r="U441" s="61">
        <f>E441*W441</f>
        <v>444235.991905</v>
      </c>
      <c r="W441" s="16">
        <v>2.35E-2</v>
      </c>
    </row>
    <row r="442" spans="1:23" s="100" customFormat="1" x14ac:dyDescent="0.45">
      <c r="A442" s="92">
        <v>391.1</v>
      </c>
      <c r="B442" s="111"/>
      <c r="C442" s="111" t="s">
        <v>245</v>
      </c>
      <c r="D442" s="111"/>
      <c r="E442" s="66">
        <v>3141752.43</v>
      </c>
      <c r="G442" s="68" t="s">
        <v>81</v>
      </c>
      <c r="H442" s="69" t="s">
        <v>8</v>
      </c>
      <c r="I442" s="70">
        <v>20</v>
      </c>
      <c r="J442" s="66"/>
      <c r="K442" s="71">
        <v>0</v>
      </c>
      <c r="L442" s="66"/>
      <c r="M442" s="66">
        <f t="shared" ref="M442:M448" si="301">E442*(1-K442)</f>
        <v>3141752.43</v>
      </c>
      <c r="N442" s="66"/>
      <c r="O442" s="66">
        <v>1378993.46</v>
      </c>
      <c r="P442" s="66"/>
      <c r="Q442" s="66">
        <f t="shared" ref="Q442:Q448" si="302">M442-O442</f>
        <v>1762758.9700000002</v>
      </c>
      <c r="R442" s="66"/>
      <c r="S442" s="72">
        <v>11</v>
      </c>
      <c r="T442" s="22"/>
      <c r="U442" s="61">
        <f t="shared" ref="U442:U449" si="303">E442*W442</f>
        <v>157087.62150000001</v>
      </c>
      <c r="W442" s="16">
        <v>0.05</v>
      </c>
    </row>
    <row r="443" spans="1:23" s="100" customFormat="1" x14ac:dyDescent="0.45">
      <c r="A443" s="92">
        <v>391.2</v>
      </c>
      <c r="B443" s="111"/>
      <c r="C443" s="111" t="s">
        <v>306</v>
      </c>
      <c r="D443" s="111"/>
      <c r="E443" s="66">
        <v>1910493.63</v>
      </c>
      <c r="G443" s="68" t="s">
        <v>81</v>
      </c>
      <c r="H443" s="69" t="s">
        <v>8</v>
      </c>
      <c r="I443" s="70">
        <v>5</v>
      </c>
      <c r="J443" s="66"/>
      <c r="K443" s="71">
        <v>0</v>
      </c>
      <c r="L443" s="66"/>
      <c r="M443" s="66">
        <f t="shared" si="301"/>
        <v>1910493.63</v>
      </c>
      <c r="N443" s="66"/>
      <c r="O443" s="66">
        <v>946990.36</v>
      </c>
      <c r="P443" s="66"/>
      <c r="Q443" s="66">
        <f t="shared" si="302"/>
        <v>963503.2699999999</v>
      </c>
      <c r="R443" s="66"/>
      <c r="S443" s="72">
        <v>3.1</v>
      </c>
      <c r="T443" s="22"/>
      <c r="U443" s="61">
        <f t="shared" si="303"/>
        <v>382098.72600000002</v>
      </c>
      <c r="W443" s="16">
        <v>0.2</v>
      </c>
    </row>
    <row r="444" spans="1:23" s="100" customFormat="1" x14ac:dyDescent="0.45">
      <c r="A444" s="92">
        <v>392</v>
      </c>
      <c r="B444" s="111"/>
      <c r="C444" s="111" t="s">
        <v>247</v>
      </c>
      <c r="D444" s="111"/>
      <c r="E444" s="66">
        <v>3694493.37</v>
      </c>
      <c r="G444" s="68" t="s">
        <v>89</v>
      </c>
      <c r="H444" s="69" t="s">
        <v>8</v>
      </c>
      <c r="I444" s="70">
        <v>12</v>
      </c>
      <c r="J444" s="66"/>
      <c r="K444" s="71">
        <v>0.1</v>
      </c>
      <c r="L444" s="66"/>
      <c r="M444" s="66">
        <f t="shared" si="301"/>
        <v>3325044.0330000003</v>
      </c>
      <c r="N444" s="66"/>
      <c r="O444" s="66">
        <v>2482514.0499999998</v>
      </c>
      <c r="P444" s="66"/>
      <c r="Q444" s="66">
        <f t="shared" si="302"/>
        <v>842529.98300000047</v>
      </c>
      <c r="R444" s="66"/>
      <c r="S444" s="72">
        <v>4.9000000000000004</v>
      </c>
      <c r="T444" s="22"/>
      <c r="U444" s="61">
        <f t="shared" si="303"/>
        <v>173271.73905300003</v>
      </c>
      <c r="W444" s="16">
        <v>4.6900000000000004E-2</v>
      </c>
    </row>
    <row r="445" spans="1:23" s="100" customFormat="1" x14ac:dyDescent="0.45">
      <c r="A445" s="92">
        <v>394</v>
      </c>
      <c r="B445" s="111"/>
      <c r="C445" s="111" t="s">
        <v>73</v>
      </c>
      <c r="D445" s="111"/>
      <c r="E445" s="66">
        <v>7110165.5199999996</v>
      </c>
      <c r="G445" s="68" t="s">
        <v>81</v>
      </c>
      <c r="H445" s="69" t="s">
        <v>8</v>
      </c>
      <c r="I445" s="70">
        <v>20</v>
      </c>
      <c r="J445" s="66"/>
      <c r="K445" s="71">
        <v>0</v>
      </c>
      <c r="L445" s="66"/>
      <c r="M445" s="66">
        <f t="shared" si="301"/>
        <v>7110165.5199999996</v>
      </c>
      <c r="N445" s="66"/>
      <c r="O445" s="66">
        <v>1166686.8</v>
      </c>
      <c r="P445" s="66"/>
      <c r="Q445" s="66">
        <f t="shared" si="302"/>
        <v>5943478.7199999997</v>
      </c>
      <c r="R445" s="66"/>
      <c r="S445" s="72">
        <v>7.1</v>
      </c>
      <c r="T445" s="22"/>
      <c r="U445" s="61">
        <f t="shared" si="303"/>
        <v>355508.27600000001</v>
      </c>
      <c r="W445" s="16">
        <v>0.05</v>
      </c>
    </row>
    <row r="446" spans="1:23" s="100" customFormat="1" x14ac:dyDescent="0.45">
      <c r="A446" s="92">
        <v>395</v>
      </c>
      <c r="B446" s="111"/>
      <c r="C446" s="111" t="s">
        <v>249</v>
      </c>
      <c r="D446" s="111"/>
      <c r="E446" s="66">
        <v>2750795.32</v>
      </c>
      <c r="G446" s="68" t="s">
        <v>81</v>
      </c>
      <c r="H446" s="69" t="s">
        <v>8</v>
      </c>
      <c r="I446" s="70">
        <v>20</v>
      </c>
      <c r="J446" s="66"/>
      <c r="K446" s="71">
        <v>0</v>
      </c>
      <c r="L446" s="66"/>
      <c r="M446" s="66">
        <f t="shared" si="301"/>
        <v>2750795.32</v>
      </c>
      <c r="N446" s="66"/>
      <c r="O446" s="66">
        <v>945545.07</v>
      </c>
      <c r="P446" s="66"/>
      <c r="Q446" s="66">
        <f t="shared" si="302"/>
        <v>1805250.25</v>
      </c>
      <c r="R446" s="66"/>
      <c r="S446" s="72">
        <v>4.3</v>
      </c>
      <c r="T446" s="22"/>
      <c r="U446" s="61">
        <f t="shared" si="303"/>
        <v>137539.766</v>
      </c>
      <c r="W446" s="16">
        <v>0.05</v>
      </c>
    </row>
    <row r="447" spans="1:23" s="100" customFormat="1" x14ac:dyDescent="0.45">
      <c r="A447" s="92">
        <v>396</v>
      </c>
      <c r="B447" s="111"/>
      <c r="C447" s="111" t="s">
        <v>250</v>
      </c>
      <c r="D447" s="111"/>
      <c r="E447" s="66">
        <v>16711.240000000002</v>
      </c>
      <c r="G447" s="68" t="s">
        <v>89</v>
      </c>
      <c r="H447" s="69" t="s">
        <v>8</v>
      </c>
      <c r="I447" s="70">
        <v>14</v>
      </c>
      <c r="J447" s="66"/>
      <c r="K447" s="71">
        <v>0.1</v>
      </c>
      <c r="L447" s="66"/>
      <c r="M447" s="66">
        <f t="shared" si="301"/>
        <v>15040.116000000002</v>
      </c>
      <c r="N447" s="66"/>
      <c r="O447" s="66">
        <v>-10872.02</v>
      </c>
      <c r="P447" s="66"/>
      <c r="Q447" s="66">
        <f t="shared" si="302"/>
        <v>25912.136000000002</v>
      </c>
      <c r="R447" s="66"/>
      <c r="S447" s="72">
        <v>13</v>
      </c>
      <c r="T447" s="22"/>
      <c r="U447" s="61">
        <f t="shared" si="303"/>
        <v>1993.6509320000002</v>
      </c>
      <c r="W447" s="16">
        <v>0.1193</v>
      </c>
    </row>
    <row r="448" spans="1:23" s="100" customFormat="1" x14ac:dyDescent="0.45">
      <c r="A448" s="92">
        <v>397</v>
      </c>
      <c r="B448" s="111"/>
      <c r="C448" s="111" t="s">
        <v>307</v>
      </c>
      <c r="D448" s="111"/>
      <c r="E448" s="66">
        <v>3121455.44</v>
      </c>
      <c r="G448" s="68" t="s">
        <v>81</v>
      </c>
      <c r="H448" s="69" t="s">
        <v>8</v>
      </c>
      <c r="I448" s="70">
        <v>15</v>
      </c>
      <c r="J448" s="66"/>
      <c r="K448" s="71">
        <v>0</v>
      </c>
      <c r="L448" s="66"/>
      <c r="M448" s="66">
        <f t="shared" si="301"/>
        <v>3121455.44</v>
      </c>
      <c r="N448" s="66"/>
      <c r="O448" s="66">
        <v>752447.34</v>
      </c>
      <c r="P448" s="66"/>
      <c r="Q448" s="66">
        <f t="shared" si="302"/>
        <v>2369008.1</v>
      </c>
      <c r="R448" s="66"/>
      <c r="S448" s="72">
        <v>8.3000000000000007</v>
      </c>
      <c r="T448" s="22"/>
      <c r="U448" s="61">
        <f t="shared" si="303"/>
        <v>208097.02933333334</v>
      </c>
      <c r="W448" s="16">
        <v>6.6666666666666666E-2</v>
      </c>
    </row>
    <row r="449" spans="1:23" s="100" customFormat="1" x14ac:dyDescent="0.45">
      <c r="A449" s="92">
        <v>398</v>
      </c>
      <c r="B449" s="111"/>
      <c r="C449" s="111" t="s">
        <v>252</v>
      </c>
      <c r="D449" s="111"/>
      <c r="E449" s="74">
        <v>155624.42000000001</v>
      </c>
      <c r="G449" s="68" t="s">
        <v>81</v>
      </c>
      <c r="H449" s="69" t="s">
        <v>8</v>
      </c>
      <c r="I449" s="70">
        <v>15</v>
      </c>
      <c r="J449" s="66"/>
      <c r="K449" s="73">
        <v>0</v>
      </c>
      <c r="L449" s="66"/>
      <c r="M449" s="74">
        <f t="shared" ref="M449" si="304">E449*(1-K449)</f>
        <v>155624.42000000001</v>
      </c>
      <c r="N449" s="66"/>
      <c r="O449" s="74">
        <v>87391.14</v>
      </c>
      <c r="P449" s="66"/>
      <c r="Q449" s="74">
        <f t="shared" ref="Q449" si="305">M449-O449</f>
        <v>68233.280000000013</v>
      </c>
      <c r="R449" s="66"/>
      <c r="S449" s="75">
        <v>4.8</v>
      </c>
      <c r="T449" s="22"/>
      <c r="U449" s="6">
        <f t="shared" si="303"/>
        <v>10374.961333333335</v>
      </c>
      <c r="W449" s="27">
        <v>6.6666666666666666E-2</v>
      </c>
    </row>
    <row r="450" spans="1:23" s="100" customFormat="1" x14ac:dyDescent="0.45">
      <c r="A450" s="8"/>
      <c r="E450" s="61"/>
      <c r="G450" s="30"/>
      <c r="H450" s="31"/>
      <c r="I450" s="32"/>
      <c r="J450" s="5"/>
      <c r="K450" s="29"/>
      <c r="L450" s="5"/>
      <c r="M450" s="5"/>
      <c r="N450" s="5"/>
      <c r="O450" s="5"/>
      <c r="P450" s="5"/>
      <c r="Q450" s="5"/>
      <c r="R450" s="5"/>
      <c r="S450" s="22"/>
      <c r="T450" s="22"/>
      <c r="U450" s="5"/>
      <c r="W450" s="16"/>
    </row>
    <row r="451" spans="1:23" s="100" customFormat="1" ht="14.65" thickBot="1" x14ac:dyDescent="0.5">
      <c r="A451" s="8"/>
      <c r="C451" s="123" t="s">
        <v>304</v>
      </c>
      <c r="D451" s="122"/>
      <c r="E451" s="118">
        <f>SUM(E441:E449)</f>
        <v>40805150.600000001</v>
      </c>
      <c r="G451" s="30"/>
      <c r="H451" s="31"/>
      <c r="I451" s="32"/>
      <c r="J451" s="5"/>
      <c r="K451" s="76">
        <f>-M451/E451+1</f>
        <v>-1.4068383330510192E-2</v>
      </c>
      <c r="L451" s="79"/>
      <c r="M451" s="118">
        <f>SUM(M441:M449)</f>
        <v>41379213.100499995</v>
      </c>
      <c r="N451" s="79"/>
      <c r="O451" s="118">
        <f>SUM(O441:O449)</f>
        <v>13521612.750000002</v>
      </c>
      <c r="P451" s="79"/>
      <c r="Q451" s="118">
        <f>SUM(Q441:Q449)</f>
        <v>27857600.350500003</v>
      </c>
      <c r="R451" s="79"/>
      <c r="S451" s="77">
        <f>Q451/U451</f>
        <v>14.895457561284534</v>
      </c>
      <c r="T451" s="62"/>
      <c r="U451" s="118">
        <f>SUM(U441:U449)</f>
        <v>1870207.7620566667</v>
      </c>
      <c r="V451" s="63"/>
      <c r="W451" s="28">
        <f>U451/E451</f>
        <v>4.5832639619192254E-2</v>
      </c>
    </row>
    <row r="452" spans="1:23" s="100" customFormat="1" ht="14.65" thickTop="1" x14ac:dyDescent="0.45">
      <c r="A452" s="8"/>
      <c r="C452" s="127"/>
      <c r="D452" s="122"/>
      <c r="E452" s="128"/>
    </row>
    <row r="453" spans="1:23" s="100" customFormat="1" x14ac:dyDescent="0.45">
      <c r="A453" s="8"/>
      <c r="E453" s="61"/>
    </row>
    <row r="454" spans="1:23" s="100" customFormat="1" ht="14.65" thickBot="1" x14ac:dyDescent="0.5">
      <c r="A454" s="8"/>
      <c r="C454" s="123" t="s">
        <v>308</v>
      </c>
      <c r="D454" s="122"/>
      <c r="E454" s="118">
        <f>E402+E412+E436+E451</f>
        <v>4498784000.5100002</v>
      </c>
      <c r="K454" s="76">
        <f>-M454/E454+1</f>
        <v>-0.59300019622337286</v>
      </c>
      <c r="L454" s="79"/>
      <c r="M454" s="118">
        <f>M402+M412+M436+M451</f>
        <v>7166563795.5790005</v>
      </c>
      <c r="N454" s="79"/>
      <c r="O454" s="118">
        <f>O402+O412+O436+O451</f>
        <v>1742062872.9300001</v>
      </c>
      <c r="P454" s="79"/>
      <c r="Q454" s="118">
        <f>Q402+Q412+Q436+Q451</f>
        <v>5424500922.6490011</v>
      </c>
      <c r="R454" s="79"/>
      <c r="S454" s="77">
        <f>Q454/U454</f>
        <v>42.632144879415044</v>
      </c>
      <c r="T454" s="62"/>
      <c r="U454" s="118">
        <f>U402+U412+U436+U451</f>
        <v>127239690.56664152</v>
      </c>
      <c r="V454" s="63"/>
      <c r="W454" s="28">
        <f>U454/E454</f>
        <v>2.8283129519491738E-2</v>
      </c>
    </row>
    <row r="455" spans="1:23" s="100" customFormat="1" ht="14.65" thickTop="1" x14ac:dyDescent="0.45">
      <c r="A455" s="8"/>
      <c r="C455" s="127"/>
      <c r="D455" s="122"/>
      <c r="E455" s="128"/>
    </row>
    <row r="456" spans="1:23" s="100" customFormat="1" x14ac:dyDescent="0.45">
      <c r="A456" s="8"/>
      <c r="C456" s="127"/>
      <c r="D456" s="122"/>
      <c r="E456" s="128"/>
    </row>
    <row r="457" spans="1:23" s="100" customFormat="1" x14ac:dyDescent="0.45">
      <c r="A457" s="8"/>
      <c r="C457" s="99" t="s">
        <v>254</v>
      </c>
    </row>
    <row r="458" spans="1:23" s="100" customFormat="1" x14ac:dyDescent="0.45">
      <c r="A458" s="8"/>
      <c r="C458" s="2"/>
    </row>
    <row r="459" spans="1:23" s="100" customFormat="1" x14ac:dyDescent="0.45">
      <c r="A459" s="8">
        <v>301</v>
      </c>
      <c r="C459" s="100" t="s">
        <v>305</v>
      </c>
      <c r="E459" s="5">
        <v>158691.96</v>
      </c>
    </row>
    <row r="460" spans="1:23" s="100" customFormat="1" x14ac:dyDescent="0.45">
      <c r="A460" s="8">
        <v>302</v>
      </c>
      <c r="C460" s="100" t="s">
        <v>256</v>
      </c>
      <c r="E460" s="5">
        <v>665548.03999999992</v>
      </c>
      <c r="O460" s="100">
        <v>260837.28999999998</v>
      </c>
    </row>
    <row r="461" spans="1:23" s="100" customFormat="1" x14ac:dyDescent="0.45">
      <c r="A461" s="92">
        <v>303</v>
      </c>
      <c r="C461" s="100" t="s">
        <v>310</v>
      </c>
      <c r="E461" s="66">
        <v>53176105.780000001</v>
      </c>
      <c r="O461" s="100">
        <v>23642341.019999996</v>
      </c>
    </row>
    <row r="462" spans="1:23" s="100" customFormat="1" x14ac:dyDescent="0.45">
      <c r="A462" s="8">
        <v>304</v>
      </c>
      <c r="C462" s="100" t="s">
        <v>258</v>
      </c>
      <c r="E462" s="5">
        <v>2042.52</v>
      </c>
    </row>
    <row r="463" spans="1:23" s="100" customFormat="1" x14ac:dyDescent="0.45">
      <c r="A463" s="8">
        <v>350</v>
      </c>
      <c r="C463" s="100" t="s">
        <v>258</v>
      </c>
      <c r="E463" s="5">
        <v>1342896.2</v>
      </c>
    </row>
    <row r="464" spans="1:23" s="100" customFormat="1" x14ac:dyDescent="0.45">
      <c r="A464" s="8">
        <v>350.2</v>
      </c>
      <c r="C464" s="100" t="s">
        <v>311</v>
      </c>
      <c r="E464" s="5">
        <v>3436.65</v>
      </c>
      <c r="O464" s="100">
        <v>522.61</v>
      </c>
    </row>
    <row r="465" spans="1:23" s="100" customFormat="1" x14ac:dyDescent="0.45">
      <c r="A465" s="8">
        <v>360</v>
      </c>
      <c r="C465" s="100" t="s">
        <v>258</v>
      </c>
      <c r="E465" s="5">
        <v>1704569.38</v>
      </c>
    </row>
    <row r="466" spans="1:23" s="100" customFormat="1" x14ac:dyDescent="0.45">
      <c r="A466" s="8">
        <v>364.9</v>
      </c>
      <c r="C466" s="100" t="s">
        <v>259</v>
      </c>
      <c r="E466" s="5">
        <v>3237249.88</v>
      </c>
    </row>
    <row r="467" spans="1:23" s="100" customFormat="1" x14ac:dyDescent="0.45">
      <c r="A467" s="8">
        <v>374</v>
      </c>
      <c r="C467" s="100" t="s">
        <v>258</v>
      </c>
      <c r="E467" s="5">
        <v>9300165.6500000004</v>
      </c>
    </row>
    <row r="468" spans="1:23" s="100" customFormat="1" x14ac:dyDescent="0.45">
      <c r="A468" s="8">
        <v>374.1</v>
      </c>
      <c r="C468" s="100" t="s">
        <v>258</v>
      </c>
      <c r="E468" s="5">
        <v>340661.04</v>
      </c>
    </row>
    <row r="469" spans="1:23" s="100" customFormat="1" x14ac:dyDescent="0.45">
      <c r="A469" s="8">
        <v>381.3</v>
      </c>
      <c r="C469" s="100" t="s">
        <v>315</v>
      </c>
      <c r="E469" s="5">
        <v>26765519.149999999</v>
      </c>
      <c r="O469" s="100">
        <v>2994490.5</v>
      </c>
    </row>
    <row r="470" spans="1:23" s="100" customFormat="1" x14ac:dyDescent="0.45">
      <c r="A470" s="8">
        <v>382.3</v>
      </c>
      <c r="C470" s="100" t="s">
        <v>314</v>
      </c>
      <c r="E470" s="5">
        <v>16124365.859999999</v>
      </c>
      <c r="O470" s="100">
        <v>-164680.03</v>
      </c>
    </row>
    <row r="471" spans="1:23" s="100" customFormat="1" x14ac:dyDescent="0.45">
      <c r="A471" s="8">
        <v>386</v>
      </c>
      <c r="C471" s="100" t="s">
        <v>312</v>
      </c>
      <c r="E471" s="5">
        <v>1414229.51</v>
      </c>
      <c r="O471" s="100">
        <v>446066.03</v>
      </c>
    </row>
    <row r="472" spans="1:23" s="100" customFormat="1" x14ac:dyDescent="0.45">
      <c r="A472" s="8">
        <v>388</v>
      </c>
      <c r="C472" s="100" t="s">
        <v>259</v>
      </c>
      <c r="E472" s="5">
        <v>10569066.870000001</v>
      </c>
      <c r="O472" s="100">
        <v>1298159.1599999999</v>
      </c>
    </row>
    <row r="473" spans="1:23" s="100" customFormat="1" x14ac:dyDescent="0.45">
      <c r="A473" s="8">
        <v>389</v>
      </c>
      <c r="C473" s="100" t="s">
        <v>258</v>
      </c>
      <c r="E473" s="6">
        <v>121045.02</v>
      </c>
      <c r="G473" s="68"/>
      <c r="H473" s="69"/>
      <c r="I473" s="70"/>
      <c r="J473" s="66"/>
      <c r="K473" s="78"/>
      <c r="L473" s="79"/>
      <c r="M473" s="79"/>
      <c r="N473" s="66"/>
      <c r="O473" s="74"/>
      <c r="P473" s="66"/>
      <c r="Q473" s="79"/>
      <c r="R473" s="79"/>
      <c r="S473" s="80"/>
      <c r="T473" s="62"/>
      <c r="U473" s="61"/>
      <c r="V473" s="63"/>
      <c r="W473" s="64"/>
    </row>
    <row r="474" spans="1:23" s="100" customFormat="1" x14ac:dyDescent="0.45">
      <c r="A474" s="8"/>
      <c r="G474" s="30"/>
      <c r="H474" s="31"/>
      <c r="I474" s="32"/>
      <c r="J474" s="5"/>
      <c r="K474" s="85"/>
      <c r="L474" s="61"/>
      <c r="M474" s="61"/>
      <c r="N474" s="5"/>
      <c r="O474" s="5"/>
      <c r="P474" s="5"/>
      <c r="Q474" s="61"/>
      <c r="R474" s="61"/>
      <c r="S474" s="62"/>
      <c r="T474" s="62"/>
      <c r="U474" s="61"/>
      <c r="V474" s="63"/>
      <c r="W474" s="64"/>
    </row>
    <row r="475" spans="1:23" s="100" customFormat="1" ht="14.65" thickBot="1" x14ac:dyDescent="0.5">
      <c r="A475" s="8"/>
      <c r="C475" s="124" t="s">
        <v>309</v>
      </c>
      <c r="D475" s="63"/>
      <c r="E475" s="60">
        <f>SUM(E459:E473)</f>
        <v>124925593.51000004</v>
      </c>
      <c r="G475" s="30"/>
      <c r="H475" s="31"/>
      <c r="I475" s="32"/>
      <c r="J475" s="5"/>
      <c r="K475" s="78"/>
      <c r="L475" s="79"/>
      <c r="M475" s="61"/>
      <c r="N475" s="79"/>
      <c r="O475" s="60">
        <f>SUM(O459:O473)</f>
        <v>28477736.579999994</v>
      </c>
      <c r="P475" s="79"/>
      <c r="Q475" s="61"/>
      <c r="R475" s="79"/>
      <c r="S475" s="80"/>
      <c r="T475" s="62"/>
      <c r="U475" s="61"/>
      <c r="V475" s="63"/>
      <c r="W475" s="64"/>
    </row>
    <row r="476" spans="1:23" s="100" customFormat="1" ht="14.65" thickTop="1" x14ac:dyDescent="0.45">
      <c r="A476" s="8"/>
      <c r="E476" s="61"/>
      <c r="Q476" s="63"/>
      <c r="R476" s="63"/>
      <c r="S476" s="63"/>
      <c r="T476" s="63"/>
      <c r="U476" s="63"/>
      <c r="V476" s="63"/>
      <c r="W476" s="63"/>
    </row>
    <row r="477" spans="1:23" s="100" customFormat="1" x14ac:dyDescent="0.45">
      <c r="A477" s="8"/>
      <c r="E477" s="61"/>
    </row>
    <row r="478" spans="1:23" s="100" customFormat="1" ht="14.65" thickBot="1" x14ac:dyDescent="0.5">
      <c r="A478" s="8"/>
      <c r="C478" s="55" t="s">
        <v>313</v>
      </c>
      <c r="D478" s="2"/>
      <c r="E478" s="14">
        <f>E454+E475</f>
        <v>4623709594.0200005</v>
      </c>
      <c r="K478" s="86">
        <f>-M478/E478+1</f>
        <v>-0.54995975630644267</v>
      </c>
      <c r="L478" s="79"/>
      <c r="M478" s="14">
        <f>M454+M475</f>
        <v>7166563795.5790005</v>
      </c>
      <c r="N478" s="79"/>
      <c r="O478" s="14">
        <f>O454+O475</f>
        <v>1770540609.51</v>
      </c>
      <c r="P478" s="79"/>
      <c r="Q478" s="14">
        <f>Q454+Q475</f>
        <v>5424500922.6490011</v>
      </c>
      <c r="R478" s="79"/>
      <c r="S478" s="87">
        <f>Q478/U478</f>
        <v>42.632144879415044</v>
      </c>
      <c r="T478" s="62"/>
      <c r="U478" s="14">
        <f>U454+U475</f>
        <v>127239690.56664152</v>
      </c>
      <c r="V478" s="63"/>
      <c r="W478" s="28">
        <f>U478/E478</f>
        <v>2.7518962421689483E-2</v>
      </c>
    </row>
    <row r="479" spans="1:23" s="100" customFormat="1" ht="14.65" thickTop="1" x14ac:dyDescent="0.45"/>
    <row r="480" spans="1:23" s="100" customFormat="1" x14ac:dyDescent="0.45"/>
    <row r="481" spans="1:23" s="100" customFormat="1" x14ac:dyDescent="0.45">
      <c r="A481" s="150" t="s">
        <v>316</v>
      </c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</row>
    <row r="482" spans="1:23" s="100" customFormat="1" x14ac:dyDescent="0.45"/>
    <row r="483" spans="1:23" s="100" customFormat="1" x14ac:dyDescent="0.45"/>
    <row r="484" spans="1:23" s="100" customFormat="1" x14ac:dyDescent="0.45">
      <c r="A484" s="8"/>
      <c r="C484" s="99" t="s">
        <v>60</v>
      </c>
    </row>
    <row r="485" spans="1:23" s="100" customFormat="1" x14ac:dyDescent="0.45">
      <c r="A485" s="8"/>
      <c r="C485" s="2"/>
    </row>
    <row r="486" spans="1:23" s="100" customFormat="1" x14ac:dyDescent="0.45">
      <c r="A486" s="8">
        <v>389.1</v>
      </c>
      <c r="C486" s="100" t="s">
        <v>317</v>
      </c>
      <c r="E486" s="5">
        <v>14082567.58</v>
      </c>
      <c r="G486" s="68" t="s">
        <v>82</v>
      </c>
      <c r="H486" s="69" t="s">
        <v>8</v>
      </c>
      <c r="I486" s="70">
        <v>60</v>
      </c>
      <c r="J486" s="66"/>
      <c r="K486" s="71">
        <v>0</v>
      </c>
      <c r="L486" s="66"/>
      <c r="M486" s="66">
        <f t="shared" ref="M486" si="306">E486*(1-K486)</f>
        <v>14082567.58</v>
      </c>
      <c r="N486" s="66"/>
      <c r="O486" s="66">
        <v>2790992.66</v>
      </c>
      <c r="P486" s="66"/>
      <c r="Q486" s="66">
        <f t="shared" ref="Q486" si="307">M486-O486</f>
        <v>11291574.92</v>
      </c>
      <c r="R486" s="66"/>
      <c r="S486" s="72">
        <v>49</v>
      </c>
      <c r="T486" s="22"/>
      <c r="U486" s="5">
        <f>Q486/S486</f>
        <v>230440.3044897959</v>
      </c>
      <c r="W486" s="16">
        <f>U486/E486</f>
        <v>1.6363514904559465E-2</v>
      </c>
    </row>
    <row r="487" spans="1:23" s="100" customFormat="1" x14ac:dyDescent="0.45">
      <c r="A487" s="8"/>
      <c r="C487" s="2"/>
    </row>
    <row r="488" spans="1:23" s="100" customFormat="1" x14ac:dyDescent="0.45">
      <c r="A488" s="8">
        <v>390</v>
      </c>
      <c r="C488" s="100" t="s">
        <v>318</v>
      </c>
      <c r="E488" s="5"/>
    </row>
    <row r="489" spans="1:23" s="100" customFormat="1" x14ac:dyDescent="0.45">
      <c r="A489" s="8"/>
      <c r="C489" s="100" t="s">
        <v>319</v>
      </c>
      <c r="E489" s="5">
        <v>26511757.68</v>
      </c>
      <c r="G489" s="68" t="s">
        <v>68</v>
      </c>
      <c r="H489" s="69" t="s">
        <v>8</v>
      </c>
      <c r="I489" s="70">
        <v>75</v>
      </c>
      <c r="J489" s="66"/>
      <c r="K489" s="71">
        <v>-0.05</v>
      </c>
      <c r="L489" s="66"/>
      <c r="M489" s="66">
        <f t="shared" ref="M489" si="308">E489*(1-K489)</f>
        <v>27837345.563999999</v>
      </c>
      <c r="N489" s="66"/>
      <c r="O489" s="66">
        <v>15930082.689999999</v>
      </c>
      <c r="P489" s="66"/>
      <c r="Q489" s="66">
        <f t="shared" ref="Q489" si="309">M489-O489</f>
        <v>11907262.874</v>
      </c>
      <c r="R489" s="66"/>
      <c r="S489" s="72">
        <v>16.600000000000001</v>
      </c>
      <c r="T489" s="22"/>
      <c r="U489" s="5">
        <f>Q489/S489</f>
        <v>717304.99240963848</v>
      </c>
      <c r="W489" s="16">
        <f>U489/E489</f>
        <v>2.7056108503539948E-2</v>
      </c>
    </row>
    <row r="490" spans="1:23" s="100" customFormat="1" x14ac:dyDescent="0.45">
      <c r="A490" s="8"/>
      <c r="C490" s="100" t="s">
        <v>320</v>
      </c>
      <c r="E490" s="5">
        <v>18065002.23</v>
      </c>
      <c r="G490" s="68" t="s">
        <v>68</v>
      </c>
      <c r="H490" s="69" t="s">
        <v>8</v>
      </c>
      <c r="I490" s="70">
        <v>75</v>
      </c>
      <c r="J490" s="66"/>
      <c r="K490" s="71">
        <v>-0.05</v>
      </c>
      <c r="L490" s="66"/>
      <c r="M490" s="66">
        <f t="shared" ref="M490:M491" si="310">E490*(1-K490)</f>
        <v>18968252.341500003</v>
      </c>
      <c r="N490" s="66"/>
      <c r="O490" s="66">
        <v>8452624.0800000001</v>
      </c>
      <c r="P490" s="66"/>
      <c r="Q490" s="66">
        <f t="shared" ref="Q490:Q491" si="311">M490-O490</f>
        <v>10515628.261500003</v>
      </c>
      <c r="R490" s="66"/>
      <c r="S490" s="72">
        <v>35.700000000000003</v>
      </c>
      <c r="T490" s="22"/>
      <c r="U490" s="5">
        <f t="shared" ref="U490:U491" si="312">Q490/S490</f>
        <v>294555.41348739504</v>
      </c>
      <c r="W490" s="16">
        <f t="shared" ref="W490:W491" si="313">U490/E490</f>
        <v>1.630530734163076E-2</v>
      </c>
    </row>
    <row r="491" spans="1:23" s="100" customFormat="1" x14ac:dyDescent="0.45">
      <c r="A491" s="8"/>
      <c r="C491" s="100" t="s">
        <v>321</v>
      </c>
      <c r="E491" s="5">
        <v>2617564.5299999998</v>
      </c>
      <c r="G491" s="68" t="s">
        <v>68</v>
      </c>
      <c r="H491" s="69" t="s">
        <v>8</v>
      </c>
      <c r="I491" s="70">
        <v>75</v>
      </c>
      <c r="J491" s="66"/>
      <c r="K491" s="71">
        <v>-0.05</v>
      </c>
      <c r="L491" s="66"/>
      <c r="M491" s="66">
        <f t="shared" si="310"/>
        <v>2748442.7564999997</v>
      </c>
      <c r="N491" s="66"/>
      <c r="O491" s="66">
        <v>73727.740000000005</v>
      </c>
      <c r="P491" s="66"/>
      <c r="Q491" s="66">
        <f t="shared" si="311"/>
        <v>2674715.0164999994</v>
      </c>
      <c r="R491" s="66"/>
      <c r="S491" s="72">
        <v>7</v>
      </c>
      <c r="T491" s="22"/>
      <c r="U491" s="5">
        <f t="shared" si="312"/>
        <v>382102.14521428564</v>
      </c>
      <c r="W491" s="16">
        <f t="shared" si="313"/>
        <v>0.14597620835513295</v>
      </c>
    </row>
    <row r="492" spans="1:23" s="100" customFormat="1" x14ac:dyDescent="0.45">
      <c r="A492" s="8"/>
      <c r="C492" s="100" t="s">
        <v>244</v>
      </c>
      <c r="E492" s="6">
        <v>116482492.62</v>
      </c>
      <c r="G492" s="68" t="s">
        <v>83</v>
      </c>
      <c r="H492" s="69" t="s">
        <v>8</v>
      </c>
      <c r="I492" s="70">
        <v>55</v>
      </c>
      <c r="J492" s="66"/>
      <c r="K492" s="73">
        <v>-0.05</v>
      </c>
      <c r="L492" s="66"/>
      <c r="M492" s="74">
        <f t="shared" ref="M492" si="314">E492*(1-K492)</f>
        <v>122306617.25100002</v>
      </c>
      <c r="N492" s="66"/>
      <c r="O492" s="74">
        <v>30049282.77</v>
      </c>
      <c r="P492" s="66"/>
      <c r="Q492" s="74">
        <f t="shared" ref="Q492" si="315">M492-O492</f>
        <v>92257334.481000021</v>
      </c>
      <c r="R492" s="66"/>
      <c r="S492" s="75">
        <v>47.8</v>
      </c>
      <c r="T492" s="22"/>
      <c r="U492" s="6">
        <f t="shared" ref="U492" si="316">Q492/S492</f>
        <v>1930069.7590167369</v>
      </c>
      <c r="W492" s="27">
        <f t="shared" ref="W492" si="317">U492/E492</f>
        <v>1.6569612442216441E-2</v>
      </c>
    </row>
    <row r="493" spans="1:23" s="100" customFormat="1" x14ac:dyDescent="0.45">
      <c r="A493" s="8"/>
      <c r="E493" s="5"/>
      <c r="G493" s="30"/>
      <c r="H493" s="31"/>
      <c r="I493" s="32"/>
      <c r="J493" s="5"/>
      <c r="K493" s="29"/>
      <c r="L493" s="5"/>
      <c r="M493" s="5"/>
      <c r="N493" s="5"/>
      <c r="O493" s="5"/>
      <c r="P493" s="5"/>
      <c r="Q493" s="5"/>
      <c r="R493" s="5"/>
      <c r="S493" s="22"/>
      <c r="T493" s="22"/>
      <c r="U493" s="5"/>
      <c r="W493" s="16"/>
    </row>
    <row r="494" spans="1:23" s="100" customFormat="1" x14ac:dyDescent="0.45">
      <c r="A494" s="8"/>
      <c r="C494" s="100" t="s">
        <v>77</v>
      </c>
      <c r="E494" s="5">
        <f>SUM(E489:E492)</f>
        <v>163676817.06</v>
      </c>
      <c r="G494" s="30"/>
      <c r="H494" s="31"/>
      <c r="I494" s="32"/>
      <c r="J494" s="5"/>
      <c r="K494" s="78">
        <f>-M494/E494+1</f>
        <v>-5.0000000000000044E-2</v>
      </c>
      <c r="L494" s="79"/>
      <c r="M494" s="5">
        <f>SUM(M489:M492)</f>
        <v>171860657.91300002</v>
      </c>
      <c r="N494" s="79"/>
      <c r="O494" s="5">
        <f>SUM(O489:O492)</f>
        <v>54505717.280000001</v>
      </c>
      <c r="P494" s="79"/>
      <c r="Q494" s="5">
        <f>SUM(Q489:Q492)</f>
        <v>117354940.63300002</v>
      </c>
      <c r="R494" s="79"/>
      <c r="S494" s="80">
        <f>Q494/U494</f>
        <v>35.304993960326158</v>
      </c>
      <c r="T494" s="62"/>
      <c r="U494" s="5">
        <f>SUM(U489:U492)</f>
        <v>3324032.310128056</v>
      </c>
      <c r="V494" s="63"/>
      <c r="W494" s="64">
        <f>U494/E494</f>
        <v>2.0308510208318295E-2</v>
      </c>
    </row>
    <row r="495" spans="1:23" s="100" customFormat="1" x14ac:dyDescent="0.45">
      <c r="A495" s="8"/>
      <c r="E495" s="5"/>
    </row>
    <row r="496" spans="1:23" s="100" customFormat="1" x14ac:dyDescent="0.45">
      <c r="A496" s="8">
        <v>391.1</v>
      </c>
      <c r="C496" s="100" t="s">
        <v>245</v>
      </c>
      <c r="E496" s="5">
        <v>27243810.300000001</v>
      </c>
      <c r="G496" s="68" t="s">
        <v>81</v>
      </c>
      <c r="H496" s="69" t="s">
        <v>8</v>
      </c>
      <c r="I496" s="70">
        <v>20</v>
      </c>
      <c r="J496" s="66"/>
      <c r="K496" s="71">
        <v>0</v>
      </c>
      <c r="L496" s="66"/>
      <c r="M496" s="66">
        <f t="shared" ref="M496" si="318">E496*(1-K496)</f>
        <v>27243810.300000001</v>
      </c>
      <c r="N496" s="66"/>
      <c r="O496" s="66">
        <v>6423862.1399999997</v>
      </c>
      <c r="P496" s="66"/>
      <c r="Q496" s="66">
        <f t="shared" ref="Q496" si="319">M496-O496</f>
        <v>20819948.16</v>
      </c>
      <c r="R496" s="66"/>
      <c r="S496" s="72">
        <v>7.3</v>
      </c>
      <c r="T496" s="22"/>
      <c r="U496" s="5">
        <f>E496*W496</f>
        <v>1362190.5150000001</v>
      </c>
      <c r="W496" s="16">
        <v>0.05</v>
      </c>
    </row>
    <row r="497" spans="1:23" s="100" customFormat="1" x14ac:dyDescent="0.45">
      <c r="A497" s="8">
        <v>391.2</v>
      </c>
      <c r="C497" s="100" t="s">
        <v>306</v>
      </c>
      <c r="E497" s="5">
        <v>88041835.859999999</v>
      </c>
      <c r="G497" s="68" t="s">
        <v>81</v>
      </c>
      <c r="H497" s="69" t="s">
        <v>8</v>
      </c>
      <c r="I497" s="70">
        <v>5</v>
      </c>
      <c r="J497" s="66"/>
      <c r="K497" s="71">
        <v>0</v>
      </c>
      <c r="L497" s="66"/>
      <c r="M497" s="66">
        <f t="shared" ref="M497:M502" si="320">E497*(1-K497)</f>
        <v>88041835.859999999</v>
      </c>
      <c r="N497" s="66"/>
      <c r="O497" s="66">
        <v>49068010.899999999</v>
      </c>
      <c r="P497" s="66"/>
      <c r="Q497" s="66">
        <f t="shared" ref="Q497:Q502" si="321">M497-O497</f>
        <v>38973824.960000001</v>
      </c>
      <c r="R497" s="66"/>
      <c r="S497" s="72">
        <v>1.6</v>
      </c>
      <c r="T497" s="22"/>
      <c r="U497" s="5">
        <f t="shared" ref="U497:U502" si="322">E497*W497</f>
        <v>17608367.172000002</v>
      </c>
      <c r="W497" s="16">
        <v>0.2</v>
      </c>
    </row>
    <row r="498" spans="1:23" s="100" customFormat="1" x14ac:dyDescent="0.45">
      <c r="A498" s="8">
        <v>392</v>
      </c>
      <c r="C498" s="100" t="s">
        <v>322</v>
      </c>
      <c r="E498" s="5">
        <v>2387964.92</v>
      </c>
      <c r="G498" s="68" t="s">
        <v>89</v>
      </c>
      <c r="H498" s="69" t="s">
        <v>8</v>
      </c>
      <c r="I498" s="70">
        <v>12</v>
      </c>
      <c r="J498" s="66"/>
      <c r="K498" s="71">
        <v>0.1</v>
      </c>
      <c r="L498" s="66"/>
      <c r="M498" s="66">
        <f t="shared" si="320"/>
        <v>2149168.4279999998</v>
      </c>
      <c r="N498" s="66"/>
      <c r="O498" s="66">
        <v>670370.22</v>
      </c>
      <c r="P498" s="66"/>
      <c r="Q498" s="66">
        <f t="shared" si="321"/>
        <v>1478798.2079999999</v>
      </c>
      <c r="R498" s="66"/>
      <c r="S498" s="72">
        <v>5.9</v>
      </c>
      <c r="T498" s="22"/>
      <c r="U498" s="5">
        <f t="shared" si="322"/>
        <v>251691.50256799997</v>
      </c>
      <c r="W498" s="16">
        <v>0.10539999999999999</v>
      </c>
    </row>
    <row r="499" spans="1:23" s="100" customFormat="1" x14ac:dyDescent="0.45">
      <c r="A499" s="8">
        <v>393</v>
      </c>
      <c r="C499" s="100" t="s">
        <v>323</v>
      </c>
      <c r="E499" s="5">
        <v>92575.77</v>
      </c>
      <c r="G499" s="68" t="s">
        <v>81</v>
      </c>
      <c r="H499" s="69" t="s">
        <v>8</v>
      </c>
      <c r="I499" s="70">
        <v>20</v>
      </c>
      <c r="J499" s="66"/>
      <c r="K499" s="71">
        <v>0</v>
      </c>
      <c r="L499" s="66"/>
      <c r="M499" s="66">
        <f t="shared" si="320"/>
        <v>92575.77</v>
      </c>
      <c r="N499" s="66"/>
      <c r="O499" s="66">
        <v>44555.44</v>
      </c>
      <c r="P499" s="66"/>
      <c r="Q499" s="66">
        <f t="shared" si="321"/>
        <v>48020.33</v>
      </c>
      <c r="R499" s="66"/>
      <c r="S499" s="72">
        <v>6.4</v>
      </c>
      <c r="T499" s="22"/>
      <c r="U499" s="5">
        <f t="shared" si="322"/>
        <v>4628.7885000000006</v>
      </c>
      <c r="W499" s="16">
        <v>0.05</v>
      </c>
    </row>
    <row r="500" spans="1:23" s="100" customFormat="1" x14ac:dyDescent="0.45">
      <c r="A500" s="8">
        <v>394</v>
      </c>
      <c r="C500" s="100" t="s">
        <v>324</v>
      </c>
      <c r="E500" s="5">
        <v>1511886.11</v>
      </c>
      <c r="G500" s="68" t="s">
        <v>81</v>
      </c>
      <c r="H500" s="69" t="s">
        <v>8</v>
      </c>
      <c r="I500" s="70">
        <v>20</v>
      </c>
      <c r="J500" s="66"/>
      <c r="K500" s="71">
        <v>0</v>
      </c>
      <c r="L500" s="66"/>
      <c r="M500" s="66">
        <f t="shared" si="320"/>
        <v>1511886.11</v>
      </c>
      <c r="N500" s="66"/>
      <c r="O500" s="66">
        <v>1191128.1000000001</v>
      </c>
      <c r="P500" s="66"/>
      <c r="Q500" s="66">
        <f t="shared" si="321"/>
        <v>320758.01</v>
      </c>
      <c r="R500" s="66"/>
      <c r="S500" s="72">
        <v>14.3</v>
      </c>
      <c r="T500" s="22"/>
      <c r="U500" s="5">
        <f t="shared" si="322"/>
        <v>75594.305500000002</v>
      </c>
      <c r="W500" s="16">
        <v>0.05</v>
      </c>
    </row>
    <row r="501" spans="1:23" s="100" customFormat="1" x14ac:dyDescent="0.45">
      <c r="A501" s="8">
        <v>396</v>
      </c>
      <c r="C501" s="100" t="s">
        <v>325</v>
      </c>
      <c r="E501" s="5">
        <v>719016.17</v>
      </c>
      <c r="G501" s="68" t="s">
        <v>89</v>
      </c>
      <c r="H501" s="69" t="s">
        <v>8</v>
      </c>
      <c r="I501" s="70">
        <v>14</v>
      </c>
      <c r="J501" s="66"/>
      <c r="K501" s="71">
        <v>0.1</v>
      </c>
      <c r="L501" s="66"/>
      <c r="M501" s="66">
        <f t="shared" si="320"/>
        <v>647114.55300000007</v>
      </c>
      <c r="N501" s="66"/>
      <c r="O501" s="66">
        <v>669987.15</v>
      </c>
      <c r="P501" s="66"/>
      <c r="Q501" s="66">
        <f t="shared" si="321"/>
        <v>-22872.596999999951</v>
      </c>
      <c r="R501" s="66"/>
      <c r="S501" s="72"/>
      <c r="T501" s="22"/>
      <c r="U501" s="5"/>
      <c r="W501" s="16"/>
    </row>
    <row r="502" spans="1:23" s="100" customFormat="1" x14ac:dyDescent="0.45">
      <c r="A502" s="8">
        <v>397</v>
      </c>
      <c r="C502" s="100" t="s">
        <v>326</v>
      </c>
      <c r="E502" s="5">
        <v>76760902.349999994</v>
      </c>
      <c r="G502" s="68" t="s">
        <v>81</v>
      </c>
      <c r="H502" s="69" t="s">
        <v>8</v>
      </c>
      <c r="I502" s="70">
        <v>15</v>
      </c>
      <c r="J502" s="66"/>
      <c r="K502" s="71">
        <v>0</v>
      </c>
      <c r="L502" s="66"/>
      <c r="M502" s="66">
        <f t="shared" si="320"/>
        <v>76760902.349999994</v>
      </c>
      <c r="N502" s="66"/>
      <c r="O502" s="66">
        <v>27060212.350000001</v>
      </c>
      <c r="P502" s="66"/>
      <c r="Q502" s="66">
        <f t="shared" si="321"/>
        <v>49700689.999999993</v>
      </c>
      <c r="R502" s="66"/>
      <c r="S502" s="72">
        <v>7.3</v>
      </c>
      <c r="T502" s="22"/>
      <c r="U502" s="5">
        <f t="shared" si="322"/>
        <v>5117393.4899999993</v>
      </c>
      <c r="W502" s="16">
        <v>6.6666666666666666E-2</v>
      </c>
    </row>
    <row r="503" spans="1:23" s="100" customFormat="1" x14ac:dyDescent="0.45">
      <c r="A503" s="8">
        <v>398</v>
      </c>
      <c r="C503" s="100" t="s">
        <v>74</v>
      </c>
      <c r="E503" s="6">
        <v>665742.23</v>
      </c>
      <c r="G503" s="68" t="s">
        <v>81</v>
      </c>
      <c r="H503" s="69" t="s">
        <v>8</v>
      </c>
      <c r="I503" s="70">
        <v>15</v>
      </c>
      <c r="J503" s="66"/>
      <c r="K503" s="73">
        <v>0</v>
      </c>
      <c r="L503" s="66"/>
      <c r="M503" s="74">
        <f t="shared" ref="M503" si="323">E503*(1-K503)</f>
        <v>665742.23</v>
      </c>
      <c r="N503" s="66"/>
      <c r="O503" s="74">
        <v>-142333.53</v>
      </c>
      <c r="P503" s="66"/>
      <c r="Q503" s="74">
        <f t="shared" ref="Q503" si="324">M503-O503</f>
        <v>808075.76</v>
      </c>
      <c r="R503" s="66"/>
      <c r="S503" s="75"/>
      <c r="T503" s="22"/>
      <c r="U503" s="6"/>
      <c r="W503" s="27"/>
    </row>
    <row r="504" spans="1:23" s="100" customFormat="1" x14ac:dyDescent="0.45">
      <c r="A504" s="8"/>
      <c r="E504" s="5"/>
      <c r="G504" s="30"/>
      <c r="H504" s="31"/>
      <c r="I504" s="32"/>
      <c r="J504" s="5"/>
      <c r="K504" s="29"/>
      <c r="L504" s="5"/>
      <c r="M504" s="5"/>
      <c r="N504" s="5"/>
      <c r="O504" s="5"/>
      <c r="P504" s="5"/>
      <c r="Q504" s="5"/>
      <c r="R504" s="5"/>
      <c r="S504" s="22"/>
      <c r="T504" s="22"/>
      <c r="U504" s="5"/>
      <c r="W504" s="16"/>
    </row>
    <row r="505" spans="1:23" s="100" customFormat="1" ht="14.65" thickBot="1" x14ac:dyDescent="0.5">
      <c r="A505" s="8"/>
      <c r="C505" s="123" t="s">
        <v>240</v>
      </c>
      <c r="D505" s="122"/>
      <c r="E505" s="118">
        <f>E486+E494+SUM(E496:E503)</f>
        <v>375183118.35000002</v>
      </c>
      <c r="G505" s="30"/>
      <c r="H505" s="31"/>
      <c r="I505" s="32"/>
      <c r="J505" s="5"/>
      <c r="K505" s="76">
        <f>-M505/E505+1</f>
        <v>-2.0984800112075597E-2</v>
      </c>
      <c r="L505" s="79"/>
      <c r="M505" s="118">
        <f>M486+M494+SUM(M496:M503)</f>
        <v>383056261.09399998</v>
      </c>
      <c r="N505" s="79"/>
      <c r="O505" s="118">
        <f>O486+O494+SUM(O496:O503)</f>
        <v>142282502.70999998</v>
      </c>
      <c r="P505" s="79"/>
      <c r="Q505" s="118">
        <f>Q486+Q494+SUM(Q496:Q503)</f>
        <v>240773758.384</v>
      </c>
      <c r="R505" s="79"/>
      <c r="S505" s="77">
        <f>Q505/U505</f>
        <v>8.6069509506499635</v>
      </c>
      <c r="T505" s="62"/>
      <c r="U505" s="118">
        <f>U486+U494+SUM(U496:U503)</f>
        <v>27974338.388185851</v>
      </c>
      <c r="V505" s="63"/>
      <c r="W505" s="28">
        <f>U505/E505</f>
        <v>7.4561825999029122E-2</v>
      </c>
    </row>
    <row r="506" spans="1:23" s="100" customFormat="1" ht="14.65" thickTop="1" x14ac:dyDescent="0.45">
      <c r="A506" s="8"/>
      <c r="C506" s="127"/>
      <c r="D506" s="122"/>
      <c r="E506" s="128"/>
    </row>
    <row r="507" spans="1:23" s="100" customFormat="1" x14ac:dyDescent="0.45">
      <c r="A507" s="8"/>
    </row>
    <row r="508" spans="1:23" s="100" customFormat="1" ht="14.65" thickBot="1" x14ac:dyDescent="0.5">
      <c r="A508" s="8"/>
      <c r="C508" s="123" t="s">
        <v>327</v>
      </c>
      <c r="D508" s="122"/>
      <c r="E508" s="118">
        <f>E505</f>
        <v>375183118.35000002</v>
      </c>
      <c r="K508" s="76">
        <f>-M508/E508+1</f>
        <v>-2.0984800112075597E-2</v>
      </c>
      <c r="L508" s="79"/>
      <c r="M508" s="118">
        <f>M505</f>
        <v>383056261.09399998</v>
      </c>
      <c r="N508" s="79"/>
      <c r="O508" s="118">
        <f>O505</f>
        <v>142282502.70999998</v>
      </c>
      <c r="P508" s="79"/>
      <c r="Q508" s="118">
        <f>Q505</f>
        <v>240773758.384</v>
      </c>
      <c r="R508" s="79"/>
      <c r="S508" s="77">
        <f>Q508/U508</f>
        <v>8.6069509506499635</v>
      </c>
      <c r="T508" s="62"/>
      <c r="U508" s="118">
        <f>U505</f>
        <v>27974338.388185851</v>
      </c>
      <c r="V508" s="63"/>
      <c r="W508" s="28">
        <f>U508/E508</f>
        <v>7.4561825999029122E-2</v>
      </c>
    </row>
    <row r="509" spans="1:23" s="100" customFormat="1" ht="14.65" thickTop="1" x14ac:dyDescent="0.45">
      <c r="A509" s="8"/>
      <c r="C509" s="2"/>
      <c r="D509" s="2"/>
      <c r="E509" s="115"/>
    </row>
    <row r="510" spans="1:23" s="100" customFormat="1" x14ac:dyDescent="0.45">
      <c r="A510" s="8"/>
    </row>
    <row r="511" spans="1:23" s="100" customFormat="1" x14ac:dyDescent="0.45">
      <c r="A511" s="8"/>
      <c r="C511" s="99" t="s">
        <v>254</v>
      </c>
    </row>
    <row r="512" spans="1:23" s="100" customFormat="1" x14ac:dyDescent="0.45">
      <c r="A512" s="8"/>
      <c r="C512" s="2"/>
    </row>
    <row r="513" spans="1:23" s="100" customFormat="1" x14ac:dyDescent="0.45">
      <c r="A513" s="8">
        <v>302</v>
      </c>
      <c r="C513" s="100" t="s">
        <v>256</v>
      </c>
      <c r="E513" s="5">
        <v>467167.92000000004</v>
      </c>
      <c r="O513" s="66">
        <v>130013.67</v>
      </c>
    </row>
    <row r="514" spans="1:23" s="100" customFormat="1" x14ac:dyDescent="0.45">
      <c r="A514" s="92">
        <v>303</v>
      </c>
      <c r="C514" s="100" t="s">
        <v>310</v>
      </c>
      <c r="E514" s="66">
        <v>558673480.66999996</v>
      </c>
      <c r="O514" s="66">
        <v>295893465.80000001</v>
      </c>
    </row>
    <row r="515" spans="1:23" s="100" customFormat="1" x14ac:dyDescent="0.45">
      <c r="A515" s="8">
        <v>389</v>
      </c>
      <c r="C515" s="100" t="s">
        <v>258</v>
      </c>
      <c r="E515" s="5">
        <v>39400760.340000004</v>
      </c>
      <c r="O515" s="66"/>
    </row>
    <row r="516" spans="1:23" s="100" customFormat="1" x14ac:dyDescent="0.45">
      <c r="A516" s="8">
        <v>390.1</v>
      </c>
      <c r="C516" s="100" t="s">
        <v>329</v>
      </c>
      <c r="E516" s="5">
        <v>37674092.649999999</v>
      </c>
      <c r="O516" s="66">
        <v>36057353.689999998</v>
      </c>
    </row>
    <row r="517" spans="1:23" s="100" customFormat="1" x14ac:dyDescent="0.45">
      <c r="A517" s="8">
        <v>397.4</v>
      </c>
      <c r="C517" s="100" t="s">
        <v>330</v>
      </c>
      <c r="E517" s="5">
        <v>18998551.27</v>
      </c>
      <c r="O517" s="66">
        <v>3260153.1100000003</v>
      </c>
    </row>
    <row r="518" spans="1:23" s="100" customFormat="1" x14ac:dyDescent="0.45">
      <c r="A518" s="8">
        <v>399</v>
      </c>
      <c r="C518" s="100" t="s">
        <v>331</v>
      </c>
      <c r="E518" s="6">
        <v>524934.38</v>
      </c>
      <c r="G518" s="68"/>
      <c r="H518" s="69"/>
      <c r="I518" s="70"/>
      <c r="J518" s="66"/>
      <c r="K518" s="78"/>
      <c r="L518" s="79"/>
      <c r="M518" s="79"/>
      <c r="N518" s="66"/>
      <c r="O518" s="74">
        <v>132806.01</v>
      </c>
      <c r="P518" s="66"/>
      <c r="Q518" s="79"/>
      <c r="R518" s="79"/>
      <c r="S518" s="80"/>
      <c r="T518" s="62"/>
      <c r="U518" s="61"/>
      <c r="V518" s="63"/>
      <c r="W518" s="64"/>
    </row>
    <row r="519" spans="1:23" s="100" customFormat="1" x14ac:dyDescent="0.45">
      <c r="A519" s="8"/>
      <c r="G519" s="30"/>
      <c r="H519" s="31"/>
      <c r="I519" s="32"/>
      <c r="J519" s="5"/>
      <c r="K519" s="29"/>
      <c r="L519" s="5"/>
      <c r="M519" s="5"/>
      <c r="N519" s="5"/>
      <c r="O519" s="5"/>
      <c r="P519" s="5"/>
      <c r="Q519" s="5"/>
      <c r="R519" s="5"/>
      <c r="S519" s="22"/>
      <c r="T519" s="22"/>
      <c r="U519" s="5"/>
      <c r="W519" s="16"/>
    </row>
    <row r="520" spans="1:23" s="100" customFormat="1" ht="14.65" thickBot="1" x14ac:dyDescent="0.5">
      <c r="A520" s="8"/>
      <c r="C520" s="124" t="s">
        <v>309</v>
      </c>
      <c r="D520" s="63"/>
      <c r="E520" s="60">
        <f>SUM(E513:E518)</f>
        <v>655738987.2299999</v>
      </c>
      <c r="G520" s="30"/>
      <c r="H520" s="31"/>
      <c r="I520" s="32"/>
      <c r="J520" s="5"/>
      <c r="K520" s="78"/>
      <c r="L520" s="79"/>
      <c r="M520" s="61"/>
      <c r="N520" s="79"/>
      <c r="O520" s="60">
        <f>SUM(O513:O518)</f>
        <v>335473792.28000003</v>
      </c>
      <c r="P520" s="79"/>
      <c r="Q520" s="61"/>
      <c r="R520" s="79"/>
      <c r="S520" s="80"/>
      <c r="T520" s="62"/>
      <c r="U520" s="61"/>
      <c r="V520" s="63"/>
      <c r="W520" s="64"/>
    </row>
    <row r="521" spans="1:23" s="100" customFormat="1" ht="14.65" thickTop="1" x14ac:dyDescent="0.45">
      <c r="A521" s="8"/>
      <c r="E521" s="61"/>
    </row>
    <row r="522" spans="1:23" s="100" customFormat="1" x14ac:dyDescent="0.45">
      <c r="A522" s="8"/>
      <c r="E522" s="61"/>
    </row>
    <row r="523" spans="1:23" s="100" customFormat="1" ht="14.65" thickBot="1" x14ac:dyDescent="0.5">
      <c r="A523" s="8"/>
      <c r="C523" s="55" t="s">
        <v>328</v>
      </c>
      <c r="D523" s="2"/>
      <c r="E523" s="14">
        <f>E508+E520</f>
        <v>1030922105.5799999</v>
      </c>
      <c r="K523" s="86">
        <f>-M523/E523+1</f>
        <v>0.62843336172475284</v>
      </c>
      <c r="L523" s="132"/>
      <c r="M523" s="14">
        <f>M508+M520</f>
        <v>383056261.09399998</v>
      </c>
      <c r="N523" s="132"/>
      <c r="O523" s="14">
        <f>O508+O520</f>
        <v>477756294.99000001</v>
      </c>
      <c r="P523" s="132"/>
      <c r="Q523" s="14">
        <f>Q508+Q520</f>
        <v>240773758.384</v>
      </c>
      <c r="R523" s="132"/>
      <c r="S523" s="87">
        <f>Q523/U523</f>
        <v>8.6069509506499635</v>
      </c>
      <c r="T523" s="133"/>
      <c r="U523" s="14">
        <f>U508+U520</f>
        <v>27974338.388185851</v>
      </c>
      <c r="V523" s="130"/>
      <c r="W523" s="28">
        <f>U523/E523</f>
        <v>2.7135259043114032E-2</v>
      </c>
    </row>
    <row r="524" spans="1:23" s="100" customFormat="1" ht="14.65" thickTop="1" x14ac:dyDescent="0.45">
      <c r="A524" s="8"/>
      <c r="C524" s="127"/>
      <c r="D524" s="122"/>
      <c r="E524" s="128"/>
    </row>
    <row r="525" spans="1:23" s="100" customFormat="1" x14ac:dyDescent="0.45">
      <c r="A525" s="8"/>
      <c r="E525" s="61"/>
    </row>
    <row r="526" spans="1:23" s="100" customFormat="1" ht="14.65" thickBot="1" x14ac:dyDescent="0.5">
      <c r="A526" s="8"/>
      <c r="C526" s="131" t="s">
        <v>332</v>
      </c>
      <c r="E526" s="14">
        <f>E352+E454+E508</f>
        <v>14868721574.060003</v>
      </c>
      <c r="K526" s="86">
        <f>-M526/E526+1</f>
        <v>-0.32102935232006069</v>
      </c>
      <c r="L526" s="132"/>
      <c r="M526" s="14">
        <f>M352+M454+M508</f>
        <v>19642017630.8078</v>
      </c>
      <c r="N526" s="132"/>
      <c r="O526" s="14">
        <f>O352+O454+O508</f>
        <v>6211348577.2700005</v>
      </c>
      <c r="P526" s="132"/>
      <c r="Q526" s="14">
        <f>Q352+Q454+Q508</f>
        <v>13430669053.537802</v>
      </c>
      <c r="R526" s="132"/>
      <c r="S526" s="87">
        <f>Q526/U526</f>
        <v>26.625433015224722</v>
      </c>
      <c r="T526" s="133"/>
      <c r="U526" s="14">
        <f>U352+U454+U508</f>
        <v>504430070.5215947</v>
      </c>
      <c r="V526" s="130"/>
      <c r="W526" s="28">
        <f>U526/E526</f>
        <v>3.3925584523798215E-2</v>
      </c>
    </row>
    <row r="527" spans="1:23" s="100" customFormat="1" ht="14.65" thickTop="1" x14ac:dyDescent="0.45">
      <c r="A527" s="8"/>
      <c r="E527" s="61"/>
    </row>
    <row r="528" spans="1:23" s="100" customFormat="1" x14ac:dyDescent="0.45">
      <c r="A528" s="8"/>
      <c r="E528" s="61"/>
    </row>
    <row r="529" spans="1:23" s="100" customFormat="1" ht="14.65" thickBot="1" x14ac:dyDescent="0.5">
      <c r="A529" s="8"/>
      <c r="C529" s="131" t="s">
        <v>333</v>
      </c>
      <c r="E529" s="14">
        <f>E380+E478+E523</f>
        <v>16112343952.270002</v>
      </c>
      <c r="K529" s="86">
        <f>-M529/E529+1</f>
        <v>-0.21906643061952003</v>
      </c>
      <c r="L529" s="132"/>
      <c r="M529" s="14">
        <f>M380+M478+M523</f>
        <v>19642017630.8078</v>
      </c>
      <c r="N529" s="132"/>
      <c r="O529" s="14">
        <f>O380+O478+O523</f>
        <v>6705181911.0600004</v>
      </c>
      <c r="P529" s="132"/>
      <c r="Q529" s="14">
        <f>Q380+Q478+Q523</f>
        <v>13430669053.537802</v>
      </c>
      <c r="R529" s="132"/>
      <c r="S529" s="87">
        <f>Q529/U529</f>
        <v>26.625433015224722</v>
      </c>
      <c r="T529" s="133"/>
      <c r="U529" s="14">
        <f>U380+U478+U523</f>
        <v>504430070.5215947</v>
      </c>
      <c r="V529" s="130"/>
      <c r="W529" s="28">
        <f>U529/E529</f>
        <v>3.1307057000265169E-2</v>
      </c>
    </row>
    <row r="530" spans="1:23" ht="14.65" thickTop="1" x14ac:dyDescent="0.45">
      <c r="A530" s="23"/>
      <c r="B530" s="13"/>
      <c r="C530" s="13"/>
      <c r="D530" s="13"/>
      <c r="E530" s="6"/>
      <c r="F530" s="6"/>
      <c r="G530" s="6"/>
      <c r="H530" s="6"/>
      <c r="I530" s="6"/>
      <c r="J530" s="6"/>
      <c r="K530" s="24"/>
      <c r="L530" s="6"/>
      <c r="M530" s="6"/>
      <c r="N530" s="6"/>
      <c r="O530" s="6"/>
      <c r="P530" s="6"/>
      <c r="Q530" s="6"/>
      <c r="R530" s="6"/>
      <c r="S530" s="25"/>
      <c r="T530" s="25"/>
      <c r="U530" s="6"/>
      <c r="V530" s="13"/>
      <c r="W530" s="7"/>
    </row>
    <row r="531" spans="1:23" x14ac:dyDescent="0.45"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23" x14ac:dyDescent="0.45"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23" x14ac:dyDescent="0.45">
      <c r="A533" s="151" t="s">
        <v>61</v>
      </c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</row>
    <row r="534" spans="1:23" x14ac:dyDescent="0.45">
      <c r="A534" s="152" t="s">
        <v>32</v>
      </c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</row>
    <row r="535" spans="1:23" x14ac:dyDescent="0.45">
      <c r="A535" s="156" t="s">
        <v>65</v>
      </c>
      <c r="B535" s="156"/>
      <c r="C535" s="156"/>
      <c r="D535" s="156"/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</row>
    <row r="536" spans="1:23" x14ac:dyDescent="0.45">
      <c r="A536" s="152" t="s">
        <v>33</v>
      </c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</row>
    <row r="537" spans="1:23" x14ac:dyDescent="0.45">
      <c r="A537" s="152" t="s">
        <v>62</v>
      </c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</row>
    <row r="538" spans="1:23" x14ac:dyDescent="0.45">
      <c r="A538" s="152" t="s">
        <v>34</v>
      </c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</row>
    <row r="539" spans="1:23" x14ac:dyDescent="0.45">
      <c r="A539" s="152" t="s">
        <v>35</v>
      </c>
      <c r="B539" s="152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</row>
    <row r="540" spans="1:23" x14ac:dyDescent="0.45">
      <c r="A540" s="152" t="s">
        <v>92</v>
      </c>
      <c r="B540" s="152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</row>
    <row r="541" spans="1:23" x14ac:dyDescent="0.45">
      <c r="A541" s="152" t="s">
        <v>36</v>
      </c>
      <c r="B541" s="152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</row>
  </sheetData>
  <mergeCells count="15">
    <mergeCell ref="A541:W541"/>
    <mergeCell ref="A11:W11"/>
    <mergeCell ref="A383:W383"/>
    <mergeCell ref="A481:W481"/>
    <mergeCell ref="G5:I5"/>
    <mergeCell ref="G7:I7"/>
    <mergeCell ref="A539:W539"/>
    <mergeCell ref="A540:W540"/>
    <mergeCell ref="A533:W533"/>
    <mergeCell ref="A534:W534"/>
    <mergeCell ref="A535:W535"/>
    <mergeCell ref="A536:W536"/>
    <mergeCell ref="A537:W537"/>
    <mergeCell ref="A538:W538"/>
    <mergeCell ref="U7:W7"/>
  </mergeCells>
  <phoneticPr fontId="23" type="noConversion"/>
  <printOptions horizontalCentered="1"/>
  <pageMargins left="0.5" right="0.5" top="0.75" bottom="0.5" header="0.3" footer="0.3"/>
  <pageSetup scale="63" fitToHeight="15" orientation="landscape" r:id="rId1"/>
  <headerFooter scaleWithDoc="0">
    <oddHeader>&amp;C&amp;"-,Bold"&amp;14Depreciation Rate Development&amp;RExhibit DJG-6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C125"/>
  <sheetViews>
    <sheetView zoomScaleNormal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8.73046875" style="15" customWidth="1"/>
    <col min="2" max="2" width="2.73046875" style="15" customWidth="1"/>
    <col min="3" max="3" width="15.3984375" style="15" customWidth="1"/>
    <col min="4" max="4" width="2.73046875" style="15" customWidth="1"/>
    <col min="5" max="5" width="13.73046875" style="4" customWidth="1"/>
    <col min="6" max="6" width="2.73046875" style="4" customWidth="1"/>
    <col min="7" max="7" width="13.73046875" style="106" customWidth="1"/>
    <col min="8" max="8" width="2.73046875" style="106" customWidth="1"/>
    <col min="9" max="9" width="13.73046875" style="106" customWidth="1"/>
    <col min="10" max="10" width="2.73046875" style="106" customWidth="1"/>
    <col min="11" max="11" width="13.73046875" style="106" customWidth="1"/>
    <col min="12" max="12" width="2.73046875" style="106" customWidth="1"/>
    <col min="13" max="13" width="13.73046875" style="106" customWidth="1"/>
    <col min="14" max="14" width="13.265625" style="106" bestFit="1" customWidth="1"/>
    <col min="15" max="15" width="12" style="106" bestFit="1" customWidth="1"/>
    <col min="16" max="16384" width="9.1328125" style="106"/>
  </cols>
  <sheetData>
    <row r="1" spans="1:29" x14ac:dyDescent="0.45">
      <c r="A1" s="34"/>
      <c r="B1" s="34"/>
      <c r="C1" s="34"/>
      <c r="D1" s="34"/>
      <c r="E1" s="7"/>
      <c r="F1" s="7"/>
      <c r="G1" s="13"/>
      <c r="H1" s="13"/>
      <c r="I1" s="13"/>
      <c r="J1" s="13"/>
      <c r="K1" s="13"/>
      <c r="L1" s="13"/>
      <c r="M1" s="13"/>
    </row>
    <row r="3" spans="1:29" x14ac:dyDescent="0.45">
      <c r="A3" s="104" t="s">
        <v>17</v>
      </c>
      <c r="B3" s="104"/>
      <c r="C3" s="104" t="s">
        <v>18</v>
      </c>
      <c r="D3" s="104"/>
      <c r="E3" s="35" t="s">
        <v>19</v>
      </c>
      <c r="F3" s="35"/>
      <c r="G3" s="104" t="s">
        <v>20</v>
      </c>
      <c r="H3" s="104"/>
      <c r="I3" s="104" t="s">
        <v>21</v>
      </c>
      <c r="J3" s="104"/>
      <c r="K3" s="104" t="s">
        <v>22</v>
      </c>
      <c r="L3" s="104"/>
      <c r="M3" s="104" t="s">
        <v>23</v>
      </c>
    </row>
    <row r="5" spans="1:29" x14ac:dyDescent="0.45">
      <c r="A5" s="59" t="s">
        <v>39</v>
      </c>
      <c r="B5" s="59"/>
      <c r="C5" s="59" t="s">
        <v>40</v>
      </c>
      <c r="D5" s="59"/>
      <c r="E5" s="36" t="s">
        <v>41</v>
      </c>
      <c r="F5" s="36"/>
      <c r="G5" s="157" t="s">
        <v>345</v>
      </c>
      <c r="H5" s="59"/>
      <c r="I5" s="157" t="s">
        <v>346</v>
      </c>
      <c r="J5" s="59"/>
      <c r="K5" s="59" t="s">
        <v>66</v>
      </c>
      <c r="L5" s="59"/>
      <c r="M5" s="59" t="s">
        <v>344</v>
      </c>
    </row>
    <row r="6" spans="1:29" x14ac:dyDescent="0.45">
      <c r="A6" s="103" t="s">
        <v>42</v>
      </c>
      <c r="B6" s="59"/>
      <c r="C6" s="103" t="s">
        <v>43</v>
      </c>
      <c r="D6" s="59"/>
      <c r="E6" s="37" t="s">
        <v>44</v>
      </c>
      <c r="F6" s="36"/>
      <c r="G6" s="149"/>
      <c r="H6" s="59"/>
      <c r="I6" s="149"/>
      <c r="J6" s="59"/>
      <c r="K6" s="103" t="s">
        <v>45</v>
      </c>
      <c r="L6" s="59"/>
      <c r="M6" s="103" t="s">
        <v>45</v>
      </c>
    </row>
    <row r="7" spans="1:29" x14ac:dyDescent="0.45">
      <c r="A7" s="104"/>
      <c r="B7" s="104"/>
      <c r="C7" s="104"/>
      <c r="D7" s="104"/>
      <c r="E7" s="35"/>
      <c r="F7" s="35"/>
      <c r="G7" s="104"/>
      <c r="H7" s="104"/>
      <c r="I7" s="104"/>
      <c r="J7" s="104"/>
      <c r="K7" s="104"/>
      <c r="L7" s="104"/>
      <c r="M7" s="104"/>
    </row>
    <row r="8" spans="1:29" x14ac:dyDescent="0.45">
      <c r="A8" s="38">
        <v>0</v>
      </c>
      <c r="B8" s="38"/>
      <c r="C8" s="39">
        <v>729059452</v>
      </c>
      <c r="D8" s="5"/>
      <c r="E8" s="40">
        <v>1</v>
      </c>
      <c r="F8" s="40"/>
      <c r="G8" s="40">
        <v>1</v>
      </c>
      <c r="H8" s="40"/>
      <c r="I8" s="40">
        <v>1</v>
      </c>
      <c r="J8" s="40"/>
      <c r="K8" s="41">
        <f>(G8-E8)^2</f>
        <v>0</v>
      </c>
      <c r="L8" s="41"/>
      <c r="M8" s="41">
        <f>(I8-E8)^2</f>
        <v>0</v>
      </c>
      <c r="N8" s="54">
        <f>C8*0.01</f>
        <v>7290594.5200000005</v>
      </c>
      <c r="AB8" s="106">
        <v>51</v>
      </c>
      <c r="AC8" s="106">
        <v>0</v>
      </c>
    </row>
    <row r="9" spans="1:29" x14ac:dyDescent="0.45">
      <c r="A9" s="38">
        <v>0.5</v>
      </c>
      <c r="B9" s="38"/>
      <c r="C9" s="39">
        <v>715919526</v>
      </c>
      <c r="D9" s="5"/>
      <c r="E9" s="40">
        <v>0.9998999999999999</v>
      </c>
      <c r="F9" s="40"/>
      <c r="G9" s="40">
        <v>0.99987095571986773</v>
      </c>
      <c r="H9" s="40"/>
      <c r="I9" s="40">
        <v>0.99961683013606706</v>
      </c>
      <c r="J9" s="40"/>
      <c r="K9" s="41">
        <f t="shared" ref="K9:K72" si="0">(G9-E9)^2</f>
        <v>8.4357020839615699E-10</v>
      </c>
      <c r="L9" s="41"/>
      <c r="M9" s="41">
        <f t="shared" ref="M9:M72" si="1">(I9-E9)^2</f>
        <v>8.0185171839744094E-8</v>
      </c>
      <c r="AB9" s="106">
        <v>51</v>
      </c>
      <c r="AC9" s="106">
        <v>1</v>
      </c>
    </row>
    <row r="10" spans="1:29" x14ac:dyDescent="0.45">
      <c r="A10" s="38">
        <v>1.5</v>
      </c>
      <c r="B10" s="38"/>
      <c r="C10" s="39">
        <v>679729172</v>
      </c>
      <c r="D10" s="5"/>
      <c r="E10" s="40">
        <v>0.99939999999999996</v>
      </c>
      <c r="F10" s="40"/>
      <c r="G10" s="40">
        <v>0.99958527127109531</v>
      </c>
      <c r="H10" s="40"/>
      <c r="I10" s="40">
        <v>0.99882362584342343</v>
      </c>
      <c r="J10" s="40"/>
      <c r="K10" s="41">
        <f t="shared" si="0"/>
        <v>3.4325443893288613E-8</v>
      </c>
      <c r="L10" s="41"/>
      <c r="M10" s="41">
        <f t="shared" si="1"/>
        <v>3.3220716836929496E-7</v>
      </c>
    </row>
    <row r="11" spans="1:29" x14ac:dyDescent="0.45">
      <c r="A11" s="38">
        <v>2.5</v>
      </c>
      <c r="B11" s="38"/>
      <c r="C11" s="39">
        <v>660679493</v>
      </c>
      <c r="D11" s="5"/>
      <c r="E11" s="40">
        <v>0.99909999999999999</v>
      </c>
      <c r="F11" s="40"/>
      <c r="G11" s="40">
        <v>0.9992594342537473</v>
      </c>
      <c r="H11" s="40"/>
      <c r="I11" s="40">
        <v>0.9979801638604926</v>
      </c>
      <c r="J11" s="40"/>
      <c r="K11" s="41">
        <f t="shared" si="0"/>
        <v>2.5419281267963162E-8</v>
      </c>
      <c r="L11" s="41"/>
      <c r="M11" s="41">
        <f t="shared" si="1"/>
        <v>1.2540329793468164E-6</v>
      </c>
    </row>
    <row r="12" spans="1:29" x14ac:dyDescent="0.45">
      <c r="A12" s="38">
        <v>3.5</v>
      </c>
      <c r="B12" s="38"/>
      <c r="C12" s="39">
        <v>632566828</v>
      </c>
      <c r="D12" s="5"/>
      <c r="E12" s="40">
        <v>0.99879999999999991</v>
      </c>
      <c r="F12" s="40"/>
      <c r="G12" s="40">
        <v>0.99888616867013946</v>
      </c>
      <c r="H12" s="40"/>
      <c r="I12" s="40">
        <v>0.99709137670988424</v>
      </c>
      <c r="J12" s="40"/>
      <c r="K12" s="41">
        <f t="shared" si="0"/>
        <v>7.4250397136190132E-9</v>
      </c>
      <c r="L12" s="41"/>
      <c r="M12" s="41">
        <f t="shared" si="1"/>
        <v>2.9193935475257105E-6</v>
      </c>
    </row>
    <row r="13" spans="1:29" x14ac:dyDescent="0.45">
      <c r="A13" s="38">
        <v>4.5</v>
      </c>
      <c r="B13" s="38"/>
      <c r="C13" s="39">
        <v>607809908</v>
      </c>
      <c r="D13" s="5"/>
      <c r="E13" s="40">
        <v>0.99840000000000007</v>
      </c>
      <c r="F13" s="40"/>
      <c r="G13" s="40">
        <v>0.99845986077324878</v>
      </c>
      <c r="H13" s="40"/>
      <c r="I13" s="40">
        <v>0.99614808768008611</v>
      </c>
      <c r="J13" s="40"/>
      <c r="K13" s="41">
        <f t="shared" si="0"/>
        <v>3.5833121739334718E-9</v>
      </c>
      <c r="L13" s="41"/>
      <c r="M13" s="41">
        <f t="shared" si="1"/>
        <v>5.0711090965802341E-6</v>
      </c>
    </row>
    <row r="14" spans="1:29" x14ac:dyDescent="0.45">
      <c r="A14" s="38">
        <v>5.5</v>
      </c>
      <c r="B14" s="38"/>
      <c r="C14" s="39">
        <v>594007012</v>
      </c>
      <c r="D14" s="5"/>
      <c r="E14" s="40">
        <v>0.99819999999999998</v>
      </c>
      <c r="F14" s="40"/>
      <c r="G14" s="40">
        <v>0.99797840798220805</v>
      </c>
      <c r="H14" s="40"/>
      <c r="I14" s="40">
        <v>0.9951504769145878</v>
      </c>
      <c r="J14" s="40"/>
      <c r="K14" s="41">
        <f t="shared" si="0"/>
        <v>4.9103022349097813E-8</v>
      </c>
      <c r="L14" s="41"/>
      <c r="M14" s="41">
        <f t="shared" si="1"/>
        <v>9.299591048461796E-6</v>
      </c>
    </row>
    <row r="15" spans="1:29" x14ac:dyDescent="0.45">
      <c r="A15" s="38">
        <v>6.5</v>
      </c>
      <c r="B15" s="38"/>
      <c r="C15" s="39">
        <v>579443424</v>
      </c>
      <c r="D15" s="5"/>
      <c r="E15" s="40">
        <v>0.998</v>
      </c>
      <c r="F15" s="40"/>
      <c r="G15" s="40">
        <v>0.99743242714066671</v>
      </c>
      <c r="H15" s="40"/>
      <c r="I15" s="40">
        <v>0.99409904887678135</v>
      </c>
      <c r="J15" s="40"/>
      <c r="K15" s="41">
        <f t="shared" si="0"/>
        <v>3.2213895065176364E-7</v>
      </c>
      <c r="L15" s="41"/>
      <c r="M15" s="41">
        <f t="shared" si="1"/>
        <v>1.5217419665740795E-5</v>
      </c>
    </row>
    <row r="16" spans="1:29" x14ac:dyDescent="0.45">
      <c r="A16" s="38">
        <v>7.5</v>
      </c>
      <c r="B16" s="38"/>
      <c r="C16" s="39">
        <v>574087521</v>
      </c>
      <c r="D16" s="5"/>
      <c r="E16" s="40">
        <v>0.99750000000000005</v>
      </c>
      <c r="F16" s="40"/>
      <c r="G16" s="40">
        <v>0.99681497765227023</v>
      </c>
      <c r="H16" s="40"/>
      <c r="I16" s="40">
        <v>0.99298037825138252</v>
      </c>
      <c r="J16" s="40"/>
      <c r="K16" s="41">
        <f t="shared" si="0"/>
        <v>4.6925561688928061E-7</v>
      </c>
      <c r="L16" s="41"/>
      <c r="M16" s="41">
        <f t="shared" si="1"/>
        <v>2.0426980750576584E-5</v>
      </c>
    </row>
    <row r="17" spans="1:13" x14ac:dyDescent="0.45">
      <c r="A17" s="38">
        <v>8.5</v>
      </c>
      <c r="B17" s="38"/>
      <c r="C17" s="39">
        <v>558508759</v>
      </c>
      <c r="D17" s="5"/>
      <c r="E17" s="40">
        <v>0.997</v>
      </c>
      <c r="F17" s="40"/>
      <c r="G17" s="40">
        <v>0.9961238665455745</v>
      </c>
      <c r="H17" s="40"/>
      <c r="I17" s="40">
        <v>0.99180279205694899</v>
      </c>
      <c r="J17" s="40"/>
      <c r="K17" s="41">
        <f t="shared" si="0"/>
        <v>7.6760982996355688E-7</v>
      </c>
      <c r="L17" s="41"/>
      <c r="M17" s="41">
        <f t="shared" si="1"/>
        <v>2.7010970403312485E-5</v>
      </c>
    </row>
    <row r="18" spans="1:13" x14ac:dyDescent="0.45">
      <c r="A18" s="38">
        <v>9.5</v>
      </c>
      <c r="B18" s="38"/>
      <c r="C18" s="39">
        <v>542476105</v>
      </c>
      <c r="D18" s="5"/>
      <c r="E18" s="40">
        <v>0.99659999999999993</v>
      </c>
      <c r="F18" s="40"/>
      <c r="G18" s="40">
        <v>0.99534728078535006</v>
      </c>
      <c r="H18" s="40"/>
      <c r="I18" s="40">
        <v>0.9905565300855973</v>
      </c>
      <c r="J18" s="40"/>
      <c r="K18" s="41">
        <f t="shared" si="0"/>
        <v>1.5693054307529788E-6</v>
      </c>
      <c r="L18" s="41"/>
      <c r="M18" s="41">
        <f t="shared" si="1"/>
        <v>3.6523528606289765E-5</v>
      </c>
    </row>
    <row r="19" spans="1:13" x14ac:dyDescent="0.45">
      <c r="A19" s="38">
        <v>10.5</v>
      </c>
      <c r="B19" s="38"/>
      <c r="C19" s="39">
        <v>528634949</v>
      </c>
      <c r="D19" s="5"/>
      <c r="E19" s="40">
        <v>0.99620000000000009</v>
      </c>
      <c r="F19" s="40"/>
      <c r="G19" s="40">
        <v>0.99447686805677105</v>
      </c>
      <c r="H19" s="40"/>
      <c r="I19" s="40">
        <v>0.9892380312100566</v>
      </c>
      <c r="J19" s="40"/>
      <c r="K19" s="41">
        <f t="shared" si="0"/>
        <v>2.9691836937762853E-6</v>
      </c>
      <c r="L19" s="41"/>
      <c r="M19" s="41">
        <f t="shared" si="1"/>
        <v>4.8469009432147147E-5</v>
      </c>
    </row>
    <row r="20" spans="1:13" x14ac:dyDescent="0.45">
      <c r="A20" s="38">
        <v>11.5</v>
      </c>
      <c r="B20" s="38"/>
      <c r="C20" s="39">
        <v>508943719</v>
      </c>
      <c r="D20" s="5"/>
      <c r="E20" s="40">
        <v>0.99569999999999992</v>
      </c>
      <c r="F20" s="40"/>
      <c r="G20" s="40">
        <v>0.99351051769390009</v>
      </c>
      <c r="H20" s="40"/>
      <c r="I20" s="40">
        <v>0.98785119099438523</v>
      </c>
      <c r="J20" s="40"/>
      <c r="K20" s="41">
        <f t="shared" si="0"/>
        <v>4.7938327687242403E-6</v>
      </c>
      <c r="L20" s="41"/>
      <c r="M20" s="41">
        <f t="shared" si="1"/>
        <v>6.160380280661822E-5</v>
      </c>
    </row>
    <row r="21" spans="1:13" x14ac:dyDescent="0.45">
      <c r="A21" s="38">
        <v>12.5</v>
      </c>
      <c r="B21" s="38"/>
      <c r="C21" s="39">
        <v>485421228</v>
      </c>
      <c r="D21" s="5"/>
      <c r="E21" s="40">
        <v>0.99529999999999996</v>
      </c>
      <c r="F21" s="40"/>
      <c r="G21" s="40">
        <v>0.99243370514473928</v>
      </c>
      <c r="H21" s="40"/>
      <c r="I21" s="40">
        <v>0.98637785413530721</v>
      </c>
      <c r="J21" s="40"/>
      <c r="K21" s="41">
        <f t="shared" si="0"/>
        <v>8.2156461972938827E-6</v>
      </c>
      <c r="L21" s="41"/>
      <c r="M21" s="41">
        <f t="shared" si="1"/>
        <v>7.960468683085401E-5</v>
      </c>
    </row>
    <row r="22" spans="1:13" x14ac:dyDescent="0.45">
      <c r="A22" s="38">
        <v>13.5</v>
      </c>
      <c r="B22" s="38"/>
      <c r="C22" s="39">
        <v>466738346</v>
      </c>
      <c r="D22" s="5"/>
      <c r="E22" s="40">
        <v>0.99450000000000005</v>
      </c>
      <c r="F22" s="40"/>
      <c r="G22" s="40">
        <v>0.99123663467469181</v>
      </c>
      <c r="H22" s="40"/>
      <c r="I22" s="40">
        <v>0.98482776371064884</v>
      </c>
      <c r="J22" s="40"/>
      <c r="K22" s="41">
        <f t="shared" si="0"/>
        <v>1.0649553246424173E-5</v>
      </c>
      <c r="L22" s="41"/>
      <c r="M22" s="41">
        <f t="shared" si="1"/>
        <v>9.3552154837042467E-5</v>
      </c>
    </row>
    <row r="23" spans="1:13" x14ac:dyDescent="0.45">
      <c r="A23" s="38">
        <v>14.5</v>
      </c>
      <c r="B23" s="38"/>
      <c r="C23" s="39">
        <v>445500240</v>
      </c>
      <c r="D23" s="5"/>
      <c r="E23" s="40">
        <v>0.99360000000000004</v>
      </c>
      <c r="F23" s="40"/>
      <c r="G23" s="40">
        <v>0.98991750734491402</v>
      </c>
      <c r="H23" s="40"/>
      <c r="I23" s="40">
        <v>0.98319232996990835</v>
      </c>
      <c r="J23" s="40"/>
      <c r="K23" s="41">
        <f t="shared" si="0"/>
        <v>1.3560752154762504E-5</v>
      </c>
      <c r="L23" s="41"/>
      <c r="M23" s="41">
        <f t="shared" si="1"/>
        <v>1.083195954552687E-4</v>
      </c>
    </row>
    <row r="24" spans="1:13" x14ac:dyDescent="0.45">
      <c r="A24" s="38">
        <v>15.5</v>
      </c>
      <c r="B24" s="38"/>
      <c r="C24" s="39">
        <v>427459981</v>
      </c>
      <c r="D24" s="5"/>
      <c r="E24" s="40">
        <v>0.99260000000000004</v>
      </c>
      <c r="F24" s="40"/>
      <c r="G24" s="40">
        <v>0.98845885344428597</v>
      </c>
      <c r="H24" s="40"/>
      <c r="I24" s="40">
        <v>0.98146218851828937</v>
      </c>
      <c r="J24" s="40"/>
      <c r="K24" s="41">
        <f t="shared" si="0"/>
        <v>1.7149094795902507E-5</v>
      </c>
      <c r="L24" s="41"/>
      <c r="M24" s="41">
        <f t="shared" si="1"/>
        <v>1.2405084460212601E-4</v>
      </c>
    </row>
    <row r="25" spans="1:13" x14ac:dyDescent="0.45">
      <c r="A25" s="38">
        <v>16.5</v>
      </c>
      <c r="B25" s="38"/>
      <c r="C25" s="39">
        <v>409365225</v>
      </c>
      <c r="D25" s="5"/>
      <c r="E25" s="40">
        <v>0.99170000000000003</v>
      </c>
      <c r="F25" s="40"/>
      <c r="G25" s="40">
        <v>0.98684946105041771</v>
      </c>
      <c r="H25" s="40"/>
      <c r="I25" s="40">
        <v>0.9796450708438279</v>
      </c>
      <c r="J25" s="40"/>
      <c r="K25" s="41">
        <f t="shared" si="0"/>
        <v>2.3527728101415128E-5</v>
      </c>
      <c r="L25" s="41"/>
      <c r="M25" s="41">
        <f t="shared" si="1"/>
        <v>1.4532131696032874E-4</v>
      </c>
    </row>
    <row r="26" spans="1:13" x14ac:dyDescent="0.45">
      <c r="A26" s="38">
        <v>17.5</v>
      </c>
      <c r="B26" s="38"/>
      <c r="C26" s="39">
        <v>394013392</v>
      </c>
      <c r="D26" s="5"/>
      <c r="E26" s="40">
        <v>0.99</v>
      </c>
      <c r="F26" s="40"/>
      <c r="G26" s="40">
        <v>0.98508812129923629</v>
      </c>
      <c r="H26" s="40"/>
      <c r="I26" s="40">
        <v>0.97772115358074896</v>
      </c>
      <c r="J26" s="40"/>
      <c r="K26" s="41">
        <f t="shared" si="0"/>
        <v>2.4126552371016147E-5</v>
      </c>
      <c r="L26" s="41"/>
      <c r="M26" s="41">
        <f t="shared" si="1"/>
        <v>1.5077006938755391E-4</v>
      </c>
    </row>
    <row r="27" spans="1:13" x14ac:dyDescent="0.45">
      <c r="A27" s="38">
        <v>18.5</v>
      </c>
      <c r="B27" s="38"/>
      <c r="C27" s="39">
        <v>375182713</v>
      </c>
      <c r="D27" s="5"/>
      <c r="E27" s="40">
        <v>0.98829999999999996</v>
      </c>
      <c r="F27" s="40"/>
      <c r="G27" s="40">
        <v>0.9831542414884048</v>
      </c>
      <c r="H27" s="40"/>
      <c r="I27" s="40">
        <v>0.97569732754999161</v>
      </c>
      <c r="J27" s="40"/>
      <c r="K27" s="41">
        <f t="shared" si="0"/>
        <v>2.6478830659653989E-5</v>
      </c>
      <c r="L27" s="41"/>
      <c r="M27" s="41">
        <f t="shared" si="1"/>
        <v>1.5882735288219935E-4</v>
      </c>
    </row>
    <row r="28" spans="1:13" x14ac:dyDescent="0.45">
      <c r="A28" s="38">
        <v>19.5</v>
      </c>
      <c r="B28" s="38"/>
      <c r="C28" s="39">
        <v>347778748</v>
      </c>
      <c r="D28" s="5"/>
      <c r="E28" s="40">
        <v>0.98699999999999999</v>
      </c>
      <c r="F28" s="40"/>
      <c r="G28" s="40">
        <v>0.98103527209257735</v>
      </c>
      <c r="H28" s="40"/>
      <c r="I28" s="40">
        <v>0.97356916729202791</v>
      </c>
      <c r="J28" s="40"/>
      <c r="K28" s="41">
        <f t="shared" si="0"/>
        <v>3.5577979009586468E-5</v>
      </c>
      <c r="L28" s="41"/>
      <c r="M28" s="41">
        <f t="shared" si="1"/>
        <v>1.8038726722953245E-4</v>
      </c>
    </row>
    <row r="29" spans="1:13" x14ac:dyDescent="0.45">
      <c r="A29" s="38">
        <v>20.5</v>
      </c>
      <c r="B29" s="38"/>
      <c r="C29" s="39">
        <v>321997650</v>
      </c>
      <c r="D29" s="5"/>
      <c r="E29" s="40">
        <v>0.98530000000000006</v>
      </c>
      <c r="F29" s="40"/>
      <c r="G29" s="40">
        <v>0.97873090026134635</v>
      </c>
      <c r="H29" s="40"/>
      <c r="I29" s="40">
        <v>0.97131886713392579</v>
      </c>
      <c r="J29" s="40"/>
      <c r="K29" s="41">
        <f t="shared" si="0"/>
        <v>4.3153071376380323E-5</v>
      </c>
      <c r="L29" s="41"/>
      <c r="M29" s="41">
        <f t="shared" si="1"/>
        <v>1.9547207621882227E-4</v>
      </c>
    </row>
    <row r="30" spans="1:13" x14ac:dyDescent="0.45">
      <c r="A30" s="38">
        <v>21.5</v>
      </c>
      <c r="B30" s="38"/>
      <c r="C30" s="39">
        <v>301330495</v>
      </c>
      <c r="D30" s="5"/>
      <c r="E30" s="40">
        <v>0.9839</v>
      </c>
      <c r="F30" s="40"/>
      <c r="G30" s="40">
        <v>0.97621727733032404</v>
      </c>
      <c r="H30" s="40"/>
      <c r="I30" s="40">
        <v>0.96895966534598443</v>
      </c>
      <c r="J30" s="40"/>
      <c r="K30" s="41">
        <f t="shared" si="0"/>
        <v>5.9024227619152858E-5</v>
      </c>
      <c r="L30" s="41"/>
      <c r="M30" s="41">
        <f t="shared" si="1"/>
        <v>2.2321359957397835E-4</v>
      </c>
    </row>
    <row r="31" spans="1:13" x14ac:dyDescent="0.45">
      <c r="A31" s="38">
        <v>22.5</v>
      </c>
      <c r="B31" s="38"/>
      <c r="C31" s="39">
        <v>283956355</v>
      </c>
      <c r="D31" s="5"/>
      <c r="E31" s="40">
        <v>0.98219999999999996</v>
      </c>
      <c r="F31" s="40"/>
      <c r="G31" s="40">
        <v>0.9734806164125076</v>
      </c>
      <c r="H31" s="40"/>
      <c r="I31" s="40">
        <v>0.9664708605471336</v>
      </c>
      <c r="J31" s="40"/>
      <c r="K31" s="41">
        <f t="shared" si="0"/>
        <v>7.6027650145831102E-5</v>
      </c>
      <c r="L31" s="41"/>
      <c r="M31" s="41">
        <f t="shared" si="1"/>
        <v>2.4740582792771702E-4</v>
      </c>
    </row>
    <row r="32" spans="1:13" x14ac:dyDescent="0.45">
      <c r="A32" s="38">
        <v>23.5</v>
      </c>
      <c r="B32" s="38"/>
      <c r="C32" s="39">
        <v>266995788</v>
      </c>
      <c r="D32" s="5"/>
      <c r="E32" s="40">
        <v>0.98069999999999991</v>
      </c>
      <c r="F32" s="40"/>
      <c r="G32" s="40">
        <v>0.97052179485509493</v>
      </c>
      <c r="H32" s="40"/>
      <c r="I32" s="40">
        <v>0.96385426129011909</v>
      </c>
      <c r="J32" s="40"/>
      <c r="K32" s="41">
        <f t="shared" si="0"/>
        <v>1.0359585997177005E-4</v>
      </c>
      <c r="L32" s="41"/>
      <c r="M32" s="41">
        <f t="shared" si="1"/>
        <v>2.8377891268157712E-4</v>
      </c>
    </row>
    <row r="33" spans="1:13" x14ac:dyDescent="0.45">
      <c r="A33" s="38">
        <v>24.5</v>
      </c>
      <c r="B33" s="38"/>
      <c r="C33" s="39">
        <v>248168130</v>
      </c>
      <c r="D33" s="5"/>
      <c r="E33" s="40">
        <v>0.97719999999999996</v>
      </c>
      <c r="F33" s="40"/>
      <c r="G33" s="40">
        <v>0.96731357866730816</v>
      </c>
      <c r="H33" s="40"/>
      <c r="I33" s="40">
        <v>0.96111238193942117</v>
      </c>
      <c r="J33" s="40"/>
      <c r="K33" s="41">
        <f t="shared" si="0"/>
        <v>9.7741326767503448E-5</v>
      </c>
      <c r="L33" s="41"/>
      <c r="M33" s="41">
        <f t="shared" si="1"/>
        <v>2.5881145486306086E-4</v>
      </c>
    </row>
    <row r="34" spans="1:13" x14ac:dyDescent="0.45">
      <c r="A34" s="38">
        <v>25.5</v>
      </c>
      <c r="B34" s="38"/>
      <c r="C34" s="39">
        <v>231124606</v>
      </c>
      <c r="D34" s="5"/>
      <c r="E34" s="40">
        <v>0.97400000000000009</v>
      </c>
      <c r="F34" s="40"/>
      <c r="G34" s="40">
        <v>0.96384100609297807</v>
      </c>
      <c r="H34" s="40"/>
      <c r="I34" s="40">
        <v>0.9582157650414872</v>
      </c>
      <c r="J34" s="40"/>
      <c r="K34" s="41">
        <f t="shared" si="0"/>
        <v>1.0320515720291049E-4</v>
      </c>
      <c r="L34" s="41"/>
      <c r="M34" s="41">
        <f t="shared" si="1"/>
        <v>2.4914207322554037E-4</v>
      </c>
    </row>
    <row r="35" spans="1:13" x14ac:dyDescent="0.45">
      <c r="A35" s="38">
        <v>26.5</v>
      </c>
      <c r="B35" s="38"/>
      <c r="C35" s="39">
        <v>208223705</v>
      </c>
      <c r="D35" s="5"/>
      <c r="E35" s="40">
        <v>0.97040000000000004</v>
      </c>
      <c r="F35" s="40"/>
      <c r="G35" s="40">
        <v>0.96010636934303861</v>
      </c>
      <c r="H35" s="40"/>
      <c r="I35" s="40">
        <v>0.95518515052224306</v>
      </c>
      <c r="J35" s="40"/>
      <c r="K35" s="41">
        <f t="shared" si="0"/>
        <v>1.0595883210193616E-4</v>
      </c>
      <c r="L35" s="41"/>
      <c r="M35" s="41">
        <f t="shared" si="1"/>
        <v>2.3149164463080171E-4</v>
      </c>
    </row>
    <row r="36" spans="1:13" x14ac:dyDescent="0.45">
      <c r="A36" s="38">
        <v>27.5</v>
      </c>
      <c r="B36" s="38"/>
      <c r="C36" s="39">
        <v>185024183</v>
      </c>
      <c r="D36" s="5"/>
      <c r="E36" s="40">
        <v>0.96739999999999993</v>
      </c>
      <c r="F36" s="40"/>
      <c r="G36" s="40">
        <v>0.95607884396525489</v>
      </c>
      <c r="H36" s="40"/>
      <c r="I36" s="40">
        <v>0.95200009814714681</v>
      </c>
      <c r="J36" s="40"/>
      <c r="K36" s="41">
        <f t="shared" si="0"/>
        <v>1.2816857396304401E-4</v>
      </c>
      <c r="L36" s="41"/>
      <c r="M36" s="41">
        <f t="shared" si="1"/>
        <v>2.371569770775088E-4</v>
      </c>
    </row>
    <row r="37" spans="1:13" x14ac:dyDescent="0.45">
      <c r="A37" s="38">
        <v>28.5</v>
      </c>
      <c r="B37" s="38"/>
      <c r="C37" s="39">
        <v>166549104</v>
      </c>
      <c r="D37" s="5"/>
      <c r="E37" s="40">
        <v>0.96409999999999996</v>
      </c>
      <c r="F37" s="40"/>
      <c r="G37" s="40">
        <v>0.9517422297607131</v>
      </c>
      <c r="H37" s="40"/>
      <c r="I37" s="40">
        <v>0.94865450695401476</v>
      </c>
      <c r="J37" s="40"/>
      <c r="K37" s="41">
        <f t="shared" si="0"/>
        <v>1.5271448528700397E-4</v>
      </c>
      <c r="L37" s="41"/>
      <c r="M37" s="41">
        <f t="shared" si="1"/>
        <v>2.3856325543357695E-4</v>
      </c>
    </row>
    <row r="38" spans="1:13" x14ac:dyDescent="0.45">
      <c r="A38" s="38">
        <v>29.5</v>
      </c>
      <c r="B38" s="38"/>
      <c r="C38" s="39">
        <v>150609884</v>
      </c>
      <c r="D38" s="5"/>
      <c r="E38" s="40">
        <v>0.95940000000000003</v>
      </c>
      <c r="F38" s="40"/>
      <c r="G38" s="40">
        <v>0.94710032308556791</v>
      </c>
      <c r="H38" s="40"/>
      <c r="I38" s="40">
        <v>0.94515877272590065</v>
      </c>
      <c r="J38" s="40"/>
      <c r="K38" s="41">
        <f t="shared" si="0"/>
        <v>1.512820521994145E-4</v>
      </c>
      <c r="L38" s="41"/>
      <c r="M38" s="41">
        <f t="shared" si="1"/>
        <v>2.0281255427255198E-4</v>
      </c>
    </row>
    <row r="39" spans="1:13" x14ac:dyDescent="0.45">
      <c r="A39" s="38">
        <v>30.5</v>
      </c>
      <c r="B39" s="38"/>
      <c r="C39" s="39">
        <v>137050540</v>
      </c>
      <c r="D39" s="5"/>
      <c r="E39" s="40">
        <v>0.95299999999999996</v>
      </c>
      <c r="F39" s="40"/>
      <c r="G39" s="40">
        <v>0.94211831735694096</v>
      </c>
      <c r="H39" s="40"/>
      <c r="I39" s="40">
        <v>0.94147533490029089</v>
      </c>
      <c r="J39" s="40"/>
      <c r="K39" s="41">
        <f t="shared" si="0"/>
        <v>1.1841101714425147E-4</v>
      </c>
      <c r="L39" s="41"/>
      <c r="M39" s="41">
        <f t="shared" si="1"/>
        <v>1.3281790566045212E-4</v>
      </c>
    </row>
    <row r="40" spans="1:13" x14ac:dyDescent="0.45">
      <c r="A40" s="38">
        <v>31.5</v>
      </c>
      <c r="B40" s="38"/>
      <c r="C40" s="39">
        <v>121214197</v>
      </c>
      <c r="D40" s="5"/>
      <c r="E40" s="40">
        <v>0.94790000000000008</v>
      </c>
      <c r="F40" s="40"/>
      <c r="G40" s="40">
        <v>0.93677848787320206</v>
      </c>
      <c r="H40" s="40"/>
      <c r="I40" s="40">
        <v>0.93762736984545014</v>
      </c>
      <c r="J40" s="40"/>
      <c r="K40" s="41">
        <f t="shared" si="0"/>
        <v>1.2368803198651535E-4</v>
      </c>
      <c r="L40" s="41"/>
      <c r="M40" s="41">
        <f t="shared" si="1"/>
        <v>1.0552693029216858E-4</v>
      </c>
    </row>
    <row r="41" spans="1:13" x14ac:dyDescent="0.45">
      <c r="A41" s="38">
        <v>32.5</v>
      </c>
      <c r="B41" s="38"/>
      <c r="C41" s="39">
        <v>108022185</v>
      </c>
      <c r="D41" s="5"/>
      <c r="E41" s="40">
        <v>0.94299999999999995</v>
      </c>
      <c r="F41" s="40"/>
      <c r="G41" s="40">
        <v>0.9310860443355784</v>
      </c>
      <c r="H41" s="40"/>
      <c r="I41" s="40">
        <v>0.93359856799730911</v>
      </c>
      <c r="J41" s="40"/>
      <c r="K41" s="41">
        <f t="shared" si="0"/>
        <v>1.4194233957380234E-4</v>
      </c>
      <c r="L41" s="41"/>
      <c r="M41" s="41">
        <f t="shared" si="1"/>
        <v>8.8386923701219399E-5</v>
      </c>
    </row>
    <row r="42" spans="1:13" x14ac:dyDescent="0.45">
      <c r="A42" s="38">
        <v>33.5</v>
      </c>
      <c r="B42" s="38"/>
      <c r="C42" s="39">
        <v>96181438</v>
      </c>
      <c r="D42" s="5"/>
      <c r="E42" s="40">
        <v>0.93810000000000004</v>
      </c>
      <c r="F42" s="40"/>
      <c r="G42" s="40">
        <v>0.92500151431566724</v>
      </c>
      <c r="H42" s="40"/>
      <c r="I42" s="40">
        <v>0.92937148084657228</v>
      </c>
      <c r="J42" s="40"/>
      <c r="K42" s="41">
        <f t="shared" si="0"/>
        <v>1.7157032722267144E-4</v>
      </c>
      <c r="L42" s="41"/>
      <c r="M42" s="41">
        <f t="shared" si="1"/>
        <v>7.6187046611755275E-5</v>
      </c>
    </row>
    <row r="43" spans="1:13" x14ac:dyDescent="0.45">
      <c r="A43" s="38">
        <v>34.5</v>
      </c>
      <c r="B43" s="38"/>
      <c r="C43" s="39">
        <v>84344843</v>
      </c>
      <c r="D43" s="5"/>
      <c r="E43" s="40">
        <v>0.93290000000000006</v>
      </c>
      <c r="F43" s="40"/>
      <c r="G43" s="40">
        <v>0.91850508918115115</v>
      </c>
      <c r="H43" s="40"/>
      <c r="I43" s="40">
        <v>0.92496441389066408</v>
      </c>
      <c r="J43" s="40"/>
      <c r="K43" s="41">
        <f t="shared" si="0"/>
        <v>2.0721345748261357E-4</v>
      </c>
      <c r="L43" s="41"/>
      <c r="M43" s="41">
        <f t="shared" si="1"/>
        <v>6.2973526898686149E-5</v>
      </c>
    </row>
    <row r="44" spans="1:13" x14ac:dyDescent="0.45">
      <c r="A44" s="38">
        <v>35.5</v>
      </c>
      <c r="B44" s="38"/>
      <c r="C44" s="39">
        <v>75332359</v>
      </c>
      <c r="D44" s="5"/>
      <c r="E44" s="40">
        <v>0.9262999999999999</v>
      </c>
      <c r="F44" s="40"/>
      <c r="G44" s="40">
        <v>0.91160315096214495</v>
      </c>
      <c r="H44" s="40"/>
      <c r="I44" s="40">
        <v>0.92033894177401232</v>
      </c>
      <c r="J44" s="40"/>
      <c r="K44" s="41">
        <f t="shared" si="0"/>
        <v>2.1599737164149807E-4</v>
      </c>
      <c r="L44" s="41"/>
      <c r="M44" s="41">
        <f t="shared" si="1"/>
        <v>3.5534215173614206E-5</v>
      </c>
    </row>
    <row r="45" spans="1:13" x14ac:dyDescent="0.45">
      <c r="A45" s="38">
        <v>36.5</v>
      </c>
      <c r="B45" s="38"/>
      <c r="C45" s="39">
        <v>69750348</v>
      </c>
      <c r="D45" s="5"/>
      <c r="E45" s="40">
        <v>0.92090000000000005</v>
      </c>
      <c r="F45" s="40"/>
      <c r="G45" s="40">
        <v>0.90425056578534924</v>
      </c>
      <c r="H45" s="40"/>
      <c r="I45" s="40">
        <v>0.91551151292104327</v>
      </c>
      <c r="J45" s="40"/>
      <c r="K45" s="41">
        <f t="shared" si="0"/>
        <v>2.7720365966798523E-4</v>
      </c>
      <c r="L45" s="41"/>
      <c r="M45" s="41">
        <f t="shared" si="1"/>
        <v>2.9035793000084203E-5</v>
      </c>
    </row>
    <row r="46" spans="1:13" x14ac:dyDescent="0.45">
      <c r="A46" s="38">
        <v>37.5</v>
      </c>
      <c r="B46" s="38"/>
      <c r="C46" s="39">
        <v>63760273</v>
      </c>
      <c r="D46" s="5"/>
      <c r="E46" s="40">
        <v>0.91700000000000004</v>
      </c>
      <c r="F46" s="40"/>
      <c r="G46" s="40">
        <v>0.89642469470393815</v>
      </c>
      <c r="H46" s="40"/>
      <c r="I46" s="40">
        <v>0.91047545384797901</v>
      </c>
      <c r="J46" s="40"/>
      <c r="K46" s="41">
        <f t="shared" si="0"/>
        <v>4.2334318802615228E-4</v>
      </c>
      <c r="L46" s="41"/>
      <c r="M46" s="41">
        <f t="shared" si="1"/>
        <v>4.2569702489852386E-5</v>
      </c>
    </row>
    <row r="47" spans="1:13" x14ac:dyDescent="0.45">
      <c r="A47" s="38">
        <v>38.5</v>
      </c>
      <c r="B47" s="38"/>
      <c r="C47" s="39">
        <v>58241690</v>
      </c>
      <c r="D47" s="5"/>
      <c r="E47" s="40">
        <v>0.91280000000000006</v>
      </c>
      <c r="F47" s="40"/>
      <c r="G47" s="40">
        <v>0.88813287628710169</v>
      </c>
      <c r="H47" s="40"/>
      <c r="I47" s="40">
        <v>0.90519784607415499</v>
      </c>
      <c r="J47" s="40"/>
      <c r="K47" s="41">
        <f t="shared" si="0"/>
        <v>6.0846699226743282E-4</v>
      </c>
      <c r="L47" s="41"/>
      <c r="M47" s="41">
        <f t="shared" si="1"/>
        <v>5.7792744312241573E-5</v>
      </c>
    </row>
    <row r="48" spans="1:13" x14ac:dyDescent="0.45">
      <c r="A48" s="38">
        <v>39.5</v>
      </c>
      <c r="B48" s="38"/>
      <c r="C48" s="39">
        <v>52476013</v>
      </c>
      <c r="D48" s="5"/>
      <c r="E48" s="40">
        <v>0.90989999999999993</v>
      </c>
      <c r="F48" s="40"/>
      <c r="G48" s="40">
        <v>0.87932319744272036</v>
      </c>
      <c r="H48" s="40"/>
      <c r="I48" s="40">
        <v>0.89970715189873463</v>
      </c>
      <c r="J48" s="40"/>
      <c r="K48" s="41">
        <f t="shared" si="0"/>
        <v>9.3494085462685842E-4</v>
      </c>
      <c r="L48" s="41"/>
      <c r="M48" s="41">
        <f t="shared" si="1"/>
        <v>1.0389415241546776E-4</v>
      </c>
    </row>
    <row r="49" spans="1:13" x14ac:dyDescent="0.45">
      <c r="A49" s="38">
        <v>40.5</v>
      </c>
      <c r="B49" s="38"/>
      <c r="C49" s="39">
        <v>46805702</v>
      </c>
      <c r="D49" s="5"/>
      <c r="E49" s="40">
        <v>0.90739999999999998</v>
      </c>
      <c r="F49" s="40"/>
      <c r="G49" s="40">
        <v>0.86996959289865505</v>
      </c>
      <c r="H49" s="40"/>
      <c r="I49" s="40">
        <v>0.89396541118134687</v>
      </c>
      <c r="J49" s="40"/>
      <c r="K49" s="41">
        <f t="shared" si="0"/>
        <v>1.4010353757724131E-3</v>
      </c>
      <c r="L49" s="41"/>
      <c r="M49" s="41">
        <f t="shared" si="1"/>
        <v>1.8048817672627931E-4</v>
      </c>
    </row>
    <row r="50" spans="1:13" x14ac:dyDescent="0.45">
      <c r="A50" s="38">
        <v>41.5</v>
      </c>
      <c r="B50" s="38"/>
      <c r="C50" s="39">
        <v>36828588</v>
      </c>
      <c r="D50" s="5"/>
      <c r="E50" s="40">
        <v>0.90549999999999997</v>
      </c>
      <c r="F50" s="40"/>
      <c r="G50" s="40">
        <v>0.86008054864641437</v>
      </c>
      <c r="H50" s="40"/>
      <c r="I50" s="40">
        <v>0.8879785380119648</v>
      </c>
      <c r="J50" s="40"/>
      <c r="K50" s="41">
        <f t="shared" si="0"/>
        <v>2.0629265612607294E-3</v>
      </c>
      <c r="L50" s="41"/>
      <c r="M50" s="41">
        <f t="shared" si="1"/>
        <v>3.0700163019816134E-4</v>
      </c>
    </row>
    <row r="51" spans="1:13" x14ac:dyDescent="0.45">
      <c r="A51" s="38">
        <v>42.5</v>
      </c>
      <c r="B51" s="38"/>
      <c r="C51" s="39">
        <v>31409956</v>
      </c>
      <c r="D51" s="5"/>
      <c r="E51" s="40">
        <v>0.9043000000000001</v>
      </c>
      <c r="F51" s="40"/>
      <c r="G51" s="40">
        <v>0.84959666718651916</v>
      </c>
      <c r="H51" s="40"/>
      <c r="I51" s="40">
        <v>0.88175349419064519</v>
      </c>
      <c r="J51" s="40"/>
      <c r="K51" s="41">
        <f t="shared" si="0"/>
        <v>2.9924546209024608E-3</v>
      </c>
      <c r="L51" s="41"/>
      <c r="M51" s="41">
        <f t="shared" si="1"/>
        <v>5.0834492421127477E-4</v>
      </c>
    </row>
    <row r="52" spans="1:13" x14ac:dyDescent="0.45">
      <c r="A52" s="38">
        <v>43.5</v>
      </c>
      <c r="B52" s="38"/>
      <c r="C52" s="39">
        <v>25717358</v>
      </c>
      <c r="D52" s="5"/>
      <c r="E52" s="40">
        <v>0.90269999999999995</v>
      </c>
      <c r="F52" s="40"/>
      <c r="G52" s="40">
        <v>0.83848868334126936</v>
      </c>
      <c r="H52" s="40"/>
      <c r="I52" s="40">
        <v>0.87523692519651453</v>
      </c>
      <c r="J52" s="40"/>
      <c r="K52" s="41">
        <f t="shared" si="0"/>
        <v>4.1230931870477727E-3</v>
      </c>
      <c r="L52" s="41"/>
      <c r="M52" s="41">
        <f t="shared" si="1"/>
        <v>7.5422047766183576E-4</v>
      </c>
    </row>
    <row r="53" spans="1:13" x14ac:dyDescent="0.45">
      <c r="A53" s="38">
        <v>44.5</v>
      </c>
      <c r="B53" s="38"/>
      <c r="C53" s="39">
        <v>21401326</v>
      </c>
      <c r="D53" s="5"/>
      <c r="E53" s="40">
        <v>0.90170000000000006</v>
      </c>
      <c r="F53" s="40"/>
      <c r="G53" s="40">
        <v>0.82676741074951554</v>
      </c>
      <c r="H53" s="40"/>
      <c r="I53" s="40">
        <v>0.86847004869574151</v>
      </c>
      <c r="J53" s="40"/>
      <c r="K53" s="41">
        <f t="shared" si="0"/>
        <v>5.6148929317818277E-3</v>
      </c>
      <c r="L53" s="41"/>
      <c r="M53" s="41">
        <f t="shared" si="1"/>
        <v>1.104229663683394E-3</v>
      </c>
    </row>
    <row r="54" spans="1:13" x14ac:dyDescent="0.45">
      <c r="A54" s="38">
        <v>45.5</v>
      </c>
      <c r="B54" s="38"/>
      <c r="C54" s="39">
        <v>18540644</v>
      </c>
      <c r="D54" s="5"/>
      <c r="E54" s="40">
        <v>0.9002</v>
      </c>
      <c r="F54" s="40"/>
      <c r="G54" s="40">
        <v>0.81436662555115036</v>
      </c>
      <c r="H54" s="40"/>
      <c r="I54" s="40">
        <v>0.86141686792236627</v>
      </c>
      <c r="J54" s="40"/>
      <c r="K54" s="41">
        <f t="shared" si="0"/>
        <v>7.3673681692764349E-3</v>
      </c>
      <c r="L54" s="41"/>
      <c r="M54" s="41">
        <f t="shared" si="1"/>
        <v>1.5041313337511824E-3</v>
      </c>
    </row>
    <row r="55" spans="1:13" x14ac:dyDescent="0.45">
      <c r="A55" s="38">
        <v>46.5</v>
      </c>
      <c r="B55" s="38"/>
      <c r="C55" s="39">
        <v>15895865</v>
      </c>
      <c r="D55" s="5"/>
      <c r="E55" s="40">
        <v>0.89819999999999989</v>
      </c>
      <c r="F55" s="40"/>
      <c r="G55" s="40">
        <v>0.80125588317383678</v>
      </c>
      <c r="H55" s="40"/>
      <c r="I55" s="40">
        <v>0.8540682671541211</v>
      </c>
      <c r="J55" s="40"/>
      <c r="K55" s="41">
        <f t="shared" si="0"/>
        <v>9.3981617872047601E-3</v>
      </c>
      <c r="L55" s="41"/>
      <c r="M55" s="41">
        <f t="shared" si="1"/>
        <v>1.9476098439800168E-3</v>
      </c>
    </row>
    <row r="56" spans="1:13" x14ac:dyDescent="0.45">
      <c r="A56" s="38">
        <v>47.5</v>
      </c>
      <c r="B56" s="38"/>
      <c r="C56" s="39">
        <v>14097988</v>
      </c>
      <c r="D56" s="5"/>
      <c r="E56" s="40">
        <v>0.89760000000000006</v>
      </c>
      <c r="F56" s="40"/>
      <c r="G56" s="40">
        <v>0.78745113853388926</v>
      </c>
      <c r="H56" s="40"/>
      <c r="I56" s="40">
        <v>0.84644523839423302</v>
      </c>
      <c r="J56" s="40"/>
      <c r="K56" s="41">
        <f t="shared" si="0"/>
        <v>1.2132771682280469E-2</v>
      </c>
      <c r="L56" s="41"/>
      <c r="M56" s="41">
        <f t="shared" si="1"/>
        <v>2.6168096349428577E-3</v>
      </c>
    </row>
    <row r="57" spans="1:13" x14ac:dyDescent="0.45">
      <c r="A57" s="38">
        <v>48.5</v>
      </c>
      <c r="B57" s="38"/>
      <c r="C57" s="39">
        <v>13063200</v>
      </c>
      <c r="D57" s="5"/>
      <c r="E57" s="40">
        <v>0.89700000000000002</v>
      </c>
      <c r="F57" s="40"/>
      <c r="G57" s="40">
        <v>0.77288262179237588</v>
      </c>
      <c r="H57" s="40"/>
      <c r="I57" s="40">
        <v>0.83848145219917813</v>
      </c>
      <c r="J57" s="40"/>
      <c r="K57" s="41">
        <f t="shared" si="0"/>
        <v>1.5405123573134411E-2</v>
      </c>
      <c r="L57" s="41"/>
      <c r="M57" s="41">
        <f t="shared" si="1"/>
        <v>3.4244204367170758E-3</v>
      </c>
    </row>
    <row r="58" spans="1:13" x14ac:dyDescent="0.45">
      <c r="A58" s="38">
        <v>49.5</v>
      </c>
      <c r="B58" s="38"/>
      <c r="C58" s="39">
        <v>12052384</v>
      </c>
      <c r="D58" s="5"/>
      <c r="E58" s="40">
        <v>0.89659999999999995</v>
      </c>
      <c r="F58" s="40"/>
      <c r="G58" s="40">
        <v>0.7575235396477672</v>
      </c>
      <c r="H58" s="40"/>
      <c r="I58" s="40">
        <v>0.83022091746091287</v>
      </c>
      <c r="J58" s="40"/>
      <c r="K58" s="41">
        <f t="shared" si="0"/>
        <v>1.9342261824106168E-2</v>
      </c>
      <c r="L58" s="41"/>
      <c r="M58" s="41">
        <f t="shared" si="1"/>
        <v>4.4061825987309362E-3</v>
      </c>
    </row>
    <row r="59" spans="1:13" ht="14.65" thickBot="1" x14ac:dyDescent="0.5">
      <c r="A59" s="42">
        <v>50.5</v>
      </c>
      <c r="B59" s="42"/>
      <c r="C59" s="43">
        <v>9479762</v>
      </c>
      <c r="D59" s="44"/>
      <c r="E59" s="45">
        <v>0.89639999999999997</v>
      </c>
      <c r="F59" s="45"/>
      <c r="G59" s="45">
        <v>0.74139981723001125</v>
      </c>
      <c r="H59" s="45"/>
      <c r="I59" s="45">
        <v>0.82163615681367086</v>
      </c>
      <c r="J59" s="45"/>
      <c r="K59" s="46">
        <f t="shared" si="0"/>
        <v>2.402505665872991E-2</v>
      </c>
      <c r="L59" s="46"/>
      <c r="M59" s="46">
        <f t="shared" si="1"/>
        <v>5.5896322479900102E-3</v>
      </c>
    </row>
    <row r="60" spans="1:13" x14ac:dyDescent="0.45">
      <c r="A60" s="93">
        <v>51.5</v>
      </c>
      <c r="B60" s="93"/>
      <c r="C60" s="94">
        <v>6593737</v>
      </c>
      <c r="D60" s="61"/>
      <c r="E60" s="67">
        <v>0.89579999999999993</v>
      </c>
      <c r="F60" s="67"/>
      <c r="G60" s="67">
        <v>0.72444521628490766</v>
      </c>
      <c r="H60" s="67"/>
      <c r="I60" s="67">
        <v>0.81269808634544405</v>
      </c>
      <c r="J60" s="67"/>
      <c r="K60" s="95">
        <f t="shared" si="0"/>
        <v>2.9362461902046052E-2</v>
      </c>
      <c r="L60" s="95"/>
      <c r="M60" s="95">
        <f t="shared" si="1"/>
        <v>6.9059280530492616E-3</v>
      </c>
    </row>
    <row r="61" spans="1:13" x14ac:dyDescent="0.45">
      <c r="A61" s="38">
        <v>52.5</v>
      </c>
      <c r="B61" s="38"/>
      <c r="C61" s="39">
        <v>4095120</v>
      </c>
      <c r="D61" s="5"/>
      <c r="E61" s="40">
        <v>0.89489999999999992</v>
      </c>
      <c r="F61" s="40"/>
      <c r="G61" s="40">
        <v>0.70664477042286478</v>
      </c>
      <c r="H61" s="40"/>
      <c r="I61" s="40">
        <v>0.80344131954123976</v>
      </c>
      <c r="J61" s="40"/>
      <c r="K61" s="41">
        <f t="shared" si="0"/>
        <v>3.5440031463139857E-2</v>
      </c>
      <c r="L61" s="41"/>
      <c r="M61" s="41">
        <f t="shared" si="1"/>
        <v>8.3646902312575974E-3</v>
      </c>
    </row>
    <row r="62" spans="1:13" x14ac:dyDescent="0.45">
      <c r="A62" s="38">
        <v>53.5</v>
      </c>
      <c r="B62" s="38"/>
      <c r="C62" s="39">
        <v>2209253</v>
      </c>
      <c r="D62" s="5"/>
      <c r="E62" s="40">
        <v>0.89379999999999993</v>
      </c>
      <c r="F62" s="40"/>
      <c r="G62" s="40">
        <v>0.68804086384167396</v>
      </c>
      <c r="H62" s="40"/>
      <c r="I62" s="40">
        <v>0.79380041911005772</v>
      </c>
      <c r="J62" s="40"/>
      <c r="K62" s="41">
        <f t="shared" si="0"/>
        <v>4.2336822112620527E-2</v>
      </c>
      <c r="L62" s="41"/>
      <c r="M62" s="41">
        <f t="shared" si="1"/>
        <v>9.9999161781640956E-3</v>
      </c>
    </row>
    <row r="63" spans="1:13" x14ac:dyDescent="0.45">
      <c r="A63" s="38">
        <v>54.5</v>
      </c>
      <c r="B63" s="38"/>
      <c r="C63" s="39">
        <v>1401833</v>
      </c>
      <c r="D63" s="5"/>
      <c r="E63" s="40">
        <v>0.87890000000000001</v>
      </c>
      <c r="F63" s="40"/>
      <c r="G63" s="40">
        <v>0.66858206197100234</v>
      </c>
      <c r="H63" s="40"/>
      <c r="I63" s="40">
        <v>0.78380690483851267</v>
      </c>
      <c r="J63" s="40"/>
      <c r="K63" s="41">
        <f t="shared" si="0"/>
        <v>4.4233635056769305E-2</v>
      </c>
      <c r="L63" s="41"/>
      <c r="M63" s="41">
        <f t="shared" si="1"/>
        <v>9.0426967473916861E-3</v>
      </c>
    </row>
    <row r="64" spans="1:13" x14ac:dyDescent="0.45">
      <c r="A64" s="38">
        <v>55.5</v>
      </c>
      <c r="B64" s="38"/>
      <c r="C64" s="39">
        <v>665526</v>
      </c>
      <c r="D64" s="5"/>
      <c r="E64" s="40">
        <v>0.87139999999999995</v>
      </c>
      <c r="F64" s="40"/>
      <c r="G64" s="40">
        <v>0.6482760929759579</v>
      </c>
      <c r="H64" s="40"/>
      <c r="I64" s="40">
        <v>0.77345195009682899</v>
      </c>
      <c r="J64" s="40"/>
      <c r="K64" s="41">
        <f t="shared" si="0"/>
        <v>4.9784277885673363E-2</v>
      </c>
      <c r="L64" s="41"/>
      <c r="M64" s="41">
        <f t="shared" si="1"/>
        <v>9.5938204798340695E-3</v>
      </c>
    </row>
    <row r="65" spans="1:13" x14ac:dyDescent="0.45">
      <c r="A65" s="93">
        <v>56.5</v>
      </c>
      <c r="B65" s="93"/>
      <c r="C65" s="94">
        <v>429861</v>
      </c>
      <c r="D65" s="61"/>
      <c r="E65" s="67">
        <v>0.84930000000000005</v>
      </c>
      <c r="F65" s="67"/>
      <c r="G65" s="67">
        <v>0.62718840152525412</v>
      </c>
      <c r="H65" s="67"/>
      <c r="I65" s="67">
        <v>0.76268240201037796</v>
      </c>
      <c r="J65" s="67"/>
      <c r="K65" s="95">
        <f t="shared" si="0"/>
        <v>4.9333562177006761E-2</v>
      </c>
      <c r="L65" s="95"/>
      <c r="M65" s="95">
        <f t="shared" si="1"/>
        <v>7.5026082814917856E-3</v>
      </c>
    </row>
    <row r="66" spans="1:13" x14ac:dyDescent="0.45">
      <c r="A66" s="93">
        <v>57.5</v>
      </c>
      <c r="B66" s="93"/>
      <c r="C66" s="94">
        <v>139774</v>
      </c>
      <c r="D66" s="61"/>
      <c r="E66" s="67">
        <v>0.83479999999999999</v>
      </c>
      <c r="F66" s="67"/>
      <c r="G66" s="67">
        <v>0.6052966261382986</v>
      </c>
      <c r="H66" s="67"/>
      <c r="I66" s="67">
        <v>0.7515509862346117</v>
      </c>
      <c r="J66" s="67"/>
      <c r="K66" s="95">
        <f t="shared" si="0"/>
        <v>5.2671798613903878E-2</v>
      </c>
      <c r="L66" s="95"/>
      <c r="M66" s="95">
        <f t="shared" si="1"/>
        <v>6.9303982929098092E-3</v>
      </c>
    </row>
    <row r="67" spans="1:13" x14ac:dyDescent="0.45">
      <c r="A67" s="93">
        <v>58.5</v>
      </c>
      <c r="B67" s="93"/>
      <c r="C67" s="94">
        <v>10348</v>
      </c>
      <c r="D67" s="61"/>
      <c r="E67" s="67">
        <v>0.80400000000000005</v>
      </c>
      <c r="F67" s="67"/>
      <c r="G67" s="67">
        <v>0.58264232036738073</v>
      </c>
      <c r="H67" s="67"/>
      <c r="I67" s="67">
        <v>0.73999847459748491</v>
      </c>
      <c r="J67" s="67"/>
      <c r="K67" s="95">
        <f t="shared" si="0"/>
        <v>4.8999222332337333E-2</v>
      </c>
      <c r="L67" s="95"/>
      <c r="M67" s="95">
        <f t="shared" si="1"/>
        <v>4.0961952538487905E-3</v>
      </c>
    </row>
    <row r="68" spans="1:13" x14ac:dyDescent="0.45">
      <c r="A68" s="38">
        <v>59.5</v>
      </c>
      <c r="B68" s="38"/>
      <c r="C68" s="39">
        <v>729</v>
      </c>
      <c r="D68" s="5"/>
      <c r="E68" s="40">
        <v>0.50829999999999997</v>
      </c>
      <c r="F68" s="40"/>
      <c r="G68" s="40">
        <v>0.55931785000493894</v>
      </c>
      <c r="H68" s="40"/>
      <c r="I68" s="40">
        <v>0.7280407469885587</v>
      </c>
      <c r="J68" s="40"/>
      <c r="K68" s="41">
        <f t="shared" si="0"/>
        <v>2.6028210191264512E-3</v>
      </c>
      <c r="L68" s="41"/>
      <c r="M68" s="41">
        <f t="shared" si="1"/>
        <v>4.8285995887089782E-2</v>
      </c>
    </row>
    <row r="69" spans="1:13" x14ac:dyDescent="0.45">
      <c r="A69" s="38">
        <v>60.5</v>
      </c>
      <c r="B69" s="38"/>
      <c r="C69" s="39">
        <v>704</v>
      </c>
      <c r="D69" s="5"/>
      <c r="E69" s="40">
        <v>0.50829999999999997</v>
      </c>
      <c r="F69" s="40"/>
      <c r="G69" s="40">
        <v>0.53534387826260421</v>
      </c>
      <c r="H69" s="40"/>
      <c r="I69" s="40">
        <v>0.71569570463347942</v>
      </c>
      <c r="J69" s="40"/>
      <c r="K69" s="41">
        <f t="shared" si="0"/>
        <v>7.3137135148255799E-4</v>
      </c>
      <c r="L69" s="41"/>
      <c r="M69" s="41">
        <f t="shared" si="1"/>
        <v>4.3012978300417448E-2</v>
      </c>
    </row>
    <row r="70" spans="1:13" x14ac:dyDescent="0.45">
      <c r="A70" s="38">
        <v>61.5</v>
      </c>
      <c r="B70" s="38"/>
      <c r="C70" s="39">
        <v>704</v>
      </c>
      <c r="D70" s="5"/>
      <c r="E70" s="40">
        <v>0.50829999999999997</v>
      </c>
      <c r="F70" s="40"/>
      <c r="G70" s="40">
        <v>0.51080298630713405</v>
      </c>
      <c r="H70" s="40"/>
      <c r="I70" s="40">
        <v>0.70288627814251992</v>
      </c>
      <c r="J70" s="40"/>
      <c r="K70" s="41">
        <f t="shared" si="0"/>
        <v>6.264940453700703E-6</v>
      </c>
      <c r="L70" s="41"/>
      <c r="M70" s="41">
        <f t="shared" si="1"/>
        <v>3.7863819641358133E-2</v>
      </c>
    </row>
    <row r="71" spans="1:13" x14ac:dyDescent="0.45">
      <c r="A71" s="38">
        <v>62.5</v>
      </c>
      <c r="B71" s="38"/>
      <c r="C71" s="39">
        <v>704</v>
      </c>
      <c r="D71" s="5"/>
      <c r="E71" s="40">
        <v>0.50829999999999997</v>
      </c>
      <c r="F71" s="40"/>
      <c r="G71" s="40">
        <v>0.48581201531693202</v>
      </c>
      <c r="H71" s="40"/>
      <c r="I71" s="40">
        <v>0.68968762633601899</v>
      </c>
      <c r="J71" s="40"/>
      <c r="K71" s="41">
        <f t="shared" si="0"/>
        <v>5.0570945510589884E-4</v>
      </c>
      <c r="L71" s="41"/>
      <c r="M71" s="41">
        <f t="shared" si="1"/>
        <v>3.2901470987815255E-2</v>
      </c>
    </row>
    <row r="72" spans="1:13" x14ac:dyDescent="0.45">
      <c r="A72" s="38">
        <v>63.5</v>
      </c>
      <c r="B72" s="38"/>
      <c r="C72" s="39">
        <v>704</v>
      </c>
      <c r="D72" s="5"/>
      <c r="E72" s="40">
        <v>0.50829999999999997</v>
      </c>
      <c r="F72" s="40"/>
      <c r="G72" s="40">
        <v>0.46044318904747455</v>
      </c>
      <c r="H72" s="40"/>
      <c r="I72" s="40">
        <v>0.6760556252507065</v>
      </c>
      <c r="J72" s="40"/>
      <c r="K72" s="41">
        <f t="shared" si="0"/>
        <v>2.290274354545757E-3</v>
      </c>
      <c r="L72" s="41"/>
      <c r="M72" s="41">
        <f t="shared" si="1"/>
        <v>2.8141949803255486E-2</v>
      </c>
    </row>
    <row r="73" spans="1:13" x14ac:dyDescent="0.45">
      <c r="A73" s="38">
        <v>64.5</v>
      </c>
      <c r="B73" s="38"/>
      <c r="C73" s="39">
        <v>704</v>
      </c>
      <c r="D73" s="5"/>
      <c r="E73" s="40">
        <v>0.50829999999999997</v>
      </c>
      <c r="F73" s="40"/>
      <c r="G73" s="40">
        <v>0.43481851516856729</v>
      </c>
      <c r="H73" s="40"/>
      <c r="I73" s="40">
        <v>0.66199067658537603</v>
      </c>
      <c r="J73" s="40"/>
      <c r="K73" s="41">
        <f t="shared" ref="K73:K75" si="2">(G73-E73)^2</f>
        <v>5.3995286130320719E-3</v>
      </c>
      <c r="L73" s="41"/>
      <c r="M73" s="41">
        <f t="shared" ref="M73:M75" si="3">(I73-E73)^2</f>
        <v>2.3620824069270657E-2</v>
      </c>
    </row>
    <row r="74" spans="1:13" x14ac:dyDescent="0.45">
      <c r="A74" s="38">
        <v>65.5</v>
      </c>
      <c r="B74" s="38"/>
      <c r="C74" s="39">
        <v>667</v>
      </c>
      <c r="D74" s="5"/>
      <c r="E74" s="40">
        <v>0.48119999999999996</v>
      </c>
      <c r="F74" s="40"/>
      <c r="G74" s="40">
        <v>0.40906775601363654</v>
      </c>
      <c r="H74" s="40"/>
      <c r="I74" s="40">
        <v>0.64753778312849264</v>
      </c>
      <c r="J74" s="40"/>
      <c r="K74" s="41">
        <f t="shared" si="2"/>
        <v>5.2030606225082618E-3</v>
      </c>
      <c r="L74" s="41"/>
      <c r="M74" s="41">
        <f t="shared" si="3"/>
        <v>2.7668258096101465E-2</v>
      </c>
    </row>
    <row r="75" spans="1:13" x14ac:dyDescent="0.45">
      <c r="A75" s="38">
        <v>66.5</v>
      </c>
      <c r="B75" s="38"/>
      <c r="C75" s="39">
        <v>624</v>
      </c>
      <c r="D75" s="5"/>
      <c r="E75" s="40">
        <v>0.45020000000000004</v>
      </c>
      <c r="F75" s="40"/>
      <c r="G75" s="40">
        <v>0.38331254142125337</v>
      </c>
      <c r="H75" s="40"/>
      <c r="I75" s="40">
        <v>0.6326241886986963</v>
      </c>
      <c r="J75" s="40"/>
      <c r="K75" s="41">
        <f t="shared" si="2"/>
        <v>4.4739321151235521E-3</v>
      </c>
      <c r="L75" s="41"/>
      <c r="M75" s="41">
        <f t="shared" si="3"/>
        <v>3.3278584622377538E-2</v>
      </c>
    </row>
    <row r="76" spans="1:13" x14ac:dyDescent="0.45">
      <c r="A76" s="38">
        <v>67.5</v>
      </c>
      <c r="B76" s="38"/>
      <c r="C76" s="39"/>
      <c r="D76" s="38"/>
      <c r="E76" s="40"/>
      <c r="F76" s="40"/>
      <c r="G76" s="40">
        <v>0.35770056827573671</v>
      </c>
      <c r="H76" s="40"/>
      <c r="I76" s="40">
        <v>0.61732944754313657</v>
      </c>
      <c r="J76" s="40"/>
      <c r="K76" s="47"/>
      <c r="L76" s="41"/>
      <c r="M76" s="47"/>
    </row>
    <row r="77" spans="1:13" x14ac:dyDescent="0.45">
      <c r="A77" s="38"/>
      <c r="B77" s="38"/>
      <c r="C77" s="39"/>
      <c r="D77" s="38"/>
      <c r="E77" s="40"/>
      <c r="F77" s="40"/>
      <c r="G77" s="40"/>
      <c r="H77" s="40"/>
      <c r="I77" s="40"/>
      <c r="J77" s="40"/>
      <c r="K77" s="41"/>
      <c r="L77" s="41"/>
      <c r="M77" s="41"/>
    </row>
    <row r="78" spans="1:13" x14ac:dyDescent="0.45">
      <c r="A78" s="38"/>
      <c r="B78" s="38"/>
      <c r="C78" s="38"/>
      <c r="D78" s="38"/>
      <c r="G78" s="35"/>
      <c r="H78" s="35"/>
      <c r="I78" s="35"/>
      <c r="J78" s="35"/>
      <c r="K78" s="48"/>
      <c r="L78" s="48"/>
      <c r="M78" s="48"/>
    </row>
    <row r="79" spans="1:13" x14ac:dyDescent="0.45">
      <c r="A79" s="49" t="s">
        <v>46</v>
      </c>
      <c r="B79" s="49"/>
      <c r="C79" s="38"/>
      <c r="D79" s="38"/>
      <c r="G79" s="35"/>
      <c r="H79" s="35"/>
      <c r="I79" s="35" t="s">
        <v>24</v>
      </c>
      <c r="J79" s="35"/>
      <c r="K79" s="41">
        <f>SUM(K8:K76)</f>
        <v>0.48165386702514373</v>
      </c>
      <c r="L79" s="41"/>
      <c r="M79" s="50">
        <f>SUM(M8:M76)</f>
        <v>0.36392481472954824</v>
      </c>
    </row>
    <row r="80" spans="1:13" x14ac:dyDescent="0.45">
      <c r="A80" s="49"/>
      <c r="B80" s="49"/>
      <c r="C80" s="38"/>
      <c r="D80" s="38"/>
      <c r="G80" s="35"/>
      <c r="H80" s="35"/>
      <c r="I80" s="35"/>
      <c r="J80" s="35"/>
      <c r="K80" s="41"/>
      <c r="L80" s="41"/>
      <c r="M80" s="41"/>
    </row>
    <row r="81" spans="1:15" x14ac:dyDescent="0.45">
      <c r="A81" s="49" t="s">
        <v>47</v>
      </c>
      <c r="B81" s="49"/>
      <c r="C81" s="38"/>
      <c r="D81" s="38"/>
      <c r="G81" s="35"/>
      <c r="H81" s="35"/>
      <c r="I81" s="35" t="s">
        <v>28</v>
      </c>
      <c r="J81" s="35"/>
      <c r="K81" s="41">
        <f>SUM(K8:K59)</f>
        <v>0.1082790930102685</v>
      </c>
      <c r="L81" s="41"/>
      <c r="M81" s="50">
        <f t="shared" ref="M81" si="4">SUM(M8:M59)</f>
        <v>2.6714679803915415E-2</v>
      </c>
    </row>
    <row r="82" spans="1:15" x14ac:dyDescent="0.45">
      <c r="A82" s="51"/>
      <c r="B82" s="51"/>
      <c r="C82" s="51"/>
      <c r="D82" s="51"/>
      <c r="E82" s="7"/>
      <c r="F82" s="7"/>
      <c r="G82" s="52"/>
      <c r="H82" s="52"/>
      <c r="I82" s="52"/>
      <c r="J82" s="52"/>
      <c r="K82" s="53"/>
      <c r="L82" s="53"/>
      <c r="M82" s="53"/>
    </row>
    <row r="83" spans="1:15" x14ac:dyDescent="0.45">
      <c r="A83" s="38"/>
      <c r="B83" s="38"/>
      <c r="C83" s="38"/>
      <c r="D83" s="38"/>
      <c r="G83" s="35"/>
      <c r="H83" s="35"/>
      <c r="I83" s="35"/>
      <c r="J83" s="35"/>
      <c r="K83" s="48"/>
      <c r="L83" s="48"/>
      <c r="M83" s="48"/>
    </row>
    <row r="84" spans="1:15" x14ac:dyDescent="0.45">
      <c r="A84" s="38"/>
      <c r="B84" s="38"/>
      <c r="C84" s="38"/>
      <c r="D84" s="38"/>
      <c r="G84" s="35"/>
      <c r="H84" s="35"/>
      <c r="I84" s="35"/>
      <c r="J84" s="35"/>
      <c r="K84" s="48"/>
      <c r="L84" s="48"/>
      <c r="M84" s="48"/>
    </row>
    <row r="85" spans="1:15" x14ac:dyDescent="0.45">
      <c r="A85" s="152" t="s">
        <v>48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07"/>
      <c r="O85" s="107"/>
    </row>
    <row r="86" spans="1:15" x14ac:dyDescent="0.45">
      <c r="A86" s="156" t="s">
        <v>49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08"/>
      <c r="O86" s="108"/>
    </row>
    <row r="87" spans="1:15" x14ac:dyDescent="0.45">
      <c r="A87" s="152" t="s">
        <v>50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07"/>
      <c r="O87" s="107"/>
    </row>
    <row r="88" spans="1:15" x14ac:dyDescent="0.45">
      <c r="A88" s="152" t="s">
        <v>51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07"/>
      <c r="O88" s="107"/>
    </row>
    <row r="89" spans="1:15" x14ac:dyDescent="0.45">
      <c r="A89" s="152" t="s">
        <v>52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07"/>
      <c r="O89" s="107"/>
    </row>
    <row r="90" spans="1:15" x14ac:dyDescent="0.45">
      <c r="A90" s="152" t="s">
        <v>53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07"/>
      <c r="O90" s="107"/>
    </row>
    <row r="91" spans="1:15" x14ac:dyDescent="0.45">
      <c r="A91" s="152" t="s">
        <v>54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07"/>
      <c r="O91" s="107"/>
    </row>
    <row r="92" spans="1:15" x14ac:dyDescent="0.45">
      <c r="A92" s="152" t="s">
        <v>55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07"/>
      <c r="O92" s="107"/>
    </row>
    <row r="93" spans="1:15" x14ac:dyDescent="0.45">
      <c r="A93" s="152" t="s">
        <v>56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</row>
    <row r="94" spans="1:15" x14ac:dyDescent="0.45">
      <c r="A94" s="152" t="s">
        <v>57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</row>
    <row r="95" spans="1:15" x14ac:dyDescent="0.45">
      <c r="A95" s="38"/>
      <c r="B95" s="38"/>
      <c r="C95" s="38"/>
      <c r="D95" s="38"/>
      <c r="G95" s="35"/>
      <c r="H95" s="35"/>
      <c r="I95" s="35"/>
      <c r="J95" s="35"/>
      <c r="K95" s="48"/>
      <c r="L95" s="48"/>
      <c r="M95" s="48"/>
    </row>
    <row r="96" spans="1:15" x14ac:dyDescent="0.45">
      <c r="A96" s="38"/>
      <c r="B96" s="38"/>
      <c r="C96" s="38"/>
      <c r="D96" s="38"/>
      <c r="G96" s="35"/>
      <c r="H96" s="35"/>
      <c r="I96" s="35"/>
      <c r="J96" s="35"/>
      <c r="K96" s="48"/>
      <c r="L96" s="48"/>
      <c r="M96" s="48"/>
    </row>
    <row r="97" spans="1:13" x14ac:dyDescent="0.45">
      <c r="A97" s="38"/>
      <c r="B97" s="38"/>
      <c r="C97" s="38"/>
      <c r="D97" s="38"/>
      <c r="G97" s="35"/>
      <c r="H97" s="35"/>
      <c r="I97" s="35"/>
      <c r="J97" s="35"/>
      <c r="K97" s="48"/>
      <c r="L97" s="48"/>
      <c r="M97" s="48"/>
    </row>
    <row r="98" spans="1:13" x14ac:dyDescent="0.45">
      <c r="A98" s="38"/>
      <c r="B98" s="38"/>
      <c r="C98" s="38"/>
      <c r="D98" s="38"/>
      <c r="G98" s="35"/>
      <c r="H98" s="35"/>
      <c r="I98" s="35"/>
      <c r="J98" s="35"/>
      <c r="K98" s="48"/>
      <c r="L98" s="48"/>
      <c r="M98" s="48"/>
    </row>
    <row r="99" spans="1:13" x14ac:dyDescent="0.45">
      <c r="A99" s="38"/>
      <c r="B99" s="38"/>
      <c r="C99" s="38"/>
      <c r="D99" s="38"/>
      <c r="G99" s="35"/>
      <c r="H99" s="35"/>
      <c r="I99" s="35"/>
      <c r="J99" s="35"/>
      <c r="K99" s="48"/>
      <c r="L99" s="48"/>
      <c r="M99" s="48"/>
    </row>
    <row r="100" spans="1:13" x14ac:dyDescent="0.45">
      <c r="A100" s="38"/>
      <c r="B100" s="38"/>
      <c r="C100" s="38"/>
      <c r="D100" s="38"/>
      <c r="G100" s="35"/>
      <c r="H100" s="35"/>
      <c r="I100" s="35"/>
      <c r="J100" s="35"/>
      <c r="K100" s="48"/>
      <c r="L100" s="48"/>
      <c r="M100" s="48"/>
    </row>
    <row r="101" spans="1:13" x14ac:dyDescent="0.45">
      <c r="A101" s="38"/>
      <c r="B101" s="38"/>
      <c r="C101" s="38"/>
      <c r="D101" s="38"/>
      <c r="G101" s="35"/>
      <c r="H101" s="35"/>
      <c r="I101" s="35"/>
      <c r="J101" s="35"/>
      <c r="K101" s="48"/>
      <c r="L101" s="48"/>
      <c r="M101" s="48"/>
    </row>
    <row r="102" spans="1:13" x14ac:dyDescent="0.45">
      <c r="A102" s="38"/>
      <c r="B102" s="38"/>
      <c r="C102" s="38"/>
      <c r="D102" s="38"/>
      <c r="I102" s="35"/>
      <c r="J102" s="35"/>
      <c r="K102" s="48"/>
      <c r="L102" s="48"/>
      <c r="M102" s="48"/>
    </row>
    <row r="103" spans="1:13" x14ac:dyDescent="0.45">
      <c r="A103" s="38"/>
      <c r="B103" s="38"/>
      <c r="C103" s="38"/>
      <c r="D103" s="38"/>
      <c r="I103" s="35"/>
      <c r="J103" s="35"/>
      <c r="K103" s="48"/>
      <c r="L103" s="48"/>
      <c r="M103" s="48"/>
    </row>
    <row r="104" spans="1:13" x14ac:dyDescent="0.45">
      <c r="A104" s="38"/>
      <c r="B104" s="38"/>
      <c r="C104" s="38"/>
      <c r="D104" s="38"/>
      <c r="I104" s="35"/>
      <c r="J104" s="35"/>
      <c r="K104" s="48"/>
      <c r="L104" s="48"/>
      <c r="M104" s="48"/>
    </row>
    <row r="105" spans="1:13" x14ac:dyDescent="0.45">
      <c r="A105" s="38"/>
      <c r="B105" s="38"/>
      <c r="C105" s="38"/>
      <c r="D105" s="38"/>
      <c r="I105" s="35"/>
      <c r="J105" s="35"/>
      <c r="K105" s="48"/>
      <c r="L105" s="48"/>
      <c r="M105" s="48"/>
    </row>
    <row r="106" spans="1:13" x14ac:dyDescent="0.45">
      <c r="A106" s="38"/>
      <c r="B106" s="38"/>
      <c r="C106" s="38"/>
      <c r="D106" s="38"/>
      <c r="I106" s="35"/>
      <c r="J106" s="35"/>
      <c r="K106" s="48"/>
      <c r="L106" s="48"/>
      <c r="M106" s="48"/>
    </row>
    <row r="107" spans="1:13" x14ac:dyDescent="0.45">
      <c r="A107" s="38"/>
      <c r="B107" s="38"/>
      <c r="C107" s="38"/>
      <c r="D107" s="38"/>
      <c r="I107" s="35"/>
      <c r="J107" s="35"/>
      <c r="K107" s="48"/>
      <c r="L107" s="48"/>
      <c r="M107" s="48"/>
    </row>
    <row r="108" spans="1:13" x14ac:dyDescent="0.45">
      <c r="A108" s="38"/>
      <c r="B108" s="38"/>
      <c r="C108" s="38"/>
      <c r="D108" s="38"/>
      <c r="I108" s="35"/>
      <c r="J108" s="35"/>
      <c r="K108" s="48"/>
      <c r="L108" s="48"/>
      <c r="M108" s="48"/>
    </row>
    <row r="109" spans="1:13" x14ac:dyDescent="0.45">
      <c r="A109" s="38"/>
      <c r="B109" s="38"/>
      <c r="C109" s="38"/>
      <c r="D109" s="38"/>
      <c r="I109" s="35"/>
      <c r="J109" s="35"/>
      <c r="K109" s="48"/>
      <c r="L109" s="48"/>
      <c r="M109" s="48"/>
    </row>
    <row r="110" spans="1:13" x14ac:dyDescent="0.45">
      <c r="I110" s="35"/>
      <c r="J110" s="35"/>
    </row>
    <row r="111" spans="1:13" x14ac:dyDescent="0.45">
      <c r="I111" s="35"/>
      <c r="J111" s="35"/>
    </row>
    <row r="112" spans="1:13" x14ac:dyDescent="0.45">
      <c r="I112" s="35"/>
      <c r="J112" s="35"/>
    </row>
    <row r="113" spans="9:10" x14ac:dyDescent="0.45">
      <c r="I113" s="35"/>
      <c r="J113" s="35"/>
    </row>
    <row r="114" spans="9:10" x14ac:dyDescent="0.45">
      <c r="I114" s="35"/>
      <c r="J114" s="35"/>
    </row>
    <row r="115" spans="9:10" x14ac:dyDescent="0.45">
      <c r="I115" s="35"/>
      <c r="J115" s="35"/>
    </row>
    <row r="116" spans="9:10" x14ac:dyDescent="0.45">
      <c r="I116" s="35"/>
      <c r="J116" s="35"/>
    </row>
    <row r="117" spans="9:10" x14ac:dyDescent="0.45">
      <c r="I117" s="35"/>
      <c r="J117" s="35"/>
    </row>
    <row r="118" spans="9:10" x14ac:dyDescent="0.45">
      <c r="I118" s="35"/>
      <c r="J118" s="35"/>
    </row>
    <row r="119" spans="9:10" x14ac:dyDescent="0.45">
      <c r="I119" s="35"/>
      <c r="J119" s="35"/>
    </row>
    <row r="120" spans="9:10" x14ac:dyDescent="0.45">
      <c r="I120" s="35"/>
      <c r="J120" s="35"/>
    </row>
    <row r="121" spans="9:10" x14ac:dyDescent="0.45">
      <c r="I121" s="35"/>
      <c r="J121" s="35"/>
    </row>
    <row r="122" spans="9:10" x14ac:dyDescent="0.45">
      <c r="I122" s="35"/>
      <c r="J122" s="35"/>
    </row>
    <row r="123" spans="9:10" x14ac:dyDescent="0.45">
      <c r="I123" s="35"/>
      <c r="J123" s="35"/>
    </row>
    <row r="124" spans="9:10" x14ac:dyDescent="0.45">
      <c r="I124" s="35"/>
      <c r="J124" s="35"/>
    </row>
    <row r="125" spans="9:10" x14ac:dyDescent="0.45">
      <c r="I125" s="35"/>
      <c r="J125" s="35"/>
    </row>
  </sheetData>
  <mergeCells count="12">
    <mergeCell ref="A94:M94"/>
    <mergeCell ref="G5:G6"/>
    <mergeCell ref="I5:I6"/>
    <mergeCell ref="A85:M85"/>
    <mergeCell ref="A86:M86"/>
    <mergeCell ref="A87:M87"/>
    <mergeCell ref="A88:M88"/>
    <mergeCell ref="A89:M89"/>
    <mergeCell ref="A90:M90"/>
    <mergeCell ref="A91:M91"/>
    <mergeCell ref="A92:M92"/>
    <mergeCell ref="A93:M93"/>
  </mergeCells>
  <printOptions horizontalCentered="1"/>
  <pageMargins left="0.5" right="0.5" top="0.75" bottom="0.5" header="0.3" footer="0.3"/>
  <pageSetup scale="88" fitToHeight="4" orientation="portrait" horizontalDpi="1200" verticalDpi="1200" r:id="rId1"/>
  <headerFooter scaleWithDoc="0">
    <oddHeader>&amp;C&amp;"-,Bold"&amp;14Account 366 Curve Fitting&amp;RExhibit DJG-7
Page &amp;P of 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C116"/>
  <sheetViews>
    <sheetView zoomScaleNormal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8.73046875" style="15" customWidth="1"/>
    <col min="2" max="2" width="2.73046875" style="15" customWidth="1"/>
    <col min="3" max="3" width="15.3984375" style="15" customWidth="1"/>
    <col min="4" max="4" width="2.73046875" style="15" customWidth="1"/>
    <col min="5" max="5" width="13.73046875" style="4" customWidth="1"/>
    <col min="6" max="6" width="2.73046875" style="4" customWidth="1"/>
    <col min="7" max="7" width="13.73046875" style="106" customWidth="1"/>
    <col min="8" max="8" width="2.73046875" style="106" customWidth="1"/>
    <col min="9" max="9" width="13.73046875" style="106" customWidth="1"/>
    <col min="10" max="10" width="2.73046875" style="106" customWidth="1"/>
    <col min="11" max="11" width="13.73046875" style="106" customWidth="1"/>
    <col min="12" max="12" width="2.73046875" style="106" customWidth="1"/>
    <col min="13" max="13" width="13.73046875" style="106" customWidth="1"/>
    <col min="14" max="14" width="13.265625" style="106" bestFit="1" customWidth="1"/>
    <col min="15" max="15" width="12" style="106" bestFit="1" customWidth="1"/>
    <col min="16" max="16384" width="9.1328125" style="106"/>
  </cols>
  <sheetData>
    <row r="1" spans="1:29" x14ac:dyDescent="0.45">
      <c r="A1" s="34"/>
      <c r="B1" s="34"/>
      <c r="C1" s="34"/>
      <c r="D1" s="34"/>
      <c r="E1" s="7"/>
      <c r="F1" s="7"/>
      <c r="G1" s="13"/>
      <c r="H1" s="13"/>
      <c r="I1" s="13"/>
      <c r="J1" s="13"/>
      <c r="K1" s="13"/>
      <c r="L1" s="13"/>
      <c r="M1" s="13"/>
    </row>
    <row r="3" spans="1:29" x14ac:dyDescent="0.45">
      <c r="A3" s="104" t="s">
        <v>17</v>
      </c>
      <c r="B3" s="104"/>
      <c r="C3" s="104" t="s">
        <v>18</v>
      </c>
      <c r="D3" s="104"/>
      <c r="E3" s="35" t="s">
        <v>19</v>
      </c>
      <c r="F3" s="35"/>
      <c r="G3" s="104" t="s">
        <v>20</v>
      </c>
      <c r="H3" s="104"/>
      <c r="I3" s="104" t="s">
        <v>21</v>
      </c>
      <c r="J3" s="104"/>
      <c r="K3" s="104" t="s">
        <v>22</v>
      </c>
      <c r="L3" s="104"/>
      <c r="M3" s="104" t="s">
        <v>23</v>
      </c>
    </row>
    <row r="5" spans="1:29" x14ac:dyDescent="0.45">
      <c r="A5" s="59" t="s">
        <v>39</v>
      </c>
      <c r="B5" s="59"/>
      <c r="C5" s="59" t="s">
        <v>40</v>
      </c>
      <c r="D5" s="59"/>
      <c r="E5" s="36" t="s">
        <v>41</v>
      </c>
      <c r="F5" s="36"/>
      <c r="G5" s="157" t="s">
        <v>347</v>
      </c>
      <c r="H5" s="59"/>
      <c r="I5" s="157" t="s">
        <v>348</v>
      </c>
      <c r="J5" s="59"/>
      <c r="K5" s="59" t="s">
        <v>66</v>
      </c>
      <c r="L5" s="59"/>
      <c r="M5" s="59" t="s">
        <v>344</v>
      </c>
    </row>
    <row r="6" spans="1:29" x14ac:dyDescent="0.45">
      <c r="A6" s="103" t="s">
        <v>42</v>
      </c>
      <c r="B6" s="59"/>
      <c r="C6" s="103" t="s">
        <v>43</v>
      </c>
      <c r="D6" s="59"/>
      <c r="E6" s="37" t="s">
        <v>44</v>
      </c>
      <c r="F6" s="36"/>
      <c r="G6" s="149"/>
      <c r="H6" s="59"/>
      <c r="I6" s="149"/>
      <c r="J6" s="59"/>
      <c r="K6" s="103" t="s">
        <v>45</v>
      </c>
      <c r="L6" s="59"/>
      <c r="M6" s="103" t="s">
        <v>45</v>
      </c>
    </row>
    <row r="7" spans="1:29" x14ac:dyDescent="0.45">
      <c r="A7" s="104"/>
      <c r="B7" s="104"/>
      <c r="C7" s="104"/>
      <c r="D7" s="104"/>
      <c r="E7" s="35"/>
      <c r="F7" s="35"/>
      <c r="G7" s="104"/>
      <c r="H7" s="104"/>
      <c r="I7" s="104"/>
      <c r="J7" s="104"/>
      <c r="K7" s="104"/>
      <c r="L7" s="104"/>
      <c r="M7" s="104"/>
    </row>
    <row r="8" spans="1:29" x14ac:dyDescent="0.45">
      <c r="A8" s="38">
        <v>0</v>
      </c>
      <c r="B8" s="38"/>
      <c r="C8" s="39">
        <v>1132461294</v>
      </c>
      <c r="D8" s="5"/>
      <c r="E8" s="40">
        <v>1</v>
      </c>
      <c r="F8" s="40"/>
      <c r="G8" s="40">
        <v>1</v>
      </c>
      <c r="H8" s="40"/>
      <c r="I8" s="40">
        <v>1</v>
      </c>
      <c r="J8" s="40"/>
      <c r="K8" s="41">
        <f>(G8-E8)^2</f>
        <v>0</v>
      </c>
      <c r="L8" s="41"/>
      <c r="M8" s="41">
        <f>(I8-E8)^2</f>
        <v>0</v>
      </c>
      <c r="N8" s="54">
        <f>C8*0.01</f>
        <v>11324612.939999999</v>
      </c>
      <c r="AB8" s="106">
        <v>41</v>
      </c>
      <c r="AC8" s="106">
        <v>0</v>
      </c>
    </row>
    <row r="9" spans="1:29" x14ac:dyDescent="0.45">
      <c r="A9" s="38">
        <v>0.5</v>
      </c>
      <c r="B9" s="38"/>
      <c r="C9" s="39">
        <v>1099396469</v>
      </c>
      <c r="D9" s="5"/>
      <c r="E9" s="40">
        <v>0.99890000000000001</v>
      </c>
      <c r="F9" s="40"/>
      <c r="G9" s="40">
        <v>0.99926674778489966</v>
      </c>
      <c r="H9" s="40"/>
      <c r="I9" s="40">
        <v>0.99891754806701205</v>
      </c>
      <c r="J9" s="40"/>
      <c r="K9" s="41">
        <f t="shared" ref="K9:K66" si="0">(G9-E9)^2</f>
        <v>1.3450393772879692E-7</v>
      </c>
      <c r="L9" s="41"/>
      <c r="M9" s="41">
        <f t="shared" ref="M9:M66" si="1">(I9-E9)^2</f>
        <v>3.0793465585907892E-10</v>
      </c>
      <c r="AB9" s="106">
        <v>41</v>
      </c>
      <c r="AC9" s="106">
        <v>1</v>
      </c>
    </row>
    <row r="10" spans="1:29" x14ac:dyDescent="0.45">
      <c r="A10" s="38">
        <v>1.5</v>
      </c>
      <c r="B10" s="38"/>
      <c r="C10" s="39">
        <v>1029515839</v>
      </c>
      <c r="D10" s="5"/>
      <c r="E10" s="40">
        <v>0.996</v>
      </c>
      <c r="F10" s="40"/>
      <c r="G10" s="40">
        <v>0.99768376450807394</v>
      </c>
      <c r="H10" s="40"/>
      <c r="I10" s="40">
        <v>0.99662650490052074</v>
      </c>
      <c r="J10" s="40"/>
      <c r="K10" s="41">
        <f t="shared" si="0"/>
        <v>2.835062918649505E-6</v>
      </c>
      <c r="L10" s="41"/>
      <c r="M10" s="41">
        <f t="shared" si="1"/>
        <v>3.9250839037650392E-7</v>
      </c>
    </row>
    <row r="11" spans="1:29" x14ac:dyDescent="0.45">
      <c r="A11" s="38">
        <v>2.5</v>
      </c>
      <c r="B11" s="38"/>
      <c r="C11" s="39">
        <v>972863504</v>
      </c>
      <c r="D11" s="5"/>
      <c r="E11" s="40">
        <v>0.99299999999999999</v>
      </c>
      <c r="F11" s="40"/>
      <c r="G11" s="40">
        <v>0.99591622038319683</v>
      </c>
      <c r="H11" s="40"/>
      <c r="I11" s="40">
        <v>0.9941578738896284</v>
      </c>
      <c r="J11" s="40"/>
      <c r="K11" s="41">
        <f t="shared" si="0"/>
        <v>8.5043413233726811E-6</v>
      </c>
      <c r="L11" s="41"/>
      <c r="M11" s="41">
        <f t="shared" si="1"/>
        <v>1.3406719442832059E-6</v>
      </c>
    </row>
    <row r="12" spans="1:29" x14ac:dyDescent="0.45">
      <c r="A12" s="38">
        <v>3.5</v>
      </c>
      <c r="B12" s="38"/>
      <c r="C12" s="39">
        <v>902179544</v>
      </c>
      <c r="D12" s="5"/>
      <c r="E12" s="40">
        <v>0.9899</v>
      </c>
      <c r="F12" s="40"/>
      <c r="G12" s="40">
        <v>0.99395364191703162</v>
      </c>
      <c r="H12" s="40"/>
      <c r="I12" s="40">
        <v>0.99150120131876962</v>
      </c>
      <c r="J12" s="40"/>
      <c r="K12" s="41">
        <f t="shared" si="0"/>
        <v>1.6432012791515739E-5</v>
      </c>
      <c r="L12" s="41"/>
      <c r="M12" s="41">
        <f t="shared" si="1"/>
        <v>2.5638456632295651E-6</v>
      </c>
    </row>
    <row r="13" spans="1:29" x14ac:dyDescent="0.45">
      <c r="A13" s="38">
        <v>4.5</v>
      </c>
      <c r="B13" s="38"/>
      <c r="C13" s="39">
        <v>806747497</v>
      </c>
      <c r="D13" s="5"/>
      <c r="E13" s="40">
        <v>0.98670000000000002</v>
      </c>
      <c r="F13" s="40"/>
      <c r="G13" s="40">
        <v>0.99177128396461267</v>
      </c>
      <c r="H13" s="40"/>
      <c r="I13" s="40">
        <v>0.98863626099980029</v>
      </c>
      <c r="J13" s="40"/>
      <c r="K13" s="41">
        <f t="shared" si="0"/>
        <v>2.5717921049737392E-5</v>
      </c>
      <c r="L13" s="41"/>
      <c r="M13" s="41">
        <f t="shared" si="1"/>
        <v>3.749106659347524E-6</v>
      </c>
    </row>
    <row r="14" spans="1:29" x14ac:dyDescent="0.45">
      <c r="A14" s="38">
        <v>5.5</v>
      </c>
      <c r="B14" s="38"/>
      <c r="C14" s="39">
        <v>775813048</v>
      </c>
      <c r="D14" s="5"/>
      <c r="E14" s="40">
        <v>0.98329999999999995</v>
      </c>
      <c r="F14" s="40"/>
      <c r="G14" s="40">
        <v>0.98934452036622</v>
      </c>
      <c r="H14" s="40"/>
      <c r="I14" s="40">
        <v>0.98555823302364221</v>
      </c>
      <c r="J14" s="40"/>
      <c r="K14" s="41">
        <f t="shared" si="0"/>
        <v>3.653622645764899E-5</v>
      </c>
      <c r="L14" s="41"/>
      <c r="M14" s="41">
        <f t="shared" si="1"/>
        <v>5.099616389068433E-6</v>
      </c>
    </row>
    <row r="15" spans="1:29" x14ac:dyDescent="0.45">
      <c r="A15" s="38">
        <v>6.5</v>
      </c>
      <c r="B15" s="38"/>
      <c r="C15" s="39">
        <v>750097682</v>
      </c>
      <c r="D15" s="5"/>
      <c r="E15" s="40">
        <v>0.97939999999999994</v>
      </c>
      <c r="F15" s="40"/>
      <c r="G15" s="40">
        <v>0.986657401156525</v>
      </c>
      <c r="H15" s="40"/>
      <c r="I15" s="40">
        <v>0.98225714150644694</v>
      </c>
      <c r="J15" s="40"/>
      <c r="K15" s="41">
        <f t="shared" si="0"/>
        <v>5.2669871546731384E-5</v>
      </c>
      <c r="L15" s="41"/>
      <c r="M15" s="41">
        <f t="shared" si="1"/>
        <v>8.1632575878622489E-6</v>
      </c>
    </row>
    <row r="16" spans="1:29" x14ac:dyDescent="0.45">
      <c r="A16" s="38">
        <v>7.5</v>
      </c>
      <c r="B16" s="38"/>
      <c r="C16" s="39">
        <v>730206657</v>
      </c>
      <c r="D16" s="5"/>
      <c r="E16" s="40">
        <v>0.97530000000000006</v>
      </c>
      <c r="F16" s="40"/>
      <c r="G16" s="40">
        <v>0.98367358286155759</v>
      </c>
      <c r="H16" s="40"/>
      <c r="I16" s="40">
        <v>0.97871857631175563</v>
      </c>
      <c r="J16" s="40"/>
      <c r="K16" s="41">
        <f t="shared" si="0"/>
        <v>7.0116889939370126E-5</v>
      </c>
      <c r="L16" s="41"/>
      <c r="M16" s="41">
        <f t="shared" si="1"/>
        <v>1.1686663999296332E-5</v>
      </c>
    </row>
    <row r="17" spans="1:13" x14ac:dyDescent="0.45">
      <c r="A17" s="38">
        <v>8.5</v>
      </c>
      <c r="B17" s="38"/>
      <c r="C17" s="39">
        <v>693541501</v>
      </c>
      <c r="D17" s="5"/>
      <c r="E17" s="40">
        <v>0.96930000000000005</v>
      </c>
      <c r="F17" s="40"/>
      <c r="G17" s="40">
        <v>0.98037162156377089</v>
      </c>
      <c r="H17" s="40"/>
      <c r="I17" s="40">
        <v>0.97492029198146424</v>
      </c>
      <c r="J17" s="40"/>
      <c r="K17" s="41">
        <f t="shared" si="0"/>
        <v>1.2258080405135545E-4</v>
      </c>
      <c r="L17" s="41"/>
      <c r="M17" s="41">
        <f t="shared" si="1"/>
        <v>3.1587681956910641E-5</v>
      </c>
    </row>
    <row r="18" spans="1:13" x14ac:dyDescent="0.45">
      <c r="A18" s="38">
        <v>9.5</v>
      </c>
      <c r="B18" s="38"/>
      <c r="C18" s="39">
        <v>664546778</v>
      </c>
      <c r="D18" s="5"/>
      <c r="E18" s="40">
        <v>0.96479999999999999</v>
      </c>
      <c r="F18" s="40"/>
      <c r="G18" s="40">
        <v>0.97672828809229306</v>
      </c>
      <c r="H18" s="40"/>
      <c r="I18" s="40">
        <v>0.97085970445533032</v>
      </c>
      <c r="J18" s="40"/>
      <c r="K18" s="41">
        <f t="shared" si="0"/>
        <v>1.4228405681274066E-4</v>
      </c>
      <c r="L18" s="41"/>
      <c r="M18" s="41">
        <f t="shared" si="1"/>
        <v>3.6720018085950226E-5</v>
      </c>
    </row>
    <row r="19" spans="1:13" x14ac:dyDescent="0.45">
      <c r="A19" s="38">
        <v>10.5</v>
      </c>
      <c r="B19" s="38"/>
      <c r="C19" s="39">
        <v>633362155</v>
      </c>
      <c r="D19" s="5"/>
      <c r="E19" s="40">
        <v>0.96019999999999994</v>
      </c>
      <c r="F19" s="40"/>
      <c r="G19" s="40">
        <v>0.97269213784015418</v>
      </c>
      <c r="H19" s="40"/>
      <c r="I19" s="40">
        <v>0.96652318788601521</v>
      </c>
      <c r="J19" s="40"/>
      <c r="K19" s="41">
        <f t="shared" si="0"/>
        <v>1.5605350781741338E-4</v>
      </c>
      <c r="L19" s="41"/>
      <c r="M19" s="41">
        <f t="shared" si="1"/>
        <v>3.9982705041850244E-5</v>
      </c>
    </row>
    <row r="20" spans="1:13" x14ac:dyDescent="0.45">
      <c r="A20" s="38">
        <v>11.5</v>
      </c>
      <c r="B20" s="38"/>
      <c r="C20" s="39">
        <v>592968527</v>
      </c>
      <c r="D20" s="5"/>
      <c r="E20" s="40">
        <v>0.95450000000000002</v>
      </c>
      <c r="F20" s="40"/>
      <c r="G20" s="40">
        <v>0.96825034194800741</v>
      </c>
      <c r="H20" s="40"/>
      <c r="I20" s="40">
        <v>0.96188847677269995</v>
      </c>
      <c r="J20" s="40"/>
      <c r="K20" s="41">
        <f t="shared" si="0"/>
        <v>1.8907190368713176E-4</v>
      </c>
      <c r="L20" s="41"/>
      <c r="M20" s="41">
        <f t="shared" si="1"/>
        <v>5.4589589020726476E-5</v>
      </c>
    </row>
    <row r="21" spans="1:13" x14ac:dyDescent="0.45">
      <c r="A21" s="38">
        <v>12.5</v>
      </c>
      <c r="B21" s="38"/>
      <c r="C21" s="39">
        <v>562385049</v>
      </c>
      <c r="D21" s="5"/>
      <c r="E21" s="40">
        <v>0.9487000000000001</v>
      </c>
      <c r="F21" s="40"/>
      <c r="G21" s="40">
        <v>0.9633628395718894</v>
      </c>
      <c r="H21" s="40"/>
      <c r="I21" s="40">
        <v>0.95693987727507501</v>
      </c>
      <c r="J21" s="40"/>
      <c r="K21" s="41">
        <f t="shared" si="0"/>
        <v>2.1499886431096269E-4</v>
      </c>
      <c r="L21" s="41"/>
      <c r="M21" s="41">
        <f t="shared" si="1"/>
        <v>6.7895577508295986E-5</v>
      </c>
    </row>
    <row r="22" spans="1:13" x14ac:dyDescent="0.45">
      <c r="A22" s="38">
        <v>13.5</v>
      </c>
      <c r="B22" s="38"/>
      <c r="C22" s="39">
        <v>540384559</v>
      </c>
      <c r="D22" s="5"/>
      <c r="E22" s="40">
        <v>0.94220000000000004</v>
      </c>
      <c r="F22" s="40"/>
      <c r="G22" s="40">
        <v>0.95798137427824859</v>
      </c>
      <c r="H22" s="40"/>
      <c r="I22" s="40">
        <v>0.95167002490907782</v>
      </c>
      <c r="J22" s="40"/>
      <c r="K22" s="41">
        <f t="shared" si="0"/>
        <v>2.4905177411016494E-4</v>
      </c>
      <c r="L22" s="41"/>
      <c r="M22" s="41">
        <f t="shared" si="1"/>
        <v>8.9681371778553592E-5</v>
      </c>
    </row>
    <row r="23" spans="1:13" x14ac:dyDescent="0.45">
      <c r="A23" s="38">
        <v>14.5</v>
      </c>
      <c r="B23" s="38"/>
      <c r="C23" s="39">
        <v>512468215</v>
      </c>
      <c r="D23" s="5"/>
      <c r="E23" s="40">
        <v>0.93599999999999994</v>
      </c>
      <c r="F23" s="40"/>
      <c r="G23" s="40">
        <v>0.9520868627506851</v>
      </c>
      <c r="H23" s="40"/>
      <c r="I23" s="40">
        <v>0.94606323519977853</v>
      </c>
      <c r="J23" s="40"/>
      <c r="K23" s="41">
        <f t="shared" si="0"/>
        <v>2.5878715315938173E-4</v>
      </c>
      <c r="L23" s="41"/>
      <c r="M23" s="41">
        <f t="shared" si="1"/>
        <v>1.0126870268606276E-4</v>
      </c>
    </row>
    <row r="24" spans="1:13" x14ac:dyDescent="0.45">
      <c r="A24" s="38">
        <v>15.5</v>
      </c>
      <c r="B24" s="38"/>
      <c r="C24" s="39">
        <v>485887183</v>
      </c>
      <c r="D24" s="5"/>
      <c r="E24" s="40">
        <v>0.9294</v>
      </c>
      <c r="F24" s="40"/>
      <c r="G24" s="40">
        <v>0.94562342479198747</v>
      </c>
      <c r="H24" s="40"/>
      <c r="I24" s="40">
        <v>0.94008681346315359</v>
      </c>
      <c r="J24" s="40"/>
      <c r="K24" s="41">
        <f t="shared" si="0"/>
        <v>2.6319951198127344E-4</v>
      </c>
      <c r="L24" s="41"/>
      <c r="M24" s="41">
        <f t="shared" si="1"/>
        <v>1.1420798199624079E-4</v>
      </c>
    </row>
    <row r="25" spans="1:13" x14ac:dyDescent="0.45">
      <c r="A25" s="38">
        <v>16.5</v>
      </c>
      <c r="B25" s="38"/>
      <c r="C25" s="39">
        <v>455738251</v>
      </c>
      <c r="D25" s="5"/>
      <c r="E25" s="40">
        <v>0.92269999999999996</v>
      </c>
      <c r="F25" s="40"/>
      <c r="G25" s="40">
        <v>0.93855273511834558</v>
      </c>
      <c r="H25" s="40"/>
      <c r="I25" s="40">
        <v>0.93373568237488913</v>
      </c>
      <c r="J25" s="40"/>
      <c r="K25" s="41">
        <f t="shared" si="0"/>
        <v>2.5130921073242843E-4</v>
      </c>
      <c r="L25" s="41"/>
      <c r="M25" s="41">
        <f t="shared" si="1"/>
        <v>1.2178628547943939E-4</v>
      </c>
    </row>
    <row r="26" spans="1:13" x14ac:dyDescent="0.45">
      <c r="A26" s="38">
        <v>17.5</v>
      </c>
      <c r="B26" s="38"/>
      <c r="C26" s="39">
        <v>437493311</v>
      </c>
      <c r="D26" s="5"/>
      <c r="E26" s="40">
        <v>0.91590000000000005</v>
      </c>
      <c r="F26" s="40"/>
      <c r="G26" s="40">
        <v>0.93084702900852345</v>
      </c>
      <c r="H26" s="40"/>
      <c r="I26" s="40">
        <v>0.92699566475969886</v>
      </c>
      <c r="J26" s="40"/>
      <c r="K26" s="41">
        <f t="shared" si="0"/>
        <v>2.2341367618164016E-4</v>
      </c>
      <c r="L26" s="41"/>
      <c r="M26" s="41">
        <f t="shared" si="1"/>
        <v>1.2311377645962202E-4</v>
      </c>
    </row>
    <row r="27" spans="1:13" x14ac:dyDescent="0.45">
      <c r="A27" s="38">
        <v>18.5</v>
      </c>
      <c r="B27" s="38"/>
      <c r="C27" s="39">
        <v>410770358</v>
      </c>
      <c r="D27" s="5"/>
      <c r="E27" s="40">
        <v>0.90930000000000011</v>
      </c>
      <c r="F27" s="40"/>
      <c r="G27" s="40">
        <v>0.9224303241797871</v>
      </c>
      <c r="H27" s="40"/>
      <c r="I27" s="40">
        <v>0.91984509166915318</v>
      </c>
      <c r="J27" s="40"/>
      <c r="K27" s="41">
        <f t="shared" si="0"/>
        <v>1.7240541306629887E-4</v>
      </c>
      <c r="L27" s="41"/>
      <c r="M27" s="41">
        <f t="shared" si="1"/>
        <v>1.1119895831084153E-4</v>
      </c>
    </row>
    <row r="28" spans="1:13" x14ac:dyDescent="0.45">
      <c r="A28" s="38">
        <v>19.5</v>
      </c>
      <c r="B28" s="38"/>
      <c r="C28" s="39">
        <v>379610122</v>
      </c>
      <c r="D28" s="5"/>
      <c r="E28" s="40">
        <v>0.9020999999999999</v>
      </c>
      <c r="F28" s="40"/>
      <c r="G28" s="40">
        <v>0.91328193101053157</v>
      </c>
      <c r="H28" s="40"/>
      <c r="I28" s="40">
        <v>0.912249305889549</v>
      </c>
      <c r="J28" s="40"/>
      <c r="K28" s="41">
        <f t="shared" si="0"/>
        <v>1.2503558112428971E-4</v>
      </c>
      <c r="L28" s="41"/>
      <c r="M28" s="41">
        <f t="shared" si="1"/>
        <v>1.0300841003963602E-4</v>
      </c>
    </row>
    <row r="29" spans="1:13" x14ac:dyDescent="0.45">
      <c r="A29" s="38">
        <v>20.5</v>
      </c>
      <c r="B29" s="38"/>
      <c r="C29" s="39">
        <v>345217775</v>
      </c>
      <c r="D29" s="5"/>
      <c r="E29" s="40">
        <v>0.89450000000000007</v>
      </c>
      <c r="F29" s="40"/>
      <c r="G29" s="40">
        <v>0.90335518976089579</v>
      </c>
      <c r="H29" s="40"/>
      <c r="I29" s="40">
        <v>0.90420761762843838</v>
      </c>
      <c r="J29" s="40"/>
      <c r="K29" s="41">
        <f t="shared" si="0"/>
        <v>7.8414385701472414E-5</v>
      </c>
      <c r="L29" s="41"/>
      <c r="M29" s="41">
        <f t="shared" si="1"/>
        <v>9.4237840019966102E-5</v>
      </c>
    </row>
    <row r="30" spans="1:13" x14ac:dyDescent="0.45">
      <c r="A30" s="38">
        <v>21.5</v>
      </c>
      <c r="B30" s="38"/>
      <c r="C30" s="39">
        <v>333692534</v>
      </c>
      <c r="D30" s="5"/>
      <c r="E30" s="40">
        <v>0.88819999999999988</v>
      </c>
      <c r="F30" s="40"/>
      <c r="G30" s="40">
        <v>0.89256715237289597</v>
      </c>
      <c r="H30" s="40"/>
      <c r="I30" s="40">
        <v>0.89570060957005071</v>
      </c>
      <c r="J30" s="40"/>
      <c r="K30" s="41">
        <f t="shared" si="0"/>
        <v>1.9072019848091933E-5</v>
      </c>
      <c r="L30" s="41"/>
      <c r="M30" s="41">
        <f t="shared" si="1"/>
        <v>5.6259143922338116E-5</v>
      </c>
    </row>
    <row r="31" spans="1:13" x14ac:dyDescent="0.45">
      <c r="A31" s="38">
        <v>22.5</v>
      </c>
      <c r="B31" s="38"/>
      <c r="C31" s="39">
        <v>319488278</v>
      </c>
      <c r="D31" s="5"/>
      <c r="E31" s="40">
        <v>0.88180000000000003</v>
      </c>
      <c r="F31" s="40"/>
      <c r="G31" s="40">
        <v>0.88090369060793194</v>
      </c>
      <c r="H31" s="40"/>
      <c r="I31" s="40">
        <v>0.8866949062586158</v>
      </c>
      <c r="J31" s="40"/>
      <c r="K31" s="41">
        <f t="shared" si="0"/>
        <v>8.0337052630945875E-7</v>
      </c>
      <c r="L31" s="41"/>
      <c r="M31" s="41">
        <f t="shared" si="1"/>
        <v>2.3960107280635856E-5</v>
      </c>
    </row>
    <row r="32" spans="1:13" x14ac:dyDescent="0.45">
      <c r="A32" s="38">
        <v>23.5</v>
      </c>
      <c r="B32" s="38"/>
      <c r="C32" s="39">
        <v>301847102</v>
      </c>
      <c r="D32" s="5"/>
      <c r="E32" s="40">
        <v>0.87519999999999998</v>
      </c>
      <c r="F32" s="40"/>
      <c r="G32" s="40">
        <v>0.86828978476683782</v>
      </c>
      <c r="H32" s="40"/>
      <c r="I32" s="40">
        <v>0.87716881905671074</v>
      </c>
      <c r="J32" s="40"/>
      <c r="K32" s="41">
        <f t="shared" si="0"/>
        <v>4.7751074568626275E-5</v>
      </c>
      <c r="L32" s="41"/>
      <c r="M32" s="41">
        <f t="shared" si="1"/>
        <v>3.8762484780674375E-6</v>
      </c>
    </row>
    <row r="33" spans="1:13" x14ac:dyDescent="0.45">
      <c r="A33" s="38">
        <v>24.5</v>
      </c>
      <c r="B33" s="38"/>
      <c r="C33" s="39">
        <v>283590852</v>
      </c>
      <c r="D33" s="5"/>
      <c r="E33" s="40">
        <v>0.86849999999999994</v>
      </c>
      <c r="F33" s="40"/>
      <c r="G33" s="40">
        <v>0.8546581177860213</v>
      </c>
      <c r="H33" s="40"/>
      <c r="I33" s="40">
        <v>0.86711488232486222</v>
      </c>
      <c r="J33" s="40"/>
      <c r="K33" s="41">
        <f t="shared" si="0"/>
        <v>1.9159770322565821E-4</v>
      </c>
      <c r="L33" s="41"/>
      <c r="M33" s="41">
        <f t="shared" si="1"/>
        <v>1.918550973978908E-6</v>
      </c>
    </row>
    <row r="34" spans="1:13" x14ac:dyDescent="0.45">
      <c r="A34" s="38">
        <v>25.5</v>
      </c>
      <c r="B34" s="38"/>
      <c r="C34" s="39">
        <v>266636316</v>
      </c>
      <c r="D34" s="5"/>
      <c r="E34" s="40">
        <v>0.85970000000000002</v>
      </c>
      <c r="F34" s="40"/>
      <c r="G34" s="40">
        <v>0.83998012715178039</v>
      </c>
      <c r="H34" s="40"/>
      <c r="I34" s="40">
        <v>0.85651242110868253</v>
      </c>
      <c r="J34" s="40"/>
      <c r="K34" s="41">
        <f t="shared" si="0"/>
        <v>3.8887338514994989E-4</v>
      </c>
      <c r="L34" s="41"/>
      <c r="M34" s="41">
        <f t="shared" si="1"/>
        <v>1.016065918837283E-5</v>
      </c>
    </row>
    <row r="35" spans="1:13" x14ac:dyDescent="0.45">
      <c r="A35" s="38">
        <v>26.5</v>
      </c>
      <c r="B35" s="38"/>
      <c r="C35" s="39">
        <v>242303572</v>
      </c>
      <c r="D35" s="5"/>
      <c r="E35" s="40">
        <v>0.84849999999999992</v>
      </c>
      <c r="F35" s="40"/>
      <c r="G35" s="40">
        <v>0.82415067367340622</v>
      </c>
      <c r="H35" s="40"/>
      <c r="I35" s="40">
        <v>0.84531442753751529</v>
      </c>
      <c r="J35" s="40"/>
      <c r="K35" s="41">
        <f t="shared" si="0"/>
        <v>5.9288969255894908E-4</v>
      </c>
      <c r="L35" s="41"/>
      <c r="M35" s="41">
        <f t="shared" si="1"/>
        <v>1.0147871913740399E-5</v>
      </c>
    </row>
    <row r="36" spans="1:13" x14ac:dyDescent="0.45">
      <c r="A36" s="38">
        <v>27.5</v>
      </c>
      <c r="B36" s="38"/>
      <c r="C36" s="39">
        <v>218213913</v>
      </c>
      <c r="D36" s="5"/>
      <c r="E36" s="40">
        <v>0.83620000000000005</v>
      </c>
      <c r="F36" s="40"/>
      <c r="G36" s="40">
        <v>0.8071290522817095</v>
      </c>
      <c r="H36" s="40"/>
      <c r="I36" s="40">
        <v>0.83351956842777253</v>
      </c>
      <c r="J36" s="40"/>
      <c r="K36" s="41">
        <f t="shared" si="0"/>
        <v>8.4512000123958264E-4</v>
      </c>
      <c r="L36" s="41"/>
      <c r="M36" s="41">
        <f t="shared" si="1"/>
        <v>7.1847134133941281E-6</v>
      </c>
    </row>
    <row r="37" spans="1:13" x14ac:dyDescent="0.45">
      <c r="A37" s="38">
        <v>28.5</v>
      </c>
      <c r="B37" s="38"/>
      <c r="C37" s="39">
        <v>193756707</v>
      </c>
      <c r="D37" s="5"/>
      <c r="E37" s="40">
        <v>0.8276</v>
      </c>
      <c r="F37" s="40"/>
      <c r="G37" s="40">
        <v>0.78887028083473543</v>
      </c>
      <c r="H37" s="40"/>
      <c r="I37" s="40">
        <v>0.82111275820667573</v>
      </c>
      <c r="J37" s="40"/>
      <c r="K37" s="41">
        <f t="shared" si="0"/>
        <v>1.4999911466202622E-3</v>
      </c>
      <c r="L37" s="41"/>
      <c r="M37" s="41">
        <f t="shared" si="1"/>
        <v>4.2084306085053115E-5</v>
      </c>
    </row>
    <row r="38" spans="1:13" x14ac:dyDescent="0.45">
      <c r="A38" s="38">
        <v>29.5</v>
      </c>
      <c r="B38" s="38"/>
      <c r="C38" s="39">
        <v>172035488</v>
      </c>
      <c r="D38" s="5"/>
      <c r="E38" s="40">
        <v>0.81930000000000003</v>
      </c>
      <c r="F38" s="40"/>
      <c r="G38" s="40">
        <v>0.76923847332876616</v>
      </c>
      <c r="H38" s="40"/>
      <c r="I38" s="40">
        <v>0.80806860615328902</v>
      </c>
      <c r="J38" s="40"/>
      <c r="K38" s="41">
        <f t="shared" si="0"/>
        <v>2.5061564526546601E-3</v>
      </c>
      <c r="L38" s="41"/>
      <c r="M38" s="41">
        <f t="shared" si="1"/>
        <v>1.2614420773993801E-4</v>
      </c>
    </row>
    <row r="39" spans="1:13" x14ac:dyDescent="0.45">
      <c r="A39" s="38">
        <v>30.5</v>
      </c>
      <c r="B39" s="38"/>
      <c r="C39" s="39">
        <v>151397040</v>
      </c>
      <c r="D39" s="5"/>
      <c r="E39" s="40">
        <v>0.80819999999999992</v>
      </c>
      <c r="F39" s="40"/>
      <c r="G39" s="40">
        <v>0.74824262891317306</v>
      </c>
      <c r="H39" s="40"/>
      <c r="I39" s="40">
        <v>0.79434417939629753</v>
      </c>
      <c r="J39" s="40"/>
      <c r="K39" s="41">
        <f t="shared" si="0"/>
        <v>3.5948863476434616E-3</v>
      </c>
      <c r="L39" s="41"/>
      <c r="M39" s="41">
        <f t="shared" si="1"/>
        <v>1.9198376460198352E-4</v>
      </c>
    </row>
    <row r="40" spans="1:13" x14ac:dyDescent="0.45">
      <c r="A40" s="38">
        <v>31.5</v>
      </c>
      <c r="B40" s="38"/>
      <c r="C40" s="39">
        <v>129278099</v>
      </c>
      <c r="D40" s="5"/>
      <c r="E40" s="40">
        <v>0.79549999999999998</v>
      </c>
      <c r="F40" s="40"/>
      <c r="G40" s="40">
        <v>0.72580854693292252</v>
      </c>
      <c r="H40" s="40"/>
      <c r="I40" s="40">
        <v>0.77995048601084405</v>
      </c>
      <c r="J40" s="40"/>
      <c r="K40" s="41">
        <f t="shared" si="0"/>
        <v>4.8568986306006612E-3</v>
      </c>
      <c r="L40" s="41"/>
      <c r="M40" s="41">
        <f t="shared" si="1"/>
        <v>2.4178738529895624E-4</v>
      </c>
    </row>
    <row r="41" spans="1:13" x14ac:dyDescent="0.45">
      <c r="A41" s="38">
        <v>32.5</v>
      </c>
      <c r="B41" s="38"/>
      <c r="C41" s="39">
        <v>111342713</v>
      </c>
      <c r="D41" s="5"/>
      <c r="E41" s="40">
        <v>0.77129999999999999</v>
      </c>
      <c r="F41" s="40"/>
      <c r="G41" s="40">
        <v>0.70185823517545853</v>
      </c>
      <c r="H41" s="40"/>
      <c r="I41" s="40">
        <v>0.76487186724894629</v>
      </c>
      <c r="J41" s="40"/>
      <c r="K41" s="41">
        <f t="shared" si="0"/>
        <v>4.8221587019469225E-3</v>
      </c>
      <c r="L41" s="41"/>
      <c r="M41" s="41">
        <f t="shared" si="1"/>
        <v>4.1320890665169138E-5</v>
      </c>
    </row>
    <row r="42" spans="1:13" x14ac:dyDescent="0.45">
      <c r="A42" s="38">
        <v>33.5</v>
      </c>
      <c r="B42" s="38"/>
      <c r="C42" s="39">
        <v>95248417</v>
      </c>
      <c r="D42" s="5"/>
      <c r="E42" s="40">
        <v>0.75</v>
      </c>
      <c r="F42" s="40"/>
      <c r="G42" s="40">
        <v>0.67642239384512859</v>
      </c>
      <c r="H42" s="40"/>
      <c r="I42" s="40">
        <v>0.74907571819169105</v>
      </c>
      <c r="J42" s="40"/>
      <c r="K42" s="41">
        <f t="shared" si="0"/>
        <v>5.4136641274813713E-3</v>
      </c>
      <c r="L42" s="41"/>
      <c r="M42" s="41">
        <f t="shared" si="1"/>
        <v>8.5429686117085625E-7</v>
      </c>
    </row>
    <row r="43" spans="1:13" x14ac:dyDescent="0.45">
      <c r="A43" s="38">
        <v>34.5</v>
      </c>
      <c r="B43" s="38"/>
      <c r="C43" s="39">
        <v>79779083</v>
      </c>
      <c r="D43" s="5"/>
      <c r="E43" s="40">
        <v>0.73180000000000012</v>
      </c>
      <c r="F43" s="40"/>
      <c r="G43" s="40">
        <v>0.64945140853066352</v>
      </c>
      <c r="H43" s="40"/>
      <c r="I43" s="40">
        <v>0.73255039460630944</v>
      </c>
      <c r="J43" s="40"/>
      <c r="K43" s="41">
        <f t="shared" si="0"/>
        <v>6.781290516983696E-3</v>
      </c>
      <c r="L43" s="41"/>
      <c r="M43" s="41">
        <f t="shared" si="1"/>
        <v>5.6309206517812486E-7</v>
      </c>
    </row>
    <row r="44" spans="1:13" x14ac:dyDescent="0.45">
      <c r="A44" s="38">
        <v>35.5</v>
      </c>
      <c r="B44" s="38"/>
      <c r="C44" s="39">
        <v>65424202</v>
      </c>
      <c r="D44" s="5"/>
      <c r="E44" s="40">
        <v>0.71250000000000002</v>
      </c>
      <c r="F44" s="40"/>
      <c r="G44" s="40">
        <v>0.62098349509671769</v>
      </c>
      <c r="H44" s="40"/>
      <c r="I44" s="40">
        <v>0.71530710718727375</v>
      </c>
      <c r="J44" s="40"/>
      <c r="K44" s="41">
        <f t="shared" si="0"/>
        <v>8.3752706697124996E-3</v>
      </c>
      <c r="L44" s="41"/>
      <c r="M44" s="41">
        <f t="shared" si="1"/>
        <v>7.8798507608438183E-6</v>
      </c>
    </row>
    <row r="45" spans="1:13" x14ac:dyDescent="0.45">
      <c r="A45" s="38">
        <v>36.5</v>
      </c>
      <c r="B45" s="38"/>
      <c r="C45" s="39">
        <v>57609479</v>
      </c>
      <c r="D45" s="5"/>
      <c r="E45" s="40">
        <v>0.69099999999999995</v>
      </c>
      <c r="F45" s="40"/>
      <c r="G45" s="40">
        <v>0.59111218780054353</v>
      </c>
      <c r="H45" s="40"/>
      <c r="I45" s="40">
        <v>0.69734202917266064</v>
      </c>
      <c r="J45" s="40"/>
      <c r="K45" s="41">
        <f t="shared" si="0"/>
        <v>9.9775750259938744E-3</v>
      </c>
      <c r="L45" s="41"/>
      <c r="M45" s="41">
        <f t="shared" si="1"/>
        <v>4.0221334026879242E-5</v>
      </c>
    </row>
    <row r="46" spans="1:13" x14ac:dyDescent="0.45">
      <c r="A46" s="38">
        <v>37.5</v>
      </c>
      <c r="B46" s="38"/>
      <c r="C46" s="39">
        <v>48275627</v>
      </c>
      <c r="D46" s="5"/>
      <c r="E46" s="40">
        <v>0.66680000000000006</v>
      </c>
      <c r="F46" s="40"/>
      <c r="G46" s="40">
        <v>0.55987932811677876</v>
      </c>
      <c r="H46" s="40"/>
      <c r="I46" s="40">
        <v>0.67862366055973122</v>
      </c>
      <c r="J46" s="40"/>
      <c r="K46" s="41">
        <f t="shared" si="0"/>
        <v>1.1432030075959469E-2</v>
      </c>
      <c r="L46" s="41"/>
      <c r="M46" s="41">
        <f t="shared" si="1"/>
        <v>1.3979894903174225E-4</v>
      </c>
    </row>
    <row r="47" spans="1:13" x14ac:dyDescent="0.45">
      <c r="A47" s="38">
        <v>38.5</v>
      </c>
      <c r="B47" s="38"/>
      <c r="C47" s="39">
        <v>39445061</v>
      </c>
      <c r="D47" s="5"/>
      <c r="E47" s="40">
        <v>0.63719999999999999</v>
      </c>
      <c r="F47" s="40"/>
      <c r="G47" s="40">
        <v>0.52748652640220728</v>
      </c>
      <c r="H47" s="40"/>
      <c r="I47" s="40">
        <v>0.65918395758438808</v>
      </c>
      <c r="J47" s="40"/>
      <c r="K47" s="41">
        <f t="shared" si="0"/>
        <v>1.2037046288893558E-2</v>
      </c>
      <c r="L47" s="41"/>
      <c r="M47" s="41">
        <f t="shared" si="1"/>
        <v>4.832943910721747E-4</v>
      </c>
    </row>
    <row r="48" spans="1:13" x14ac:dyDescent="0.45">
      <c r="A48" s="38">
        <v>39.5</v>
      </c>
      <c r="B48" s="38"/>
      <c r="C48" s="39">
        <v>30112006</v>
      </c>
      <c r="D48" s="5"/>
      <c r="E48" s="40">
        <v>0.60870000000000002</v>
      </c>
      <c r="F48" s="40"/>
      <c r="G48" s="40">
        <v>0.49412425841892677</v>
      </c>
      <c r="H48" s="40"/>
      <c r="I48" s="40">
        <v>0.63904117861062359</v>
      </c>
      <c r="J48" s="40"/>
      <c r="K48" s="41">
        <f t="shared" si="0"/>
        <v>1.3127600558852879E-2</v>
      </c>
      <c r="L48" s="41"/>
      <c r="M48" s="41">
        <f t="shared" si="1"/>
        <v>9.2058711948176156E-4</v>
      </c>
    </row>
    <row r="49" spans="1:13" ht="14.65" thickBot="1" x14ac:dyDescent="0.5">
      <c r="A49" s="42">
        <v>40.5</v>
      </c>
      <c r="B49" s="42"/>
      <c r="C49" s="43">
        <v>23148853</v>
      </c>
      <c r="D49" s="44"/>
      <c r="E49" s="45">
        <v>0.57030000000000003</v>
      </c>
      <c r="F49" s="45"/>
      <c r="G49" s="45">
        <v>0.46001251838083457</v>
      </c>
      <c r="H49" s="45"/>
      <c r="I49" s="45">
        <v>0.61820757722945174</v>
      </c>
      <c r="J49" s="45"/>
      <c r="K49" s="46">
        <f t="shared" si="0"/>
        <v>1.216332860189776E-2</v>
      </c>
      <c r="L49" s="46"/>
      <c r="M49" s="46">
        <f t="shared" si="1"/>
        <v>2.2951359559958803E-3</v>
      </c>
    </row>
    <row r="50" spans="1:13" x14ac:dyDescent="0.45">
      <c r="A50" s="38">
        <v>41.5</v>
      </c>
      <c r="B50" s="38"/>
      <c r="C50" s="39">
        <v>11179739</v>
      </c>
      <c r="D50" s="5"/>
      <c r="E50" s="40">
        <v>0.53569999999999995</v>
      </c>
      <c r="F50" s="40"/>
      <c r="G50" s="40">
        <v>0.42547135481114723</v>
      </c>
      <c r="H50" s="40"/>
      <c r="I50" s="40">
        <v>0.59668652982572445</v>
      </c>
      <c r="J50" s="40"/>
      <c r="K50" s="41">
        <f t="shared" si="0"/>
        <v>1.2150354220169985E-2</v>
      </c>
      <c r="L50" s="41"/>
      <c r="M50" s="41">
        <f t="shared" si="1"/>
        <v>3.7193568201839841E-3</v>
      </c>
    </row>
    <row r="51" spans="1:13" x14ac:dyDescent="0.45">
      <c r="A51" s="38">
        <v>42.5</v>
      </c>
      <c r="B51" s="38"/>
      <c r="C51" s="39">
        <v>7311758</v>
      </c>
      <c r="D51" s="5"/>
      <c r="E51" s="40">
        <v>0.48210000000000003</v>
      </c>
      <c r="F51" s="40"/>
      <c r="G51" s="40">
        <v>0.39081157329980371</v>
      </c>
      <c r="H51" s="40"/>
      <c r="I51" s="40">
        <v>0.57454216677784653</v>
      </c>
      <c r="J51" s="40"/>
      <c r="K51" s="41">
        <f t="shared" si="0"/>
        <v>8.3335768493971174E-3</v>
      </c>
      <c r="L51" s="41"/>
      <c r="M51" s="41">
        <f t="shared" si="1"/>
        <v>8.5455541985831867E-3</v>
      </c>
    </row>
    <row r="52" spans="1:13" x14ac:dyDescent="0.45">
      <c r="A52" s="38">
        <v>43.5</v>
      </c>
      <c r="B52" s="38"/>
      <c r="C52" s="39">
        <v>4141406</v>
      </c>
      <c r="D52" s="5"/>
      <c r="E52" s="40">
        <v>0.43939999999999996</v>
      </c>
      <c r="F52" s="40"/>
      <c r="G52" s="40">
        <v>0.35639402587597735</v>
      </c>
      <c r="H52" s="40"/>
      <c r="I52" s="40">
        <v>0.55181624765758297</v>
      </c>
      <c r="J52" s="40"/>
      <c r="K52" s="41">
        <f t="shared" si="0"/>
        <v>6.8899917402779108E-3</v>
      </c>
      <c r="L52" s="41"/>
      <c r="M52" s="41">
        <f t="shared" si="1"/>
        <v>1.2637412737411037E-2</v>
      </c>
    </row>
    <row r="53" spans="1:13" x14ac:dyDescent="0.45">
      <c r="A53" s="38">
        <v>44.5</v>
      </c>
      <c r="B53" s="38"/>
      <c r="C53" s="39">
        <v>2684945</v>
      </c>
      <c r="D53" s="5"/>
      <c r="E53" s="40">
        <v>0.39159999999999995</v>
      </c>
      <c r="F53" s="40"/>
      <c r="G53" s="40">
        <v>0.32256153828914053</v>
      </c>
      <c r="H53" s="40"/>
      <c r="I53" s="40">
        <v>0.5285463719971728</v>
      </c>
      <c r="J53" s="40"/>
      <c r="K53" s="41">
        <f t="shared" si="0"/>
        <v>4.7663091954018022E-3</v>
      </c>
      <c r="L53" s="41"/>
      <c r="M53" s="41">
        <f t="shared" si="1"/>
        <v>1.8754308803188048E-2</v>
      </c>
    </row>
    <row r="54" spans="1:13" x14ac:dyDescent="0.45">
      <c r="A54" s="38">
        <v>45.5</v>
      </c>
      <c r="B54" s="38"/>
      <c r="C54" s="39">
        <v>724518</v>
      </c>
      <c r="D54" s="5"/>
      <c r="E54" s="40">
        <v>0.36469999999999997</v>
      </c>
      <c r="F54" s="40"/>
      <c r="G54" s="40">
        <v>0.28969750294490332</v>
      </c>
      <c r="H54" s="40"/>
      <c r="I54" s="40">
        <v>0.50479649709118857</v>
      </c>
      <c r="J54" s="40"/>
      <c r="K54" s="41">
        <f t="shared" si="0"/>
        <v>5.6253745644997818E-3</v>
      </c>
      <c r="L54" s="41"/>
      <c r="M54" s="41">
        <f t="shared" si="1"/>
        <v>1.9627028497221415E-2</v>
      </c>
    </row>
    <row r="55" spans="1:13" x14ac:dyDescent="0.45">
      <c r="A55" s="38">
        <v>46.5</v>
      </c>
      <c r="B55" s="38"/>
      <c r="C55" s="39">
        <v>439929</v>
      </c>
      <c r="D55" s="5"/>
      <c r="E55" s="40">
        <v>0.31109999999999999</v>
      </c>
      <c r="F55" s="40"/>
      <c r="G55" s="40">
        <v>0.25811672310496553</v>
      </c>
      <c r="H55" s="40"/>
      <c r="I55" s="40">
        <v>0.48064983485892149</v>
      </c>
      <c r="J55" s="40"/>
      <c r="K55" s="41">
        <f t="shared" si="0"/>
        <v>2.8072276305358924E-3</v>
      </c>
      <c r="L55" s="41"/>
      <c r="M55" s="41">
        <f t="shared" si="1"/>
        <v>2.8747146500687552E-2</v>
      </c>
    </row>
    <row r="56" spans="1:13" x14ac:dyDescent="0.45">
      <c r="A56" s="38">
        <v>47.5</v>
      </c>
      <c r="B56" s="38"/>
      <c r="C56" s="39">
        <v>118414</v>
      </c>
      <c r="D56" s="5"/>
      <c r="E56" s="40">
        <v>0.15810000000000002</v>
      </c>
      <c r="F56" s="40"/>
      <c r="G56" s="40">
        <v>0.22807832149664756</v>
      </c>
      <c r="H56" s="40"/>
      <c r="I56" s="40">
        <v>0.45618427371852954</v>
      </c>
      <c r="J56" s="40"/>
      <c r="K56" s="41">
        <f t="shared" si="0"/>
        <v>4.8969654794881632E-3</v>
      </c>
      <c r="L56" s="41"/>
      <c r="M56" s="41">
        <f t="shared" si="1"/>
        <v>8.8854234238303229E-2</v>
      </c>
    </row>
    <row r="57" spans="1:13" x14ac:dyDescent="0.45">
      <c r="A57" s="38">
        <v>48.5</v>
      </c>
      <c r="B57" s="38"/>
      <c r="C57" s="39">
        <v>53483</v>
      </c>
      <c r="D57" s="5"/>
      <c r="E57" s="40">
        <v>7.2300000000000003E-2</v>
      </c>
      <c r="F57" s="40"/>
      <c r="G57" s="40">
        <v>0.19991867525303506</v>
      </c>
      <c r="H57" s="40"/>
      <c r="I57" s="40">
        <v>0.43147982495650872</v>
      </c>
      <c r="J57" s="40"/>
      <c r="K57" s="41">
        <f t="shared" si="0"/>
        <v>1.6286526273339621E-2</v>
      </c>
      <c r="L57" s="41"/>
      <c r="M57" s="41">
        <f t="shared" si="1"/>
        <v>0.12901014665578822</v>
      </c>
    </row>
    <row r="58" spans="1:13" x14ac:dyDescent="0.45">
      <c r="A58" s="38">
        <v>49.5</v>
      </c>
      <c r="B58" s="38"/>
      <c r="C58" s="39">
        <v>14262</v>
      </c>
      <c r="D58" s="5"/>
      <c r="E58" s="40">
        <v>0.03</v>
      </c>
      <c r="F58" s="40"/>
      <c r="G58" s="40">
        <v>0.17371942310609373</v>
      </c>
      <c r="H58" s="40"/>
      <c r="I58" s="40">
        <v>0.40664474783911969</v>
      </c>
      <c r="J58" s="40"/>
      <c r="K58" s="41">
        <f t="shared" si="0"/>
        <v>2.0655272577948389E-2</v>
      </c>
      <c r="L58" s="41"/>
      <c r="M58" s="41">
        <f t="shared" si="1"/>
        <v>0.14186126607479407</v>
      </c>
    </row>
    <row r="59" spans="1:13" x14ac:dyDescent="0.45">
      <c r="A59" s="93">
        <v>50.5</v>
      </c>
      <c r="B59" s="93"/>
      <c r="C59" s="94">
        <v>877</v>
      </c>
      <c r="D59" s="61"/>
      <c r="E59" s="67">
        <v>8.199999999999999E-3</v>
      </c>
      <c r="F59" s="67"/>
      <c r="G59" s="67">
        <v>0.14962191346404097</v>
      </c>
      <c r="H59" s="67"/>
      <c r="I59" s="67">
        <v>0.38178316933236955</v>
      </c>
      <c r="J59" s="67"/>
      <c r="K59" s="95">
        <f t="shared" si="0"/>
        <v>2.0000157607830697E-2</v>
      </c>
      <c r="L59" s="95"/>
      <c r="M59" s="95">
        <f t="shared" si="1"/>
        <v>0.13956438440841792</v>
      </c>
    </row>
    <row r="60" spans="1:13" x14ac:dyDescent="0.45">
      <c r="A60" s="93">
        <v>51.5</v>
      </c>
      <c r="B60" s="93"/>
      <c r="C60" s="94">
        <v>202</v>
      </c>
      <c r="D60" s="61"/>
      <c r="E60" s="67">
        <v>4.6999999999999993E-3</v>
      </c>
      <c r="F60" s="67"/>
      <c r="G60" s="67">
        <v>0.12772964343205687</v>
      </c>
      <c r="H60" s="67"/>
      <c r="I60" s="67">
        <v>0.35700468460871804</v>
      </c>
      <c r="J60" s="67"/>
      <c r="K60" s="95">
        <f t="shared" si="0"/>
        <v>1.5136293163019053E-2</v>
      </c>
      <c r="L60" s="95"/>
      <c r="M60" s="95">
        <f t="shared" si="1"/>
        <v>0.1241185907972483</v>
      </c>
    </row>
    <row r="61" spans="1:13" x14ac:dyDescent="0.45">
      <c r="A61" s="38">
        <v>52.5</v>
      </c>
      <c r="B61" s="38"/>
      <c r="C61" s="39">
        <v>202</v>
      </c>
      <c r="D61" s="5"/>
      <c r="E61" s="40">
        <v>4.6999999999999993E-3</v>
      </c>
      <c r="F61" s="40"/>
      <c r="G61" s="40">
        <v>0.10795877945967755</v>
      </c>
      <c r="H61" s="40"/>
      <c r="I61" s="40">
        <v>0.33243497067953548</v>
      </c>
      <c r="J61" s="40"/>
      <c r="K61" s="41">
        <f t="shared" si="0"/>
        <v>1.0662375535502326E-2</v>
      </c>
      <c r="L61" s="41"/>
      <c r="M61" s="41">
        <f t="shared" si="1"/>
        <v>0.10741021100631599</v>
      </c>
    </row>
    <row r="62" spans="1:13" x14ac:dyDescent="0.45">
      <c r="A62" s="38">
        <v>53.5</v>
      </c>
      <c r="B62" s="38"/>
      <c r="C62" s="39">
        <v>202</v>
      </c>
      <c r="D62" s="5"/>
      <c r="E62" s="40">
        <v>4.6999999999999993E-3</v>
      </c>
      <c r="F62" s="40"/>
      <c r="G62" s="40">
        <v>9.0329768424633639E-2</v>
      </c>
      <c r="H62" s="40"/>
      <c r="I62" s="40">
        <v>0.30818473621836412</v>
      </c>
      <c r="J62" s="40"/>
      <c r="K62" s="41">
        <f t="shared" si="0"/>
        <v>7.3324572404563845E-3</v>
      </c>
      <c r="L62" s="41"/>
      <c r="M62" s="41">
        <f t="shared" si="1"/>
        <v>9.2102985117530067E-2</v>
      </c>
    </row>
    <row r="63" spans="1:13" x14ac:dyDescent="0.45">
      <c r="A63" s="38">
        <v>54.5</v>
      </c>
      <c r="B63" s="38"/>
      <c r="C63" s="39">
        <v>23</v>
      </c>
      <c r="D63" s="5"/>
      <c r="E63" s="40">
        <v>5.0000000000000001E-4</v>
      </c>
      <c r="F63" s="40"/>
      <c r="G63" s="40">
        <v>7.4747347435323172E-2</v>
      </c>
      <c r="H63" s="40"/>
      <c r="I63" s="40">
        <v>0.28436934565314909</v>
      </c>
      <c r="J63" s="40"/>
      <c r="K63" s="41">
        <f t="shared" si="0"/>
        <v>5.5126686011815907E-3</v>
      </c>
      <c r="L63" s="41"/>
      <c r="M63" s="41">
        <f t="shared" si="1"/>
        <v>8.0581805401547038E-2</v>
      </c>
    </row>
    <row r="64" spans="1:13" x14ac:dyDescent="0.45">
      <c r="A64" s="38">
        <v>55.5</v>
      </c>
      <c r="B64" s="38"/>
      <c r="C64" s="39">
        <v>23</v>
      </c>
      <c r="D64" s="5"/>
      <c r="E64" s="40">
        <v>5.0000000000000001E-4</v>
      </c>
      <c r="F64" s="40"/>
      <c r="G64" s="40">
        <v>6.1070464147172612E-2</v>
      </c>
      <c r="H64" s="40"/>
      <c r="I64" s="40">
        <v>0.26112009520552648</v>
      </c>
      <c r="J64" s="40"/>
      <c r="K64" s="41">
        <f t="shared" si="0"/>
        <v>3.6687811270039229E-3</v>
      </c>
      <c r="L64" s="41"/>
      <c r="M64" s="41">
        <f t="shared" si="1"/>
        <v>6.7922834024937692E-2</v>
      </c>
    </row>
    <row r="65" spans="1:15" x14ac:dyDescent="0.45">
      <c r="A65" s="93">
        <v>56.5</v>
      </c>
      <c r="B65" s="93"/>
      <c r="C65" s="94">
        <v>23</v>
      </c>
      <c r="D65" s="61"/>
      <c r="E65" s="67">
        <v>5.0000000000000001E-4</v>
      </c>
      <c r="F65" s="67"/>
      <c r="G65" s="67">
        <v>4.9272787438455673E-2</v>
      </c>
      <c r="H65" s="67"/>
      <c r="I65" s="67">
        <v>0.23855424627471691</v>
      </c>
      <c r="J65" s="67"/>
      <c r="K65" s="95">
        <f t="shared" si="0"/>
        <v>2.3787847945167793E-3</v>
      </c>
      <c r="L65" s="95"/>
      <c r="M65" s="95">
        <f t="shared" si="1"/>
        <v>5.6669824169423573E-2</v>
      </c>
    </row>
    <row r="66" spans="1:15" x14ac:dyDescent="0.45">
      <c r="A66" s="38">
        <v>57.5</v>
      </c>
      <c r="B66" s="93"/>
      <c r="C66" s="94">
        <v>23</v>
      </c>
      <c r="D66" s="61"/>
      <c r="E66" s="67">
        <v>5.0000000000000001E-4</v>
      </c>
      <c r="F66" s="67"/>
      <c r="G66" s="67">
        <v>3.9164044569247845E-2</v>
      </c>
      <c r="H66" s="67"/>
      <c r="I66" s="67">
        <v>0.21675929937024171</v>
      </c>
      <c r="J66" s="67"/>
      <c r="K66" s="95">
        <f t="shared" si="0"/>
        <v>1.4949083424527837E-3</v>
      </c>
      <c r="L66" s="95"/>
      <c r="M66" s="95">
        <f t="shared" si="1"/>
        <v>4.6768084564107831E-2</v>
      </c>
    </row>
    <row r="67" spans="1:15" x14ac:dyDescent="0.45">
      <c r="A67" s="93">
        <v>58.5</v>
      </c>
      <c r="B67" s="38"/>
      <c r="C67" s="39"/>
      <c r="D67" s="38"/>
      <c r="E67" s="40"/>
      <c r="F67" s="40"/>
      <c r="G67" s="40">
        <v>3.0621567653930599E-2</v>
      </c>
      <c r="H67" s="40"/>
      <c r="I67" s="40">
        <v>0.19582904445535759</v>
      </c>
      <c r="J67" s="40"/>
      <c r="K67" s="47"/>
      <c r="L67" s="41"/>
      <c r="M67" s="47"/>
    </row>
    <row r="68" spans="1:15" x14ac:dyDescent="0.45">
      <c r="A68" s="38"/>
      <c r="B68" s="38"/>
      <c r="C68" s="39"/>
      <c r="D68" s="38"/>
      <c r="E68" s="40"/>
      <c r="F68" s="40"/>
      <c r="G68" s="40"/>
      <c r="H68" s="40"/>
      <c r="I68" s="40"/>
      <c r="J68" s="40"/>
      <c r="K68" s="41"/>
      <c r="L68" s="41"/>
      <c r="M68" s="41"/>
    </row>
    <row r="69" spans="1:15" x14ac:dyDescent="0.45">
      <c r="A69" s="38"/>
      <c r="B69" s="38"/>
      <c r="C69" s="38"/>
      <c r="D69" s="38"/>
      <c r="G69" s="35"/>
      <c r="H69" s="35"/>
      <c r="I69" s="35"/>
      <c r="J69" s="35"/>
      <c r="K69" s="48"/>
      <c r="L69" s="48"/>
      <c r="M69" s="48"/>
    </row>
    <row r="70" spans="1:15" x14ac:dyDescent="0.45">
      <c r="A70" s="49" t="s">
        <v>46</v>
      </c>
      <c r="B70" s="49"/>
      <c r="C70" s="38"/>
      <c r="D70" s="38"/>
      <c r="G70" s="35"/>
      <c r="H70" s="35"/>
      <c r="I70" s="35" t="s">
        <v>24</v>
      </c>
      <c r="J70" s="35"/>
      <c r="K70" s="41">
        <f>SUM(K8:K67)</f>
        <v>0.24993158200808177</v>
      </c>
      <c r="L70" s="41"/>
      <c r="M70" s="50">
        <f>SUM(M8:M67)</f>
        <v>1.1726626117314987</v>
      </c>
    </row>
    <row r="71" spans="1:15" x14ac:dyDescent="0.45">
      <c r="A71" s="49"/>
      <c r="B71" s="49"/>
      <c r="C71" s="38"/>
      <c r="D71" s="38"/>
      <c r="G71" s="35"/>
      <c r="H71" s="35"/>
      <c r="I71" s="35"/>
      <c r="J71" s="35"/>
      <c r="K71" s="41"/>
      <c r="L71" s="41"/>
      <c r="M71" s="41"/>
    </row>
    <row r="72" spans="1:15" x14ac:dyDescent="0.45">
      <c r="A72" s="49" t="s">
        <v>47</v>
      </c>
      <c r="B72" s="49"/>
      <c r="C72" s="38"/>
      <c r="D72" s="38"/>
      <c r="G72" s="35"/>
      <c r="H72" s="35"/>
      <c r="I72" s="35" t="s">
        <v>28</v>
      </c>
      <c r="J72" s="35"/>
      <c r="K72" s="41">
        <f>SUM(K8:K49)</f>
        <v>0.10133355706505955</v>
      </c>
      <c r="L72" s="41"/>
      <c r="M72" s="50">
        <f t="shared" ref="M72" si="2">SUM(M8:M49)</f>
        <v>5.7674377158094745E-3</v>
      </c>
    </row>
    <row r="73" spans="1:15" x14ac:dyDescent="0.45">
      <c r="A73" s="51"/>
      <c r="B73" s="51"/>
      <c r="C73" s="51"/>
      <c r="D73" s="51"/>
      <c r="E73" s="7"/>
      <c r="F73" s="7"/>
      <c r="G73" s="52"/>
      <c r="H73" s="52"/>
      <c r="I73" s="52"/>
      <c r="J73" s="52"/>
      <c r="K73" s="53"/>
      <c r="L73" s="53"/>
      <c r="M73" s="53"/>
    </row>
    <row r="74" spans="1:15" x14ac:dyDescent="0.45">
      <c r="A74" s="38"/>
      <c r="B74" s="38"/>
      <c r="C74" s="38"/>
      <c r="D74" s="38"/>
      <c r="G74" s="35"/>
      <c r="H74" s="35"/>
      <c r="I74" s="35"/>
      <c r="J74" s="35"/>
      <c r="K74" s="48"/>
      <c r="L74" s="48"/>
      <c r="M74" s="48"/>
    </row>
    <row r="75" spans="1:15" x14ac:dyDescent="0.45">
      <c r="A75" s="38"/>
      <c r="B75" s="38"/>
      <c r="C75" s="38"/>
      <c r="D75" s="38"/>
      <c r="G75" s="35"/>
      <c r="H75" s="35"/>
      <c r="I75" s="35"/>
      <c r="J75" s="35"/>
      <c r="K75" s="48"/>
      <c r="L75" s="48"/>
      <c r="M75" s="48"/>
    </row>
    <row r="76" spans="1:15" x14ac:dyDescent="0.45">
      <c r="A76" s="152" t="s">
        <v>48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07"/>
      <c r="O76" s="107"/>
    </row>
    <row r="77" spans="1:15" x14ac:dyDescent="0.45">
      <c r="A77" s="156" t="s">
        <v>49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08"/>
      <c r="O77" s="108"/>
    </row>
    <row r="78" spans="1:15" x14ac:dyDescent="0.45">
      <c r="A78" s="152" t="s">
        <v>50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07"/>
      <c r="O78" s="107"/>
    </row>
    <row r="79" spans="1:15" x14ac:dyDescent="0.45">
      <c r="A79" s="152" t="s">
        <v>51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07"/>
      <c r="O79" s="107"/>
    </row>
    <row r="80" spans="1:15" x14ac:dyDescent="0.45">
      <c r="A80" s="152" t="s">
        <v>52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07"/>
      <c r="O80" s="107"/>
    </row>
    <row r="81" spans="1:15" x14ac:dyDescent="0.45">
      <c r="A81" s="152" t="s">
        <v>53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07"/>
      <c r="O81" s="107"/>
    </row>
    <row r="82" spans="1:15" x14ac:dyDescent="0.45">
      <c r="A82" s="152" t="s">
        <v>54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07"/>
      <c r="O82" s="107"/>
    </row>
    <row r="83" spans="1:15" x14ac:dyDescent="0.45">
      <c r="A83" s="152" t="s">
        <v>55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07"/>
      <c r="O83" s="107"/>
    </row>
    <row r="84" spans="1:15" x14ac:dyDescent="0.45">
      <c r="A84" s="152" t="s">
        <v>56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</row>
    <row r="85" spans="1:15" x14ac:dyDescent="0.45">
      <c r="A85" s="152" t="s">
        <v>57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</row>
    <row r="86" spans="1:15" x14ac:dyDescent="0.45">
      <c r="A86" s="38"/>
      <c r="B86" s="38"/>
      <c r="C86" s="38"/>
      <c r="D86" s="38"/>
      <c r="G86" s="35"/>
      <c r="H86" s="35"/>
      <c r="I86" s="35"/>
      <c r="J86" s="35"/>
      <c r="K86" s="48"/>
      <c r="L86" s="48"/>
      <c r="M86" s="48"/>
    </row>
    <row r="87" spans="1:15" x14ac:dyDescent="0.45">
      <c r="A87" s="38"/>
      <c r="B87" s="38"/>
      <c r="C87" s="38"/>
      <c r="D87" s="38"/>
      <c r="G87" s="35"/>
      <c r="H87" s="35"/>
      <c r="I87" s="35"/>
      <c r="J87" s="35"/>
      <c r="K87" s="48"/>
      <c r="L87" s="48"/>
      <c r="M87" s="48"/>
    </row>
    <row r="88" spans="1:15" x14ac:dyDescent="0.45">
      <c r="A88" s="38"/>
      <c r="B88" s="38"/>
      <c r="C88" s="38"/>
      <c r="D88" s="38"/>
      <c r="G88" s="35"/>
      <c r="H88" s="35"/>
      <c r="I88" s="35"/>
      <c r="J88" s="35"/>
      <c r="K88" s="48"/>
      <c r="L88" s="48"/>
      <c r="M88" s="48"/>
    </row>
    <row r="89" spans="1:15" x14ac:dyDescent="0.45">
      <c r="A89" s="38"/>
      <c r="B89" s="38"/>
      <c r="C89" s="38"/>
      <c r="D89" s="38"/>
      <c r="G89" s="35"/>
      <c r="H89" s="35"/>
      <c r="I89" s="35"/>
      <c r="J89" s="35"/>
      <c r="K89" s="48"/>
      <c r="L89" s="48"/>
      <c r="M89" s="48"/>
    </row>
    <row r="90" spans="1:15" x14ac:dyDescent="0.45">
      <c r="A90" s="38"/>
      <c r="B90" s="38"/>
      <c r="C90" s="38"/>
      <c r="D90" s="38"/>
      <c r="G90" s="35"/>
      <c r="H90" s="35"/>
      <c r="I90" s="35"/>
      <c r="J90" s="35"/>
      <c r="K90" s="48"/>
      <c r="L90" s="48"/>
      <c r="M90" s="48"/>
    </row>
    <row r="91" spans="1:15" x14ac:dyDescent="0.45">
      <c r="A91" s="38"/>
      <c r="B91" s="38"/>
      <c r="C91" s="38"/>
      <c r="D91" s="38"/>
      <c r="G91" s="35"/>
      <c r="H91" s="35"/>
      <c r="I91" s="35"/>
      <c r="J91" s="35"/>
      <c r="K91" s="48"/>
      <c r="L91" s="48"/>
      <c r="M91" s="48"/>
    </row>
    <row r="92" spans="1:15" x14ac:dyDescent="0.45">
      <c r="A92" s="38"/>
      <c r="B92" s="38"/>
      <c r="C92" s="38"/>
      <c r="D92" s="38"/>
      <c r="G92" s="35"/>
      <c r="H92" s="35"/>
      <c r="I92" s="35"/>
      <c r="J92" s="35"/>
      <c r="K92" s="48"/>
      <c r="L92" s="48"/>
      <c r="M92" s="48"/>
    </row>
    <row r="93" spans="1:15" x14ac:dyDescent="0.45">
      <c r="A93" s="38"/>
      <c r="B93" s="38"/>
      <c r="C93" s="38"/>
      <c r="D93" s="38"/>
      <c r="I93" s="35"/>
      <c r="J93" s="35"/>
      <c r="K93" s="48"/>
      <c r="L93" s="48"/>
      <c r="M93" s="48"/>
    </row>
    <row r="94" spans="1:15" x14ac:dyDescent="0.45">
      <c r="A94" s="38"/>
      <c r="B94" s="38"/>
      <c r="C94" s="38"/>
      <c r="D94" s="38"/>
      <c r="I94" s="35"/>
      <c r="J94" s="35"/>
      <c r="K94" s="48"/>
      <c r="L94" s="48"/>
      <c r="M94" s="48"/>
    </row>
    <row r="95" spans="1:15" x14ac:dyDescent="0.45">
      <c r="A95" s="38"/>
      <c r="B95" s="38"/>
      <c r="C95" s="38"/>
      <c r="D95" s="38"/>
      <c r="I95" s="35"/>
      <c r="J95" s="35"/>
      <c r="K95" s="48"/>
      <c r="L95" s="48"/>
      <c r="M95" s="48"/>
    </row>
    <row r="96" spans="1:15" x14ac:dyDescent="0.45">
      <c r="A96" s="38"/>
      <c r="B96" s="38"/>
      <c r="C96" s="38"/>
      <c r="D96" s="38"/>
      <c r="I96" s="35"/>
      <c r="J96" s="35"/>
      <c r="K96" s="48"/>
      <c r="L96" s="48"/>
      <c r="M96" s="48"/>
    </row>
    <row r="97" spans="1:13" x14ac:dyDescent="0.45">
      <c r="A97" s="38"/>
      <c r="B97" s="38"/>
      <c r="C97" s="38"/>
      <c r="D97" s="38"/>
      <c r="I97" s="35"/>
      <c r="J97" s="35"/>
      <c r="K97" s="48"/>
      <c r="L97" s="48"/>
      <c r="M97" s="48"/>
    </row>
    <row r="98" spans="1:13" x14ac:dyDescent="0.45">
      <c r="A98" s="38"/>
      <c r="B98" s="38"/>
      <c r="C98" s="38"/>
      <c r="D98" s="38"/>
      <c r="I98" s="35"/>
      <c r="J98" s="35"/>
      <c r="K98" s="48"/>
      <c r="L98" s="48"/>
      <c r="M98" s="48"/>
    </row>
    <row r="99" spans="1:13" x14ac:dyDescent="0.45">
      <c r="A99" s="38"/>
      <c r="B99" s="38"/>
      <c r="C99" s="38"/>
      <c r="D99" s="38"/>
      <c r="I99" s="35"/>
      <c r="J99" s="35"/>
      <c r="K99" s="48"/>
      <c r="L99" s="48"/>
      <c r="M99" s="48"/>
    </row>
    <row r="100" spans="1:13" x14ac:dyDescent="0.45">
      <c r="A100" s="38"/>
      <c r="B100" s="38"/>
      <c r="C100" s="38"/>
      <c r="D100" s="38"/>
      <c r="I100" s="35"/>
      <c r="J100" s="35"/>
      <c r="K100" s="48"/>
      <c r="L100" s="48"/>
      <c r="M100" s="48"/>
    </row>
    <row r="101" spans="1:13" x14ac:dyDescent="0.45">
      <c r="I101" s="35"/>
      <c r="J101" s="35"/>
    </row>
    <row r="102" spans="1:13" x14ac:dyDescent="0.45">
      <c r="I102" s="35"/>
      <c r="J102" s="35"/>
    </row>
    <row r="103" spans="1:13" x14ac:dyDescent="0.45">
      <c r="I103" s="35"/>
      <c r="J103" s="35"/>
    </row>
    <row r="104" spans="1:13" x14ac:dyDescent="0.45">
      <c r="I104" s="35"/>
      <c r="J104" s="35"/>
    </row>
    <row r="105" spans="1:13" x14ac:dyDescent="0.45">
      <c r="I105" s="35"/>
      <c r="J105" s="35"/>
    </row>
    <row r="106" spans="1:13" x14ac:dyDescent="0.45">
      <c r="I106" s="35"/>
      <c r="J106" s="35"/>
    </row>
    <row r="107" spans="1:13" x14ac:dyDescent="0.45">
      <c r="I107" s="35"/>
      <c r="J107" s="35"/>
    </row>
    <row r="108" spans="1:13" x14ac:dyDescent="0.45">
      <c r="I108" s="35"/>
      <c r="J108" s="35"/>
    </row>
    <row r="109" spans="1:13" x14ac:dyDescent="0.45">
      <c r="I109" s="35"/>
      <c r="J109" s="35"/>
    </row>
    <row r="110" spans="1:13" x14ac:dyDescent="0.45">
      <c r="I110" s="35"/>
      <c r="J110" s="35"/>
    </row>
    <row r="111" spans="1:13" x14ac:dyDescent="0.45">
      <c r="I111" s="35"/>
      <c r="J111" s="35"/>
    </row>
    <row r="112" spans="1:13" x14ac:dyDescent="0.45">
      <c r="I112" s="35"/>
      <c r="J112" s="35"/>
    </row>
    <row r="113" spans="9:10" x14ac:dyDescent="0.45">
      <c r="I113" s="35"/>
      <c r="J113" s="35"/>
    </row>
    <row r="114" spans="9:10" x14ac:dyDescent="0.45">
      <c r="I114" s="35"/>
      <c r="J114" s="35"/>
    </row>
    <row r="115" spans="9:10" x14ac:dyDescent="0.45">
      <c r="I115" s="35"/>
      <c r="J115" s="35"/>
    </row>
    <row r="116" spans="9:10" x14ac:dyDescent="0.45">
      <c r="I116" s="35"/>
      <c r="J116" s="35"/>
    </row>
  </sheetData>
  <mergeCells count="12">
    <mergeCell ref="A85:M85"/>
    <mergeCell ref="G5:G6"/>
    <mergeCell ref="I5:I6"/>
    <mergeCell ref="A76:M76"/>
    <mergeCell ref="A77:M77"/>
    <mergeCell ref="A78:M78"/>
    <mergeCell ref="A79:M79"/>
    <mergeCell ref="A80:M80"/>
    <mergeCell ref="A81:M81"/>
    <mergeCell ref="A82:M82"/>
    <mergeCell ref="A83:M83"/>
    <mergeCell ref="A84:M84"/>
  </mergeCells>
  <printOptions horizontalCentered="1"/>
  <pageMargins left="0.5" right="0.5" top="0.75" bottom="0.5" header="0.3" footer="0.3"/>
  <pageSetup scale="88" fitToHeight="4" orientation="portrait" horizontalDpi="1200" verticalDpi="1200" r:id="rId1"/>
  <headerFooter scaleWithDoc="0">
    <oddHeader>&amp;C&amp;"-,Bold"&amp;14Account 367 Curve Fitting&amp;RExhibit DJG-8
Page &amp;P of 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C119"/>
  <sheetViews>
    <sheetView zoomScaleNormal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8.73046875" style="15" customWidth="1"/>
    <col min="2" max="2" width="2.73046875" style="15" customWidth="1"/>
    <col min="3" max="3" width="15.3984375" style="15" customWidth="1"/>
    <col min="4" max="4" width="2.73046875" style="15" customWidth="1"/>
    <col min="5" max="5" width="13.73046875" style="4" customWidth="1"/>
    <col min="6" max="6" width="2.73046875" style="4" customWidth="1"/>
    <col min="7" max="7" width="13.73046875" style="106" customWidth="1"/>
    <col min="8" max="8" width="2.73046875" style="106" customWidth="1"/>
    <col min="9" max="9" width="13.73046875" style="106" customWidth="1"/>
    <col min="10" max="10" width="2.73046875" style="106" customWidth="1"/>
    <col min="11" max="11" width="13.73046875" style="106" customWidth="1"/>
    <col min="12" max="12" width="2.73046875" style="106" customWidth="1"/>
    <col min="13" max="13" width="13.73046875" style="106" customWidth="1"/>
    <col min="14" max="14" width="13.265625" style="106" bestFit="1" customWidth="1"/>
    <col min="15" max="15" width="12" style="106" bestFit="1" customWidth="1"/>
    <col min="16" max="16384" width="9.1328125" style="106"/>
  </cols>
  <sheetData>
    <row r="1" spans="1:29" x14ac:dyDescent="0.45">
      <c r="A1" s="34"/>
      <c r="B1" s="34"/>
      <c r="C1" s="34"/>
      <c r="D1" s="34"/>
      <c r="E1" s="7"/>
      <c r="F1" s="7"/>
      <c r="G1" s="13"/>
      <c r="H1" s="13"/>
      <c r="I1" s="13"/>
      <c r="J1" s="13"/>
      <c r="K1" s="13"/>
      <c r="L1" s="13"/>
      <c r="M1" s="13"/>
    </row>
    <row r="3" spans="1:29" x14ac:dyDescent="0.45">
      <c r="A3" s="104" t="s">
        <v>17</v>
      </c>
      <c r="B3" s="104"/>
      <c r="C3" s="104" t="s">
        <v>18</v>
      </c>
      <c r="D3" s="104"/>
      <c r="E3" s="35" t="s">
        <v>19</v>
      </c>
      <c r="F3" s="35"/>
      <c r="G3" s="104" t="s">
        <v>20</v>
      </c>
      <c r="H3" s="104"/>
      <c r="I3" s="104" t="s">
        <v>21</v>
      </c>
      <c r="J3" s="104"/>
      <c r="K3" s="104" t="s">
        <v>22</v>
      </c>
      <c r="L3" s="104"/>
      <c r="M3" s="104" t="s">
        <v>23</v>
      </c>
    </row>
    <row r="5" spans="1:29" x14ac:dyDescent="0.45">
      <c r="A5" s="59" t="s">
        <v>39</v>
      </c>
      <c r="B5" s="59"/>
      <c r="C5" s="59" t="s">
        <v>40</v>
      </c>
      <c r="D5" s="59"/>
      <c r="E5" s="36" t="s">
        <v>41</v>
      </c>
      <c r="F5" s="36"/>
      <c r="G5" s="157" t="s">
        <v>349</v>
      </c>
      <c r="H5" s="59"/>
      <c r="I5" s="157" t="s">
        <v>350</v>
      </c>
      <c r="J5" s="59"/>
      <c r="K5" s="59" t="s">
        <v>66</v>
      </c>
      <c r="L5" s="59"/>
      <c r="M5" s="59" t="s">
        <v>344</v>
      </c>
    </row>
    <row r="6" spans="1:29" x14ac:dyDescent="0.45">
      <c r="A6" s="103" t="s">
        <v>42</v>
      </c>
      <c r="B6" s="59"/>
      <c r="C6" s="103" t="s">
        <v>43</v>
      </c>
      <c r="D6" s="59"/>
      <c r="E6" s="37" t="s">
        <v>44</v>
      </c>
      <c r="F6" s="36"/>
      <c r="G6" s="149"/>
      <c r="H6" s="59"/>
      <c r="I6" s="149"/>
      <c r="J6" s="59"/>
      <c r="K6" s="103" t="s">
        <v>45</v>
      </c>
      <c r="L6" s="59"/>
      <c r="M6" s="103" t="s">
        <v>45</v>
      </c>
    </row>
    <row r="7" spans="1:29" x14ac:dyDescent="0.45">
      <c r="A7" s="104"/>
      <c r="B7" s="104"/>
      <c r="C7" s="104"/>
      <c r="D7" s="104"/>
      <c r="E7" s="35"/>
      <c r="F7" s="35"/>
      <c r="G7" s="104"/>
      <c r="H7" s="104"/>
      <c r="I7" s="104"/>
      <c r="J7" s="104"/>
      <c r="K7" s="104"/>
      <c r="L7" s="104"/>
      <c r="M7" s="104"/>
    </row>
    <row r="8" spans="1:29" x14ac:dyDescent="0.45">
      <c r="A8" s="38">
        <v>0</v>
      </c>
      <c r="B8" s="38"/>
      <c r="C8" s="39">
        <v>476971974</v>
      </c>
      <c r="D8" s="5"/>
      <c r="E8" s="40">
        <v>1</v>
      </c>
      <c r="F8" s="40"/>
      <c r="G8" s="40">
        <v>1</v>
      </c>
      <c r="H8" s="40"/>
      <c r="I8" s="40">
        <v>1</v>
      </c>
      <c r="J8" s="40"/>
      <c r="K8" s="41">
        <f>(G8-E8)^2</f>
        <v>0</v>
      </c>
      <c r="L8" s="41"/>
      <c r="M8" s="41">
        <f>(I8-E8)^2</f>
        <v>0</v>
      </c>
      <c r="N8" s="54">
        <f>C8*0.01</f>
        <v>4769719.74</v>
      </c>
      <c r="AB8" s="106">
        <v>55</v>
      </c>
      <c r="AC8" s="106">
        <v>0</v>
      </c>
    </row>
    <row r="9" spans="1:29" x14ac:dyDescent="0.45">
      <c r="A9" s="38">
        <v>0.5</v>
      </c>
      <c r="B9" s="38"/>
      <c r="C9" s="39">
        <v>462810734</v>
      </c>
      <c r="D9" s="5"/>
      <c r="E9" s="40">
        <v>0.99930000000000008</v>
      </c>
      <c r="F9" s="40"/>
      <c r="G9" s="40">
        <v>0.99901044797049787</v>
      </c>
      <c r="H9" s="40"/>
      <c r="I9" s="40">
        <v>0.99836744022284818</v>
      </c>
      <c r="J9" s="40"/>
      <c r="K9" s="41">
        <f t="shared" ref="K9:K69" si="0">(G9-E9)^2</f>
        <v>8.3840377788845628E-8</v>
      </c>
      <c r="L9" s="41"/>
      <c r="M9" s="41">
        <f t="shared" ref="M9:M69" si="1">(I9-E9)^2</f>
        <v>8.6966773796159741E-7</v>
      </c>
      <c r="AB9" s="106">
        <v>55</v>
      </c>
      <c r="AC9" s="106">
        <v>1</v>
      </c>
    </row>
    <row r="10" spans="1:29" x14ac:dyDescent="0.45">
      <c r="A10" s="38">
        <v>1.5</v>
      </c>
      <c r="B10" s="38"/>
      <c r="C10" s="39">
        <v>453395231</v>
      </c>
      <c r="D10" s="5"/>
      <c r="E10" s="40">
        <v>0.99620000000000009</v>
      </c>
      <c r="F10" s="40"/>
      <c r="G10" s="40">
        <v>0.99692454608049819</v>
      </c>
      <c r="H10" s="40"/>
      <c r="I10" s="40">
        <v>0.99501121292995209</v>
      </c>
      <c r="J10" s="40"/>
      <c r="K10" s="41">
        <f t="shared" si="0"/>
        <v>5.249670227651603E-7</v>
      </c>
      <c r="L10" s="41"/>
      <c r="M10" s="41">
        <f t="shared" si="1"/>
        <v>1.4132146979132893E-6</v>
      </c>
    </row>
    <row r="11" spans="1:29" x14ac:dyDescent="0.45">
      <c r="A11" s="38">
        <v>2.5</v>
      </c>
      <c r="B11" s="38"/>
      <c r="C11" s="39">
        <v>442138839</v>
      </c>
      <c r="D11" s="5"/>
      <c r="E11" s="40">
        <v>0.99140000000000006</v>
      </c>
      <c r="F11" s="40"/>
      <c r="G11" s="40">
        <v>0.99468856950168161</v>
      </c>
      <c r="H11" s="40"/>
      <c r="I11" s="40">
        <v>0.99153435286012059</v>
      </c>
      <c r="J11" s="40"/>
      <c r="K11" s="41">
        <f t="shared" si="0"/>
        <v>1.0814689367390029E-5</v>
      </c>
      <c r="L11" s="41"/>
      <c r="M11" s="41">
        <f t="shared" si="1"/>
        <v>1.8050691022567937E-8</v>
      </c>
    </row>
    <row r="12" spans="1:29" x14ac:dyDescent="0.45">
      <c r="A12" s="38">
        <v>3.5</v>
      </c>
      <c r="B12" s="38"/>
      <c r="C12" s="39">
        <v>426725935</v>
      </c>
      <c r="D12" s="5"/>
      <c r="E12" s="40">
        <v>0.98640000000000005</v>
      </c>
      <c r="F12" s="40"/>
      <c r="G12" s="40">
        <v>0.99229422036481707</v>
      </c>
      <c r="H12" s="40"/>
      <c r="I12" s="40">
        <v>0.98793416293925029</v>
      </c>
      <c r="J12" s="40"/>
      <c r="K12" s="41">
        <f t="shared" si="0"/>
        <v>3.474183370902363E-5</v>
      </c>
      <c r="L12" s="41"/>
      <c r="M12" s="41">
        <f t="shared" si="1"/>
        <v>2.3536559241689316E-6</v>
      </c>
    </row>
    <row r="13" spans="1:29" x14ac:dyDescent="0.45">
      <c r="A13" s="38">
        <v>4.5</v>
      </c>
      <c r="B13" s="38"/>
      <c r="C13" s="39">
        <v>417210023</v>
      </c>
      <c r="D13" s="5"/>
      <c r="E13" s="40">
        <v>0.98089999999999999</v>
      </c>
      <c r="F13" s="40"/>
      <c r="G13" s="40">
        <v>0.989732894535298</v>
      </c>
      <c r="H13" s="40"/>
      <c r="I13" s="40">
        <v>0.9842077927684707</v>
      </c>
      <c r="J13" s="40"/>
      <c r="K13" s="41">
        <f t="shared" si="0"/>
        <v>7.8020025871697419E-5</v>
      </c>
      <c r="L13" s="41"/>
      <c r="M13" s="41">
        <f t="shared" si="1"/>
        <v>1.0941492999147108E-5</v>
      </c>
    </row>
    <row r="14" spans="1:29" x14ac:dyDescent="0.45">
      <c r="A14" s="38">
        <v>5.5</v>
      </c>
      <c r="B14" s="38"/>
      <c r="C14" s="39">
        <v>406829430</v>
      </c>
      <c r="D14" s="5"/>
      <c r="E14" s="40">
        <v>0.97540000000000004</v>
      </c>
      <c r="F14" s="40"/>
      <c r="G14" s="40">
        <v>0.98699567564833368</v>
      </c>
      <c r="H14" s="40"/>
      <c r="I14" s="40">
        <v>0.98035233852820491</v>
      </c>
      <c r="J14" s="40"/>
      <c r="K14" s="41">
        <f t="shared" si="0"/>
        <v>1.344596937413577E-4</v>
      </c>
      <c r="L14" s="41"/>
      <c r="M14" s="41">
        <f t="shared" si="1"/>
        <v>2.4525656897942373E-5</v>
      </c>
    </row>
    <row r="15" spans="1:29" x14ac:dyDescent="0.45">
      <c r="A15" s="38">
        <v>6.5</v>
      </c>
      <c r="B15" s="38"/>
      <c r="C15" s="39">
        <v>396241077</v>
      </c>
      <c r="D15" s="5"/>
      <c r="E15" s="40">
        <v>0.96959999999999991</v>
      </c>
      <c r="F15" s="40"/>
      <c r="G15" s="40">
        <v>0.9840733287989597</v>
      </c>
      <c r="H15" s="40"/>
      <c r="I15" s="40">
        <v>0.97636484154583447</v>
      </c>
      <c r="J15" s="40"/>
      <c r="K15" s="41">
        <f t="shared" si="0"/>
        <v>2.0947724652279899E-4</v>
      </c>
      <c r="L15" s="41"/>
      <c r="M15" s="41">
        <f t="shared" si="1"/>
        <v>4.5763081140249395E-5</v>
      </c>
    </row>
    <row r="16" spans="1:29" x14ac:dyDescent="0.45">
      <c r="A16" s="38">
        <v>7.5</v>
      </c>
      <c r="B16" s="38"/>
      <c r="C16" s="39">
        <v>394089402</v>
      </c>
      <c r="D16" s="5"/>
      <c r="E16" s="40">
        <v>0.96409999999999996</v>
      </c>
      <c r="F16" s="40"/>
      <c r="G16" s="40">
        <v>0.98095629385602678</v>
      </c>
      <c r="H16" s="40"/>
      <c r="I16" s="40">
        <v>0.97223777049013937</v>
      </c>
      <c r="J16" s="40"/>
      <c r="K16" s="41">
        <f t="shared" si="0"/>
        <v>2.8413464256072778E-4</v>
      </c>
      <c r="L16" s="41"/>
      <c r="M16" s="41">
        <f t="shared" si="1"/>
        <v>6.6223308550183944E-5</v>
      </c>
    </row>
    <row r="17" spans="1:13" x14ac:dyDescent="0.45">
      <c r="A17" s="38">
        <v>8.5</v>
      </c>
      <c r="B17" s="38"/>
      <c r="C17" s="39">
        <v>393573629</v>
      </c>
      <c r="D17" s="5"/>
      <c r="E17" s="40">
        <v>0.95650000000000002</v>
      </c>
      <c r="F17" s="40"/>
      <c r="G17" s="40">
        <v>0.97763467838537221</v>
      </c>
      <c r="H17" s="40"/>
      <c r="I17" s="40">
        <v>0.96797080107478861</v>
      </c>
      <c r="J17" s="40"/>
      <c r="K17" s="41">
        <f t="shared" si="0"/>
        <v>4.4667463045311873E-4</v>
      </c>
      <c r="L17" s="41"/>
      <c r="M17" s="41">
        <f t="shared" si="1"/>
        <v>1.3157927729737118E-4</v>
      </c>
    </row>
    <row r="18" spans="1:13" x14ac:dyDescent="0.45">
      <c r="A18" s="38">
        <v>9.5</v>
      </c>
      <c r="B18" s="38"/>
      <c r="C18" s="39">
        <v>386067570</v>
      </c>
      <c r="D18" s="5"/>
      <c r="E18" s="40">
        <v>0.95090000000000008</v>
      </c>
      <c r="F18" s="40"/>
      <c r="G18" s="40">
        <v>0.97409825018932306</v>
      </c>
      <c r="H18" s="40"/>
      <c r="I18" s="40">
        <v>0.96356225961104913</v>
      </c>
      <c r="J18" s="40"/>
      <c r="K18" s="41">
        <f t="shared" si="0"/>
        <v>5.3815881184642359E-4</v>
      </c>
      <c r="L18" s="41"/>
      <c r="M18" s="41">
        <f t="shared" si="1"/>
        <v>1.6033281845760414E-4</v>
      </c>
    </row>
    <row r="19" spans="1:13" x14ac:dyDescent="0.45">
      <c r="A19" s="38">
        <v>10.5</v>
      </c>
      <c r="B19" s="38"/>
      <c r="C19" s="39">
        <v>379337322</v>
      </c>
      <c r="D19" s="5"/>
      <c r="E19" s="40">
        <v>0.94510000000000005</v>
      </c>
      <c r="F19" s="40"/>
      <c r="G19" s="40">
        <v>0.97033642949856191</v>
      </c>
      <c r="H19" s="40"/>
      <c r="I19" s="40">
        <v>0.95900894173180007</v>
      </c>
      <c r="J19" s="40"/>
      <c r="K19" s="41">
        <f t="shared" si="0"/>
        <v>6.3687737383588336E-4</v>
      </c>
      <c r="L19" s="41"/>
      <c r="M19" s="41">
        <f t="shared" si="1"/>
        <v>1.9345866009860807E-4</v>
      </c>
    </row>
    <row r="20" spans="1:13" x14ac:dyDescent="0.45">
      <c r="A20" s="38">
        <v>11.5</v>
      </c>
      <c r="B20" s="38"/>
      <c r="C20" s="39">
        <v>369877381</v>
      </c>
      <c r="D20" s="5"/>
      <c r="E20" s="40">
        <v>0.93940000000000001</v>
      </c>
      <c r="F20" s="40"/>
      <c r="G20" s="40">
        <v>0.96633828088919982</v>
      </c>
      <c r="H20" s="40"/>
      <c r="I20" s="40">
        <v>0.95430757927037591</v>
      </c>
      <c r="J20" s="40"/>
      <c r="K20" s="41">
        <f t="shared" si="0"/>
        <v>7.2567097726542753E-4</v>
      </c>
      <c r="L20" s="41"/>
      <c r="M20" s="41">
        <f t="shared" si="1"/>
        <v>2.2223591970254103E-4</v>
      </c>
    </row>
    <row r="21" spans="1:13" x14ac:dyDescent="0.45">
      <c r="A21" s="38">
        <v>12.5</v>
      </c>
      <c r="B21" s="38"/>
      <c r="C21" s="39">
        <v>359999090</v>
      </c>
      <c r="D21" s="5"/>
      <c r="E21" s="40">
        <v>0.93400000000000005</v>
      </c>
      <c r="F21" s="40"/>
      <c r="G21" s="40">
        <v>0.96209001201580646</v>
      </c>
      <c r="H21" s="40"/>
      <c r="I21" s="40">
        <v>0.94945483830166166</v>
      </c>
      <c r="J21" s="40"/>
      <c r="K21" s="41">
        <f t="shared" si="0"/>
        <v>7.8904877504814847E-4</v>
      </c>
      <c r="L21" s="41"/>
      <c r="M21" s="41">
        <f t="shared" si="1"/>
        <v>2.3885202693050674E-4</v>
      </c>
    </row>
    <row r="22" spans="1:13" x14ac:dyDescent="0.45">
      <c r="A22" s="38">
        <v>13.5</v>
      </c>
      <c r="B22" s="38"/>
      <c r="C22" s="39">
        <v>334738424</v>
      </c>
      <c r="D22" s="5"/>
      <c r="E22" s="40">
        <v>0.92849999999999999</v>
      </c>
      <c r="F22" s="40"/>
      <c r="G22" s="40">
        <v>0.95757961679100334</v>
      </c>
      <c r="H22" s="40"/>
      <c r="I22" s="40">
        <v>0.94444731713948304</v>
      </c>
      <c r="J22" s="40"/>
      <c r="K22" s="41">
        <f t="shared" si="0"/>
        <v>8.4562411271160395E-4</v>
      </c>
      <c r="L22" s="41"/>
      <c r="M22" s="41">
        <f t="shared" si="1"/>
        <v>2.5431692394724991E-4</v>
      </c>
    </row>
    <row r="23" spans="1:13" x14ac:dyDescent="0.45">
      <c r="A23" s="38">
        <v>14.5</v>
      </c>
      <c r="B23" s="38"/>
      <c r="C23" s="39">
        <v>316606800</v>
      </c>
      <c r="D23" s="5"/>
      <c r="E23" s="40">
        <v>0.92269999999999996</v>
      </c>
      <c r="F23" s="40"/>
      <c r="G23" s="40">
        <v>0.95279740789093181</v>
      </c>
      <c r="H23" s="40"/>
      <c r="I23" s="40">
        <v>0.93927448751274067</v>
      </c>
      <c r="J23" s="40"/>
      <c r="K23" s="41">
        <f t="shared" si="0"/>
        <v>9.0585396175312677E-4</v>
      </c>
      <c r="L23" s="41"/>
      <c r="M23" s="41">
        <f t="shared" si="1"/>
        <v>2.7471363630999775E-4</v>
      </c>
    </row>
    <row r="24" spans="1:13" x14ac:dyDescent="0.45">
      <c r="A24" s="38">
        <v>15.5</v>
      </c>
      <c r="B24" s="38"/>
      <c r="C24" s="39">
        <v>305988609</v>
      </c>
      <c r="D24" s="5"/>
      <c r="E24" s="40">
        <v>0.91599999999999993</v>
      </c>
      <c r="F24" s="40"/>
      <c r="G24" s="40">
        <v>0.94773092521513758</v>
      </c>
      <c r="H24" s="40"/>
      <c r="I24" s="40">
        <v>0.93393951069066505</v>
      </c>
      <c r="J24" s="40"/>
      <c r="K24" s="41">
        <f t="shared" si="0"/>
        <v>1.0068516150086584E-3</v>
      </c>
      <c r="L24" s="41"/>
      <c r="M24" s="41">
        <f t="shared" si="1"/>
        <v>3.2182604382048841E-4</v>
      </c>
    </row>
    <row r="25" spans="1:13" x14ac:dyDescent="0.45">
      <c r="A25" s="38">
        <v>16.5</v>
      </c>
      <c r="B25" s="38"/>
      <c r="C25" s="39">
        <v>297748473</v>
      </c>
      <c r="D25" s="5"/>
      <c r="E25" s="40">
        <v>0.90930000000000011</v>
      </c>
      <c r="F25" s="40"/>
      <c r="G25" s="40">
        <v>0.94236731449340749</v>
      </c>
      <c r="H25" s="40"/>
      <c r="I25" s="40">
        <v>0.92843841859072329</v>
      </c>
      <c r="J25" s="40"/>
      <c r="K25" s="41">
        <f t="shared" si="0"/>
        <v>1.0934472878059102E-3</v>
      </c>
      <c r="L25" s="41"/>
      <c r="M25" s="41">
        <f t="shared" si="1"/>
        <v>3.6627906615373874E-4</v>
      </c>
    </row>
    <row r="26" spans="1:13" x14ac:dyDescent="0.45">
      <c r="A26" s="38">
        <v>17.5</v>
      </c>
      <c r="B26" s="38"/>
      <c r="C26" s="39">
        <v>292086911</v>
      </c>
      <c r="D26" s="5"/>
      <c r="E26" s="40">
        <v>0.90260000000000007</v>
      </c>
      <c r="F26" s="40"/>
      <c r="G26" s="40">
        <v>0.93669332259550009</v>
      </c>
      <c r="H26" s="40"/>
      <c r="I26" s="40">
        <v>0.92276625290500736</v>
      </c>
      <c r="J26" s="40"/>
      <c r="K26" s="41">
        <f t="shared" si="0"/>
        <v>1.1623546456008321E-3</v>
      </c>
      <c r="L26" s="41"/>
      <c r="M26" s="41">
        <f t="shared" si="1"/>
        <v>4.0667775622871483E-4</v>
      </c>
    </row>
    <row r="27" spans="1:13" x14ac:dyDescent="0.45">
      <c r="A27" s="38">
        <v>18.5</v>
      </c>
      <c r="B27" s="38"/>
      <c r="C27" s="39">
        <v>284586218</v>
      </c>
      <c r="D27" s="5"/>
      <c r="E27" s="40">
        <v>0.89659999999999995</v>
      </c>
      <c r="F27" s="40"/>
      <c r="G27" s="40">
        <v>0.93069529506801207</v>
      </c>
      <c r="H27" s="40"/>
      <c r="I27" s="40">
        <v>0.91691721405920745</v>
      </c>
      <c r="J27" s="40"/>
      <c r="K27" s="41">
        <f t="shared" si="0"/>
        <v>1.1624891457748118E-3</v>
      </c>
      <c r="L27" s="41"/>
      <c r="M27" s="41">
        <f t="shared" si="1"/>
        <v>4.127891871276589E-4</v>
      </c>
    </row>
    <row r="28" spans="1:13" x14ac:dyDescent="0.45">
      <c r="A28" s="38">
        <v>19.5</v>
      </c>
      <c r="B28" s="38"/>
      <c r="C28" s="39">
        <v>271739774</v>
      </c>
      <c r="D28" s="5"/>
      <c r="E28" s="40">
        <v>0.89049999999999996</v>
      </c>
      <c r="F28" s="40"/>
      <c r="G28" s="40">
        <v>0.9243591766867929</v>
      </c>
      <c r="H28" s="40"/>
      <c r="I28" s="40">
        <v>0.91088486381522527</v>
      </c>
      <c r="J28" s="40"/>
      <c r="K28" s="41">
        <f t="shared" si="0"/>
        <v>1.146443845907463E-3</v>
      </c>
      <c r="L28" s="41"/>
      <c r="M28" s="41">
        <f t="shared" si="1"/>
        <v>4.1554267276528204E-4</v>
      </c>
    </row>
    <row r="29" spans="1:13" x14ac:dyDescent="0.45">
      <c r="A29" s="38">
        <v>20.5</v>
      </c>
      <c r="B29" s="38"/>
      <c r="C29" s="39">
        <v>258080849</v>
      </c>
      <c r="D29" s="5"/>
      <c r="E29" s="40">
        <v>0.88439999999999996</v>
      </c>
      <c r="F29" s="40"/>
      <c r="G29" s="40">
        <v>0.91767051596177796</v>
      </c>
      <c r="H29" s="40"/>
      <c r="I29" s="40">
        <v>0.90466009312747975</v>
      </c>
      <c r="J29" s="40"/>
      <c r="K29" s="41">
        <f t="shared" si="0"/>
        <v>1.106927232362924E-3</v>
      </c>
      <c r="L29" s="41"/>
      <c r="M29" s="41">
        <f t="shared" si="1"/>
        <v>4.1047137353415357E-4</v>
      </c>
    </row>
    <row r="30" spans="1:13" x14ac:dyDescent="0.45">
      <c r="A30" s="38">
        <v>21.5</v>
      </c>
      <c r="B30" s="38"/>
      <c r="C30" s="39">
        <v>245604079</v>
      </c>
      <c r="D30" s="5"/>
      <c r="E30" s="40">
        <v>0.87809999999999999</v>
      </c>
      <c r="F30" s="40"/>
      <c r="G30" s="40">
        <v>0.91061447469152312</v>
      </c>
      <c r="H30" s="40"/>
      <c r="I30" s="40">
        <v>0.89823074956785487</v>
      </c>
      <c r="J30" s="40"/>
      <c r="K30" s="41">
        <f t="shared" si="0"/>
        <v>1.0571910644656983E-3</v>
      </c>
      <c r="L30" s="41"/>
      <c r="M30" s="41">
        <f t="shared" si="1"/>
        <v>4.0524707816368935E-4</v>
      </c>
    </row>
    <row r="31" spans="1:13" x14ac:dyDescent="0.45">
      <c r="A31" s="38">
        <v>22.5</v>
      </c>
      <c r="B31" s="38"/>
      <c r="C31" s="39">
        <v>237739980</v>
      </c>
      <c r="D31" s="5"/>
      <c r="E31" s="40">
        <v>0.87190000000000001</v>
      </c>
      <c r="F31" s="40"/>
      <c r="G31" s="40">
        <v>0.90317584383507465</v>
      </c>
      <c r="H31" s="40"/>
      <c r="I31" s="40">
        <v>0.89159525205129642</v>
      </c>
      <c r="J31" s="40"/>
      <c r="K31" s="41">
        <f t="shared" si="0"/>
        <v>9.7817840759597684E-4</v>
      </c>
      <c r="L31" s="41"/>
      <c r="M31" s="41">
        <f t="shared" si="1"/>
        <v>3.8790295336409538E-4</v>
      </c>
    </row>
    <row r="32" spans="1:13" x14ac:dyDescent="0.45">
      <c r="A32" s="38">
        <v>23.5</v>
      </c>
      <c r="B32" s="38"/>
      <c r="C32" s="39">
        <v>227610527</v>
      </c>
      <c r="D32" s="5"/>
      <c r="E32" s="40">
        <v>0.86549999999999994</v>
      </c>
      <c r="F32" s="40"/>
      <c r="G32" s="40">
        <v>0.89533906714616918</v>
      </c>
      <c r="H32" s="40"/>
      <c r="I32" s="40">
        <v>0.88474554673749939</v>
      </c>
      <c r="J32" s="40"/>
      <c r="K32" s="41">
        <f t="shared" si="0"/>
        <v>8.9036992815359653E-4</v>
      </c>
      <c r="L32" s="41"/>
      <c r="M32" s="41">
        <f t="shared" si="1"/>
        <v>3.7039106922527582E-4</v>
      </c>
    </row>
    <row r="33" spans="1:13" x14ac:dyDescent="0.45">
      <c r="A33" s="38">
        <v>24.5</v>
      </c>
      <c r="B33" s="38"/>
      <c r="C33" s="39">
        <v>218164100</v>
      </c>
      <c r="D33" s="5"/>
      <c r="E33" s="40">
        <v>0.85880000000000001</v>
      </c>
      <c r="F33" s="40"/>
      <c r="G33" s="40">
        <v>0.88708413820225929</v>
      </c>
      <c r="H33" s="40"/>
      <c r="I33" s="40">
        <v>0.87767336044707633</v>
      </c>
      <c r="J33" s="40"/>
      <c r="K33" s="41">
        <f t="shared" si="0"/>
        <v>7.9999247384450272E-4</v>
      </c>
      <c r="L33" s="41"/>
      <c r="M33" s="41">
        <f t="shared" si="1"/>
        <v>3.5620373456526509E-4</v>
      </c>
    </row>
    <row r="34" spans="1:13" x14ac:dyDescent="0.45">
      <c r="A34" s="38">
        <v>25.5</v>
      </c>
      <c r="B34" s="38"/>
      <c r="C34" s="39">
        <v>210186811</v>
      </c>
      <c r="D34" s="5"/>
      <c r="E34" s="40">
        <v>0.85199999999999998</v>
      </c>
      <c r="F34" s="40"/>
      <c r="G34" s="40">
        <v>0.87839446227247675</v>
      </c>
      <c r="H34" s="40"/>
      <c r="I34" s="40">
        <v>0.87037025225885634</v>
      </c>
      <c r="J34" s="40"/>
      <c r="K34" s="41">
        <f t="shared" si="0"/>
        <v>6.9666763865319965E-4</v>
      </c>
      <c r="L34" s="41"/>
      <c r="M34" s="41">
        <f t="shared" si="1"/>
        <v>3.3746616805401707E-4</v>
      </c>
    </row>
    <row r="35" spans="1:13" x14ac:dyDescent="0.45">
      <c r="A35" s="38">
        <v>26.5</v>
      </c>
      <c r="B35" s="38"/>
      <c r="C35" s="39">
        <v>202213386</v>
      </c>
      <c r="D35" s="5"/>
      <c r="E35" s="40">
        <v>0.84499999999999997</v>
      </c>
      <c r="F35" s="40"/>
      <c r="G35" s="40">
        <v>0.86925766455480347</v>
      </c>
      <c r="H35" s="40"/>
      <c r="I35" s="40">
        <v>0.86282766243992615</v>
      </c>
      <c r="J35" s="40"/>
      <c r="K35" s="41">
        <f t="shared" si="0"/>
        <v>5.8843428965336974E-4</v>
      </c>
      <c r="L35" s="41"/>
      <c r="M35" s="41">
        <f t="shared" si="1"/>
        <v>3.1782554807195445E-4</v>
      </c>
    </row>
    <row r="36" spans="1:13" x14ac:dyDescent="0.45">
      <c r="A36" s="38">
        <v>27.5</v>
      </c>
      <c r="B36" s="38"/>
      <c r="C36" s="39">
        <v>193942896</v>
      </c>
      <c r="D36" s="5"/>
      <c r="E36" s="40">
        <v>0.83779999999999999</v>
      </c>
      <c r="F36" s="40"/>
      <c r="G36" s="40">
        <v>0.85965724990594206</v>
      </c>
      <c r="H36" s="40"/>
      <c r="I36" s="40">
        <v>0.85503135992398849</v>
      </c>
      <c r="J36" s="40"/>
      <c r="K36" s="41">
        <f t="shared" si="0"/>
        <v>4.7773937345080449E-4</v>
      </c>
      <c r="L36" s="41"/>
      <c r="M36" s="41">
        <f t="shared" si="1"/>
        <v>2.969197648300369E-4</v>
      </c>
    </row>
    <row r="37" spans="1:13" x14ac:dyDescent="0.45">
      <c r="A37" s="38">
        <v>28.5</v>
      </c>
      <c r="B37" s="38"/>
      <c r="C37" s="39">
        <v>184642090</v>
      </c>
      <c r="D37" s="5"/>
      <c r="E37" s="40">
        <v>0.83030000000000004</v>
      </c>
      <c r="F37" s="40"/>
      <c r="G37" s="40">
        <v>0.84957668112675999</v>
      </c>
      <c r="H37" s="40"/>
      <c r="I37" s="40">
        <v>0.84697207263549279</v>
      </c>
      <c r="J37" s="40"/>
      <c r="K37" s="41">
        <f t="shared" si="0"/>
        <v>3.7159043526278337E-4</v>
      </c>
      <c r="L37" s="41"/>
      <c r="M37" s="41">
        <f t="shared" si="1"/>
        <v>2.7795800596314623E-4</v>
      </c>
    </row>
    <row r="38" spans="1:13" x14ac:dyDescent="0.45">
      <c r="A38" s="38">
        <v>29.5</v>
      </c>
      <c r="B38" s="38"/>
      <c r="C38" s="39">
        <v>175409532</v>
      </c>
      <c r="D38" s="5"/>
      <c r="E38" s="40">
        <v>0.8226</v>
      </c>
      <c r="F38" s="40"/>
      <c r="G38" s="40">
        <v>0.83899949091129655</v>
      </c>
      <c r="H38" s="40"/>
      <c r="I38" s="40">
        <v>0.83864657186388325</v>
      </c>
      <c r="J38" s="40"/>
      <c r="K38" s="41">
        <f t="shared" si="0"/>
        <v>2.6894330214969833E-4</v>
      </c>
      <c r="L38" s="41"/>
      <c r="M38" s="41">
        <f t="shared" si="1"/>
        <v>2.5749246858276965E-4</v>
      </c>
    </row>
    <row r="39" spans="1:13" x14ac:dyDescent="0.45">
      <c r="A39" s="38">
        <v>30.5</v>
      </c>
      <c r="B39" s="38"/>
      <c r="C39" s="39">
        <v>162454899</v>
      </c>
      <c r="D39" s="5"/>
      <c r="E39" s="40">
        <v>0.81409999999999993</v>
      </c>
      <c r="F39" s="40"/>
      <c r="G39" s="40">
        <v>0.82790941628176096</v>
      </c>
      <c r="H39" s="40"/>
      <c r="I39" s="40">
        <v>0.83004631617260871</v>
      </c>
      <c r="J39" s="40"/>
      <c r="K39" s="41">
        <f t="shared" si="0"/>
        <v>1.9069997804296642E-4</v>
      </c>
      <c r="L39" s="41"/>
      <c r="M39" s="41">
        <f t="shared" si="1"/>
        <v>2.5428499947680424E-4</v>
      </c>
    </row>
    <row r="40" spans="1:13" x14ac:dyDescent="0.45">
      <c r="A40" s="38">
        <v>31.5</v>
      </c>
      <c r="B40" s="38"/>
      <c r="C40" s="39">
        <v>151566076</v>
      </c>
      <c r="D40" s="5"/>
      <c r="E40" s="40">
        <v>0.80559999999999998</v>
      </c>
      <c r="F40" s="40"/>
      <c r="G40" s="40">
        <v>0.81629055784785753</v>
      </c>
      <c r="H40" s="40"/>
      <c r="I40" s="40">
        <v>0.82116289485698635</v>
      </c>
      <c r="J40" s="40"/>
      <c r="K40" s="41">
        <f t="shared" si="0"/>
        <v>1.1428802709838868E-4</v>
      </c>
      <c r="L40" s="41"/>
      <c r="M40" s="41">
        <f t="shared" si="1"/>
        <v>2.4220369632961265E-4</v>
      </c>
    </row>
    <row r="41" spans="1:13" x14ac:dyDescent="0.45">
      <c r="A41" s="38">
        <v>32.5</v>
      </c>
      <c r="B41" s="38"/>
      <c r="C41" s="39">
        <v>141418902</v>
      </c>
      <c r="D41" s="5"/>
      <c r="E41" s="40">
        <v>0.79709999999999992</v>
      </c>
      <c r="F41" s="40"/>
      <c r="G41" s="40">
        <v>0.80412756610851999</v>
      </c>
      <c r="H41" s="40"/>
      <c r="I41" s="40">
        <v>0.8119880800424073</v>
      </c>
      <c r="J41" s="40"/>
      <c r="K41" s="41">
        <f t="shared" si="0"/>
        <v>4.938668540961988E-5</v>
      </c>
      <c r="L41" s="41"/>
      <c r="M41" s="41">
        <f t="shared" si="1"/>
        <v>2.2165492734912897E-4</v>
      </c>
    </row>
    <row r="42" spans="1:13" x14ac:dyDescent="0.45">
      <c r="A42" s="38">
        <v>33.5</v>
      </c>
      <c r="B42" s="38"/>
      <c r="C42" s="39">
        <v>129529798</v>
      </c>
      <c r="D42" s="5"/>
      <c r="E42" s="40">
        <v>0.78810000000000002</v>
      </c>
      <c r="F42" s="40"/>
      <c r="G42" s="40">
        <v>0.79140585679355058</v>
      </c>
      <c r="H42" s="40"/>
      <c r="I42" s="40">
        <v>0.80251388174102845</v>
      </c>
      <c r="J42" s="40"/>
      <c r="K42" s="41">
        <f t="shared" si="0"/>
        <v>1.0928689139464353E-5</v>
      </c>
      <c r="L42" s="41"/>
      <c r="M42" s="41">
        <f t="shared" si="1"/>
        <v>2.0775998684435256E-4</v>
      </c>
    </row>
    <row r="43" spans="1:13" x14ac:dyDescent="0.45">
      <c r="A43" s="38">
        <v>34.5</v>
      </c>
      <c r="B43" s="38"/>
      <c r="C43" s="39">
        <v>118086272</v>
      </c>
      <c r="D43" s="5"/>
      <c r="E43" s="40">
        <v>0.77890000000000004</v>
      </c>
      <c r="F43" s="40"/>
      <c r="G43" s="40">
        <v>0.77811185690405948</v>
      </c>
      <c r="H43" s="40"/>
      <c r="I43" s="40">
        <v>0.79272232608441373</v>
      </c>
      <c r="J43" s="40"/>
      <c r="K43" s="41">
        <f t="shared" si="0"/>
        <v>6.2116953967875844E-7</v>
      </c>
      <c r="L43" s="41"/>
      <c r="M43" s="41">
        <f t="shared" si="1"/>
        <v>1.9105669838386321E-4</v>
      </c>
    </row>
    <row r="44" spans="1:13" x14ac:dyDescent="0.45">
      <c r="A44" s="38">
        <v>35.5</v>
      </c>
      <c r="B44" s="38"/>
      <c r="C44" s="39">
        <v>105891078</v>
      </c>
      <c r="D44" s="5"/>
      <c r="E44" s="40">
        <v>0.76840000000000008</v>
      </c>
      <c r="F44" s="40"/>
      <c r="G44" s="40">
        <v>0.76423328263628965</v>
      </c>
      <c r="H44" s="40"/>
      <c r="I44" s="40">
        <v>0.78261236505436127</v>
      </c>
      <c r="J44" s="40"/>
      <c r="K44" s="41">
        <f t="shared" si="0"/>
        <v>1.7361533589046054E-5</v>
      </c>
      <c r="L44" s="41"/>
      <c r="M44" s="41">
        <f t="shared" si="1"/>
        <v>2.0199132043842707E-4</v>
      </c>
    </row>
    <row r="45" spans="1:13" x14ac:dyDescent="0.45">
      <c r="A45" s="38">
        <v>36.5</v>
      </c>
      <c r="B45" s="38"/>
      <c r="C45" s="39">
        <v>94181904</v>
      </c>
      <c r="D45" s="5"/>
      <c r="E45" s="40">
        <v>0.75709999999999988</v>
      </c>
      <c r="F45" s="40"/>
      <c r="G45" s="40">
        <v>0.7497536406576758</v>
      </c>
      <c r="H45" s="40"/>
      <c r="I45" s="40">
        <v>0.77218051216716532</v>
      </c>
      <c r="J45" s="40"/>
      <c r="K45" s="41">
        <f t="shared" si="0"/>
        <v>5.3968995586552329E-5</v>
      </c>
      <c r="L45" s="41"/>
      <c r="M45" s="41">
        <f t="shared" si="1"/>
        <v>2.2742184722402483E-4</v>
      </c>
    </row>
    <row r="46" spans="1:13" x14ac:dyDescent="0.45">
      <c r="A46" s="38">
        <v>37.5</v>
      </c>
      <c r="B46" s="38"/>
      <c r="C46" s="39">
        <v>85662815</v>
      </c>
      <c r="D46" s="5"/>
      <c r="E46" s="40">
        <v>0.74540000000000006</v>
      </c>
      <c r="F46" s="40"/>
      <c r="G46" s="40">
        <v>0.73466400902055318</v>
      </c>
      <c r="H46" s="40"/>
      <c r="I46" s="40">
        <v>0.76142045838996653</v>
      </c>
      <c r="J46" s="40"/>
      <c r="K46" s="41">
        <f t="shared" si="0"/>
        <v>1.152615023107649E-4</v>
      </c>
      <c r="L46" s="41"/>
      <c r="M46" s="41">
        <f t="shared" si="1"/>
        <v>2.5665508702464682E-4</v>
      </c>
    </row>
    <row r="47" spans="1:13" x14ac:dyDescent="0.45">
      <c r="A47" s="38">
        <v>38.5</v>
      </c>
      <c r="B47" s="38"/>
      <c r="C47" s="39">
        <v>78135653</v>
      </c>
      <c r="D47" s="5"/>
      <c r="E47" s="40">
        <v>0.73340000000000005</v>
      </c>
      <c r="F47" s="40"/>
      <c r="G47" s="40">
        <v>0.71896383139107367</v>
      </c>
      <c r="H47" s="40"/>
      <c r="I47" s="40">
        <v>0.75032649171855359</v>
      </c>
      <c r="J47" s="40"/>
      <c r="K47" s="41">
        <f t="shared" si="0"/>
        <v>2.0840296410535144E-4</v>
      </c>
      <c r="L47" s="41"/>
      <c r="M47" s="41">
        <f t="shared" si="1"/>
        <v>2.8650612189826152E-4</v>
      </c>
    </row>
    <row r="48" spans="1:13" x14ac:dyDescent="0.45">
      <c r="A48" s="38">
        <v>39.5</v>
      </c>
      <c r="B48" s="38"/>
      <c r="C48" s="39">
        <v>69832706</v>
      </c>
      <c r="D48" s="5"/>
      <c r="E48" s="40">
        <v>0.72180000000000011</v>
      </c>
      <c r="F48" s="40"/>
      <c r="G48" s="40">
        <v>0.70264957011425688</v>
      </c>
      <c r="H48" s="40"/>
      <c r="I48" s="40">
        <v>0.73889358262283078</v>
      </c>
      <c r="J48" s="40"/>
      <c r="K48" s="41">
        <f t="shared" si="0"/>
        <v>3.667389648087673E-4</v>
      </c>
      <c r="L48" s="41"/>
      <c r="M48" s="41">
        <f t="shared" si="1"/>
        <v>2.9219056688353871E-4</v>
      </c>
    </row>
    <row r="49" spans="1:13" x14ac:dyDescent="0.45">
      <c r="A49" s="38">
        <v>40.5</v>
      </c>
      <c r="B49" s="38"/>
      <c r="C49" s="39">
        <v>62777175</v>
      </c>
      <c r="D49" s="5"/>
      <c r="E49" s="40">
        <v>0.70879999999999999</v>
      </c>
      <c r="F49" s="40"/>
      <c r="G49" s="40">
        <v>0.68572086343068162</v>
      </c>
      <c r="H49" s="40"/>
      <c r="I49" s="40">
        <v>0.72711747547551719</v>
      </c>
      <c r="J49" s="40"/>
      <c r="K49" s="41">
        <f t="shared" si="0"/>
        <v>5.326465447852485E-4</v>
      </c>
      <c r="L49" s="41"/>
      <c r="M49" s="41">
        <f t="shared" si="1"/>
        <v>3.3552990779617438E-4</v>
      </c>
    </row>
    <row r="50" spans="1:13" x14ac:dyDescent="0.45">
      <c r="A50" s="38">
        <v>41.5</v>
      </c>
      <c r="B50" s="38"/>
      <c r="C50" s="39">
        <v>52127444</v>
      </c>
      <c r="D50" s="5"/>
      <c r="E50" s="40">
        <v>0.69700000000000006</v>
      </c>
      <c r="F50" s="40"/>
      <c r="G50" s="40">
        <v>0.66818097326321468</v>
      </c>
      <c r="H50" s="40"/>
      <c r="I50" s="40">
        <v>0.71497960098732738</v>
      </c>
      <c r="J50" s="40"/>
      <c r="K50" s="41">
        <f t="shared" si="0"/>
        <v>8.3053630205555059E-4</v>
      </c>
      <c r="L50" s="41"/>
      <c r="M50" s="41">
        <f t="shared" si="1"/>
        <v>3.2326605166350139E-4</v>
      </c>
    </row>
    <row r="51" spans="1:13" x14ac:dyDescent="0.45">
      <c r="A51" s="38">
        <v>42.5</v>
      </c>
      <c r="B51" s="38"/>
      <c r="C51" s="39">
        <v>42196816</v>
      </c>
      <c r="D51" s="5"/>
      <c r="E51" s="40">
        <v>0.68500000000000005</v>
      </c>
      <c r="F51" s="40"/>
      <c r="G51" s="40">
        <v>0.65003724485399816</v>
      </c>
      <c r="H51" s="40"/>
      <c r="I51" s="40">
        <v>0.70249263498310066</v>
      </c>
      <c r="J51" s="40"/>
      <c r="K51" s="41">
        <f t="shared" si="0"/>
        <v>1.2223942473992815E-3</v>
      </c>
      <c r="L51" s="41"/>
      <c r="M51" s="41">
        <f t="shared" si="1"/>
        <v>3.0599227865199519E-4</v>
      </c>
    </row>
    <row r="52" spans="1:13" x14ac:dyDescent="0.45">
      <c r="A52" s="38">
        <v>43.5</v>
      </c>
      <c r="B52" s="38"/>
      <c r="C52" s="39">
        <v>35457642</v>
      </c>
      <c r="D52" s="5"/>
      <c r="E52" s="40">
        <v>0.67269999999999996</v>
      </c>
      <c r="F52" s="40"/>
      <c r="G52" s="40">
        <v>0.63130156926126235</v>
      </c>
      <c r="H52" s="40"/>
      <c r="I52" s="40">
        <v>0.6896554474290042</v>
      </c>
      <c r="J52" s="40"/>
      <c r="K52" s="41">
        <f t="shared" si="0"/>
        <v>1.7138300676300552E-3</v>
      </c>
      <c r="L52" s="41"/>
      <c r="M52" s="41">
        <f t="shared" si="1"/>
        <v>2.8748719751772625E-4</v>
      </c>
    </row>
    <row r="53" spans="1:13" x14ac:dyDescent="0.45">
      <c r="A53" s="38">
        <v>44.5</v>
      </c>
      <c r="B53" s="38"/>
      <c r="C53" s="39">
        <v>29437089</v>
      </c>
      <c r="D53" s="5"/>
      <c r="E53" s="40">
        <v>0.66110000000000002</v>
      </c>
      <c r="F53" s="40"/>
      <c r="G53" s="40">
        <v>0.61199083779622365</v>
      </c>
      <c r="H53" s="40"/>
      <c r="I53" s="40">
        <v>0.6764681345601572</v>
      </c>
      <c r="J53" s="40"/>
      <c r="K53" s="41">
        <f t="shared" si="0"/>
        <v>2.4117098123568174E-3</v>
      </c>
      <c r="L53" s="41"/>
      <c r="M53" s="41">
        <f t="shared" si="1"/>
        <v>2.3617955985909741E-4</v>
      </c>
    </row>
    <row r="54" spans="1:13" x14ac:dyDescent="0.45">
      <c r="A54" s="38">
        <v>45.5</v>
      </c>
      <c r="B54" s="38"/>
      <c r="C54" s="39">
        <v>25658108</v>
      </c>
      <c r="D54" s="5"/>
      <c r="E54" s="40">
        <v>0.64980000000000004</v>
      </c>
      <c r="F54" s="40"/>
      <c r="G54" s="40">
        <v>0.59212737552668337</v>
      </c>
      <c r="H54" s="40"/>
      <c r="I54" s="40">
        <v>0.66293213852596111</v>
      </c>
      <c r="J54" s="40"/>
      <c r="K54" s="41">
        <f t="shared" si="0"/>
        <v>3.326131613640205E-3</v>
      </c>
      <c r="L54" s="41"/>
      <c r="M54" s="41">
        <f t="shared" si="1"/>
        <v>1.7245306226503092E-4</v>
      </c>
    </row>
    <row r="55" spans="1:13" x14ac:dyDescent="0.45">
      <c r="A55" s="38">
        <v>46.5</v>
      </c>
      <c r="B55" s="38"/>
      <c r="C55" s="39">
        <v>22809711</v>
      </c>
      <c r="D55" s="5"/>
      <c r="E55" s="40">
        <v>0.63790000000000002</v>
      </c>
      <c r="F55" s="40"/>
      <c r="G55" s="40">
        <v>0.57173933907482877</v>
      </c>
      <c r="H55" s="40"/>
      <c r="I55" s="40">
        <v>0.64905037000528276</v>
      </c>
      <c r="J55" s="40"/>
      <c r="K55" s="41">
        <f t="shared" si="0"/>
        <v>4.3772330540554827E-3</v>
      </c>
      <c r="L55" s="41"/>
      <c r="M55" s="41">
        <f t="shared" si="1"/>
        <v>1.2433075125470899E-4</v>
      </c>
    </row>
    <row r="56" spans="1:13" x14ac:dyDescent="0.45">
      <c r="A56" s="38">
        <v>47.5</v>
      </c>
      <c r="B56" s="38"/>
      <c r="C56" s="39">
        <v>20028100</v>
      </c>
      <c r="D56" s="5"/>
      <c r="E56" s="40">
        <v>0.625</v>
      </c>
      <c r="F56" s="40"/>
      <c r="G56" s="40">
        <v>0.5508610621893324</v>
      </c>
      <c r="H56" s="40"/>
      <c r="I56" s="40">
        <v>0.63482369544957828</v>
      </c>
      <c r="J56" s="40"/>
      <c r="K56" s="41">
        <f t="shared" si="0"/>
        <v>5.4965820996940385E-3</v>
      </c>
      <c r="L56" s="41"/>
      <c r="M56" s="41">
        <f t="shared" si="1"/>
        <v>9.6504992286065093E-5</v>
      </c>
    </row>
    <row r="57" spans="1:13" x14ac:dyDescent="0.45">
      <c r="A57" s="38">
        <v>48.5</v>
      </c>
      <c r="B57" s="38"/>
      <c r="C57" s="39">
        <v>19227550</v>
      </c>
      <c r="D57" s="5"/>
      <c r="E57" s="40">
        <v>0.61209999999999998</v>
      </c>
      <c r="F57" s="40"/>
      <c r="G57" s="40">
        <v>0.52952946137823464</v>
      </c>
      <c r="H57" s="40"/>
      <c r="I57" s="40">
        <v>0.62025155907605412</v>
      </c>
      <c r="J57" s="40"/>
      <c r="K57" s="41">
        <f t="shared" si="0"/>
        <v>6.8178938482884406E-3</v>
      </c>
      <c r="L57" s="41"/>
      <c r="M57" s="41">
        <f t="shared" si="1"/>
        <v>6.6447915370400595E-5</v>
      </c>
    </row>
    <row r="58" spans="1:13" x14ac:dyDescent="0.45">
      <c r="A58" s="38">
        <v>49.5</v>
      </c>
      <c r="B58" s="38"/>
      <c r="C58" s="39">
        <v>17374054</v>
      </c>
      <c r="D58" s="5"/>
      <c r="E58" s="40">
        <v>0.59840000000000004</v>
      </c>
      <c r="F58" s="40"/>
      <c r="G58" s="40">
        <v>0.50779346369301082</v>
      </c>
      <c r="H58" s="40"/>
      <c r="I58" s="40">
        <v>0.6053534656855869</v>
      </c>
      <c r="J58" s="40"/>
      <c r="K58" s="41">
        <f t="shared" si="0"/>
        <v>8.2095444215497578E-3</v>
      </c>
      <c r="L58" s="41"/>
      <c r="M58" s="41">
        <f t="shared" si="1"/>
        <v>4.8350685040633902E-5</v>
      </c>
    </row>
    <row r="59" spans="1:13" x14ac:dyDescent="0.45">
      <c r="A59" s="93">
        <v>50.5</v>
      </c>
      <c r="B59" s="93"/>
      <c r="C59" s="94">
        <v>15821449</v>
      </c>
      <c r="D59" s="61"/>
      <c r="E59" s="67">
        <v>0.58460000000000001</v>
      </c>
      <c r="F59" s="67"/>
      <c r="G59" s="67">
        <v>0.48571187800940807</v>
      </c>
      <c r="H59" s="67"/>
      <c r="I59" s="67">
        <v>0.59013976697454751</v>
      </c>
      <c r="J59" s="67"/>
      <c r="K59" s="95">
        <f t="shared" si="0"/>
        <v>9.7788606708261935E-3</v>
      </c>
      <c r="L59" s="95"/>
      <c r="M59" s="95">
        <f t="shared" si="1"/>
        <v>3.0689018132287159E-5</v>
      </c>
    </row>
    <row r="60" spans="1:13" x14ac:dyDescent="0.45">
      <c r="A60" s="93">
        <v>51.5</v>
      </c>
      <c r="B60" s="93"/>
      <c r="C60" s="94">
        <v>12608346</v>
      </c>
      <c r="D60" s="61"/>
      <c r="E60" s="67">
        <v>0.53849999999999998</v>
      </c>
      <c r="F60" s="67"/>
      <c r="G60" s="67">
        <v>0.46334585506621095</v>
      </c>
      <c r="H60" s="67"/>
      <c r="I60" s="67">
        <v>0.57462290582588782</v>
      </c>
      <c r="J60" s="67"/>
      <c r="K60" s="95">
        <f t="shared" si="0"/>
        <v>5.6481455007289664E-3</v>
      </c>
      <c r="L60" s="95"/>
      <c r="M60" s="95">
        <f t="shared" si="1"/>
        <v>1.3048643253059618E-3</v>
      </c>
    </row>
    <row r="61" spans="1:13" x14ac:dyDescent="0.45">
      <c r="A61" s="38">
        <v>52.5</v>
      </c>
      <c r="B61" s="38"/>
      <c r="C61" s="39">
        <v>9665353</v>
      </c>
      <c r="D61" s="5"/>
      <c r="E61" s="40">
        <v>0.47560000000000002</v>
      </c>
      <c r="F61" s="40"/>
      <c r="G61" s="40">
        <v>0.44076298646559503</v>
      </c>
      <c r="H61" s="40"/>
      <c r="I61" s="40">
        <v>0.55881751326930251</v>
      </c>
      <c r="J61" s="40"/>
      <c r="K61" s="41">
        <f t="shared" si="0"/>
        <v>1.2136175119963166E-3</v>
      </c>
      <c r="L61" s="41"/>
      <c r="M61" s="41">
        <f t="shared" si="1"/>
        <v>6.9251545147265359E-3</v>
      </c>
    </row>
    <row r="62" spans="1:13" x14ac:dyDescent="0.45">
      <c r="A62" s="38">
        <v>53.5</v>
      </c>
      <c r="B62" s="38"/>
      <c r="C62" s="39">
        <v>6433012</v>
      </c>
      <c r="D62" s="5"/>
      <c r="E62" s="40">
        <v>0.40029999999999999</v>
      </c>
      <c r="F62" s="40"/>
      <c r="G62" s="40">
        <v>0.41803692879808324</v>
      </c>
      <c r="H62" s="40"/>
      <c r="I62" s="40">
        <v>0.54274049123211288</v>
      </c>
      <c r="J62" s="40"/>
      <c r="K62" s="41">
        <f t="shared" si="0"/>
        <v>3.1459864318827496E-4</v>
      </c>
      <c r="L62" s="41"/>
      <c r="M62" s="41">
        <f t="shared" si="1"/>
        <v>2.0289293542445627E-2</v>
      </c>
    </row>
    <row r="63" spans="1:13" ht="14.65" thickBot="1" x14ac:dyDescent="0.5">
      <c r="A63" s="42">
        <v>54.5</v>
      </c>
      <c r="B63" s="42"/>
      <c r="C63" s="43">
        <v>5199451</v>
      </c>
      <c r="D63" s="44"/>
      <c r="E63" s="45">
        <v>0.37969999999999998</v>
      </c>
      <c r="F63" s="45"/>
      <c r="G63" s="45">
        <v>0.39524685067036108</v>
      </c>
      <c r="H63" s="45"/>
      <c r="I63" s="45">
        <v>0.52640610682368116</v>
      </c>
      <c r="J63" s="45"/>
      <c r="K63" s="46">
        <f t="shared" si="0"/>
        <v>2.417045657665074E-4</v>
      </c>
      <c r="L63" s="46"/>
      <c r="M63" s="46">
        <f t="shared" si="1"/>
        <v>2.1522681779361355E-2</v>
      </c>
    </row>
    <row r="64" spans="1:13" x14ac:dyDescent="0.45">
      <c r="A64" s="38">
        <v>55.5</v>
      </c>
      <c r="B64" s="38"/>
      <c r="C64" s="39">
        <v>4580671</v>
      </c>
      <c r="D64" s="5"/>
      <c r="E64" s="40">
        <v>0.36590000000000006</v>
      </c>
      <c r="F64" s="40"/>
      <c r="G64" s="40">
        <v>0.37247669461042293</v>
      </c>
      <c r="H64" s="40"/>
      <c r="I64" s="40">
        <v>0.50983772475332456</v>
      </c>
      <c r="J64" s="40"/>
      <c r="K64" s="41">
        <f t="shared" si="0"/>
        <v>4.3252911998765263E-5</v>
      </c>
      <c r="L64" s="41"/>
      <c r="M64" s="41">
        <f t="shared" si="1"/>
        <v>2.0718068607163805E-2</v>
      </c>
    </row>
    <row r="65" spans="1:15" x14ac:dyDescent="0.45">
      <c r="A65" s="93">
        <v>56.5</v>
      </c>
      <c r="B65" s="93"/>
      <c r="C65" s="94">
        <v>3649282</v>
      </c>
      <c r="D65" s="61"/>
      <c r="E65" s="67">
        <v>0.35210000000000002</v>
      </c>
      <c r="F65" s="67"/>
      <c r="G65" s="67">
        <v>0.34981425178508252</v>
      </c>
      <c r="H65" s="67"/>
      <c r="I65" s="67">
        <v>0.4930652274940801</v>
      </c>
      <c r="J65" s="67"/>
      <c r="K65" s="95">
        <f t="shared" si="0"/>
        <v>5.2246449019985587E-6</v>
      </c>
      <c r="L65" s="95"/>
      <c r="M65" s="95">
        <f t="shared" si="1"/>
        <v>1.9871195362457749E-2</v>
      </c>
    </row>
    <row r="66" spans="1:15" x14ac:dyDescent="0.45">
      <c r="A66" s="93">
        <v>57.5</v>
      </c>
      <c r="B66" s="93"/>
      <c r="C66" s="94">
        <v>2709126</v>
      </c>
      <c r="D66" s="61"/>
      <c r="E66" s="67">
        <v>0.33429999999999999</v>
      </c>
      <c r="F66" s="67"/>
      <c r="G66" s="67">
        <v>0.32735005472856499</v>
      </c>
      <c r="H66" s="67"/>
      <c r="I66" s="67">
        <v>0.47611538431052353</v>
      </c>
      <c r="J66" s="67"/>
      <c r="K66" s="95">
        <f t="shared" si="0"/>
        <v>4.8301739275941696E-5</v>
      </c>
      <c r="L66" s="95"/>
      <c r="M66" s="95">
        <f t="shared" si="1"/>
        <v>2.0111603227141485E-2</v>
      </c>
    </row>
    <row r="67" spans="1:15" x14ac:dyDescent="0.45">
      <c r="A67" s="93">
        <v>58.5</v>
      </c>
      <c r="B67" s="93"/>
      <c r="C67" s="94">
        <v>1949494</v>
      </c>
      <c r="D67" s="61"/>
      <c r="E67" s="67">
        <v>0.3206</v>
      </c>
      <c r="F67" s="67"/>
      <c r="G67" s="67">
        <v>0.30517610173859755</v>
      </c>
      <c r="H67" s="67"/>
      <c r="I67" s="67">
        <v>0.45901728718729906</v>
      </c>
      <c r="J67" s="67"/>
      <c r="K67" s="95">
        <f t="shared" si="0"/>
        <v>2.3789663757809343E-4</v>
      </c>
      <c r="L67" s="95"/>
      <c r="M67" s="95">
        <f t="shared" si="1"/>
        <v>1.9159345392291225E-2</v>
      </c>
    </row>
    <row r="68" spans="1:15" x14ac:dyDescent="0.45">
      <c r="A68" s="93">
        <v>59.5</v>
      </c>
      <c r="B68" s="38"/>
      <c r="C68" s="39">
        <v>1277348</v>
      </c>
      <c r="D68" s="5"/>
      <c r="E68" s="40">
        <v>0.30760000000000004</v>
      </c>
      <c r="F68" s="40"/>
      <c r="G68" s="40">
        <v>0.28338443603002594</v>
      </c>
      <c r="H68" s="40"/>
      <c r="I68" s="40">
        <v>0.4418022600207569</v>
      </c>
      <c r="J68" s="40"/>
      <c r="K68" s="41">
        <f t="shared" si="0"/>
        <v>5.863935383839076E-4</v>
      </c>
      <c r="L68" s="41"/>
      <c r="M68" s="41">
        <f t="shared" si="1"/>
        <v>1.8010246594678835E-2</v>
      </c>
    </row>
    <row r="69" spans="1:15" x14ac:dyDescent="0.45">
      <c r="A69" s="93">
        <v>60.5</v>
      </c>
      <c r="B69" s="38"/>
      <c r="C69" s="39">
        <v>622917</v>
      </c>
      <c r="D69" s="5"/>
      <c r="E69" s="40">
        <v>0.29430000000000001</v>
      </c>
      <c r="F69" s="40"/>
      <c r="G69" s="40">
        <v>0.26207100321007298</v>
      </c>
      <c r="H69" s="40"/>
      <c r="I69" s="40">
        <v>0.42450372846076584</v>
      </c>
      <c r="J69" s="40"/>
      <c r="K69" s="41">
        <f t="shared" si="0"/>
        <v>1.0387082340851262E-3</v>
      </c>
      <c r="L69" s="41"/>
      <c r="M69" s="41">
        <f t="shared" si="1"/>
        <v>1.6953010905084841E-2</v>
      </c>
    </row>
    <row r="70" spans="1:15" x14ac:dyDescent="0.45">
      <c r="A70" s="93">
        <v>61.5</v>
      </c>
      <c r="B70" s="38"/>
      <c r="C70" s="39"/>
      <c r="D70" s="38"/>
      <c r="E70" s="40"/>
      <c r="F70" s="40"/>
      <c r="G70" s="40">
        <v>0.2413255717658889</v>
      </c>
      <c r="H70" s="40"/>
      <c r="I70" s="40">
        <v>0.40715683347795451</v>
      </c>
      <c r="J70" s="40"/>
      <c r="K70" s="47"/>
      <c r="L70" s="41"/>
      <c r="M70" s="47"/>
    </row>
    <row r="71" spans="1:15" x14ac:dyDescent="0.45">
      <c r="A71" s="38"/>
      <c r="B71" s="38"/>
      <c r="C71" s="39"/>
      <c r="D71" s="38"/>
      <c r="E71" s="40"/>
      <c r="F71" s="40"/>
      <c r="G71" s="40"/>
      <c r="H71" s="40"/>
      <c r="I71" s="40"/>
      <c r="J71" s="40"/>
      <c r="K71" s="41"/>
      <c r="L71" s="41"/>
      <c r="M71" s="41"/>
    </row>
    <row r="72" spans="1:15" x14ac:dyDescent="0.45">
      <c r="A72" s="38"/>
      <c r="B72" s="38"/>
      <c r="C72" s="38"/>
      <c r="D72" s="38"/>
      <c r="G72" s="35"/>
      <c r="H72" s="35"/>
      <c r="I72" s="35"/>
      <c r="J72" s="35"/>
      <c r="K72" s="48"/>
      <c r="L72" s="48"/>
      <c r="M72" s="48"/>
    </row>
    <row r="73" spans="1:15" x14ac:dyDescent="0.45">
      <c r="A73" s="49" t="s">
        <v>46</v>
      </c>
      <c r="B73" s="49"/>
      <c r="C73" s="38"/>
      <c r="D73" s="38"/>
      <c r="G73" s="35"/>
      <c r="H73" s="35"/>
      <c r="I73" s="35" t="s">
        <v>24</v>
      </c>
      <c r="J73" s="35"/>
      <c r="K73" s="41">
        <f>SUM(K8:K70)</f>
        <v>7.36706513875931E-2</v>
      </c>
      <c r="L73" s="41"/>
      <c r="M73" s="50">
        <f>SUM(M8:M70)</f>
        <v>0.17624301120418046</v>
      </c>
    </row>
    <row r="74" spans="1:15" x14ac:dyDescent="0.45">
      <c r="A74" s="49"/>
      <c r="B74" s="49"/>
      <c r="C74" s="38"/>
      <c r="D74" s="38"/>
      <c r="G74" s="35"/>
      <c r="H74" s="35"/>
      <c r="I74" s="35"/>
      <c r="J74" s="35"/>
      <c r="K74" s="41"/>
      <c r="L74" s="41"/>
      <c r="M74" s="41"/>
    </row>
    <row r="75" spans="1:15" x14ac:dyDescent="0.45">
      <c r="A75" s="49" t="s">
        <v>47</v>
      </c>
      <c r="B75" s="49"/>
      <c r="C75" s="38"/>
      <c r="D75" s="38"/>
      <c r="G75" s="35"/>
      <c r="H75" s="35"/>
      <c r="I75" s="35" t="s">
        <v>28</v>
      </c>
      <c r="J75" s="35"/>
      <c r="K75" s="41">
        <f>SUM(K8:K63)</f>
        <v>7.1710873681369261E-2</v>
      </c>
      <c r="L75" s="41"/>
      <c r="M75" s="50">
        <f t="shared" ref="M75" si="2">SUM(M8:M63)</f>
        <v>6.1419541115362512E-2</v>
      </c>
    </row>
    <row r="76" spans="1:15" x14ac:dyDescent="0.45">
      <c r="A76" s="51"/>
      <c r="B76" s="51"/>
      <c r="C76" s="51"/>
      <c r="D76" s="51"/>
      <c r="E76" s="7"/>
      <c r="F76" s="7"/>
      <c r="G76" s="52"/>
      <c r="H76" s="52"/>
      <c r="I76" s="52"/>
      <c r="J76" s="52"/>
      <c r="K76" s="53"/>
      <c r="L76" s="53"/>
      <c r="M76" s="53"/>
    </row>
    <row r="77" spans="1:15" x14ac:dyDescent="0.45">
      <c r="A77" s="38"/>
      <c r="B77" s="38"/>
      <c r="C77" s="38"/>
      <c r="D77" s="38"/>
      <c r="G77" s="35"/>
      <c r="H77" s="35"/>
      <c r="I77" s="35"/>
      <c r="J77" s="35"/>
      <c r="K77" s="48"/>
      <c r="L77" s="48"/>
      <c r="M77" s="48"/>
    </row>
    <row r="78" spans="1:15" x14ac:dyDescent="0.45">
      <c r="A78" s="38"/>
      <c r="B78" s="38"/>
      <c r="C78" s="38"/>
      <c r="D78" s="38"/>
      <c r="G78" s="35"/>
      <c r="H78" s="35"/>
      <c r="I78" s="35"/>
      <c r="J78" s="35"/>
      <c r="K78" s="48"/>
      <c r="L78" s="48"/>
      <c r="M78" s="48"/>
    </row>
    <row r="79" spans="1:15" x14ac:dyDescent="0.45">
      <c r="A79" s="152" t="s">
        <v>48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07"/>
      <c r="O79" s="107"/>
    </row>
    <row r="80" spans="1:15" x14ac:dyDescent="0.45">
      <c r="A80" s="156" t="s">
        <v>49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08"/>
      <c r="O80" s="108"/>
    </row>
    <row r="81" spans="1:15" x14ac:dyDescent="0.45">
      <c r="A81" s="152" t="s">
        <v>50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07"/>
      <c r="O81" s="107"/>
    </row>
    <row r="82" spans="1:15" x14ac:dyDescent="0.45">
      <c r="A82" s="152" t="s">
        <v>51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07"/>
      <c r="O82" s="107"/>
    </row>
    <row r="83" spans="1:15" x14ac:dyDescent="0.45">
      <c r="A83" s="152" t="s">
        <v>52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07"/>
      <c r="O83" s="107"/>
    </row>
    <row r="84" spans="1:15" x14ac:dyDescent="0.45">
      <c r="A84" s="152" t="s">
        <v>53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07"/>
      <c r="O84" s="107"/>
    </row>
    <row r="85" spans="1:15" x14ac:dyDescent="0.45">
      <c r="A85" s="152" t="s">
        <v>54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07"/>
      <c r="O85" s="107"/>
    </row>
    <row r="86" spans="1:15" x14ac:dyDescent="0.45">
      <c r="A86" s="152" t="s">
        <v>55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07"/>
      <c r="O86" s="107"/>
    </row>
    <row r="87" spans="1:15" x14ac:dyDescent="0.45">
      <c r="A87" s="152" t="s">
        <v>56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</row>
    <row r="88" spans="1:15" x14ac:dyDescent="0.45">
      <c r="A88" s="152" t="s">
        <v>57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</row>
    <row r="89" spans="1:15" x14ac:dyDescent="0.45">
      <c r="A89" s="38"/>
      <c r="B89" s="38"/>
      <c r="C89" s="38"/>
      <c r="D89" s="38"/>
      <c r="G89" s="35"/>
      <c r="H89" s="35"/>
      <c r="I89" s="35"/>
      <c r="J89" s="35"/>
      <c r="K89" s="48"/>
      <c r="L89" s="48"/>
      <c r="M89" s="48"/>
    </row>
    <row r="90" spans="1:15" x14ac:dyDescent="0.45">
      <c r="A90" s="38"/>
      <c r="B90" s="38"/>
      <c r="C90" s="38"/>
      <c r="D90" s="38"/>
      <c r="G90" s="35"/>
      <c r="H90" s="35"/>
      <c r="I90" s="35"/>
      <c r="J90" s="35"/>
      <c r="K90" s="48"/>
      <c r="L90" s="48"/>
      <c r="M90" s="48"/>
    </row>
    <row r="91" spans="1:15" x14ac:dyDescent="0.45">
      <c r="A91" s="38"/>
      <c r="B91" s="38"/>
      <c r="C91" s="38"/>
      <c r="D91" s="38"/>
      <c r="G91" s="35"/>
      <c r="H91" s="35"/>
      <c r="I91" s="35"/>
      <c r="J91" s="35"/>
      <c r="K91" s="48"/>
      <c r="L91" s="48"/>
      <c r="M91" s="48"/>
    </row>
    <row r="92" spans="1:15" x14ac:dyDescent="0.45">
      <c r="A92" s="38"/>
      <c r="B92" s="38"/>
      <c r="C92" s="38"/>
      <c r="D92" s="38"/>
      <c r="G92" s="35"/>
      <c r="H92" s="35"/>
      <c r="I92" s="35"/>
      <c r="J92" s="35"/>
      <c r="K92" s="48"/>
      <c r="L92" s="48"/>
      <c r="M92" s="48"/>
    </row>
    <row r="93" spans="1:15" x14ac:dyDescent="0.45">
      <c r="A93" s="38"/>
      <c r="B93" s="38"/>
      <c r="C93" s="38"/>
      <c r="D93" s="38"/>
      <c r="G93" s="35"/>
      <c r="H93" s="35"/>
      <c r="I93" s="35"/>
      <c r="J93" s="35"/>
      <c r="K93" s="48"/>
      <c r="L93" s="48"/>
      <c r="M93" s="48"/>
    </row>
    <row r="94" spans="1:15" x14ac:dyDescent="0.45">
      <c r="A94" s="38"/>
      <c r="B94" s="38"/>
      <c r="C94" s="38"/>
      <c r="D94" s="38"/>
      <c r="G94" s="35"/>
      <c r="H94" s="35"/>
      <c r="I94" s="35"/>
      <c r="J94" s="35"/>
      <c r="K94" s="48"/>
      <c r="L94" s="48"/>
      <c r="M94" s="48"/>
    </row>
    <row r="95" spans="1:15" x14ac:dyDescent="0.45">
      <c r="A95" s="38"/>
      <c r="B95" s="38"/>
      <c r="C95" s="38"/>
      <c r="D95" s="38"/>
      <c r="G95" s="35"/>
      <c r="H95" s="35"/>
      <c r="I95" s="35"/>
      <c r="J95" s="35"/>
      <c r="K95" s="48"/>
      <c r="L95" s="48"/>
      <c r="M95" s="48"/>
    </row>
    <row r="96" spans="1:15" x14ac:dyDescent="0.45">
      <c r="A96" s="38"/>
      <c r="B96" s="38"/>
      <c r="C96" s="38"/>
      <c r="D96" s="38"/>
      <c r="I96" s="35"/>
      <c r="J96" s="35"/>
      <c r="K96" s="48"/>
      <c r="L96" s="48"/>
      <c r="M96" s="48"/>
    </row>
    <row r="97" spans="1:13" x14ac:dyDescent="0.45">
      <c r="A97" s="38"/>
      <c r="B97" s="38"/>
      <c r="C97" s="38"/>
      <c r="D97" s="38"/>
      <c r="I97" s="35"/>
      <c r="J97" s="35"/>
      <c r="K97" s="48"/>
      <c r="L97" s="48"/>
      <c r="M97" s="48"/>
    </row>
    <row r="98" spans="1:13" x14ac:dyDescent="0.45">
      <c r="A98" s="38"/>
      <c r="B98" s="38"/>
      <c r="C98" s="38"/>
      <c r="D98" s="38"/>
      <c r="I98" s="35"/>
      <c r="J98" s="35"/>
      <c r="K98" s="48"/>
      <c r="L98" s="48"/>
      <c r="M98" s="48"/>
    </row>
    <row r="99" spans="1:13" x14ac:dyDescent="0.45">
      <c r="A99" s="38"/>
      <c r="B99" s="38"/>
      <c r="C99" s="38"/>
      <c r="D99" s="38"/>
      <c r="I99" s="35"/>
      <c r="J99" s="35"/>
      <c r="K99" s="48"/>
      <c r="L99" s="48"/>
      <c r="M99" s="48"/>
    </row>
    <row r="100" spans="1:13" x14ac:dyDescent="0.45">
      <c r="A100" s="38"/>
      <c r="B100" s="38"/>
      <c r="C100" s="38"/>
      <c r="D100" s="38"/>
      <c r="I100" s="35"/>
      <c r="J100" s="35"/>
      <c r="K100" s="48"/>
      <c r="L100" s="48"/>
      <c r="M100" s="48"/>
    </row>
    <row r="101" spans="1:13" x14ac:dyDescent="0.45">
      <c r="A101" s="38"/>
      <c r="B101" s="38"/>
      <c r="C101" s="38"/>
      <c r="D101" s="38"/>
      <c r="I101" s="35"/>
      <c r="J101" s="35"/>
      <c r="K101" s="48"/>
      <c r="L101" s="48"/>
      <c r="M101" s="48"/>
    </row>
    <row r="102" spans="1:13" x14ac:dyDescent="0.45">
      <c r="A102" s="38"/>
      <c r="B102" s="38"/>
      <c r="C102" s="38"/>
      <c r="D102" s="38"/>
      <c r="I102" s="35"/>
      <c r="J102" s="35"/>
      <c r="K102" s="48"/>
      <c r="L102" s="48"/>
      <c r="M102" s="48"/>
    </row>
    <row r="103" spans="1:13" x14ac:dyDescent="0.45">
      <c r="A103" s="38"/>
      <c r="B103" s="38"/>
      <c r="C103" s="38"/>
      <c r="D103" s="38"/>
      <c r="I103" s="35"/>
      <c r="J103" s="35"/>
      <c r="K103" s="48"/>
      <c r="L103" s="48"/>
      <c r="M103" s="48"/>
    </row>
    <row r="104" spans="1:13" x14ac:dyDescent="0.45">
      <c r="I104" s="35"/>
      <c r="J104" s="35"/>
    </row>
    <row r="105" spans="1:13" x14ac:dyDescent="0.45">
      <c r="I105" s="35"/>
      <c r="J105" s="35"/>
    </row>
    <row r="106" spans="1:13" x14ac:dyDescent="0.45">
      <c r="I106" s="35"/>
      <c r="J106" s="35"/>
    </row>
    <row r="107" spans="1:13" x14ac:dyDescent="0.45">
      <c r="I107" s="35"/>
      <c r="J107" s="35"/>
    </row>
    <row r="108" spans="1:13" x14ac:dyDescent="0.45">
      <c r="I108" s="35"/>
      <c r="J108" s="35"/>
    </row>
    <row r="109" spans="1:13" x14ac:dyDescent="0.45">
      <c r="I109" s="35"/>
      <c r="J109" s="35"/>
    </row>
    <row r="110" spans="1:13" x14ac:dyDescent="0.45">
      <c r="I110" s="35"/>
      <c r="J110" s="35"/>
    </row>
    <row r="111" spans="1:13" x14ac:dyDescent="0.45">
      <c r="I111" s="35"/>
      <c r="J111" s="35"/>
    </row>
    <row r="112" spans="1:13" x14ac:dyDescent="0.45">
      <c r="I112" s="35"/>
      <c r="J112" s="35"/>
    </row>
    <row r="113" spans="9:10" x14ac:dyDescent="0.45">
      <c r="I113" s="35"/>
      <c r="J113" s="35"/>
    </row>
    <row r="114" spans="9:10" x14ac:dyDescent="0.45">
      <c r="I114" s="35"/>
      <c r="J114" s="35"/>
    </row>
    <row r="115" spans="9:10" x14ac:dyDescent="0.45">
      <c r="I115" s="35"/>
      <c r="J115" s="35"/>
    </row>
    <row r="116" spans="9:10" x14ac:dyDescent="0.45">
      <c r="I116" s="35"/>
      <c r="J116" s="35"/>
    </row>
    <row r="117" spans="9:10" x14ac:dyDescent="0.45">
      <c r="I117" s="35"/>
      <c r="J117" s="35"/>
    </row>
    <row r="118" spans="9:10" x14ac:dyDescent="0.45">
      <c r="I118" s="35"/>
      <c r="J118" s="35"/>
    </row>
    <row r="119" spans="9:10" x14ac:dyDescent="0.45">
      <c r="I119" s="35"/>
      <c r="J119" s="35"/>
    </row>
  </sheetData>
  <mergeCells count="12">
    <mergeCell ref="A88:M88"/>
    <mergeCell ref="G5:G6"/>
    <mergeCell ref="I5:I6"/>
    <mergeCell ref="A79:M79"/>
    <mergeCell ref="A80:M80"/>
    <mergeCell ref="A81:M81"/>
    <mergeCell ref="A82:M82"/>
    <mergeCell ref="A83:M83"/>
    <mergeCell ref="A84:M84"/>
    <mergeCell ref="A85:M85"/>
    <mergeCell ref="A86:M86"/>
    <mergeCell ref="A87:M87"/>
  </mergeCells>
  <printOptions horizontalCentered="1"/>
  <pageMargins left="0.5" right="0.5" top="0.75" bottom="0.5" header="0.3" footer="0.3"/>
  <pageSetup scale="88" fitToHeight="4" orientation="portrait" horizontalDpi="1200" verticalDpi="1200" r:id="rId1"/>
  <headerFooter scaleWithDoc="0">
    <oddHeader>&amp;C&amp;"-,Bold"&amp;14Account 368 Curve Fitting&amp;RExhibit DJG-9
Page 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C105"/>
  <sheetViews>
    <sheetView zoomScaleNormal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8.73046875" style="15" customWidth="1"/>
    <col min="2" max="2" width="2.73046875" style="15" customWidth="1"/>
    <col min="3" max="3" width="15.3984375" style="15" customWidth="1"/>
    <col min="4" max="4" width="2.73046875" style="15" customWidth="1"/>
    <col min="5" max="5" width="13.73046875" style="4" customWidth="1"/>
    <col min="6" max="6" width="2.73046875" style="4" customWidth="1"/>
    <col min="7" max="7" width="13.73046875" style="106" customWidth="1"/>
    <col min="8" max="8" width="2.73046875" style="106" customWidth="1"/>
    <col min="9" max="9" width="13.73046875" style="106" customWidth="1"/>
    <col min="10" max="10" width="2.73046875" style="106" customWidth="1"/>
    <col min="11" max="11" width="13.73046875" style="106" customWidth="1"/>
    <col min="12" max="12" width="2.73046875" style="106" customWidth="1"/>
    <col min="13" max="13" width="13.73046875" style="106" customWidth="1"/>
    <col min="14" max="14" width="13.265625" style="106" bestFit="1" customWidth="1"/>
    <col min="15" max="15" width="12" style="106" bestFit="1" customWidth="1"/>
    <col min="16" max="16384" width="9.1328125" style="106"/>
  </cols>
  <sheetData>
    <row r="1" spans="1:29" x14ac:dyDescent="0.45">
      <c r="A1" s="34"/>
      <c r="B1" s="34"/>
      <c r="C1" s="34"/>
      <c r="D1" s="34"/>
      <c r="E1" s="7"/>
      <c r="F1" s="7"/>
      <c r="G1" s="13"/>
      <c r="H1" s="13"/>
      <c r="I1" s="13"/>
      <c r="J1" s="13"/>
      <c r="K1" s="13"/>
      <c r="L1" s="13"/>
      <c r="M1" s="13"/>
    </row>
    <row r="3" spans="1:29" x14ac:dyDescent="0.45">
      <c r="A3" s="104" t="s">
        <v>17</v>
      </c>
      <c r="B3" s="104"/>
      <c r="C3" s="104" t="s">
        <v>18</v>
      </c>
      <c r="D3" s="104"/>
      <c r="E3" s="35" t="s">
        <v>19</v>
      </c>
      <c r="F3" s="35"/>
      <c r="G3" s="104" t="s">
        <v>20</v>
      </c>
      <c r="H3" s="104"/>
      <c r="I3" s="104" t="s">
        <v>21</v>
      </c>
      <c r="J3" s="104"/>
      <c r="K3" s="104" t="s">
        <v>22</v>
      </c>
      <c r="L3" s="104"/>
      <c r="M3" s="104" t="s">
        <v>23</v>
      </c>
    </row>
    <row r="5" spans="1:29" x14ac:dyDescent="0.45">
      <c r="A5" s="59" t="s">
        <v>39</v>
      </c>
      <c r="B5" s="59"/>
      <c r="C5" s="59" t="s">
        <v>40</v>
      </c>
      <c r="D5" s="59"/>
      <c r="E5" s="36" t="s">
        <v>41</v>
      </c>
      <c r="F5" s="36"/>
      <c r="G5" s="157" t="s">
        <v>356</v>
      </c>
      <c r="H5" s="59"/>
      <c r="I5" s="157" t="s">
        <v>352</v>
      </c>
      <c r="J5" s="59"/>
      <c r="K5" s="59" t="s">
        <v>66</v>
      </c>
      <c r="L5" s="59"/>
      <c r="M5" s="59" t="s">
        <v>344</v>
      </c>
    </row>
    <row r="6" spans="1:29" x14ac:dyDescent="0.45">
      <c r="A6" s="103" t="s">
        <v>42</v>
      </c>
      <c r="B6" s="59"/>
      <c r="C6" s="103" t="s">
        <v>43</v>
      </c>
      <c r="D6" s="59"/>
      <c r="E6" s="37" t="s">
        <v>44</v>
      </c>
      <c r="F6" s="36"/>
      <c r="G6" s="149"/>
      <c r="H6" s="59"/>
      <c r="I6" s="149"/>
      <c r="J6" s="59"/>
      <c r="K6" s="103" t="s">
        <v>45</v>
      </c>
      <c r="L6" s="59"/>
      <c r="M6" s="103" t="s">
        <v>45</v>
      </c>
    </row>
    <row r="7" spans="1:29" x14ac:dyDescent="0.45">
      <c r="A7" s="104"/>
      <c r="B7" s="104"/>
      <c r="C7" s="104"/>
      <c r="D7" s="104"/>
      <c r="E7" s="35"/>
      <c r="F7" s="35"/>
      <c r="G7" s="104"/>
      <c r="H7" s="104"/>
      <c r="I7" s="104"/>
      <c r="J7" s="104"/>
      <c r="K7" s="104"/>
      <c r="L7" s="104"/>
      <c r="M7" s="104"/>
    </row>
    <row r="8" spans="1:29" x14ac:dyDescent="0.45">
      <c r="A8" s="38">
        <v>0</v>
      </c>
      <c r="B8" s="38"/>
      <c r="C8" s="39">
        <v>1590623115</v>
      </c>
      <c r="D8" s="5"/>
      <c r="E8" s="40">
        <v>1</v>
      </c>
      <c r="F8" s="40"/>
      <c r="G8" s="40">
        <v>1</v>
      </c>
      <c r="H8" s="40"/>
      <c r="I8" s="40">
        <v>1</v>
      </c>
      <c r="J8" s="40"/>
      <c r="K8" s="41">
        <f>(G8-E8)^2</f>
        <v>0</v>
      </c>
      <c r="L8" s="41"/>
      <c r="M8" s="41">
        <f>(I8-E8)^2</f>
        <v>0</v>
      </c>
      <c r="N8" s="54">
        <f>C8*0.01</f>
        <v>15906231.15</v>
      </c>
      <c r="AB8" s="106">
        <v>39</v>
      </c>
      <c r="AC8" s="106">
        <v>0</v>
      </c>
    </row>
    <row r="9" spans="1:29" x14ac:dyDescent="0.45">
      <c r="A9" s="38">
        <v>0.5</v>
      </c>
      <c r="B9" s="38"/>
      <c r="C9" s="39">
        <v>1510421242</v>
      </c>
      <c r="D9" s="5"/>
      <c r="E9" s="40">
        <v>0.9998999999999999</v>
      </c>
      <c r="F9" s="40"/>
      <c r="G9" s="40">
        <v>0.99985922442167374</v>
      </c>
      <c r="H9" s="40"/>
      <c r="I9" s="40">
        <v>0.99958823537010177</v>
      </c>
      <c r="J9" s="40"/>
      <c r="K9" s="41">
        <f t="shared" ref="K9:K55" si="0">(G9-E9)^2</f>
        <v>1.6626477878326163E-9</v>
      </c>
      <c r="L9" s="41"/>
      <c r="M9" s="41">
        <f t="shared" ref="M9:M55" si="1">(I9-E9)^2</f>
        <v>9.7197184455515366E-8</v>
      </c>
      <c r="AB9" s="106">
        <v>39</v>
      </c>
      <c r="AC9" s="106">
        <v>1</v>
      </c>
    </row>
    <row r="10" spans="1:29" x14ac:dyDescent="0.45">
      <c r="A10" s="38">
        <v>1.5</v>
      </c>
      <c r="B10" s="38"/>
      <c r="C10" s="39">
        <v>1394194680</v>
      </c>
      <c r="D10" s="5"/>
      <c r="E10" s="40">
        <v>0.99860000000000004</v>
      </c>
      <c r="F10" s="40"/>
      <c r="G10" s="40">
        <v>0.99954369079973593</v>
      </c>
      <c r="H10" s="40"/>
      <c r="I10" s="40">
        <v>0.99873053109672627</v>
      </c>
      <c r="J10" s="40"/>
      <c r="K10" s="41">
        <f t="shared" si="0"/>
        <v>8.905523255061554E-7</v>
      </c>
      <c r="L10" s="41"/>
      <c r="M10" s="41">
        <f t="shared" si="1"/>
        <v>1.7038367212551739E-8</v>
      </c>
    </row>
    <row r="11" spans="1:29" x14ac:dyDescent="0.45">
      <c r="A11" s="38">
        <v>2.5</v>
      </c>
      <c r="B11" s="38"/>
      <c r="C11" s="39">
        <v>1297959492</v>
      </c>
      <c r="D11" s="5"/>
      <c r="E11" s="40">
        <v>0.99760000000000004</v>
      </c>
      <c r="F11" s="40"/>
      <c r="G11" s="40">
        <v>0.9991779532089804</v>
      </c>
      <c r="H11" s="40"/>
      <c r="I11" s="40">
        <v>0.99781852242260638</v>
      </c>
      <c r="J11" s="40"/>
      <c r="K11" s="41">
        <f t="shared" si="0"/>
        <v>2.4899363297313965E-6</v>
      </c>
      <c r="L11" s="41"/>
      <c r="M11" s="41">
        <f t="shared" si="1"/>
        <v>4.7752049181742799E-8</v>
      </c>
    </row>
    <row r="12" spans="1:29" x14ac:dyDescent="0.45">
      <c r="A12" s="38">
        <v>3.5</v>
      </c>
      <c r="B12" s="38"/>
      <c r="C12" s="39">
        <v>1209229564</v>
      </c>
      <c r="D12" s="5"/>
      <c r="E12" s="40">
        <v>0.99650000000000005</v>
      </c>
      <c r="F12" s="40"/>
      <c r="G12" s="40">
        <v>0.99875585613244766</v>
      </c>
      <c r="H12" s="40"/>
      <c r="I12" s="40">
        <v>0.99684959913534643</v>
      </c>
      <c r="J12" s="40"/>
      <c r="K12" s="41">
        <f t="shared" si="0"/>
        <v>5.0888868903014846E-6</v>
      </c>
      <c r="L12" s="41"/>
      <c r="M12" s="41">
        <f t="shared" si="1"/>
        <v>1.2221955543493582E-7</v>
      </c>
    </row>
    <row r="13" spans="1:29" x14ac:dyDescent="0.45">
      <c r="A13" s="38">
        <v>4.5</v>
      </c>
      <c r="B13" s="38"/>
      <c r="C13" s="39">
        <v>1132716882</v>
      </c>
      <c r="D13" s="5"/>
      <c r="E13" s="40">
        <v>0.99549999999999994</v>
      </c>
      <c r="F13" s="40"/>
      <c r="G13" s="40">
        <v>0.99827073692263379</v>
      </c>
      <c r="H13" s="40"/>
      <c r="I13" s="40">
        <v>0.99581932061733258</v>
      </c>
      <c r="J13" s="40"/>
      <c r="K13" s="41">
        <f t="shared" si="0"/>
        <v>7.6769830944465196E-6</v>
      </c>
      <c r="L13" s="41"/>
      <c r="M13" s="41">
        <f t="shared" si="1"/>
        <v>1.0196565665369913E-7</v>
      </c>
    </row>
    <row r="14" spans="1:29" x14ac:dyDescent="0.45">
      <c r="A14" s="38">
        <v>5.5</v>
      </c>
      <c r="B14" s="38"/>
      <c r="C14" s="39">
        <v>1064018936</v>
      </c>
      <c r="D14" s="5"/>
      <c r="E14" s="40">
        <v>0.99450000000000005</v>
      </c>
      <c r="F14" s="40"/>
      <c r="G14" s="40">
        <v>0.99771540313823981</v>
      </c>
      <c r="H14" s="40"/>
      <c r="I14" s="40">
        <v>0.99472571904740126</v>
      </c>
      <c r="J14" s="40"/>
      <c r="K14" s="41">
        <f t="shared" si="0"/>
        <v>1.0338817341402088E-5</v>
      </c>
      <c r="L14" s="41"/>
      <c r="M14" s="41">
        <f t="shared" si="1"/>
        <v>5.0949088359708413E-8</v>
      </c>
    </row>
    <row r="15" spans="1:29" x14ac:dyDescent="0.45">
      <c r="A15" s="38">
        <v>6.5</v>
      </c>
      <c r="B15" s="38"/>
      <c r="C15" s="39">
        <v>991989276</v>
      </c>
      <c r="D15" s="5"/>
      <c r="E15" s="40">
        <v>0.99340000000000006</v>
      </c>
      <c r="F15" s="40"/>
      <c r="G15" s="40">
        <v>0.99707723475289611</v>
      </c>
      <c r="H15" s="40"/>
      <c r="I15" s="40">
        <v>0.99356299635352496</v>
      </c>
      <c r="J15" s="40"/>
      <c r="K15" s="41">
        <f t="shared" si="0"/>
        <v>1.3522055427906492E-5</v>
      </c>
      <c r="L15" s="41"/>
      <c r="M15" s="41">
        <f t="shared" si="1"/>
        <v>2.6567811262414956E-8</v>
      </c>
    </row>
    <row r="16" spans="1:29" x14ac:dyDescent="0.45">
      <c r="A16" s="38">
        <v>7.5</v>
      </c>
      <c r="B16" s="38"/>
      <c r="C16" s="39">
        <v>928582126</v>
      </c>
      <c r="D16" s="5"/>
      <c r="E16" s="40">
        <v>0.9919</v>
      </c>
      <c r="F16" s="40"/>
      <c r="G16" s="40">
        <v>0.99635168554349118</v>
      </c>
      <c r="H16" s="40"/>
      <c r="I16" s="40">
        <v>0.99232996476603774</v>
      </c>
      <c r="J16" s="40"/>
      <c r="K16" s="41">
        <f t="shared" si="0"/>
        <v>1.9817504178128358E-5</v>
      </c>
      <c r="L16" s="41"/>
      <c r="M16" s="41">
        <f t="shared" si="1"/>
        <v>1.8486970003388691E-7</v>
      </c>
    </row>
    <row r="17" spans="1:13" x14ac:dyDescent="0.45">
      <c r="A17" s="38">
        <v>8.5</v>
      </c>
      <c r="B17" s="38"/>
      <c r="C17" s="39">
        <v>871254526</v>
      </c>
      <c r="D17" s="5"/>
      <c r="E17" s="40">
        <v>0.99010000000000009</v>
      </c>
      <c r="F17" s="40"/>
      <c r="G17" s="40">
        <v>0.99552976352379274</v>
      </c>
      <c r="H17" s="40"/>
      <c r="I17" s="40">
        <v>0.99101923083505927</v>
      </c>
      <c r="J17" s="40"/>
      <c r="K17" s="41">
        <f t="shared" si="0"/>
        <v>2.9482331924309202E-5</v>
      </c>
      <c r="L17" s="41"/>
      <c r="M17" s="41">
        <f t="shared" si="1"/>
        <v>8.4498532812360031E-7</v>
      </c>
    </row>
    <row r="18" spans="1:13" x14ac:dyDescent="0.45">
      <c r="A18" s="38">
        <v>9.5</v>
      </c>
      <c r="B18" s="38"/>
      <c r="C18" s="39">
        <v>828223001</v>
      </c>
      <c r="D18" s="5"/>
      <c r="E18" s="40">
        <v>0.98829999999999996</v>
      </c>
      <c r="F18" s="40"/>
      <c r="G18" s="40">
        <v>0.99460189568334312</v>
      </c>
      <c r="H18" s="40"/>
      <c r="I18" s="40">
        <v>0.98963061063651026</v>
      </c>
      <c r="J18" s="40"/>
      <c r="K18" s="41">
        <f t="shared" si="0"/>
        <v>3.9713889203739175E-5</v>
      </c>
      <c r="L18" s="41"/>
      <c r="M18" s="41">
        <f t="shared" si="1"/>
        <v>1.7705246659943424E-6</v>
      </c>
    </row>
    <row r="19" spans="1:13" x14ac:dyDescent="0.45">
      <c r="A19" s="38">
        <v>10.5</v>
      </c>
      <c r="B19" s="38"/>
      <c r="C19" s="39">
        <v>790992068</v>
      </c>
      <c r="D19" s="5"/>
      <c r="E19" s="40">
        <v>0.98680000000000012</v>
      </c>
      <c r="F19" s="40"/>
      <c r="G19" s="40">
        <v>0.99355792281966759</v>
      </c>
      <c r="H19" s="40"/>
      <c r="I19" s="40">
        <v>0.98815485049593366</v>
      </c>
      <c r="J19" s="40"/>
      <c r="K19" s="41">
        <f t="shared" si="0"/>
        <v>4.5669520836582358E-5</v>
      </c>
      <c r="L19" s="41"/>
      <c r="M19" s="41">
        <f t="shared" si="1"/>
        <v>1.8356198663313459E-6</v>
      </c>
    </row>
    <row r="20" spans="1:13" x14ac:dyDescent="0.45">
      <c r="A20" s="38">
        <v>11.5</v>
      </c>
      <c r="B20" s="38"/>
      <c r="C20" s="39">
        <v>739979369</v>
      </c>
      <c r="D20" s="5"/>
      <c r="E20" s="40">
        <v>0.98510000000000009</v>
      </c>
      <c r="F20" s="40"/>
      <c r="G20" s="40">
        <v>0.99238321822058295</v>
      </c>
      <c r="H20" s="40"/>
      <c r="I20" s="40">
        <v>0.98659302785526382</v>
      </c>
      <c r="J20" s="40"/>
      <c r="K20" s="41">
        <f t="shared" si="0"/>
        <v>5.304526764863024E-5</v>
      </c>
      <c r="L20" s="41"/>
      <c r="M20" s="41">
        <f t="shared" si="1"/>
        <v>2.2291321765934099E-6</v>
      </c>
    </row>
    <row r="21" spans="1:13" x14ac:dyDescent="0.45">
      <c r="A21" s="38">
        <v>12.5</v>
      </c>
      <c r="B21" s="38"/>
      <c r="C21" s="39">
        <v>685511417</v>
      </c>
      <c r="D21" s="5"/>
      <c r="E21" s="40">
        <v>0.98319999999999996</v>
      </c>
      <c r="F21" s="40"/>
      <c r="G21" s="40">
        <v>0.9910653146279329</v>
      </c>
      <c r="H21" s="40"/>
      <c r="I21" s="40">
        <v>0.98493373654365746</v>
      </c>
      <c r="J21" s="40"/>
      <c r="K21" s="41">
        <f t="shared" si="0"/>
        <v>6.1863174196375884E-5</v>
      </c>
      <c r="L21" s="41"/>
      <c r="M21" s="41">
        <f t="shared" si="1"/>
        <v>3.0058424028134324E-6</v>
      </c>
    </row>
    <row r="22" spans="1:13" x14ac:dyDescent="0.45">
      <c r="A22" s="38">
        <v>13.5</v>
      </c>
      <c r="B22" s="38"/>
      <c r="C22" s="39">
        <v>634760495</v>
      </c>
      <c r="D22" s="5"/>
      <c r="E22" s="40">
        <v>0.98010000000000008</v>
      </c>
      <c r="F22" s="40"/>
      <c r="G22" s="40">
        <v>0.98959568999076775</v>
      </c>
      <c r="H22" s="40"/>
      <c r="I22" s="40">
        <v>0.98317960783664649</v>
      </c>
      <c r="J22" s="40"/>
      <c r="K22" s="41">
        <f t="shared" si="0"/>
        <v>9.0168128400765194E-5</v>
      </c>
      <c r="L22" s="41"/>
      <c r="M22" s="41">
        <f t="shared" si="1"/>
        <v>9.4839844275339379E-6</v>
      </c>
    </row>
    <row r="23" spans="1:13" x14ac:dyDescent="0.45">
      <c r="A23" s="38">
        <v>14.5</v>
      </c>
      <c r="B23" s="38"/>
      <c r="C23" s="39">
        <v>597281374</v>
      </c>
      <c r="D23" s="5"/>
      <c r="E23" s="40">
        <v>0.97829999999999995</v>
      </c>
      <c r="F23" s="40"/>
      <c r="G23" s="40">
        <v>0.98796172371157487</v>
      </c>
      <c r="H23" s="40"/>
      <c r="I23" s="40">
        <v>0.98131676328611461</v>
      </c>
      <c r="J23" s="40"/>
      <c r="K23" s="41">
        <f t="shared" si="0"/>
        <v>9.3348905078809074E-5</v>
      </c>
      <c r="L23" s="41"/>
      <c r="M23" s="41">
        <f t="shared" si="1"/>
        <v>9.100860724449355E-6</v>
      </c>
    </row>
    <row r="24" spans="1:13" x14ac:dyDescent="0.45">
      <c r="A24" s="38">
        <v>15.5</v>
      </c>
      <c r="B24" s="38"/>
      <c r="C24" s="39">
        <v>553657377</v>
      </c>
      <c r="D24" s="5"/>
      <c r="E24" s="40">
        <v>0.97659999999999991</v>
      </c>
      <c r="F24" s="40"/>
      <c r="G24" s="40">
        <v>0.98615022896479787</v>
      </c>
      <c r="H24" s="40"/>
      <c r="I24" s="40">
        <v>0.97934971593068698</v>
      </c>
      <c r="J24" s="40"/>
      <c r="K24" s="41">
        <f t="shared" si="0"/>
        <v>9.1206873280065876E-5</v>
      </c>
      <c r="L24" s="41"/>
      <c r="M24" s="41">
        <f t="shared" si="1"/>
        <v>7.5609376994742533E-6</v>
      </c>
    </row>
    <row r="25" spans="1:13" x14ac:dyDescent="0.45">
      <c r="A25" s="38">
        <v>16.5</v>
      </c>
      <c r="B25" s="38"/>
      <c r="C25" s="39">
        <v>516522295</v>
      </c>
      <c r="D25" s="5"/>
      <c r="E25" s="40">
        <v>0.97470000000000001</v>
      </c>
      <c r="F25" s="40"/>
      <c r="G25" s="40">
        <v>0.98414746444047874</v>
      </c>
      <c r="H25" s="40"/>
      <c r="I25" s="40">
        <v>0.97726176805623954</v>
      </c>
      <c r="J25" s="40"/>
      <c r="K25" s="41">
        <f t="shared" si="0"/>
        <v>8.9254584354110005E-5</v>
      </c>
      <c r="L25" s="41"/>
      <c r="M25" s="41">
        <f t="shared" si="1"/>
        <v>6.5626555739692746E-6</v>
      </c>
    </row>
    <row r="26" spans="1:13" x14ac:dyDescent="0.45">
      <c r="A26" s="38">
        <v>17.5</v>
      </c>
      <c r="B26" s="38"/>
      <c r="C26" s="39">
        <v>481597518</v>
      </c>
      <c r="D26" s="5"/>
      <c r="E26" s="40">
        <v>0.97329999999999994</v>
      </c>
      <c r="F26" s="40"/>
      <c r="G26" s="40">
        <v>0.98192674743858788</v>
      </c>
      <c r="H26" s="40"/>
      <c r="I26" s="40">
        <v>0.97505967755106071</v>
      </c>
      <c r="J26" s="40"/>
      <c r="K26" s="41">
        <f t="shared" si="0"/>
        <v>7.4420771369183475E-5</v>
      </c>
      <c r="L26" s="41"/>
      <c r="M26" s="41">
        <f t="shared" si="1"/>
        <v>3.0964650837072204E-6</v>
      </c>
    </row>
    <row r="27" spans="1:13" x14ac:dyDescent="0.45">
      <c r="A27" s="38">
        <v>18.5</v>
      </c>
      <c r="B27" s="38"/>
      <c r="C27" s="39">
        <v>446444512</v>
      </c>
      <c r="D27" s="5"/>
      <c r="E27" s="40">
        <v>0.97160000000000002</v>
      </c>
      <c r="F27" s="40"/>
      <c r="G27" s="40">
        <v>0.97948373405128242</v>
      </c>
      <c r="H27" s="40"/>
      <c r="I27" s="40">
        <v>0.97272355382051967</v>
      </c>
      <c r="J27" s="40"/>
      <c r="K27" s="41">
        <f t="shared" si="0"/>
        <v>6.2153262591349584E-5</v>
      </c>
      <c r="L27" s="41"/>
      <c r="M27" s="41">
        <f t="shared" si="1"/>
        <v>1.2623731876043055E-6</v>
      </c>
    </row>
    <row r="28" spans="1:13" x14ac:dyDescent="0.45">
      <c r="A28" s="38">
        <v>19.5</v>
      </c>
      <c r="B28" s="38"/>
      <c r="C28" s="39">
        <v>399309087</v>
      </c>
      <c r="D28" s="5"/>
      <c r="E28" s="40">
        <v>0.96920000000000006</v>
      </c>
      <c r="F28" s="40"/>
      <c r="G28" s="40">
        <v>0.97680299785234326</v>
      </c>
      <c r="H28" s="40"/>
      <c r="I28" s="40">
        <v>0.97026279664984993</v>
      </c>
      <c r="J28" s="40"/>
      <c r="K28" s="41">
        <f t="shared" si="0"/>
        <v>5.7805576342735255E-5</v>
      </c>
      <c r="L28" s="41"/>
      <c r="M28" s="41">
        <f t="shared" si="1"/>
        <v>1.1295367189321137E-6</v>
      </c>
    </row>
    <row r="29" spans="1:13" x14ac:dyDescent="0.45">
      <c r="A29" s="38">
        <v>20.5</v>
      </c>
      <c r="B29" s="38"/>
      <c r="C29" s="39">
        <v>366079688</v>
      </c>
      <c r="D29" s="5"/>
      <c r="E29" s="40">
        <v>0.96750000000000003</v>
      </c>
      <c r="F29" s="40"/>
      <c r="G29" s="40">
        <v>0.97386861801816893</v>
      </c>
      <c r="H29" s="40"/>
      <c r="I29" s="40">
        <v>0.96765392298882813</v>
      </c>
      <c r="J29" s="40"/>
      <c r="K29" s="41">
        <f t="shared" si="0"/>
        <v>4.0559295461345612E-5</v>
      </c>
      <c r="L29" s="41"/>
      <c r="M29" s="41">
        <f t="shared" si="1"/>
        <v>2.3692286489776479E-8</v>
      </c>
    </row>
    <row r="30" spans="1:13" x14ac:dyDescent="0.45">
      <c r="A30" s="38">
        <v>21.5</v>
      </c>
      <c r="B30" s="38"/>
      <c r="C30" s="39">
        <v>340704219</v>
      </c>
      <c r="D30" s="5"/>
      <c r="E30" s="40">
        <v>0.96620000000000006</v>
      </c>
      <c r="F30" s="40"/>
      <c r="G30" s="40">
        <v>0.97066418979986446</v>
      </c>
      <c r="H30" s="40"/>
      <c r="I30" s="40">
        <v>0.96490940344418608</v>
      </c>
      <c r="J30" s="40"/>
      <c r="K30" s="41">
        <f t="shared" si="0"/>
        <v>1.9928990569213389E-5</v>
      </c>
      <c r="L30" s="41"/>
      <c r="M30" s="41">
        <f t="shared" si="1"/>
        <v>1.6656394698789156E-6</v>
      </c>
    </row>
    <row r="31" spans="1:13" x14ac:dyDescent="0.45">
      <c r="A31" s="38">
        <v>22.5</v>
      </c>
      <c r="B31" s="38"/>
      <c r="C31" s="39">
        <v>308697601</v>
      </c>
      <c r="D31" s="5"/>
      <c r="E31" s="40">
        <v>0.96479999999999999</v>
      </c>
      <c r="F31" s="40"/>
      <c r="G31" s="40">
        <v>0.96716431759500621</v>
      </c>
      <c r="H31" s="40"/>
      <c r="I31" s="40">
        <v>0.96200173741529993</v>
      </c>
      <c r="J31" s="40"/>
      <c r="K31" s="41">
        <f t="shared" si="0"/>
        <v>5.5899976900559759E-6</v>
      </c>
      <c r="L31" s="41"/>
      <c r="M31" s="41">
        <f t="shared" si="1"/>
        <v>7.8302734929322718E-6</v>
      </c>
    </row>
    <row r="32" spans="1:13" x14ac:dyDescent="0.45">
      <c r="A32" s="38">
        <v>23.5</v>
      </c>
      <c r="B32" s="38"/>
      <c r="C32" s="39">
        <v>279755945</v>
      </c>
      <c r="D32" s="5"/>
      <c r="E32" s="40">
        <v>0.96340000000000003</v>
      </c>
      <c r="F32" s="40"/>
      <c r="G32" s="40">
        <v>0.96334995908924725</v>
      </c>
      <c r="H32" s="40"/>
      <c r="I32" s="40">
        <v>0.9589469242880081</v>
      </c>
      <c r="J32" s="40"/>
      <c r="K32" s="41">
        <f t="shared" si="0"/>
        <v>2.5040927489676875E-9</v>
      </c>
      <c r="L32" s="41"/>
      <c r="M32" s="41">
        <f t="shared" si="1"/>
        <v>1.9829883296732509E-5</v>
      </c>
    </row>
    <row r="33" spans="1:13" x14ac:dyDescent="0.45">
      <c r="A33" s="38">
        <v>24.5</v>
      </c>
      <c r="B33" s="38"/>
      <c r="C33" s="39">
        <v>253319086</v>
      </c>
      <c r="D33" s="5"/>
      <c r="E33" s="40">
        <v>0.96219999999999994</v>
      </c>
      <c r="F33" s="40"/>
      <c r="G33" s="40">
        <v>0.95921113598295149</v>
      </c>
      <c r="H33" s="40"/>
      <c r="I33" s="40">
        <v>0.95571299509446017</v>
      </c>
      <c r="J33" s="40"/>
      <c r="K33" s="41">
        <f t="shared" si="0"/>
        <v>8.93330811240702E-6</v>
      </c>
      <c r="L33" s="41"/>
      <c r="M33" s="41">
        <f t="shared" si="1"/>
        <v>4.2081232644497077E-5</v>
      </c>
    </row>
    <row r="34" spans="1:13" x14ac:dyDescent="0.45">
      <c r="A34" s="38">
        <v>25.5</v>
      </c>
      <c r="B34" s="38"/>
      <c r="C34" s="39">
        <v>227628995</v>
      </c>
      <c r="D34" s="5"/>
      <c r="E34" s="40">
        <v>0.96069999999999989</v>
      </c>
      <c r="F34" s="40"/>
      <c r="G34" s="40">
        <v>0.95472939466918139</v>
      </c>
      <c r="H34" s="40"/>
      <c r="I34" s="40">
        <v>0.95231996168556454</v>
      </c>
      <c r="J34" s="40"/>
      <c r="K34" s="41">
        <f t="shared" si="0"/>
        <v>3.5648128016398305E-5</v>
      </c>
      <c r="L34" s="41"/>
      <c r="M34" s="41">
        <f t="shared" si="1"/>
        <v>7.0225042151404382E-5</v>
      </c>
    </row>
    <row r="35" spans="1:13" x14ac:dyDescent="0.45">
      <c r="A35" s="38">
        <v>26.5</v>
      </c>
      <c r="B35" s="38"/>
      <c r="C35" s="39">
        <v>195350951</v>
      </c>
      <c r="D35" s="5"/>
      <c r="E35" s="40">
        <v>0.95860000000000001</v>
      </c>
      <c r="F35" s="40"/>
      <c r="G35" s="40">
        <v>0.9498857454311268</v>
      </c>
      <c r="H35" s="40"/>
      <c r="I35" s="40">
        <v>0.94873090883733813</v>
      </c>
      <c r="J35" s="40"/>
      <c r="K35" s="41">
        <f t="shared" si="0"/>
        <v>7.5938232691127492E-5</v>
      </c>
      <c r="L35" s="41"/>
      <c r="M35" s="41">
        <f t="shared" si="1"/>
        <v>9.7398960376930831E-5</v>
      </c>
    </row>
    <row r="36" spans="1:13" x14ac:dyDescent="0.45">
      <c r="A36" s="38">
        <v>27.5</v>
      </c>
      <c r="B36" s="38"/>
      <c r="C36" s="39">
        <v>172851770</v>
      </c>
      <c r="D36" s="5"/>
      <c r="E36" s="40">
        <v>0.95739999999999992</v>
      </c>
      <c r="F36" s="40"/>
      <c r="G36" s="40">
        <v>0.94466061997928685</v>
      </c>
      <c r="H36" s="40"/>
      <c r="I36" s="40">
        <v>0.94497036703818582</v>
      </c>
      <c r="J36" s="40"/>
      <c r="K36" s="41">
        <f t="shared" si="0"/>
        <v>1.6229180331214321E-4</v>
      </c>
      <c r="L36" s="41"/>
      <c r="M36" s="41">
        <f t="shared" si="1"/>
        <v>1.5449577556541548E-4</v>
      </c>
    </row>
    <row r="37" spans="1:13" x14ac:dyDescent="0.45">
      <c r="A37" s="38">
        <v>28.5</v>
      </c>
      <c r="B37" s="38"/>
      <c r="C37" s="39">
        <v>141758100</v>
      </c>
      <c r="D37" s="5"/>
      <c r="E37" s="40">
        <v>0.95599999999999996</v>
      </c>
      <c r="F37" s="40"/>
      <c r="G37" s="40">
        <v>0.93901011541983981</v>
      </c>
      <c r="H37" s="40"/>
      <c r="I37" s="40">
        <v>0.94099596682834308</v>
      </c>
      <c r="J37" s="40"/>
      <c r="K37" s="41">
        <f t="shared" si="0"/>
        <v>2.8865617804716375E-4</v>
      </c>
      <c r="L37" s="41"/>
      <c r="M37" s="41">
        <f t="shared" si="1"/>
        <v>2.251210114161801E-4</v>
      </c>
    </row>
    <row r="38" spans="1:13" x14ac:dyDescent="0.45">
      <c r="A38" s="38">
        <v>29.5</v>
      </c>
      <c r="B38" s="38"/>
      <c r="C38" s="39">
        <v>109169981</v>
      </c>
      <c r="D38" s="5"/>
      <c r="E38" s="40">
        <v>0.95469999999999999</v>
      </c>
      <c r="F38" s="40"/>
      <c r="G38" s="40">
        <v>0.93293427966596043</v>
      </c>
      <c r="H38" s="40"/>
      <c r="I38" s="40">
        <v>0.93683728358788754</v>
      </c>
      <c r="J38" s="40"/>
      <c r="K38" s="41">
        <f t="shared" si="0"/>
        <v>4.7374658165962329E-4</v>
      </c>
      <c r="L38" s="41"/>
      <c r="M38" s="41">
        <f t="shared" si="1"/>
        <v>3.1907663761955167E-4</v>
      </c>
    </row>
    <row r="39" spans="1:13" x14ac:dyDescent="0.45">
      <c r="A39" s="38">
        <v>30.5</v>
      </c>
      <c r="B39" s="38"/>
      <c r="C39" s="39">
        <v>91448354</v>
      </c>
      <c r="D39" s="5"/>
      <c r="E39" s="40">
        <v>0.95279999999999998</v>
      </c>
      <c r="F39" s="40"/>
      <c r="G39" s="40">
        <v>0.92641122165764456</v>
      </c>
      <c r="H39" s="40"/>
      <c r="I39" s="40">
        <v>0.93244595045764656</v>
      </c>
      <c r="J39" s="40"/>
      <c r="K39" s="41">
        <f t="shared" si="0"/>
        <v>6.963676224019667E-4</v>
      </c>
      <c r="L39" s="41"/>
      <c r="M39" s="41">
        <f t="shared" si="1"/>
        <v>4.1428733277257767E-4</v>
      </c>
    </row>
    <row r="40" spans="1:13" x14ac:dyDescent="0.45">
      <c r="A40" s="38">
        <v>31.5</v>
      </c>
      <c r="B40" s="38"/>
      <c r="C40" s="39">
        <v>77323157</v>
      </c>
      <c r="D40" s="5"/>
      <c r="E40" s="40">
        <v>0.95090000000000008</v>
      </c>
      <c r="F40" s="40"/>
      <c r="G40" s="40">
        <v>0.9194181339258195</v>
      </c>
      <c r="H40" s="40"/>
      <c r="I40" s="40">
        <v>0.92785713348428034</v>
      </c>
      <c r="J40" s="40"/>
      <c r="K40" s="41">
        <f t="shared" si="0"/>
        <v>9.9110789151264189E-4</v>
      </c>
      <c r="L40" s="41"/>
      <c r="M40" s="41">
        <f t="shared" si="1"/>
        <v>5.3097369726127803E-4</v>
      </c>
    </row>
    <row r="41" spans="1:13" x14ac:dyDescent="0.45">
      <c r="A41" s="38">
        <v>32.5</v>
      </c>
      <c r="B41" s="38"/>
      <c r="C41" s="39">
        <v>63335501</v>
      </c>
      <c r="D41" s="5"/>
      <c r="E41" s="40">
        <v>0.94769999999999999</v>
      </c>
      <c r="F41" s="40"/>
      <c r="G41" s="40">
        <v>0.91193118635193571</v>
      </c>
      <c r="H41" s="40"/>
      <c r="I41" s="40">
        <v>0.92301588281031566</v>
      </c>
      <c r="J41" s="40"/>
      <c r="K41" s="41">
        <f t="shared" si="0"/>
        <v>1.2794080297899495E-3</v>
      </c>
      <c r="L41" s="41"/>
      <c r="M41" s="41">
        <f t="shared" si="1"/>
        <v>6.0930564143406936E-4</v>
      </c>
    </row>
    <row r="42" spans="1:13" x14ac:dyDescent="0.45">
      <c r="A42" s="38">
        <v>33.5</v>
      </c>
      <c r="B42" s="38"/>
      <c r="C42" s="39">
        <v>50576479</v>
      </c>
      <c r="D42" s="5"/>
      <c r="E42" s="40">
        <v>0.94450000000000001</v>
      </c>
      <c r="F42" s="40"/>
      <c r="G42" s="40">
        <v>0.90391018434088577</v>
      </c>
      <c r="H42" s="40"/>
      <c r="I42" s="40">
        <v>0.91796352286667071</v>
      </c>
      <c r="J42" s="40"/>
      <c r="K42" s="41">
        <f t="shared" si="0"/>
        <v>1.6475331352408752E-3</v>
      </c>
      <c r="L42" s="41"/>
      <c r="M42" s="41">
        <f t="shared" si="1"/>
        <v>7.0418461864770853E-4</v>
      </c>
    </row>
    <row r="43" spans="1:13" x14ac:dyDescent="0.45">
      <c r="A43" s="38">
        <v>34.5</v>
      </c>
      <c r="B43" s="38"/>
      <c r="C43" s="39">
        <v>42490060</v>
      </c>
      <c r="D43" s="5"/>
      <c r="E43" s="40">
        <v>0.93709999999999993</v>
      </c>
      <c r="F43" s="40"/>
      <c r="G43" s="40">
        <v>0.89532631373437799</v>
      </c>
      <c r="H43" s="40"/>
      <c r="I43" s="40">
        <v>0.91263788388304901</v>
      </c>
      <c r="J43" s="40"/>
      <c r="K43" s="41">
        <f t="shared" si="0"/>
        <v>1.7450408642186116E-3</v>
      </c>
      <c r="L43" s="41"/>
      <c r="M43" s="41">
        <f t="shared" si="1"/>
        <v>5.9839512491919027E-4</v>
      </c>
    </row>
    <row r="44" spans="1:13" x14ac:dyDescent="0.45">
      <c r="A44" s="38">
        <v>35.5</v>
      </c>
      <c r="B44" s="38"/>
      <c r="C44" s="39">
        <v>34983222</v>
      </c>
      <c r="D44" s="5"/>
      <c r="E44" s="40">
        <v>0.92749999999999999</v>
      </c>
      <c r="F44" s="40"/>
      <c r="G44" s="40">
        <v>0.88616614753408496</v>
      </c>
      <c r="H44" s="40"/>
      <c r="I44" s="40">
        <v>0.90708527624835567</v>
      </c>
      <c r="J44" s="40"/>
      <c r="K44" s="41">
        <f t="shared" si="0"/>
        <v>1.7084873596740302E-3</v>
      </c>
      <c r="L44" s="41"/>
      <c r="M44" s="41">
        <f t="shared" si="1"/>
        <v>4.1676094585595098E-4</v>
      </c>
    </row>
    <row r="45" spans="1:13" x14ac:dyDescent="0.45">
      <c r="A45" s="38">
        <v>36.5</v>
      </c>
      <c r="B45" s="38"/>
      <c r="C45" s="39">
        <v>28939640</v>
      </c>
      <c r="D45" s="5"/>
      <c r="E45" s="40">
        <v>0.90799999999999992</v>
      </c>
      <c r="F45" s="40"/>
      <c r="G45" s="40">
        <v>0.87640043267744172</v>
      </c>
      <c r="H45" s="40"/>
      <c r="I45" s="40">
        <v>0.9012409186882322</v>
      </c>
      <c r="J45" s="40"/>
      <c r="K45" s="41">
        <f t="shared" si="0"/>
        <v>9.9853265497288788E-4</v>
      </c>
      <c r="L45" s="41"/>
      <c r="M45" s="41">
        <f t="shared" si="1"/>
        <v>4.5685180179087681E-5</v>
      </c>
    </row>
    <row r="46" spans="1:13" x14ac:dyDescent="0.45">
      <c r="A46" s="38">
        <v>37.5</v>
      </c>
      <c r="B46" s="38"/>
      <c r="C46" s="39">
        <v>25170778</v>
      </c>
      <c r="D46" s="5"/>
      <c r="E46" s="40">
        <v>0.88340000000000007</v>
      </c>
      <c r="F46" s="40"/>
      <c r="G46" s="40">
        <v>0.86599848164756932</v>
      </c>
      <c r="H46" s="40"/>
      <c r="I46" s="40">
        <v>0.89515118016610473</v>
      </c>
      <c r="J46" s="40"/>
      <c r="K46" s="41">
        <f t="shared" si="0"/>
        <v>3.0281284096998442E-4</v>
      </c>
      <c r="L46" s="41"/>
      <c r="M46" s="41">
        <f t="shared" si="1"/>
        <v>1.3809023529625151E-4</v>
      </c>
    </row>
    <row r="47" spans="1:13" ht="14.65" thickBot="1" x14ac:dyDescent="0.5">
      <c r="A47" s="42">
        <v>38.5</v>
      </c>
      <c r="B47" s="42"/>
      <c r="C47" s="43">
        <v>19970469</v>
      </c>
      <c r="D47" s="44"/>
      <c r="E47" s="45">
        <v>0.85680000000000012</v>
      </c>
      <c r="F47" s="45"/>
      <c r="G47" s="45">
        <v>0.85492820914672674</v>
      </c>
      <c r="H47" s="45"/>
      <c r="I47" s="45">
        <v>0.88875044476835585</v>
      </c>
      <c r="J47" s="45"/>
      <c r="K47" s="46">
        <f t="shared" si="0"/>
        <v>3.5036009983978906E-6</v>
      </c>
      <c r="L47" s="46"/>
      <c r="M47" s="46">
        <f t="shared" si="1"/>
        <v>1.0208309208957504E-3</v>
      </c>
    </row>
    <row r="48" spans="1:13" x14ac:dyDescent="0.45">
      <c r="A48" s="38">
        <v>39.5</v>
      </c>
      <c r="B48" s="38"/>
      <c r="C48" s="39">
        <v>15681921</v>
      </c>
      <c r="D48" s="5"/>
      <c r="E48" s="40">
        <v>0.82480000000000009</v>
      </c>
      <c r="F48" s="40"/>
      <c r="G48" s="40">
        <v>0.84311497572861638</v>
      </c>
      <c r="H48" s="40"/>
      <c r="I48" s="40">
        <v>0.88208478010636437</v>
      </c>
      <c r="J48" s="40"/>
      <c r="K48" s="41">
        <f t="shared" si="0"/>
        <v>3.3543833593980378E-4</v>
      </c>
      <c r="L48" s="41"/>
      <c r="M48" s="41">
        <f t="shared" si="1"/>
        <v>3.2815460318345096E-3</v>
      </c>
    </row>
    <row r="49" spans="1:13" x14ac:dyDescent="0.45">
      <c r="A49" s="38">
        <v>40.5</v>
      </c>
      <c r="B49" s="38"/>
      <c r="C49" s="39">
        <v>9620988</v>
      </c>
      <c r="D49" s="5"/>
      <c r="E49" s="40">
        <v>0.79540000000000011</v>
      </c>
      <c r="F49" s="40"/>
      <c r="G49" s="40">
        <v>0.83056114719288732</v>
      </c>
      <c r="H49" s="40"/>
      <c r="I49" s="40">
        <v>0.87508799878352217</v>
      </c>
      <c r="J49" s="40"/>
      <c r="K49" s="41">
        <f t="shared" si="0"/>
        <v>1.2363062719198802E-3</v>
      </c>
      <c r="L49" s="41"/>
      <c r="M49" s="41">
        <f t="shared" si="1"/>
        <v>6.3501771501226134E-3</v>
      </c>
    </row>
    <row r="50" spans="1:13" x14ac:dyDescent="0.45">
      <c r="A50" s="38">
        <v>41.5</v>
      </c>
      <c r="B50" s="38"/>
      <c r="C50" s="39">
        <v>7123413</v>
      </c>
      <c r="D50" s="5"/>
      <c r="E50" s="40">
        <v>0.76659999999999995</v>
      </c>
      <c r="F50" s="40"/>
      <c r="G50" s="40">
        <v>0.81723142849094599</v>
      </c>
      <c r="H50" s="40"/>
      <c r="I50" s="40">
        <v>0.86780549361455928</v>
      </c>
      <c r="J50" s="40"/>
      <c r="K50" s="41">
        <f t="shared" si="0"/>
        <v>2.5635415510337823E-3</v>
      </c>
      <c r="L50" s="41"/>
      <c r="M50" s="41">
        <f t="shared" si="1"/>
        <v>1.0242551937766608E-2</v>
      </c>
    </row>
    <row r="51" spans="1:13" x14ac:dyDescent="0.45">
      <c r="A51" s="38">
        <v>42.5</v>
      </c>
      <c r="B51" s="38"/>
      <c r="C51" s="39">
        <v>5571371</v>
      </c>
      <c r="D51" s="5"/>
      <c r="E51" s="40">
        <v>0.7448999999999999</v>
      </c>
      <c r="F51" s="40"/>
      <c r="G51" s="40">
        <v>0.80309035983538268</v>
      </c>
      <c r="H51" s="40"/>
      <c r="I51" s="40">
        <v>0.86017080906556842</v>
      </c>
      <c r="J51" s="40"/>
      <c r="K51" s="41">
        <f t="shared" si="0"/>
        <v>3.3861179777713302E-3</v>
      </c>
      <c r="L51" s="41"/>
      <c r="M51" s="41">
        <f t="shared" si="1"/>
        <v>1.3287359422630755E-2</v>
      </c>
    </row>
    <row r="52" spans="1:13" x14ac:dyDescent="0.45">
      <c r="A52" s="38">
        <v>43.5</v>
      </c>
      <c r="B52" s="38"/>
      <c r="C52" s="39">
        <v>4330161</v>
      </c>
      <c r="D52" s="5"/>
      <c r="E52" s="40">
        <v>0.74129999999999996</v>
      </c>
      <c r="F52" s="40"/>
      <c r="G52" s="40">
        <v>0.78810294717847851</v>
      </c>
      <c r="H52" s="40"/>
      <c r="I52" s="40">
        <v>0.8522282853322235</v>
      </c>
      <c r="J52" s="40"/>
      <c r="K52" s="41">
        <f t="shared" si="0"/>
        <v>2.1905158645914532E-3</v>
      </c>
      <c r="L52" s="41"/>
      <c r="M52" s="41">
        <f t="shared" si="1"/>
        <v>1.2305084486747201E-2</v>
      </c>
    </row>
    <row r="53" spans="1:13" x14ac:dyDescent="0.45">
      <c r="A53" s="38">
        <v>44.5</v>
      </c>
      <c r="B53" s="38"/>
      <c r="C53" s="39">
        <v>2071687</v>
      </c>
      <c r="D53" s="5"/>
      <c r="E53" s="40">
        <v>0.73909999999999998</v>
      </c>
      <c r="F53" s="40"/>
      <c r="G53" s="40">
        <v>0.77221001982410042</v>
      </c>
      <c r="H53" s="40"/>
      <c r="I53" s="40">
        <v>0.84391158144979694</v>
      </c>
      <c r="J53" s="40"/>
      <c r="K53" s="41">
        <f t="shared" si="0"/>
        <v>1.0962734127523245E-3</v>
      </c>
      <c r="L53" s="41"/>
      <c r="M53" s="41">
        <f t="shared" si="1"/>
        <v>1.0985467606007424E-2</v>
      </c>
    </row>
    <row r="54" spans="1:13" x14ac:dyDescent="0.45">
      <c r="A54" s="38">
        <v>45.5</v>
      </c>
      <c r="B54" s="38"/>
      <c r="C54" s="39">
        <v>256645</v>
      </c>
      <c r="D54" s="5"/>
      <c r="E54" s="40">
        <v>0.73580000000000001</v>
      </c>
      <c r="F54" s="40"/>
      <c r="G54" s="40">
        <v>0.75537748917045688</v>
      </c>
      <c r="H54" s="40"/>
      <c r="I54" s="40">
        <v>0.83526361493420909</v>
      </c>
      <c r="J54" s="40"/>
      <c r="K54" s="41">
        <f t="shared" si="0"/>
        <v>3.8327808221935619E-4</v>
      </c>
      <c r="L54" s="41"/>
      <c r="M54" s="41">
        <f t="shared" si="1"/>
        <v>9.8930106957806196E-3</v>
      </c>
    </row>
    <row r="55" spans="1:13" x14ac:dyDescent="0.45">
      <c r="A55" s="38">
        <v>46.5</v>
      </c>
      <c r="B55" s="38"/>
      <c r="C55" s="39">
        <v>3</v>
      </c>
      <c r="D55" s="5"/>
      <c r="E55" s="40">
        <v>0.73</v>
      </c>
      <c r="F55" s="40"/>
      <c r="G55" s="40">
        <v>0.7376026183113702</v>
      </c>
      <c r="H55" s="40"/>
      <c r="I55" s="40">
        <v>0.82621867505324387</v>
      </c>
      <c r="J55" s="40"/>
      <c r="K55" s="41">
        <f t="shared" si="0"/>
        <v>5.7799805188381668E-5</v>
      </c>
      <c r="L55" s="41"/>
      <c r="M55" s="41">
        <f t="shared" si="1"/>
        <v>9.2580334290017375E-3</v>
      </c>
    </row>
    <row r="56" spans="1:13" x14ac:dyDescent="0.45">
      <c r="A56" s="38">
        <v>47.5</v>
      </c>
      <c r="B56" s="38"/>
      <c r="C56" s="39"/>
      <c r="D56" s="38"/>
      <c r="E56" s="40"/>
      <c r="F56" s="40"/>
      <c r="G56" s="40">
        <v>0.71886328205497041</v>
      </c>
      <c r="H56" s="40"/>
      <c r="I56" s="40">
        <v>0.81681791066277243</v>
      </c>
      <c r="J56" s="40"/>
      <c r="K56" s="47"/>
      <c r="L56" s="41"/>
      <c r="M56" s="47"/>
    </row>
    <row r="57" spans="1:13" x14ac:dyDescent="0.45">
      <c r="A57" s="38"/>
      <c r="B57" s="38"/>
      <c r="C57" s="39"/>
      <c r="D57" s="38"/>
      <c r="E57" s="40"/>
      <c r="F57" s="40"/>
      <c r="G57" s="40"/>
      <c r="H57" s="40"/>
      <c r="I57" s="40"/>
      <c r="J57" s="40"/>
      <c r="K57" s="41"/>
      <c r="L57" s="41"/>
      <c r="M57" s="41"/>
    </row>
    <row r="58" spans="1:13" x14ac:dyDescent="0.45">
      <c r="A58" s="38"/>
      <c r="B58" s="38"/>
      <c r="C58" s="38"/>
      <c r="D58" s="38"/>
      <c r="G58" s="35"/>
      <c r="H58" s="35"/>
      <c r="I58" s="35"/>
      <c r="J58" s="35"/>
      <c r="K58" s="48"/>
      <c r="L58" s="48"/>
      <c r="M58" s="48"/>
    </row>
    <row r="59" spans="1:13" x14ac:dyDescent="0.45">
      <c r="A59" s="49" t="s">
        <v>46</v>
      </c>
      <c r="B59" s="49"/>
      <c r="C59" s="38"/>
      <c r="D59" s="38"/>
      <c r="G59" s="35"/>
      <c r="H59" s="35"/>
      <c r="I59" s="35" t="s">
        <v>24</v>
      </c>
      <c r="J59" s="35"/>
      <c r="K59" s="41">
        <f>SUM(K8:K56)</f>
        <v>2.2581319004309753E-2</v>
      </c>
      <c r="L59" s="41"/>
      <c r="M59" s="50">
        <f>SUM(M8:M56)</f>
        <v>8.1068024082741469E-2</v>
      </c>
    </row>
    <row r="60" spans="1:13" x14ac:dyDescent="0.45">
      <c r="A60" s="49"/>
      <c r="B60" s="49"/>
      <c r="C60" s="38"/>
      <c r="D60" s="38"/>
      <c r="G60" s="35"/>
      <c r="H60" s="35"/>
      <c r="I60" s="35"/>
      <c r="J60" s="35"/>
      <c r="K60" s="41"/>
      <c r="L60" s="41"/>
      <c r="M60" s="41"/>
    </row>
    <row r="61" spans="1:13" x14ac:dyDescent="0.45">
      <c r="A61" s="49" t="s">
        <v>47</v>
      </c>
      <c r="B61" s="49"/>
      <c r="C61" s="38"/>
      <c r="D61" s="38"/>
      <c r="G61" s="35"/>
      <c r="H61" s="35"/>
      <c r="I61" s="35" t="s">
        <v>28</v>
      </c>
      <c r="J61" s="35"/>
      <c r="K61" s="41">
        <f>SUM(K8:K47)</f>
        <v>1.1332047702893438E-2</v>
      </c>
      <c r="L61" s="41"/>
      <c r="M61" s="50">
        <f t="shared" ref="M61" si="2">SUM(M8:M47)</f>
        <v>5.4647933228499992E-3</v>
      </c>
    </row>
    <row r="62" spans="1:13" x14ac:dyDescent="0.45">
      <c r="A62" s="51"/>
      <c r="B62" s="51"/>
      <c r="C62" s="51"/>
      <c r="D62" s="51"/>
      <c r="E62" s="7"/>
      <c r="F62" s="7"/>
      <c r="G62" s="52"/>
      <c r="H62" s="52"/>
      <c r="I62" s="52"/>
      <c r="J62" s="52"/>
      <c r="K62" s="53"/>
      <c r="L62" s="53"/>
      <c r="M62" s="53"/>
    </row>
    <row r="63" spans="1:13" x14ac:dyDescent="0.45">
      <c r="A63" s="38"/>
      <c r="B63" s="38"/>
      <c r="C63" s="38"/>
      <c r="D63" s="38"/>
      <c r="G63" s="35"/>
      <c r="H63" s="35"/>
      <c r="I63" s="35"/>
      <c r="J63" s="35"/>
      <c r="K63" s="48"/>
      <c r="L63" s="48"/>
      <c r="M63" s="48"/>
    </row>
    <row r="64" spans="1:13" x14ac:dyDescent="0.45">
      <c r="A64" s="38"/>
      <c r="B64" s="38"/>
      <c r="C64" s="38"/>
      <c r="D64" s="38"/>
      <c r="G64" s="35"/>
      <c r="H64" s="35"/>
      <c r="I64" s="35"/>
      <c r="J64" s="35"/>
      <c r="K64" s="48"/>
      <c r="L64" s="48"/>
      <c r="M64" s="48"/>
    </row>
    <row r="65" spans="1:15" x14ac:dyDescent="0.45">
      <c r="A65" s="152" t="s">
        <v>48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07"/>
      <c r="O65" s="107"/>
    </row>
    <row r="66" spans="1:15" x14ac:dyDescent="0.45">
      <c r="A66" s="156" t="s">
        <v>49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08"/>
      <c r="O66" s="108"/>
    </row>
    <row r="67" spans="1:15" x14ac:dyDescent="0.45">
      <c r="A67" s="152" t="s">
        <v>50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07"/>
      <c r="O67" s="107"/>
    </row>
    <row r="68" spans="1:15" x14ac:dyDescent="0.45">
      <c r="A68" s="152" t="s">
        <v>51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07"/>
      <c r="O68" s="107"/>
    </row>
    <row r="69" spans="1:15" x14ac:dyDescent="0.45">
      <c r="A69" s="152" t="s">
        <v>52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07"/>
      <c r="O69" s="107"/>
    </row>
    <row r="70" spans="1:15" x14ac:dyDescent="0.45">
      <c r="A70" s="152" t="s">
        <v>53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07"/>
      <c r="O70" s="107"/>
    </row>
    <row r="71" spans="1:15" x14ac:dyDescent="0.45">
      <c r="A71" s="152" t="s">
        <v>54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07"/>
      <c r="O71" s="107"/>
    </row>
    <row r="72" spans="1:15" x14ac:dyDescent="0.45">
      <c r="A72" s="152" t="s">
        <v>55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07"/>
      <c r="O72" s="107"/>
    </row>
    <row r="73" spans="1:15" x14ac:dyDescent="0.45">
      <c r="A73" s="152" t="s">
        <v>56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</row>
    <row r="74" spans="1:15" x14ac:dyDescent="0.45">
      <c r="A74" s="152" t="s">
        <v>57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</row>
    <row r="75" spans="1:15" x14ac:dyDescent="0.45">
      <c r="A75" s="38"/>
      <c r="B75" s="38"/>
      <c r="C75" s="38"/>
      <c r="D75" s="38"/>
      <c r="G75" s="35"/>
      <c r="H75" s="35"/>
      <c r="I75" s="35"/>
      <c r="J75" s="35"/>
      <c r="K75" s="48"/>
      <c r="L75" s="48"/>
      <c r="M75" s="48"/>
    </row>
    <row r="76" spans="1:15" x14ac:dyDescent="0.45">
      <c r="A76" s="38"/>
      <c r="B76" s="38"/>
      <c r="C76" s="38"/>
      <c r="D76" s="38"/>
      <c r="G76" s="35"/>
      <c r="H76" s="35"/>
      <c r="I76" s="35"/>
      <c r="J76" s="35"/>
      <c r="K76" s="48"/>
      <c r="L76" s="48"/>
      <c r="M76" s="48"/>
    </row>
    <row r="77" spans="1:15" x14ac:dyDescent="0.45">
      <c r="A77" s="38"/>
      <c r="B77" s="38"/>
      <c r="C77" s="38"/>
      <c r="D77" s="38"/>
      <c r="G77" s="35"/>
      <c r="H77" s="35"/>
      <c r="I77" s="35"/>
      <c r="J77" s="35"/>
      <c r="K77" s="48"/>
      <c r="L77" s="48"/>
      <c r="M77" s="48"/>
    </row>
    <row r="78" spans="1:15" x14ac:dyDescent="0.45">
      <c r="A78" s="38"/>
      <c r="B78" s="38"/>
      <c r="C78" s="38"/>
      <c r="D78" s="38"/>
      <c r="G78" s="35"/>
      <c r="H78" s="35"/>
      <c r="I78" s="35"/>
      <c r="J78" s="35"/>
      <c r="K78" s="48"/>
      <c r="L78" s="48"/>
      <c r="M78" s="48"/>
    </row>
    <row r="79" spans="1:15" x14ac:dyDescent="0.45">
      <c r="A79" s="38"/>
      <c r="B79" s="38"/>
      <c r="C79" s="38"/>
      <c r="D79" s="38"/>
      <c r="G79" s="35"/>
      <c r="H79" s="35"/>
      <c r="I79" s="35"/>
      <c r="J79" s="35"/>
      <c r="K79" s="48"/>
      <c r="L79" s="48"/>
      <c r="M79" s="48"/>
    </row>
    <row r="80" spans="1:15" x14ac:dyDescent="0.45">
      <c r="A80" s="38"/>
      <c r="B80" s="38"/>
      <c r="C80" s="38"/>
      <c r="D80" s="38"/>
      <c r="G80" s="35"/>
      <c r="H80" s="35"/>
      <c r="I80" s="35"/>
      <c r="J80" s="35"/>
      <c r="K80" s="48"/>
      <c r="L80" s="48"/>
      <c r="M80" s="48"/>
    </row>
    <row r="81" spans="1:13" x14ac:dyDescent="0.45">
      <c r="A81" s="38"/>
      <c r="B81" s="38"/>
      <c r="C81" s="38"/>
      <c r="D81" s="38"/>
      <c r="G81" s="35"/>
      <c r="H81" s="35"/>
      <c r="I81" s="35"/>
      <c r="J81" s="35"/>
      <c r="K81" s="48"/>
      <c r="L81" s="48"/>
      <c r="M81" s="48"/>
    </row>
    <row r="82" spans="1:13" x14ac:dyDescent="0.45">
      <c r="A82" s="38"/>
      <c r="B82" s="38"/>
      <c r="C82" s="38"/>
      <c r="D82" s="38"/>
      <c r="I82" s="35"/>
      <c r="J82" s="35"/>
      <c r="K82" s="48"/>
      <c r="L82" s="48"/>
      <c r="M82" s="48"/>
    </row>
    <row r="83" spans="1:13" x14ac:dyDescent="0.45">
      <c r="A83" s="38"/>
      <c r="B83" s="38"/>
      <c r="C83" s="38"/>
      <c r="D83" s="38"/>
      <c r="I83" s="35"/>
      <c r="J83" s="35"/>
      <c r="K83" s="48"/>
      <c r="L83" s="48"/>
      <c r="M83" s="48"/>
    </row>
    <row r="84" spans="1:13" x14ac:dyDescent="0.45">
      <c r="A84" s="38"/>
      <c r="B84" s="38"/>
      <c r="C84" s="38"/>
      <c r="D84" s="38"/>
      <c r="I84" s="35"/>
      <c r="J84" s="35"/>
      <c r="K84" s="48"/>
      <c r="L84" s="48"/>
      <c r="M84" s="48"/>
    </row>
    <row r="85" spans="1:13" x14ac:dyDescent="0.45">
      <c r="A85" s="38"/>
      <c r="B85" s="38"/>
      <c r="C85" s="38"/>
      <c r="D85" s="38"/>
      <c r="I85" s="35"/>
      <c r="J85" s="35"/>
      <c r="K85" s="48"/>
      <c r="L85" s="48"/>
      <c r="M85" s="48"/>
    </row>
    <row r="86" spans="1:13" x14ac:dyDescent="0.45">
      <c r="A86" s="38"/>
      <c r="B86" s="38"/>
      <c r="C86" s="38"/>
      <c r="D86" s="38"/>
      <c r="I86" s="35"/>
      <c r="J86" s="35"/>
      <c r="K86" s="48"/>
      <c r="L86" s="48"/>
      <c r="M86" s="48"/>
    </row>
    <row r="87" spans="1:13" x14ac:dyDescent="0.45">
      <c r="A87" s="38"/>
      <c r="B87" s="38"/>
      <c r="C87" s="38"/>
      <c r="D87" s="38"/>
      <c r="I87" s="35"/>
      <c r="J87" s="35"/>
      <c r="K87" s="48"/>
      <c r="L87" s="48"/>
      <c r="M87" s="48"/>
    </row>
    <row r="88" spans="1:13" x14ac:dyDescent="0.45">
      <c r="A88" s="38"/>
      <c r="B88" s="38"/>
      <c r="C88" s="38"/>
      <c r="D88" s="38"/>
      <c r="I88" s="35"/>
      <c r="J88" s="35"/>
      <c r="K88" s="48"/>
      <c r="L88" s="48"/>
      <c r="M88" s="48"/>
    </row>
    <row r="89" spans="1:13" x14ac:dyDescent="0.45">
      <c r="A89" s="38"/>
      <c r="B89" s="38"/>
      <c r="C89" s="38"/>
      <c r="D89" s="38"/>
      <c r="I89" s="35"/>
      <c r="J89" s="35"/>
      <c r="K89" s="48"/>
      <c r="L89" s="48"/>
      <c r="M89" s="48"/>
    </row>
    <row r="90" spans="1:13" x14ac:dyDescent="0.45">
      <c r="I90" s="35"/>
      <c r="J90" s="35"/>
    </row>
    <row r="91" spans="1:13" x14ac:dyDescent="0.45">
      <c r="I91" s="35"/>
      <c r="J91" s="35"/>
    </row>
    <row r="92" spans="1:13" x14ac:dyDescent="0.45">
      <c r="I92" s="35"/>
      <c r="J92" s="35"/>
    </row>
    <row r="93" spans="1:13" x14ac:dyDescent="0.45">
      <c r="I93" s="35"/>
      <c r="J93" s="35"/>
    </row>
    <row r="94" spans="1:13" x14ac:dyDescent="0.45">
      <c r="I94" s="35"/>
      <c r="J94" s="35"/>
    </row>
    <row r="95" spans="1:13" x14ac:dyDescent="0.45">
      <c r="I95" s="35"/>
      <c r="J95" s="35"/>
    </row>
    <row r="96" spans="1:13" x14ac:dyDescent="0.45">
      <c r="I96" s="35"/>
      <c r="J96" s="35"/>
    </row>
    <row r="97" spans="9:10" x14ac:dyDescent="0.45">
      <c r="I97" s="35"/>
      <c r="J97" s="35"/>
    </row>
    <row r="98" spans="9:10" x14ac:dyDescent="0.45">
      <c r="I98" s="35"/>
      <c r="J98" s="35"/>
    </row>
    <row r="99" spans="9:10" x14ac:dyDescent="0.45">
      <c r="I99" s="35"/>
      <c r="J99" s="35"/>
    </row>
    <row r="100" spans="9:10" x14ac:dyDescent="0.45">
      <c r="I100" s="35"/>
      <c r="J100" s="35"/>
    </row>
    <row r="101" spans="9:10" x14ac:dyDescent="0.45">
      <c r="I101" s="35"/>
      <c r="J101" s="35"/>
    </row>
    <row r="102" spans="9:10" x14ac:dyDescent="0.45">
      <c r="I102" s="35"/>
      <c r="J102" s="35"/>
    </row>
    <row r="103" spans="9:10" x14ac:dyDescent="0.45">
      <c r="I103" s="35"/>
      <c r="J103" s="35"/>
    </row>
    <row r="104" spans="9:10" x14ac:dyDescent="0.45">
      <c r="I104" s="35"/>
      <c r="J104" s="35"/>
    </row>
    <row r="105" spans="9:10" x14ac:dyDescent="0.45">
      <c r="I105" s="35"/>
      <c r="J105" s="35"/>
    </row>
  </sheetData>
  <mergeCells count="12">
    <mergeCell ref="A74:M74"/>
    <mergeCell ref="G5:G6"/>
    <mergeCell ref="I5:I6"/>
    <mergeCell ref="A65:M65"/>
    <mergeCell ref="A66:M66"/>
    <mergeCell ref="A67:M67"/>
    <mergeCell ref="A68:M68"/>
    <mergeCell ref="A69:M69"/>
    <mergeCell ref="A70:M70"/>
    <mergeCell ref="A71:M71"/>
    <mergeCell ref="A72:M72"/>
    <mergeCell ref="A73:M73"/>
  </mergeCells>
  <printOptions horizontalCentered="1"/>
  <pageMargins left="0.5" right="0.5" top="0.75" bottom="0.5" header="0.3" footer="0.3"/>
  <pageSetup scale="88" fitToHeight="4" orientation="portrait" horizontalDpi="1200" verticalDpi="1200" r:id="rId1"/>
  <headerFooter scaleWithDoc="0">
    <oddHeader>&amp;C&amp;"-,Bold"&amp;14Account 376.20 Curve Fitting&amp;RExhibit DJG-10
Page &amp;P of &amp;N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C122"/>
  <sheetViews>
    <sheetView tabSelected="1" zoomScaleNormal="100" workbookViewId="0">
      <pane ySplit="6" topLeftCell="A7" activePane="bottomLeft" state="frozen"/>
      <selection pane="bottomLeft" activeCell="N29" sqref="N29"/>
    </sheetView>
  </sheetViews>
  <sheetFormatPr defaultColWidth="9.1328125" defaultRowHeight="14.25" x14ac:dyDescent="0.45"/>
  <cols>
    <col min="1" max="1" width="8.73046875" style="15" customWidth="1"/>
    <col min="2" max="2" width="2.73046875" style="15" customWidth="1"/>
    <col min="3" max="3" width="15.3984375" style="15" customWidth="1"/>
    <col min="4" max="4" width="2.73046875" style="15" customWidth="1"/>
    <col min="5" max="5" width="13.73046875" style="4" customWidth="1"/>
    <col min="6" max="6" width="2.73046875" style="4" customWidth="1"/>
    <col min="7" max="7" width="13.73046875" style="106" customWidth="1"/>
    <col min="8" max="8" width="2.73046875" style="106" customWidth="1"/>
    <col min="9" max="9" width="13.73046875" style="106" customWidth="1"/>
    <col min="10" max="10" width="2.73046875" style="106" customWidth="1"/>
    <col min="11" max="11" width="13.73046875" style="106" customWidth="1"/>
    <col min="12" max="12" width="2.73046875" style="106" customWidth="1"/>
    <col min="13" max="13" width="13.73046875" style="106" customWidth="1"/>
    <col min="14" max="14" width="13.265625" style="106" bestFit="1" customWidth="1"/>
    <col min="15" max="15" width="12" style="106" bestFit="1" customWidth="1"/>
    <col min="16" max="16384" width="9.1328125" style="106"/>
  </cols>
  <sheetData>
    <row r="1" spans="1:29" x14ac:dyDescent="0.45">
      <c r="A1" s="34"/>
      <c r="B1" s="34"/>
      <c r="C1" s="34"/>
      <c r="D1" s="34"/>
      <c r="E1" s="7"/>
      <c r="F1" s="7"/>
      <c r="G1" s="13"/>
      <c r="H1" s="13"/>
      <c r="I1" s="13"/>
      <c r="J1" s="13"/>
      <c r="K1" s="13"/>
      <c r="L1" s="13"/>
      <c r="M1" s="13"/>
    </row>
    <row r="3" spans="1:29" x14ac:dyDescent="0.45">
      <c r="A3" s="104" t="s">
        <v>17</v>
      </c>
      <c r="B3" s="104"/>
      <c r="C3" s="104" t="s">
        <v>18</v>
      </c>
      <c r="D3" s="104"/>
      <c r="E3" s="35" t="s">
        <v>19</v>
      </c>
      <c r="F3" s="35"/>
      <c r="G3" s="104" t="s">
        <v>20</v>
      </c>
      <c r="H3" s="104"/>
      <c r="I3" s="104" t="s">
        <v>21</v>
      </c>
      <c r="J3" s="104"/>
      <c r="K3" s="104" t="s">
        <v>22</v>
      </c>
      <c r="L3" s="104"/>
      <c r="M3" s="104" t="s">
        <v>23</v>
      </c>
    </row>
    <row r="5" spans="1:29" x14ac:dyDescent="0.45">
      <c r="A5" s="59" t="s">
        <v>39</v>
      </c>
      <c r="B5" s="59"/>
      <c r="C5" s="59" t="s">
        <v>40</v>
      </c>
      <c r="D5" s="59"/>
      <c r="E5" s="36" t="s">
        <v>41</v>
      </c>
      <c r="F5" s="36"/>
      <c r="G5" s="157" t="s">
        <v>351</v>
      </c>
      <c r="H5" s="59"/>
      <c r="I5" s="157" t="s">
        <v>353</v>
      </c>
      <c r="J5" s="59"/>
      <c r="K5" s="59" t="s">
        <v>66</v>
      </c>
      <c r="L5" s="59"/>
      <c r="M5" s="59" t="s">
        <v>344</v>
      </c>
    </row>
    <row r="6" spans="1:29" x14ac:dyDescent="0.45">
      <c r="A6" s="103" t="s">
        <v>42</v>
      </c>
      <c r="B6" s="59"/>
      <c r="C6" s="103" t="s">
        <v>43</v>
      </c>
      <c r="D6" s="59"/>
      <c r="E6" s="37" t="s">
        <v>44</v>
      </c>
      <c r="F6" s="36"/>
      <c r="G6" s="149"/>
      <c r="H6" s="59"/>
      <c r="I6" s="149"/>
      <c r="J6" s="59"/>
      <c r="K6" s="103" t="s">
        <v>45</v>
      </c>
      <c r="L6" s="59"/>
      <c r="M6" s="103" t="s">
        <v>45</v>
      </c>
    </row>
    <row r="7" spans="1:29" x14ac:dyDescent="0.45">
      <c r="A7" s="104"/>
      <c r="B7" s="104"/>
      <c r="C7" s="104"/>
      <c r="D7" s="104"/>
      <c r="E7" s="35"/>
      <c r="F7" s="35"/>
      <c r="G7" s="104"/>
      <c r="H7" s="104"/>
      <c r="I7" s="104"/>
      <c r="J7" s="104"/>
      <c r="K7" s="104"/>
      <c r="L7" s="104"/>
      <c r="M7" s="104"/>
    </row>
    <row r="8" spans="1:29" x14ac:dyDescent="0.45">
      <c r="A8" s="38">
        <v>0</v>
      </c>
      <c r="B8" s="38"/>
      <c r="C8" s="39">
        <v>518478332</v>
      </c>
      <c r="D8" s="5"/>
      <c r="E8" s="40">
        <v>1</v>
      </c>
      <c r="F8" s="40"/>
      <c r="G8" s="40">
        <v>1</v>
      </c>
      <c r="H8" s="40"/>
      <c r="I8" s="40">
        <v>1</v>
      </c>
      <c r="J8" s="40"/>
      <c r="K8" s="41">
        <f>(G8-E8)^2</f>
        <v>0</v>
      </c>
      <c r="L8" s="41"/>
      <c r="M8" s="41">
        <f>(I8-E8)^2</f>
        <v>0</v>
      </c>
      <c r="N8" s="54">
        <f>C8*0.01</f>
        <v>5184783.32</v>
      </c>
      <c r="AB8" s="106">
        <v>61</v>
      </c>
      <c r="AC8" s="106">
        <v>0</v>
      </c>
    </row>
    <row r="9" spans="1:29" x14ac:dyDescent="0.45">
      <c r="A9" s="38">
        <v>0.5</v>
      </c>
      <c r="B9" s="38"/>
      <c r="C9" s="39">
        <v>512847419</v>
      </c>
      <c r="D9" s="5"/>
      <c r="E9" s="40">
        <v>0.99939999999999996</v>
      </c>
      <c r="F9" s="40"/>
      <c r="G9" s="40">
        <v>0.99920943660669304</v>
      </c>
      <c r="H9" s="40"/>
      <c r="I9" s="40">
        <v>0.99870355547108536</v>
      </c>
      <c r="J9" s="40"/>
      <c r="K9" s="41">
        <f t="shared" ref="K9:K72" si="0">(G9-E9)^2</f>
        <v>3.63144068686477E-8</v>
      </c>
      <c r="L9" s="41"/>
      <c r="M9" s="41">
        <f t="shared" ref="M9:M72" si="1">(I9-E9)^2</f>
        <v>4.8503498185507506E-7</v>
      </c>
      <c r="AB9" s="106">
        <v>61</v>
      </c>
      <c r="AC9" s="106">
        <v>1</v>
      </c>
    </row>
    <row r="10" spans="1:29" x14ac:dyDescent="0.45">
      <c r="A10" s="38">
        <v>1.5</v>
      </c>
      <c r="B10" s="38"/>
      <c r="C10" s="39">
        <v>507496593</v>
      </c>
      <c r="D10" s="5"/>
      <c r="E10" s="40">
        <v>0.99639999999999995</v>
      </c>
      <c r="F10" s="40"/>
      <c r="G10" s="40">
        <v>0.99756299257345438</v>
      </c>
      <c r="H10" s="40"/>
      <c r="I10" s="40">
        <v>0.99606012824475343</v>
      </c>
      <c r="J10" s="40"/>
      <c r="K10" s="41">
        <f t="shared" si="0"/>
        <v>1.3525517259101448E-6</v>
      </c>
      <c r="L10" s="41"/>
      <c r="M10" s="41">
        <f t="shared" si="1"/>
        <v>1.1551281001435282E-7</v>
      </c>
    </row>
    <row r="11" spans="1:29" x14ac:dyDescent="0.45">
      <c r="A11" s="38">
        <v>2.5</v>
      </c>
      <c r="B11" s="38"/>
      <c r="C11" s="39">
        <v>496226859</v>
      </c>
      <c r="D11" s="5"/>
      <c r="E11" s="40">
        <v>0.99219999999999997</v>
      </c>
      <c r="F11" s="40"/>
      <c r="G11" s="40">
        <v>0.99582582863363711</v>
      </c>
      <c r="H11" s="40"/>
      <c r="I11" s="40">
        <v>0.99333893677885665</v>
      </c>
      <c r="J11" s="40"/>
      <c r="K11" s="41">
        <f t="shared" si="0"/>
        <v>1.3146633280502972E-5</v>
      </c>
      <c r="L11" s="41"/>
      <c r="M11" s="41">
        <f t="shared" si="1"/>
        <v>1.2971769862324316E-6</v>
      </c>
    </row>
    <row r="12" spans="1:29" x14ac:dyDescent="0.45">
      <c r="A12" s="38">
        <v>3.5</v>
      </c>
      <c r="B12" s="38"/>
      <c r="C12" s="39">
        <v>453072133</v>
      </c>
      <c r="D12" s="5"/>
      <c r="E12" s="40">
        <v>0.98959999999999992</v>
      </c>
      <c r="F12" s="40"/>
      <c r="G12" s="40">
        <v>0.99398805129377132</v>
      </c>
      <c r="H12" s="40"/>
      <c r="I12" s="40">
        <v>0.99054307100812977</v>
      </c>
      <c r="J12" s="40"/>
      <c r="K12" s="41">
        <f t="shared" si="0"/>
        <v>1.9254994156768856E-5</v>
      </c>
      <c r="L12" s="41"/>
      <c r="M12" s="41">
        <f t="shared" si="1"/>
        <v>8.8938292637504725E-7</v>
      </c>
    </row>
    <row r="13" spans="1:29" x14ac:dyDescent="0.45">
      <c r="A13" s="38">
        <v>4.5</v>
      </c>
      <c r="B13" s="38"/>
      <c r="C13" s="39">
        <v>447905010</v>
      </c>
      <c r="D13" s="5"/>
      <c r="E13" s="40">
        <v>0.98629999999999995</v>
      </c>
      <c r="F13" s="40"/>
      <c r="G13" s="40">
        <v>0.9920449858074879</v>
      </c>
      <c r="H13" s="40"/>
      <c r="I13" s="40">
        <v>0.98766474416485794</v>
      </c>
      <c r="J13" s="40"/>
      <c r="K13" s="41">
        <f t="shared" si="0"/>
        <v>3.3004861928237921E-5</v>
      </c>
      <c r="L13" s="41"/>
      <c r="M13" s="41">
        <f t="shared" si="1"/>
        <v>1.862526635513931E-6</v>
      </c>
    </row>
    <row r="14" spans="1:29" x14ac:dyDescent="0.45">
      <c r="A14" s="38">
        <v>5.5</v>
      </c>
      <c r="B14" s="38"/>
      <c r="C14" s="39">
        <v>423077839</v>
      </c>
      <c r="D14" s="5"/>
      <c r="E14" s="40">
        <v>0.98409999999999997</v>
      </c>
      <c r="F14" s="40"/>
      <c r="G14" s="40">
        <v>0.98999867119253526</v>
      </c>
      <c r="H14" s="40"/>
      <c r="I14" s="40">
        <v>0.98471113140151889</v>
      </c>
      <c r="J14" s="40"/>
      <c r="K14" s="41">
        <f t="shared" si="0"/>
        <v>3.4794321837645671E-5</v>
      </c>
      <c r="L14" s="41"/>
      <c r="M14" s="41">
        <f t="shared" si="1"/>
        <v>3.7348158992247476E-7</v>
      </c>
    </row>
    <row r="15" spans="1:29" x14ac:dyDescent="0.45">
      <c r="A15" s="38">
        <v>6.5</v>
      </c>
      <c r="B15" s="38"/>
      <c r="C15" s="39">
        <v>426235021</v>
      </c>
      <c r="D15" s="5"/>
      <c r="E15" s="40">
        <v>0.98010000000000008</v>
      </c>
      <c r="F15" s="40"/>
      <c r="G15" s="40">
        <v>0.98783811816303779</v>
      </c>
      <c r="H15" s="40"/>
      <c r="I15" s="40">
        <v>0.98166974652842098</v>
      </c>
      <c r="J15" s="40"/>
      <c r="K15" s="41">
        <f t="shared" si="0"/>
        <v>5.9878472705134108E-5</v>
      </c>
      <c r="L15" s="41"/>
      <c r="M15" s="41">
        <f t="shared" si="1"/>
        <v>2.4641041634894709E-6</v>
      </c>
    </row>
    <row r="16" spans="1:29" x14ac:dyDescent="0.45">
      <c r="A16" s="38">
        <v>7.5</v>
      </c>
      <c r="B16" s="38"/>
      <c r="C16" s="39">
        <v>413991128</v>
      </c>
      <c r="D16" s="5"/>
      <c r="E16" s="40">
        <v>0.97640000000000005</v>
      </c>
      <c r="F16" s="40"/>
      <c r="G16" s="40">
        <v>0.98555823302364221</v>
      </c>
      <c r="H16" s="40"/>
      <c r="I16" s="40">
        <v>0.97855254472995878</v>
      </c>
      <c r="J16" s="40"/>
      <c r="K16" s="41">
        <f t="shared" si="0"/>
        <v>8.3873232115329807E-5</v>
      </c>
      <c r="L16" s="41"/>
      <c r="M16" s="41">
        <f t="shared" si="1"/>
        <v>4.6334488144731389E-6</v>
      </c>
    </row>
    <row r="17" spans="1:13" x14ac:dyDescent="0.45">
      <c r="A17" s="38">
        <v>8.5</v>
      </c>
      <c r="B17" s="38"/>
      <c r="C17" s="39">
        <v>406702560</v>
      </c>
      <c r="D17" s="5"/>
      <c r="E17" s="40">
        <v>0.97260000000000002</v>
      </c>
      <c r="F17" s="40"/>
      <c r="G17" s="40">
        <v>0.98316151346138136</v>
      </c>
      <c r="H17" s="40"/>
      <c r="I17" s="40">
        <v>0.97534199580634362</v>
      </c>
      <c r="J17" s="40"/>
      <c r="K17" s="41">
        <f t="shared" si="0"/>
        <v>1.1154556659493935E-4</v>
      </c>
      <c r="L17" s="41"/>
      <c r="M17" s="41">
        <f t="shared" si="1"/>
        <v>7.5185410020058898E-6</v>
      </c>
    </row>
    <row r="18" spans="1:13" x14ac:dyDescent="0.45">
      <c r="A18" s="38">
        <v>9.5</v>
      </c>
      <c r="B18" s="38"/>
      <c r="C18" s="39">
        <v>398498149</v>
      </c>
      <c r="D18" s="5"/>
      <c r="E18" s="40">
        <v>0.96840000000000004</v>
      </c>
      <c r="F18" s="40"/>
      <c r="G18" s="40">
        <v>0.98063572446692016</v>
      </c>
      <c r="H18" s="40"/>
      <c r="I18" s="40">
        <v>0.97205398814477595</v>
      </c>
      <c r="J18" s="40"/>
      <c r="K18" s="41">
        <f t="shared" si="0"/>
        <v>1.4971295323038759E-4</v>
      </c>
      <c r="L18" s="41"/>
      <c r="M18" s="41">
        <f t="shared" si="1"/>
        <v>1.3351629362162899E-5</v>
      </c>
    </row>
    <row r="19" spans="1:13" x14ac:dyDescent="0.45">
      <c r="A19" s="38">
        <v>10.5</v>
      </c>
      <c r="B19" s="38"/>
      <c r="C19" s="39">
        <v>390445259</v>
      </c>
      <c r="D19" s="5"/>
      <c r="E19" s="40">
        <v>0.96629999999999994</v>
      </c>
      <c r="F19" s="40"/>
      <c r="G19" s="40">
        <v>0.97797533201937836</v>
      </c>
      <c r="H19" s="40"/>
      <c r="I19" s="40">
        <v>0.96866917284223708</v>
      </c>
      <c r="J19" s="40"/>
      <c r="K19" s="41">
        <f t="shared" si="0"/>
        <v>1.3631337776272312E-4</v>
      </c>
      <c r="L19" s="41"/>
      <c r="M19" s="41">
        <f t="shared" si="1"/>
        <v>5.6129799563940262E-6</v>
      </c>
    </row>
    <row r="20" spans="1:13" x14ac:dyDescent="0.45">
      <c r="A20" s="38">
        <v>11.5</v>
      </c>
      <c r="B20" s="38"/>
      <c r="C20" s="39">
        <v>343312552</v>
      </c>
      <c r="D20" s="5"/>
      <c r="E20" s="40">
        <v>0.96430000000000005</v>
      </c>
      <c r="F20" s="40"/>
      <c r="G20" s="40">
        <v>0.97518334535494944</v>
      </c>
      <c r="H20" s="40"/>
      <c r="I20" s="40">
        <v>0.96520282035318228</v>
      </c>
      <c r="J20" s="40"/>
      <c r="K20" s="41">
        <f t="shared" si="0"/>
        <v>1.184472061150985E-4</v>
      </c>
      <c r="L20" s="41"/>
      <c r="M20" s="41">
        <f t="shared" si="1"/>
        <v>8.1508459012009026E-7</v>
      </c>
    </row>
    <row r="21" spans="1:13" x14ac:dyDescent="0.45">
      <c r="A21" s="38">
        <v>12.5</v>
      </c>
      <c r="B21" s="38"/>
      <c r="C21" s="39">
        <v>322419854</v>
      </c>
      <c r="D21" s="5"/>
      <c r="E21" s="40">
        <v>0.96189999999999998</v>
      </c>
      <c r="F21" s="40"/>
      <c r="G21" s="40">
        <v>0.97224618893797088</v>
      </c>
      <c r="H21" s="40"/>
      <c r="I21" s="40">
        <v>0.96163856983181262</v>
      </c>
      <c r="J21" s="40"/>
      <c r="K21" s="41">
        <f t="shared" si="0"/>
        <v>1.0704362554019145E-4</v>
      </c>
      <c r="L21" s="41"/>
      <c r="M21" s="41">
        <f t="shared" si="1"/>
        <v>6.8345732838471273E-8</v>
      </c>
    </row>
    <row r="22" spans="1:13" x14ac:dyDescent="0.45">
      <c r="A22" s="38">
        <v>13.5</v>
      </c>
      <c r="B22" s="38"/>
      <c r="C22" s="39">
        <v>264205519</v>
      </c>
      <c r="D22" s="5"/>
      <c r="E22" s="40">
        <v>0.95799999999999996</v>
      </c>
      <c r="F22" s="40"/>
      <c r="G22" s="40">
        <v>0.96915786410727744</v>
      </c>
      <c r="H22" s="40"/>
      <c r="I22" s="40">
        <v>0.95798728009966749</v>
      </c>
      <c r="J22" s="40"/>
      <c r="K22" s="41">
        <f t="shared" si="0"/>
        <v>1.2449793143647111E-4</v>
      </c>
      <c r="L22" s="41"/>
      <c r="M22" s="41">
        <f t="shared" si="1"/>
        <v>1.6179586446796059E-10</v>
      </c>
    </row>
    <row r="23" spans="1:13" x14ac:dyDescent="0.45">
      <c r="A23" s="38">
        <v>14.5</v>
      </c>
      <c r="B23" s="38"/>
      <c r="C23" s="39">
        <v>220134731</v>
      </c>
      <c r="D23" s="5"/>
      <c r="E23" s="40">
        <v>0.95609999999999995</v>
      </c>
      <c r="F23" s="40"/>
      <c r="G23" s="40">
        <v>0.96592194601196635</v>
      </c>
      <c r="H23" s="40"/>
      <c r="I23" s="40">
        <v>0.95423707115878542</v>
      </c>
      <c r="J23" s="40"/>
      <c r="K23" s="41">
        <f t="shared" si="0"/>
        <v>9.6470623461982632E-5</v>
      </c>
      <c r="L23" s="41"/>
      <c r="M23" s="41">
        <f t="shared" si="1"/>
        <v>3.4705038674289055E-6</v>
      </c>
    </row>
    <row r="24" spans="1:13" x14ac:dyDescent="0.45">
      <c r="A24" s="38">
        <v>15.5</v>
      </c>
      <c r="B24" s="38"/>
      <c r="C24" s="39">
        <v>210712525</v>
      </c>
      <c r="D24" s="5"/>
      <c r="E24" s="40">
        <v>0.95400000000000007</v>
      </c>
      <c r="F24" s="40"/>
      <c r="G24" s="40">
        <v>0.96252341743877678</v>
      </c>
      <c r="H24" s="40"/>
      <c r="I24" s="40">
        <v>0.95039403583676174</v>
      </c>
      <c r="J24" s="40"/>
      <c r="K24" s="41">
        <f t="shared" si="0"/>
        <v>7.2648644835643012E-5</v>
      </c>
      <c r="L24" s="41"/>
      <c r="M24" s="41">
        <f t="shared" si="1"/>
        <v>1.3002977546559101E-5</v>
      </c>
    </row>
    <row r="25" spans="1:13" x14ac:dyDescent="0.45">
      <c r="A25" s="38">
        <v>16.5</v>
      </c>
      <c r="B25" s="38"/>
      <c r="C25" s="39">
        <v>166544379</v>
      </c>
      <c r="D25" s="5"/>
      <c r="E25" s="40">
        <v>0.94980000000000009</v>
      </c>
      <c r="F25" s="40"/>
      <c r="G25" s="40">
        <v>0.95895578876679</v>
      </c>
      <c r="H25" s="40"/>
      <c r="I25" s="40">
        <v>0.94645113279080861</v>
      </c>
      <c r="J25" s="40"/>
      <c r="K25" s="41">
        <f t="shared" si="0"/>
        <v>8.3828467942076253E-5</v>
      </c>
      <c r="L25" s="41"/>
      <c r="M25" s="41">
        <f t="shared" si="1"/>
        <v>1.12149115847979E-5</v>
      </c>
    </row>
    <row r="26" spans="1:13" x14ac:dyDescent="0.45">
      <c r="A26" s="38">
        <v>17.5</v>
      </c>
      <c r="B26" s="38"/>
      <c r="C26" s="39">
        <v>159858999</v>
      </c>
      <c r="D26" s="5"/>
      <c r="E26" s="40">
        <v>0.94640000000000002</v>
      </c>
      <c r="F26" s="40"/>
      <c r="G26" s="40">
        <v>0.95522325863544477</v>
      </c>
      <c r="H26" s="40"/>
      <c r="I26" s="40">
        <v>0.94240931658118687</v>
      </c>
      <c r="J26" s="40"/>
      <c r="K26" s="41">
        <f t="shared" si="0"/>
        <v>7.7849892947950397E-5</v>
      </c>
      <c r="L26" s="41"/>
      <c r="M26" s="41">
        <f t="shared" si="1"/>
        <v>1.5925554149190176E-5</v>
      </c>
    </row>
    <row r="27" spans="1:13" x14ac:dyDescent="0.45">
      <c r="A27" s="38">
        <v>18.5</v>
      </c>
      <c r="B27" s="38"/>
      <c r="C27" s="39">
        <v>139778970</v>
      </c>
      <c r="D27" s="5"/>
      <c r="E27" s="40">
        <v>0.94140000000000001</v>
      </c>
      <c r="F27" s="40"/>
      <c r="G27" s="40">
        <v>0.95130926235488444</v>
      </c>
      <c r="H27" s="40"/>
      <c r="I27" s="40">
        <v>0.93826676070058002</v>
      </c>
      <c r="J27" s="40"/>
      <c r="K27" s="41">
        <f t="shared" si="0"/>
        <v>9.8193480417929708E-5</v>
      </c>
      <c r="L27" s="41"/>
      <c r="M27" s="41">
        <f t="shared" si="1"/>
        <v>9.817188507429924E-6</v>
      </c>
    </row>
    <row r="28" spans="1:13" x14ac:dyDescent="0.45">
      <c r="A28" s="38">
        <v>19.5</v>
      </c>
      <c r="B28" s="38"/>
      <c r="C28" s="39">
        <v>135437242</v>
      </c>
      <c r="D28" s="5"/>
      <c r="E28" s="40">
        <v>0.9405</v>
      </c>
      <c r="F28" s="40"/>
      <c r="G28" s="40">
        <v>0.94720679406745334</v>
      </c>
      <c r="H28" s="40"/>
      <c r="I28" s="40">
        <v>0.93401888423135748</v>
      </c>
      <c r="J28" s="40"/>
      <c r="K28" s="41">
        <f t="shared" si="0"/>
        <v>4.4981086663227269E-5</v>
      </c>
      <c r="L28" s="41"/>
      <c r="M28" s="41">
        <f t="shared" si="1"/>
        <v>4.2004861606546729E-5</v>
      </c>
    </row>
    <row r="29" spans="1:13" x14ac:dyDescent="0.45">
      <c r="A29" s="38">
        <v>20.5</v>
      </c>
      <c r="B29" s="38"/>
      <c r="C29" s="39">
        <v>119622085</v>
      </c>
      <c r="D29" s="5"/>
      <c r="E29" s="40">
        <v>0.93840000000000001</v>
      </c>
      <c r="F29" s="40"/>
      <c r="G29" s="40">
        <v>0.94292074018960248</v>
      </c>
      <c r="H29" s="40"/>
      <c r="I29" s="40">
        <v>0.92966930291635308</v>
      </c>
      <c r="J29" s="40"/>
      <c r="K29" s="41">
        <f t="shared" si="0"/>
        <v>2.0437091861886957E-5</v>
      </c>
      <c r="L29" s="41"/>
      <c r="M29" s="41">
        <f t="shared" si="1"/>
        <v>7.6225071566401049E-5</v>
      </c>
    </row>
    <row r="30" spans="1:13" x14ac:dyDescent="0.45">
      <c r="A30" s="38">
        <v>21.5</v>
      </c>
      <c r="B30" s="38"/>
      <c r="C30" s="39">
        <v>107917507</v>
      </c>
      <c r="D30" s="5"/>
      <c r="E30" s="40">
        <v>0.93319999999999992</v>
      </c>
      <c r="F30" s="40"/>
      <c r="G30" s="40">
        <v>0.93843288295203597</v>
      </c>
      <c r="H30" s="40"/>
      <c r="I30" s="40">
        <v>0.92520688504522552</v>
      </c>
      <c r="J30" s="40"/>
      <c r="K30" s="41">
        <f t="shared" si="0"/>
        <v>2.738306398970958E-5</v>
      </c>
      <c r="L30" s="41"/>
      <c r="M30" s="41">
        <f t="shared" si="1"/>
        <v>6.388988668023806E-5</v>
      </c>
    </row>
    <row r="31" spans="1:13" x14ac:dyDescent="0.45">
      <c r="A31" s="38">
        <v>22.5</v>
      </c>
      <c r="B31" s="38"/>
      <c r="C31" s="39">
        <v>97806909</v>
      </c>
      <c r="D31" s="5"/>
      <c r="E31" s="40">
        <v>0.93</v>
      </c>
      <c r="F31" s="40"/>
      <c r="G31" s="40">
        <v>0.93373568237488913</v>
      </c>
      <c r="H31" s="40"/>
      <c r="I31" s="40">
        <v>0.92064064954176306</v>
      </c>
      <c r="J31" s="40"/>
      <c r="K31" s="41">
        <f t="shared" si="0"/>
        <v>1.3955322806056932E-5</v>
      </c>
      <c r="L31" s="41"/>
      <c r="M31" s="41">
        <f t="shared" si="1"/>
        <v>8.7597441000101002E-5</v>
      </c>
    </row>
    <row r="32" spans="1:13" x14ac:dyDescent="0.45">
      <c r="A32" s="38">
        <v>23.5</v>
      </c>
      <c r="B32" s="38"/>
      <c r="C32" s="39">
        <v>89749831</v>
      </c>
      <c r="D32" s="5"/>
      <c r="E32" s="40">
        <v>0.9274</v>
      </c>
      <c r="F32" s="40"/>
      <c r="G32" s="40">
        <v>0.92883478952599885</v>
      </c>
      <c r="H32" s="40"/>
      <c r="I32" s="40">
        <v>0.91595221703438379</v>
      </c>
      <c r="J32" s="40"/>
      <c r="K32" s="41">
        <f t="shared" si="0"/>
        <v>2.0586209839159972E-6</v>
      </c>
      <c r="L32" s="41"/>
      <c r="M32" s="41">
        <f t="shared" si="1"/>
        <v>1.3105173482785278E-4</v>
      </c>
    </row>
    <row r="33" spans="1:13" x14ac:dyDescent="0.45">
      <c r="A33" s="38">
        <v>24.5</v>
      </c>
      <c r="B33" s="38"/>
      <c r="C33" s="39">
        <v>75124098</v>
      </c>
      <c r="D33" s="5"/>
      <c r="E33" s="40">
        <v>0.92379999999999995</v>
      </c>
      <c r="F33" s="40"/>
      <c r="G33" s="40">
        <v>0.923710237924945</v>
      </c>
      <c r="H33" s="40"/>
      <c r="I33" s="40">
        <v>0.91115706646534222</v>
      </c>
      <c r="J33" s="40"/>
      <c r="K33" s="41">
        <f t="shared" si="0"/>
        <v>8.0572301181714619E-9</v>
      </c>
      <c r="L33" s="41"/>
      <c r="M33" s="41">
        <f t="shared" si="1"/>
        <v>1.59843768361773E-4</v>
      </c>
    </row>
    <row r="34" spans="1:13" x14ac:dyDescent="0.45">
      <c r="A34" s="38">
        <v>25.5</v>
      </c>
      <c r="B34" s="38"/>
      <c r="C34" s="39">
        <v>76409095</v>
      </c>
      <c r="D34" s="5"/>
      <c r="E34" s="40">
        <v>0.91890000000000005</v>
      </c>
      <c r="F34" s="40"/>
      <c r="G34" s="40">
        <v>0.91835395404123876</v>
      </c>
      <c r="H34" s="40"/>
      <c r="I34" s="40">
        <v>0.90622894209597693</v>
      </c>
      <c r="J34" s="40"/>
      <c r="K34" s="41">
        <f t="shared" si="0"/>
        <v>2.9816618907953377E-7</v>
      </c>
      <c r="L34" s="41"/>
      <c r="M34" s="41">
        <f t="shared" si="1"/>
        <v>1.6055570840710676E-4</v>
      </c>
    </row>
    <row r="35" spans="1:13" x14ac:dyDescent="0.45">
      <c r="A35" s="38">
        <v>26.5</v>
      </c>
      <c r="B35" s="38"/>
      <c r="C35" s="39">
        <v>78764464</v>
      </c>
      <c r="D35" s="5"/>
      <c r="E35" s="40">
        <v>0.9154000000000001</v>
      </c>
      <c r="F35" s="40"/>
      <c r="G35" s="40">
        <v>0.91277245187291745</v>
      </c>
      <c r="H35" s="40"/>
      <c r="I35" s="40">
        <v>0.90118908993486135</v>
      </c>
      <c r="J35" s="40"/>
      <c r="K35" s="41">
        <f t="shared" si="0"/>
        <v>6.90400916013558E-6</v>
      </c>
      <c r="L35" s="41"/>
      <c r="M35" s="41">
        <f t="shared" si="1"/>
        <v>2.019499648794618E-4</v>
      </c>
    </row>
    <row r="36" spans="1:13" x14ac:dyDescent="0.45">
      <c r="A36" s="38">
        <v>27.5</v>
      </c>
      <c r="B36" s="38"/>
      <c r="C36" s="39">
        <v>70950469</v>
      </c>
      <c r="D36" s="5"/>
      <c r="E36" s="40">
        <v>0.91170000000000007</v>
      </c>
      <c r="F36" s="40"/>
      <c r="G36" s="40">
        <v>0.90694394742626117</v>
      </c>
      <c r="H36" s="40"/>
      <c r="I36" s="40">
        <v>0.89600779326739699</v>
      </c>
      <c r="J36" s="40"/>
      <c r="K36" s="41">
        <f t="shared" si="0"/>
        <v>2.2620036084168419E-5</v>
      </c>
      <c r="L36" s="41"/>
      <c r="M36" s="41">
        <f t="shared" si="1"/>
        <v>2.4624535213875329E-4</v>
      </c>
    </row>
    <row r="37" spans="1:13" x14ac:dyDescent="0.45">
      <c r="A37" s="38">
        <v>28.5</v>
      </c>
      <c r="B37" s="38"/>
      <c r="C37" s="39">
        <v>72086889</v>
      </c>
      <c r="D37" s="5"/>
      <c r="E37" s="40">
        <v>0.90790000000000004</v>
      </c>
      <c r="F37" s="40"/>
      <c r="G37" s="40">
        <v>0.90085986992092248</v>
      </c>
      <c r="H37" s="40"/>
      <c r="I37" s="40">
        <v>0.89070581997538201</v>
      </c>
      <c r="J37" s="40"/>
      <c r="K37" s="41">
        <f t="shared" si="0"/>
        <v>4.9563431530332551E-5</v>
      </c>
      <c r="L37" s="41"/>
      <c r="M37" s="41">
        <f t="shared" si="1"/>
        <v>2.9563982671897376E-4</v>
      </c>
    </row>
    <row r="38" spans="1:13" x14ac:dyDescent="0.45">
      <c r="A38" s="38">
        <v>29.5</v>
      </c>
      <c r="B38" s="38"/>
      <c r="C38" s="39">
        <v>69716600</v>
      </c>
      <c r="D38" s="5"/>
      <c r="E38" s="40">
        <v>0.90400000000000003</v>
      </c>
      <c r="F38" s="40"/>
      <c r="G38" s="40">
        <v>0.89452772802539338</v>
      </c>
      <c r="H38" s="40"/>
      <c r="I38" s="40">
        <v>0.88525708424737193</v>
      </c>
      <c r="J38" s="40"/>
      <c r="K38" s="41">
        <f t="shared" si="0"/>
        <v>8.9723936360918565E-5</v>
      </c>
      <c r="L38" s="41"/>
      <c r="M38" s="41">
        <f t="shared" si="1"/>
        <v>3.5129689091011447E-4</v>
      </c>
    </row>
    <row r="39" spans="1:13" x14ac:dyDescent="0.45">
      <c r="A39" s="38">
        <v>30.5</v>
      </c>
      <c r="B39" s="38"/>
      <c r="C39" s="39">
        <v>71340109</v>
      </c>
      <c r="D39" s="5"/>
      <c r="E39" s="40">
        <v>0.89650000000000007</v>
      </c>
      <c r="F39" s="40"/>
      <c r="G39" s="40">
        <v>0.8879239045068944</v>
      </c>
      <c r="H39" s="40"/>
      <c r="I39" s="40">
        <v>0.87967624180413329</v>
      </c>
      <c r="J39" s="40"/>
      <c r="K39" s="41">
        <f t="shared" si="0"/>
        <v>7.3549413906867436E-5</v>
      </c>
      <c r="L39" s="41"/>
      <c r="M39" s="41">
        <f t="shared" si="1"/>
        <v>2.8303883983299497E-4</v>
      </c>
    </row>
    <row r="40" spans="1:13" x14ac:dyDescent="0.45">
      <c r="A40" s="38">
        <v>31.5</v>
      </c>
      <c r="B40" s="38"/>
      <c r="C40" s="39">
        <v>71130340</v>
      </c>
      <c r="D40" s="5"/>
      <c r="E40" s="40">
        <v>0.88900000000000001</v>
      </c>
      <c r="F40" s="40"/>
      <c r="G40" s="40">
        <v>0.88103942811000058</v>
      </c>
      <c r="H40" s="40"/>
      <c r="I40" s="40">
        <v>0.87394339883275196</v>
      </c>
      <c r="J40" s="40"/>
      <c r="K40" s="41">
        <f t="shared" si="0"/>
        <v>6.3370704815849169E-5</v>
      </c>
      <c r="L40" s="41"/>
      <c r="M40" s="41">
        <f t="shared" si="1"/>
        <v>2.2670123870957538E-4</v>
      </c>
    </row>
    <row r="41" spans="1:13" x14ac:dyDescent="0.45">
      <c r="A41" s="38">
        <v>32.5</v>
      </c>
      <c r="B41" s="38"/>
      <c r="C41" s="39">
        <v>68022953</v>
      </c>
      <c r="D41" s="5"/>
      <c r="E41" s="40">
        <v>0.8798999999999999</v>
      </c>
      <c r="F41" s="40"/>
      <c r="G41" s="40">
        <v>0.87388298242926066</v>
      </c>
      <c r="H41" s="40"/>
      <c r="I41" s="40">
        <v>0.86806628062051172</v>
      </c>
      <c r="J41" s="40"/>
      <c r="K41" s="41">
        <f t="shared" si="0"/>
        <v>3.6204500446584828E-5</v>
      </c>
      <c r="L41" s="41"/>
      <c r="M41" s="41">
        <f t="shared" si="1"/>
        <v>1.400369143524742E-4</v>
      </c>
    </row>
    <row r="42" spans="1:13" x14ac:dyDescent="0.45">
      <c r="A42" s="38">
        <v>33.5</v>
      </c>
      <c r="B42" s="38"/>
      <c r="C42" s="39">
        <v>65680640</v>
      </c>
      <c r="D42" s="5"/>
      <c r="E42" s="40">
        <v>0.86939999999999995</v>
      </c>
      <c r="F42" s="40"/>
      <c r="G42" s="40">
        <v>0.8664291920112811</v>
      </c>
      <c r="H42" s="40"/>
      <c r="I42" s="40">
        <v>0.86203217497467743</v>
      </c>
      <c r="J42" s="40"/>
      <c r="K42" s="41">
        <f t="shared" si="0"/>
        <v>8.8257001058357309E-6</v>
      </c>
      <c r="L42" s="41"/>
      <c r="M42" s="41">
        <f t="shared" si="1"/>
        <v>5.4284845603768739E-5</v>
      </c>
    </row>
    <row r="43" spans="1:13" x14ac:dyDescent="0.45">
      <c r="A43" s="38">
        <v>34.5</v>
      </c>
      <c r="B43" s="38"/>
      <c r="C43" s="39">
        <v>63054654</v>
      </c>
      <c r="D43" s="5"/>
      <c r="E43" s="40">
        <v>0.85680000000000012</v>
      </c>
      <c r="F43" s="40"/>
      <c r="G43" s="40">
        <v>0.85866887514108914</v>
      </c>
      <c r="H43" s="40"/>
      <c r="I43" s="40">
        <v>0.85584099356496235</v>
      </c>
      <c r="J43" s="40"/>
      <c r="K43" s="41">
        <f t="shared" si="0"/>
        <v>3.4926942929805098E-6</v>
      </c>
      <c r="L43" s="41"/>
      <c r="M43" s="41">
        <f t="shared" si="1"/>
        <v>9.1969334244384881E-7</v>
      </c>
    </row>
    <row r="44" spans="1:13" x14ac:dyDescent="0.45">
      <c r="A44" s="38">
        <v>35.5</v>
      </c>
      <c r="B44" s="38"/>
      <c r="C44" s="39">
        <v>62033177</v>
      </c>
      <c r="D44" s="5"/>
      <c r="E44" s="40">
        <v>0.84560000000000002</v>
      </c>
      <c r="F44" s="40"/>
      <c r="G44" s="40">
        <v>0.85061213597342133</v>
      </c>
      <c r="H44" s="40"/>
      <c r="I44" s="40">
        <v>0.84948823591152622</v>
      </c>
      <c r="J44" s="40"/>
      <c r="K44" s="41">
        <f t="shared" si="0"/>
        <v>2.512150701606405E-5</v>
      </c>
      <c r="L44" s="41"/>
      <c r="M44" s="41">
        <f t="shared" si="1"/>
        <v>1.5118378503682022E-5</v>
      </c>
    </row>
    <row r="45" spans="1:13" x14ac:dyDescent="0.45">
      <c r="A45" s="38">
        <v>36.5</v>
      </c>
      <c r="B45" s="38"/>
      <c r="C45" s="39">
        <v>59920223</v>
      </c>
      <c r="D45" s="5"/>
      <c r="E45" s="40">
        <v>0.83700000000000008</v>
      </c>
      <c r="F45" s="40"/>
      <c r="G45" s="40">
        <v>0.84223205673948665</v>
      </c>
      <c r="H45" s="40"/>
      <c r="I45" s="40">
        <v>0.84296508680292892</v>
      </c>
      <c r="J45" s="40"/>
      <c r="K45" s="41">
        <f t="shared" si="0"/>
        <v>2.7374417725206817E-5</v>
      </c>
      <c r="L45" s="41"/>
      <c r="M45" s="41">
        <f t="shared" si="1"/>
        <v>3.5582260566475845E-5</v>
      </c>
    </row>
    <row r="46" spans="1:13" x14ac:dyDescent="0.45">
      <c r="A46" s="38">
        <v>37.5</v>
      </c>
      <c r="B46" s="38"/>
      <c r="C46" s="39">
        <v>56592553</v>
      </c>
      <c r="D46" s="5"/>
      <c r="E46" s="40">
        <v>0.82920000000000005</v>
      </c>
      <c r="F46" s="40"/>
      <c r="G46" s="40">
        <v>0.83351956842777253</v>
      </c>
      <c r="H46" s="40"/>
      <c r="I46" s="40">
        <v>0.8362763011101173</v>
      </c>
      <c r="J46" s="40"/>
      <c r="K46" s="41">
        <f t="shared" si="0"/>
        <v>1.8658671402208813E-5</v>
      </c>
      <c r="L46" s="41"/>
      <c r="M46" s="41">
        <f t="shared" si="1"/>
        <v>5.0074037401046705E-5</v>
      </c>
    </row>
    <row r="47" spans="1:13" x14ac:dyDescent="0.45">
      <c r="A47" s="38">
        <v>38.5</v>
      </c>
      <c r="B47" s="38"/>
      <c r="C47" s="39">
        <v>54435770</v>
      </c>
      <c r="D47" s="5"/>
      <c r="E47" s="40">
        <v>0.82299999999999995</v>
      </c>
      <c r="F47" s="40"/>
      <c r="G47" s="40">
        <v>0.82448652282358226</v>
      </c>
      <c r="H47" s="40"/>
      <c r="I47" s="40">
        <v>0.82940342601255312</v>
      </c>
      <c r="J47" s="40"/>
      <c r="K47" s="41">
        <f t="shared" si="0"/>
        <v>2.2097501050311045E-6</v>
      </c>
      <c r="L47" s="41"/>
      <c r="M47" s="41">
        <f t="shared" si="1"/>
        <v>4.1003864698242595E-5</v>
      </c>
    </row>
    <row r="48" spans="1:13" x14ac:dyDescent="0.45">
      <c r="A48" s="38">
        <v>39.5</v>
      </c>
      <c r="B48" s="38"/>
      <c r="C48" s="39">
        <v>55161709</v>
      </c>
      <c r="D48" s="5"/>
      <c r="E48" s="40">
        <v>0.81810000000000005</v>
      </c>
      <c r="F48" s="40"/>
      <c r="G48" s="40">
        <v>0.81510487830536471</v>
      </c>
      <c r="H48" s="40"/>
      <c r="I48" s="40">
        <v>0.82236150178161993</v>
      </c>
      <c r="J48" s="40"/>
      <c r="K48" s="41">
        <f t="shared" si="0"/>
        <v>8.9707539656752635E-6</v>
      </c>
      <c r="L48" s="41"/>
      <c r="M48" s="41">
        <f t="shared" si="1"/>
        <v>1.816039743474942E-5</v>
      </c>
    </row>
    <row r="49" spans="1:13" x14ac:dyDescent="0.45">
      <c r="A49" s="38">
        <v>40.5</v>
      </c>
      <c r="B49" s="38"/>
      <c r="C49" s="39">
        <v>52328542</v>
      </c>
      <c r="D49" s="5"/>
      <c r="E49" s="40">
        <v>0.81540000000000001</v>
      </c>
      <c r="F49" s="40"/>
      <c r="G49" s="40">
        <v>0.80536617869401883</v>
      </c>
      <c r="H49" s="40"/>
      <c r="I49" s="40">
        <v>0.81512156279677928</v>
      </c>
      <c r="J49" s="40"/>
      <c r="K49" s="41">
        <f t="shared" si="0"/>
        <v>1.0067757000036193E-4</v>
      </c>
      <c r="L49" s="41"/>
      <c r="M49" s="41">
        <f t="shared" si="1"/>
        <v>7.7527276137386704E-8</v>
      </c>
    </row>
    <row r="50" spans="1:13" x14ac:dyDescent="0.45">
      <c r="A50" s="38">
        <v>41.5</v>
      </c>
      <c r="B50" s="38"/>
      <c r="C50" s="39">
        <v>49717964</v>
      </c>
      <c r="D50" s="5"/>
      <c r="E50" s="40">
        <v>0.81169999999999998</v>
      </c>
      <c r="F50" s="40"/>
      <c r="G50" s="40">
        <v>0.79528444262917664</v>
      </c>
      <c r="H50" s="40"/>
      <c r="I50" s="40">
        <v>0.80770992209628856</v>
      </c>
      <c r="J50" s="40"/>
      <c r="K50" s="41">
        <f t="shared" si="0"/>
        <v>2.6947052379479254E-4</v>
      </c>
      <c r="L50" s="41"/>
      <c r="M50" s="41">
        <f t="shared" si="1"/>
        <v>1.5920721677686117E-5</v>
      </c>
    </row>
    <row r="51" spans="1:13" x14ac:dyDescent="0.45">
      <c r="A51" s="38">
        <v>42.5</v>
      </c>
      <c r="B51" s="38"/>
      <c r="C51" s="39">
        <v>49475602</v>
      </c>
      <c r="D51" s="5"/>
      <c r="E51" s="40">
        <v>0.80689999999999995</v>
      </c>
      <c r="F51" s="40"/>
      <c r="G51" s="40">
        <v>0.78483119460218698</v>
      </c>
      <c r="H51" s="40"/>
      <c r="I51" s="40">
        <v>0.80008629700319889</v>
      </c>
      <c r="J51" s="40"/>
      <c r="K51" s="41">
        <f t="shared" si="0"/>
        <v>4.8703217168653904E-4</v>
      </c>
      <c r="L51" s="41"/>
      <c r="M51" s="41">
        <f t="shared" si="1"/>
        <v>4.6426548528615791E-5</v>
      </c>
    </row>
    <row r="52" spans="1:13" x14ac:dyDescent="0.45">
      <c r="A52" s="38">
        <v>43.5</v>
      </c>
      <c r="B52" s="38"/>
      <c r="C52" s="39">
        <v>47204629</v>
      </c>
      <c r="D52" s="5"/>
      <c r="E52" s="40">
        <v>0.80370000000000008</v>
      </c>
      <c r="F52" s="40"/>
      <c r="G52" s="40">
        <v>0.77399930950672413</v>
      </c>
      <c r="H52" s="40"/>
      <c r="I52" s="40">
        <v>0.79228646400703051</v>
      </c>
      <c r="J52" s="40"/>
      <c r="K52" s="41">
        <f t="shared" si="0"/>
        <v>8.8213101577737233E-4</v>
      </c>
      <c r="L52" s="41"/>
      <c r="M52" s="41">
        <f t="shared" si="1"/>
        <v>1.3026880386281188E-4</v>
      </c>
    </row>
    <row r="53" spans="1:13" x14ac:dyDescent="0.45">
      <c r="A53" s="38">
        <v>44.5</v>
      </c>
      <c r="B53" s="38"/>
      <c r="C53" s="39">
        <v>46312058</v>
      </c>
      <c r="D53" s="5"/>
      <c r="E53" s="40">
        <v>0.80019999999999991</v>
      </c>
      <c r="F53" s="40"/>
      <c r="G53" s="40">
        <v>0.76280548278072891</v>
      </c>
      <c r="H53" s="40"/>
      <c r="I53" s="40">
        <v>0.7842662933550858</v>
      </c>
      <c r="J53" s="40"/>
      <c r="K53" s="41">
        <f t="shared" si="0"/>
        <v>1.3983499180623559E-3</v>
      </c>
      <c r="L53" s="41"/>
      <c r="M53" s="41">
        <f t="shared" si="1"/>
        <v>2.5388300744618017E-4</v>
      </c>
    </row>
    <row r="54" spans="1:13" x14ac:dyDescent="0.45">
      <c r="A54" s="38">
        <v>45.5</v>
      </c>
      <c r="B54" s="38"/>
      <c r="C54" s="39">
        <v>44735251</v>
      </c>
      <c r="D54" s="5"/>
      <c r="E54" s="40">
        <v>0.79659999999999997</v>
      </c>
      <c r="F54" s="40"/>
      <c r="G54" s="40">
        <v>0.75122183372738571</v>
      </c>
      <c r="H54" s="40"/>
      <c r="I54" s="40">
        <v>0.77606065492122067</v>
      </c>
      <c r="J54" s="40"/>
      <c r="K54" s="41">
        <f t="shared" si="0"/>
        <v>2.0591779742650264E-3</v>
      </c>
      <c r="L54" s="41"/>
      <c r="M54" s="41">
        <f t="shared" si="1"/>
        <v>4.218646962651756E-4</v>
      </c>
    </row>
    <row r="55" spans="1:13" x14ac:dyDescent="0.45">
      <c r="A55" s="38">
        <v>46.5</v>
      </c>
      <c r="B55" s="38"/>
      <c r="C55" s="39">
        <v>46464076</v>
      </c>
      <c r="D55" s="5"/>
      <c r="E55" s="40">
        <v>0.79299999999999993</v>
      </c>
      <c r="F55" s="40"/>
      <c r="G55" s="40">
        <v>0.73924353233236584</v>
      </c>
      <c r="H55" s="40"/>
      <c r="I55" s="40">
        <v>0.76763276929837376</v>
      </c>
      <c r="J55" s="40"/>
      <c r="K55" s="41">
        <f t="shared" si="0"/>
        <v>2.8897578161013893E-3</v>
      </c>
      <c r="L55" s="41"/>
      <c r="M55" s="41">
        <f t="shared" si="1"/>
        <v>6.434963934695251E-4</v>
      </c>
    </row>
    <row r="56" spans="1:13" x14ac:dyDescent="0.45">
      <c r="A56" s="38">
        <v>47.5</v>
      </c>
      <c r="B56" s="38"/>
      <c r="C56" s="39">
        <v>48105396</v>
      </c>
      <c r="D56" s="5"/>
      <c r="E56" s="40">
        <v>0.79049999999999998</v>
      </c>
      <c r="F56" s="40"/>
      <c r="G56" s="40">
        <v>0.72689052886069261</v>
      </c>
      <c r="H56" s="40"/>
      <c r="I56" s="40">
        <v>0.75900791451617589</v>
      </c>
      <c r="J56" s="40"/>
      <c r="K56" s="41">
        <f t="shared" si="0"/>
        <v>4.0461648186223779E-3</v>
      </c>
      <c r="L56" s="41"/>
      <c r="M56" s="41">
        <f t="shared" si="1"/>
        <v>9.9175144812048421E-4</v>
      </c>
    </row>
    <row r="57" spans="1:13" x14ac:dyDescent="0.45">
      <c r="A57" s="38">
        <v>48.5</v>
      </c>
      <c r="B57" s="38"/>
      <c r="C57" s="39">
        <v>49333745</v>
      </c>
      <c r="D57" s="5"/>
      <c r="E57" s="40">
        <v>0.7883</v>
      </c>
      <c r="F57" s="40"/>
      <c r="G57" s="40">
        <v>0.7141369554420578</v>
      </c>
      <c r="H57" s="40"/>
      <c r="I57" s="40">
        <v>0.75016026897614896</v>
      </c>
      <c r="J57" s="40"/>
      <c r="K57" s="41">
        <f t="shared" si="0"/>
        <v>5.5001571781033206E-3</v>
      </c>
      <c r="L57" s="41"/>
      <c r="M57" s="41">
        <f t="shared" si="1"/>
        <v>1.4546390825717057E-3</v>
      </c>
    </row>
    <row r="58" spans="1:13" x14ac:dyDescent="0.45">
      <c r="A58" s="38">
        <v>49.5</v>
      </c>
      <c r="B58" s="38"/>
      <c r="C58" s="39">
        <v>49728920</v>
      </c>
      <c r="D58" s="5"/>
      <c r="E58" s="40">
        <v>0.78670000000000007</v>
      </c>
      <c r="F58" s="40"/>
      <c r="G58" s="40">
        <v>0.70098148581832664</v>
      </c>
      <c r="H58" s="40"/>
      <c r="I58" s="40">
        <v>0.74110480749066132</v>
      </c>
      <c r="J58" s="40"/>
      <c r="K58" s="41">
        <f t="shared" si="0"/>
        <v>7.3476636735137473E-3</v>
      </c>
      <c r="L58" s="41"/>
      <c r="M58" s="41">
        <f t="shared" si="1"/>
        <v>2.0789215799636601E-3</v>
      </c>
    </row>
    <row r="59" spans="1:13" x14ac:dyDescent="0.45">
      <c r="A59" s="93">
        <v>50.5</v>
      </c>
      <c r="B59" s="93"/>
      <c r="C59" s="94">
        <v>45795004</v>
      </c>
      <c r="D59" s="61"/>
      <c r="E59" s="67">
        <v>0.7854000000000001</v>
      </c>
      <c r="F59" s="67"/>
      <c r="G59" s="67">
        <v>0.6874479168323403</v>
      </c>
      <c r="H59" s="67"/>
      <c r="I59" s="67">
        <v>0.73182753530542177</v>
      </c>
      <c r="J59" s="67"/>
      <c r="K59" s="95">
        <f t="shared" si="0"/>
        <v>9.5946105968841428E-3</v>
      </c>
      <c r="L59" s="95"/>
      <c r="M59" s="95">
        <f t="shared" si="1"/>
        <v>2.8700089734518411E-3</v>
      </c>
    </row>
    <row r="60" spans="1:13" x14ac:dyDescent="0.45">
      <c r="A60" s="93">
        <v>51.5</v>
      </c>
      <c r="B60" s="93"/>
      <c r="C60" s="94">
        <v>42897593</v>
      </c>
      <c r="D60" s="61"/>
      <c r="E60" s="67">
        <v>0.78370000000000006</v>
      </c>
      <c r="F60" s="67"/>
      <c r="G60" s="67">
        <v>0.67351421345046569</v>
      </c>
      <c r="H60" s="67"/>
      <c r="I60" s="67">
        <v>0.7223325861876978</v>
      </c>
      <c r="J60" s="67"/>
      <c r="K60" s="95">
        <f t="shared" si="0"/>
        <v>1.2140907557539549E-2</v>
      </c>
      <c r="L60" s="95"/>
      <c r="M60" s="95">
        <f t="shared" si="1"/>
        <v>3.7659594780103467E-3</v>
      </c>
    </row>
    <row r="61" spans="1:13" x14ac:dyDescent="0.45">
      <c r="A61" s="38">
        <v>52.5</v>
      </c>
      <c r="B61" s="38"/>
      <c r="C61" s="39">
        <v>36360969</v>
      </c>
      <c r="D61" s="5"/>
      <c r="E61" s="40">
        <v>0.78200000000000003</v>
      </c>
      <c r="F61" s="40"/>
      <c r="G61" s="40">
        <v>0.65918395758438808</v>
      </c>
      <c r="H61" s="40"/>
      <c r="I61" s="40">
        <v>0.71261848786714099</v>
      </c>
      <c r="J61" s="40"/>
      <c r="K61" s="41">
        <f t="shared" si="0"/>
        <v>1.5083780274633394E-2</v>
      </c>
      <c r="L61" s="41"/>
      <c r="M61" s="41">
        <f t="shared" si="1"/>
        <v>4.8137942258420652E-3</v>
      </c>
    </row>
    <row r="62" spans="1:13" x14ac:dyDescent="0.45">
      <c r="A62" s="38">
        <v>53.5</v>
      </c>
      <c r="B62" s="38"/>
      <c r="C62" s="39">
        <v>31717527</v>
      </c>
      <c r="D62" s="5"/>
      <c r="E62" s="40">
        <v>0.78</v>
      </c>
      <c r="F62" s="40"/>
      <c r="G62" s="40">
        <v>0.64448530196374776</v>
      </c>
      <c r="H62" s="40"/>
      <c r="I62" s="40">
        <v>0.70267822450986461</v>
      </c>
      <c r="J62" s="40"/>
      <c r="K62" s="41">
        <f t="shared" si="0"/>
        <v>1.8364233383856635E-2</v>
      </c>
      <c r="L62" s="41"/>
      <c r="M62" s="41">
        <f t="shared" si="1"/>
        <v>5.978656964946906E-3</v>
      </c>
    </row>
    <row r="63" spans="1:13" x14ac:dyDescent="0.45">
      <c r="A63" s="38">
        <v>54.5</v>
      </c>
      <c r="B63" s="38"/>
      <c r="C63" s="39">
        <v>28721149</v>
      </c>
      <c r="D63" s="5"/>
      <c r="E63" s="40">
        <v>0.77900000000000003</v>
      </c>
      <c r="F63" s="40"/>
      <c r="G63" s="40">
        <v>0.62940221489728254</v>
      </c>
      <c r="H63" s="40"/>
      <c r="I63" s="40">
        <v>0.69252330840091281</v>
      </c>
      <c r="J63" s="40"/>
      <c r="K63" s="41">
        <f t="shared" si="0"/>
        <v>2.237949730763884E-2</v>
      </c>
      <c r="L63" s="41"/>
      <c r="M63" s="41">
        <f t="shared" si="1"/>
        <v>7.4782181899236419E-3</v>
      </c>
    </row>
    <row r="64" spans="1:13" x14ac:dyDescent="0.45">
      <c r="A64" s="38">
        <v>55.5</v>
      </c>
      <c r="B64" s="38"/>
      <c r="C64" s="39">
        <v>26578465</v>
      </c>
      <c r="D64" s="5"/>
      <c r="E64" s="40">
        <v>0.77780000000000005</v>
      </c>
      <c r="F64" s="40"/>
      <c r="G64" s="40">
        <v>0.61394467018952392</v>
      </c>
      <c r="H64" s="40"/>
      <c r="I64" s="40">
        <v>0.68213555741429521</v>
      </c>
      <c r="J64" s="40"/>
      <c r="K64" s="41">
        <f t="shared" si="0"/>
        <v>2.6848569107299904E-2</v>
      </c>
      <c r="L64" s="41"/>
      <c r="M64" s="41">
        <f t="shared" si="1"/>
        <v>9.1516855752336174E-3</v>
      </c>
    </row>
    <row r="65" spans="1:13" x14ac:dyDescent="0.45">
      <c r="A65" s="93">
        <v>56.5</v>
      </c>
      <c r="B65" s="93"/>
      <c r="C65" s="94">
        <v>22616378</v>
      </c>
      <c r="D65" s="61"/>
      <c r="E65" s="67">
        <v>0.77700000000000002</v>
      </c>
      <c r="F65" s="67"/>
      <c r="G65" s="67">
        <v>0.5981454592014176</v>
      </c>
      <c r="H65" s="67"/>
      <c r="I65" s="67">
        <v>0.67153962786232635</v>
      </c>
      <c r="J65" s="67"/>
      <c r="K65" s="95">
        <f t="shared" si="0"/>
        <v>3.1988946764271789E-2</v>
      </c>
      <c r="L65" s="95"/>
      <c r="M65" s="95">
        <f t="shared" si="1"/>
        <v>1.1121890091416618E-2</v>
      </c>
    </row>
    <row r="66" spans="1:13" x14ac:dyDescent="0.45">
      <c r="A66" s="93">
        <v>57.5</v>
      </c>
      <c r="B66" s="93"/>
      <c r="C66" s="94">
        <v>17603068</v>
      </c>
      <c r="D66" s="61"/>
      <c r="E66" s="67">
        <v>0.77680000000000005</v>
      </c>
      <c r="F66" s="67"/>
      <c r="G66" s="67">
        <v>0.58199693160595389</v>
      </c>
      <c r="H66" s="67"/>
      <c r="I66" s="67">
        <v>0.66070651499024124</v>
      </c>
      <c r="J66" s="67"/>
      <c r="K66" s="95">
        <f t="shared" si="0"/>
        <v>3.7948235455735425E-2</v>
      </c>
      <c r="L66" s="95"/>
      <c r="M66" s="95">
        <f t="shared" si="1"/>
        <v>1.3477697261711092E-2</v>
      </c>
    </row>
    <row r="67" spans="1:13" x14ac:dyDescent="0.45">
      <c r="A67" s="93">
        <v>58.5</v>
      </c>
      <c r="B67" s="93"/>
      <c r="C67" s="94">
        <v>12816679</v>
      </c>
      <c r="D67" s="61"/>
      <c r="E67" s="67">
        <v>0.77670000000000006</v>
      </c>
      <c r="F67" s="67"/>
      <c r="G67" s="67">
        <v>0.56551681700676382</v>
      </c>
      <c r="H67" s="67"/>
      <c r="I67" s="67">
        <v>0.64967379909939649</v>
      </c>
      <c r="J67" s="67"/>
      <c r="K67" s="95">
        <f t="shared" si="0"/>
        <v>4.4598336779154701E-2</v>
      </c>
      <c r="L67" s="95"/>
      <c r="M67" s="95">
        <f t="shared" si="1"/>
        <v>1.6135655715240498E-2</v>
      </c>
    </row>
    <row r="68" spans="1:13" x14ac:dyDescent="0.45">
      <c r="A68" s="38">
        <v>59.5</v>
      </c>
      <c r="B68" s="38"/>
      <c r="C68" s="39">
        <v>9110020</v>
      </c>
      <c r="D68" s="5"/>
      <c r="E68" s="40">
        <v>0.7762</v>
      </c>
      <c r="F68" s="40"/>
      <c r="G68" s="40">
        <v>0.54874241239357691</v>
      </c>
      <c r="H68" s="40"/>
      <c r="I68" s="40">
        <v>0.63840242910907241</v>
      </c>
      <c r="J68" s="40"/>
      <c r="K68" s="41">
        <f t="shared" si="0"/>
        <v>5.1736954159733638E-2</v>
      </c>
      <c r="L68" s="41"/>
      <c r="M68" s="41">
        <f t="shared" si="1"/>
        <v>1.8988170543440215E-2</v>
      </c>
    </row>
    <row r="69" spans="1:13" ht="14.65" thickBot="1" x14ac:dyDescent="0.5">
      <c r="A69" s="42">
        <v>60.5</v>
      </c>
      <c r="B69" s="42"/>
      <c r="C69" s="43">
        <v>5607739</v>
      </c>
      <c r="D69" s="44"/>
      <c r="E69" s="45">
        <v>0.76950000000000007</v>
      </c>
      <c r="F69" s="45"/>
      <c r="G69" s="45">
        <v>0.53167677916240974</v>
      </c>
      <c r="H69" s="45"/>
      <c r="I69" s="45">
        <v>0.62693937604049377</v>
      </c>
      <c r="J69" s="45"/>
      <c r="K69" s="46">
        <f t="shared" si="0"/>
        <v>5.6559884369565258E-2</v>
      </c>
      <c r="L69" s="46"/>
      <c r="M69" s="46">
        <f t="shared" si="1"/>
        <v>2.0323531503723763E-2</v>
      </c>
    </row>
    <row r="70" spans="1:13" x14ac:dyDescent="0.45">
      <c r="A70" s="38">
        <v>61.5</v>
      </c>
      <c r="B70" s="38"/>
      <c r="C70" s="39">
        <v>2733631</v>
      </c>
      <c r="D70" s="5"/>
      <c r="E70" s="40">
        <v>0.76840000000000008</v>
      </c>
      <c r="F70" s="40"/>
      <c r="G70" s="40">
        <v>0.51434636291985125</v>
      </c>
      <c r="H70" s="40"/>
      <c r="I70" s="40">
        <v>0.61524537763762266</v>
      </c>
      <c r="J70" s="40"/>
      <c r="K70" s="41">
        <f t="shared" si="0"/>
        <v>6.4543250513651979E-2</v>
      </c>
      <c r="L70" s="41"/>
      <c r="M70" s="41">
        <f t="shared" si="1"/>
        <v>2.345633835096244E-2</v>
      </c>
    </row>
    <row r="71" spans="1:13" x14ac:dyDescent="0.45">
      <c r="A71" s="38">
        <v>62.5</v>
      </c>
      <c r="B71" s="38"/>
      <c r="C71" s="39">
        <v>2632709</v>
      </c>
      <c r="D71" s="5"/>
      <c r="E71" s="40">
        <v>0.76840000000000008</v>
      </c>
      <c r="F71" s="40"/>
      <c r="G71" s="40">
        <v>0.49679220163210208</v>
      </c>
      <c r="H71" s="40"/>
      <c r="I71" s="40">
        <v>0.60336458798439685</v>
      </c>
      <c r="J71" s="40"/>
      <c r="K71" s="41">
        <f t="shared" si="0"/>
        <v>7.377079613425673E-2</v>
      </c>
      <c r="L71" s="41"/>
      <c r="M71" s="41">
        <f t="shared" si="1"/>
        <v>2.7236687219159915E-2</v>
      </c>
    </row>
    <row r="72" spans="1:13" x14ac:dyDescent="0.45">
      <c r="A72" s="38">
        <v>63.5</v>
      </c>
      <c r="B72" s="38"/>
      <c r="C72" s="39">
        <v>2510480</v>
      </c>
      <c r="D72" s="5"/>
      <c r="E72" s="40">
        <v>0.76840000000000008</v>
      </c>
      <c r="F72" s="40"/>
      <c r="G72" s="40">
        <v>0.47902998105076577</v>
      </c>
      <c r="H72" s="40"/>
      <c r="I72" s="40">
        <v>0.59126951657146265</v>
      </c>
      <c r="J72" s="40"/>
      <c r="K72" s="41">
        <f t="shared" si="0"/>
        <v>8.3735007866680228E-2</v>
      </c>
      <c r="L72" s="41"/>
      <c r="M72" s="41">
        <f t="shared" si="1"/>
        <v>3.1375208159627375E-2</v>
      </c>
    </row>
    <row r="73" spans="1:13" x14ac:dyDescent="0.45">
      <c r="A73" s="38">
        <v>64.5</v>
      </c>
      <c r="B73" s="38"/>
      <c r="C73" s="39"/>
      <c r="D73" s="38"/>
      <c r="E73" s="40"/>
      <c r="F73" s="40"/>
      <c r="G73" s="40">
        <v>0.46109507235693975</v>
      </c>
      <c r="H73" s="40"/>
      <c r="I73" s="40">
        <v>0.57899318319840842</v>
      </c>
      <c r="J73" s="40"/>
      <c r="K73" s="47"/>
      <c r="L73" s="41"/>
      <c r="M73" s="47"/>
    </row>
    <row r="74" spans="1:13" x14ac:dyDescent="0.45">
      <c r="A74" s="38"/>
      <c r="B74" s="38"/>
      <c r="C74" s="39"/>
      <c r="D74" s="38"/>
      <c r="E74" s="40"/>
      <c r="F74" s="40"/>
      <c r="G74" s="40"/>
      <c r="H74" s="40"/>
      <c r="I74" s="40"/>
      <c r="J74" s="40"/>
      <c r="K74" s="41"/>
      <c r="L74" s="41"/>
      <c r="M74" s="41"/>
    </row>
    <row r="75" spans="1:13" x14ac:dyDescent="0.45">
      <c r="A75" s="38"/>
      <c r="B75" s="38"/>
      <c r="C75" s="38"/>
      <c r="D75" s="38"/>
      <c r="G75" s="35"/>
      <c r="H75" s="35"/>
      <c r="I75" s="35"/>
      <c r="J75" s="35"/>
      <c r="K75" s="48"/>
      <c r="L75" s="48"/>
      <c r="M75" s="48"/>
    </row>
    <row r="76" spans="1:13" x14ac:dyDescent="0.45">
      <c r="A76" s="49" t="s">
        <v>46</v>
      </c>
      <c r="B76" s="49"/>
      <c r="C76" s="38"/>
      <c r="D76" s="38"/>
      <c r="G76" s="35"/>
      <c r="H76" s="35"/>
      <c r="I76" s="35" t="s">
        <v>24</v>
      </c>
      <c r="J76" s="35"/>
      <c r="K76" s="41">
        <f>SUM(K8:K73)</f>
        <v>0.57624119701991317</v>
      </c>
      <c r="L76" s="41"/>
      <c r="M76" s="50">
        <f>SUM(M8:M73)</f>
        <v>0.20498489158641778</v>
      </c>
    </row>
    <row r="77" spans="1:13" x14ac:dyDescent="0.45">
      <c r="A77" s="49"/>
      <c r="B77" s="49"/>
      <c r="C77" s="38"/>
      <c r="D77" s="38"/>
      <c r="G77" s="35"/>
      <c r="H77" s="35"/>
      <c r="I77" s="35"/>
      <c r="J77" s="35"/>
      <c r="K77" s="41"/>
      <c r="L77" s="41"/>
      <c r="M77" s="41"/>
    </row>
    <row r="78" spans="1:13" x14ac:dyDescent="0.45">
      <c r="A78" s="49" t="s">
        <v>47</v>
      </c>
      <c r="B78" s="49"/>
      <c r="C78" s="38"/>
      <c r="D78" s="38"/>
      <c r="G78" s="35"/>
      <c r="H78" s="35"/>
      <c r="I78" s="35" t="s">
        <v>28</v>
      </c>
      <c r="J78" s="35"/>
      <c r="K78" s="41">
        <f>SUM(K8:K69)</f>
        <v>0.35419214250532421</v>
      </c>
      <c r="L78" s="41"/>
      <c r="M78" s="50">
        <f t="shared" ref="M78" si="2">SUM(M8:M69)</f>
        <v>0.12291665785666803</v>
      </c>
    </row>
    <row r="79" spans="1:13" x14ac:dyDescent="0.45">
      <c r="A79" s="51"/>
      <c r="B79" s="51"/>
      <c r="C79" s="51"/>
      <c r="D79" s="51"/>
      <c r="E79" s="7"/>
      <c r="F79" s="7"/>
      <c r="G79" s="52"/>
      <c r="H79" s="52"/>
      <c r="I79" s="52"/>
      <c r="J79" s="52"/>
      <c r="K79" s="53"/>
      <c r="L79" s="53"/>
      <c r="M79" s="53"/>
    </row>
    <row r="80" spans="1:13" x14ac:dyDescent="0.45">
      <c r="A80" s="38"/>
      <c r="B80" s="38"/>
      <c r="C80" s="38"/>
      <c r="D80" s="38"/>
      <c r="G80" s="35"/>
      <c r="H80" s="35"/>
      <c r="I80" s="35"/>
      <c r="J80" s="35"/>
      <c r="K80" s="48"/>
      <c r="L80" s="48"/>
      <c r="M80" s="48"/>
    </row>
    <row r="81" spans="1:15" x14ac:dyDescent="0.45">
      <c r="A81" s="38"/>
      <c r="B81" s="38"/>
      <c r="C81" s="38"/>
      <c r="D81" s="38"/>
      <c r="G81" s="35"/>
      <c r="H81" s="35"/>
      <c r="I81" s="35"/>
      <c r="J81" s="35"/>
      <c r="K81" s="48"/>
      <c r="L81" s="48"/>
      <c r="M81" s="48"/>
    </row>
    <row r="82" spans="1:15" x14ac:dyDescent="0.45">
      <c r="A82" s="152" t="s">
        <v>48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07"/>
      <c r="O82" s="107"/>
    </row>
    <row r="83" spans="1:15" x14ac:dyDescent="0.45">
      <c r="A83" s="156" t="s">
        <v>49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08"/>
      <c r="O83" s="108"/>
    </row>
    <row r="84" spans="1:15" x14ac:dyDescent="0.45">
      <c r="A84" s="152" t="s">
        <v>50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07"/>
      <c r="O84" s="107"/>
    </row>
    <row r="85" spans="1:15" x14ac:dyDescent="0.45">
      <c r="A85" s="152" t="s">
        <v>51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07"/>
      <c r="O85" s="107"/>
    </row>
    <row r="86" spans="1:15" x14ac:dyDescent="0.45">
      <c r="A86" s="152" t="s">
        <v>52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07"/>
      <c r="O86" s="107"/>
    </row>
    <row r="87" spans="1:15" x14ac:dyDescent="0.45">
      <c r="A87" s="152" t="s">
        <v>53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07"/>
      <c r="O87" s="107"/>
    </row>
    <row r="88" spans="1:15" x14ac:dyDescent="0.45">
      <c r="A88" s="152" t="s">
        <v>54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07"/>
      <c r="O88" s="107"/>
    </row>
    <row r="89" spans="1:15" x14ac:dyDescent="0.45">
      <c r="A89" s="152" t="s">
        <v>55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07"/>
      <c r="O89" s="107"/>
    </row>
    <row r="90" spans="1:15" x14ac:dyDescent="0.45">
      <c r="A90" s="152" t="s">
        <v>56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</row>
    <row r="91" spans="1:15" x14ac:dyDescent="0.45">
      <c r="A91" s="152" t="s">
        <v>57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</row>
    <row r="92" spans="1:15" x14ac:dyDescent="0.45">
      <c r="A92" s="38"/>
      <c r="B92" s="38"/>
      <c r="C92" s="38"/>
      <c r="D92" s="38"/>
      <c r="G92" s="35"/>
      <c r="H92" s="35"/>
      <c r="I92" s="35"/>
      <c r="J92" s="35"/>
      <c r="K92" s="48"/>
      <c r="L92" s="48"/>
      <c r="M92" s="48"/>
    </row>
    <row r="93" spans="1:15" x14ac:dyDescent="0.45">
      <c r="A93" s="38"/>
      <c r="B93" s="38"/>
      <c r="C93" s="38"/>
      <c r="D93" s="38"/>
      <c r="G93" s="35"/>
      <c r="H93" s="35"/>
      <c r="I93" s="35"/>
      <c r="J93" s="35"/>
      <c r="K93" s="48"/>
      <c r="L93" s="48"/>
      <c r="M93" s="48"/>
    </row>
    <row r="94" spans="1:15" x14ac:dyDescent="0.45">
      <c r="A94" s="38"/>
      <c r="B94" s="38"/>
      <c r="C94" s="38"/>
      <c r="D94" s="38"/>
      <c r="G94" s="35"/>
      <c r="H94" s="35"/>
      <c r="I94" s="35"/>
      <c r="J94" s="35"/>
      <c r="K94" s="48"/>
      <c r="L94" s="48"/>
      <c r="M94" s="48"/>
    </row>
    <row r="95" spans="1:15" x14ac:dyDescent="0.45">
      <c r="A95" s="38"/>
      <c r="B95" s="38"/>
      <c r="C95" s="38"/>
      <c r="D95" s="38"/>
      <c r="G95" s="35"/>
      <c r="H95" s="35"/>
      <c r="I95" s="35"/>
      <c r="J95" s="35"/>
      <c r="K95" s="48"/>
      <c r="L95" s="48"/>
      <c r="M95" s="48"/>
    </row>
    <row r="96" spans="1:15" x14ac:dyDescent="0.45">
      <c r="A96" s="38"/>
      <c r="B96" s="38"/>
      <c r="C96" s="38"/>
      <c r="D96" s="38"/>
      <c r="G96" s="35"/>
      <c r="H96" s="35"/>
      <c r="I96" s="35"/>
      <c r="J96" s="35"/>
      <c r="K96" s="48"/>
      <c r="L96" s="48"/>
      <c r="M96" s="48"/>
    </row>
    <row r="97" spans="1:13" x14ac:dyDescent="0.45">
      <c r="A97" s="38"/>
      <c r="B97" s="38"/>
      <c r="C97" s="38"/>
      <c r="D97" s="38"/>
      <c r="G97" s="35"/>
      <c r="H97" s="35"/>
      <c r="I97" s="35"/>
      <c r="J97" s="35"/>
      <c r="K97" s="48"/>
      <c r="L97" s="48"/>
      <c r="M97" s="48"/>
    </row>
    <row r="98" spans="1:13" x14ac:dyDescent="0.45">
      <c r="A98" s="38"/>
      <c r="B98" s="38"/>
      <c r="C98" s="38"/>
      <c r="D98" s="38"/>
      <c r="G98" s="35"/>
      <c r="H98" s="35"/>
      <c r="I98" s="35"/>
      <c r="J98" s="35"/>
      <c r="K98" s="48"/>
      <c r="L98" s="48"/>
      <c r="M98" s="48"/>
    </row>
    <row r="99" spans="1:13" x14ac:dyDescent="0.45">
      <c r="A99" s="38"/>
      <c r="B99" s="38"/>
      <c r="C99" s="38"/>
      <c r="D99" s="38"/>
      <c r="I99" s="35"/>
      <c r="J99" s="35"/>
      <c r="K99" s="48"/>
      <c r="L99" s="48"/>
      <c r="M99" s="48"/>
    </row>
    <row r="100" spans="1:13" x14ac:dyDescent="0.45">
      <c r="A100" s="38"/>
      <c r="B100" s="38"/>
      <c r="C100" s="38"/>
      <c r="D100" s="38"/>
      <c r="I100" s="35"/>
      <c r="J100" s="35"/>
      <c r="K100" s="48"/>
      <c r="L100" s="48"/>
      <c r="M100" s="48"/>
    </row>
    <row r="101" spans="1:13" x14ac:dyDescent="0.45">
      <c r="A101" s="38"/>
      <c r="B101" s="38"/>
      <c r="C101" s="38"/>
      <c r="D101" s="38"/>
      <c r="I101" s="35"/>
      <c r="J101" s="35"/>
      <c r="K101" s="48"/>
      <c r="L101" s="48"/>
      <c r="M101" s="48"/>
    </row>
    <row r="102" spans="1:13" x14ac:dyDescent="0.45">
      <c r="A102" s="38"/>
      <c r="B102" s="38"/>
      <c r="C102" s="38"/>
      <c r="D102" s="38"/>
      <c r="I102" s="35"/>
      <c r="J102" s="35"/>
      <c r="K102" s="48"/>
      <c r="L102" s="48"/>
      <c r="M102" s="48"/>
    </row>
    <row r="103" spans="1:13" x14ac:dyDescent="0.45">
      <c r="A103" s="38"/>
      <c r="B103" s="38"/>
      <c r="C103" s="38"/>
      <c r="D103" s="38"/>
      <c r="I103" s="35"/>
      <c r="J103" s="35"/>
      <c r="K103" s="48"/>
      <c r="L103" s="48"/>
      <c r="M103" s="48"/>
    </row>
    <row r="104" spans="1:13" x14ac:dyDescent="0.45">
      <c r="A104" s="38"/>
      <c r="B104" s="38"/>
      <c r="C104" s="38"/>
      <c r="D104" s="38"/>
      <c r="I104" s="35"/>
      <c r="J104" s="35"/>
      <c r="K104" s="48"/>
      <c r="L104" s="48"/>
      <c r="M104" s="48"/>
    </row>
    <row r="105" spans="1:13" x14ac:dyDescent="0.45">
      <c r="A105" s="38"/>
      <c r="B105" s="38"/>
      <c r="C105" s="38"/>
      <c r="D105" s="38"/>
      <c r="I105" s="35"/>
      <c r="J105" s="35"/>
      <c r="K105" s="48"/>
      <c r="L105" s="48"/>
      <c r="M105" s="48"/>
    </row>
    <row r="106" spans="1:13" x14ac:dyDescent="0.45">
      <c r="A106" s="38"/>
      <c r="B106" s="38"/>
      <c r="C106" s="38"/>
      <c r="D106" s="38"/>
      <c r="I106" s="35"/>
      <c r="J106" s="35"/>
      <c r="K106" s="48"/>
      <c r="L106" s="48"/>
      <c r="M106" s="48"/>
    </row>
    <row r="107" spans="1:13" x14ac:dyDescent="0.45">
      <c r="I107" s="35"/>
      <c r="J107" s="35"/>
    </row>
    <row r="108" spans="1:13" x14ac:dyDescent="0.45">
      <c r="I108" s="35"/>
      <c r="J108" s="35"/>
    </row>
    <row r="109" spans="1:13" x14ac:dyDescent="0.45">
      <c r="I109" s="35"/>
      <c r="J109" s="35"/>
    </row>
    <row r="110" spans="1:13" x14ac:dyDescent="0.45">
      <c r="I110" s="35"/>
      <c r="J110" s="35"/>
    </row>
    <row r="111" spans="1:13" x14ac:dyDescent="0.45">
      <c r="I111" s="35"/>
      <c r="J111" s="35"/>
    </row>
    <row r="112" spans="1:13" x14ac:dyDescent="0.45">
      <c r="I112" s="35"/>
      <c r="J112" s="35"/>
    </row>
    <row r="113" spans="9:10" x14ac:dyDescent="0.45">
      <c r="I113" s="35"/>
      <c r="J113" s="35"/>
    </row>
    <row r="114" spans="9:10" x14ac:dyDescent="0.45">
      <c r="I114" s="35"/>
      <c r="J114" s="35"/>
    </row>
    <row r="115" spans="9:10" x14ac:dyDescent="0.45">
      <c r="I115" s="35"/>
      <c r="J115" s="35"/>
    </row>
    <row r="116" spans="9:10" x14ac:dyDescent="0.45">
      <c r="I116" s="35"/>
      <c r="J116" s="35"/>
    </row>
    <row r="117" spans="9:10" x14ac:dyDescent="0.45">
      <c r="I117" s="35"/>
      <c r="J117" s="35"/>
    </row>
    <row r="118" spans="9:10" x14ac:dyDescent="0.45">
      <c r="I118" s="35"/>
      <c r="J118" s="35"/>
    </row>
    <row r="119" spans="9:10" x14ac:dyDescent="0.45">
      <c r="I119" s="35"/>
      <c r="J119" s="35"/>
    </row>
    <row r="120" spans="9:10" x14ac:dyDescent="0.45">
      <c r="I120" s="35"/>
      <c r="J120" s="35"/>
    </row>
    <row r="121" spans="9:10" x14ac:dyDescent="0.45">
      <c r="I121" s="35"/>
      <c r="J121" s="35"/>
    </row>
    <row r="122" spans="9:10" x14ac:dyDescent="0.45">
      <c r="I122" s="35"/>
      <c r="J122" s="35"/>
    </row>
  </sheetData>
  <mergeCells count="12">
    <mergeCell ref="A91:M91"/>
    <mergeCell ref="G5:G6"/>
    <mergeCell ref="I5:I6"/>
    <mergeCell ref="A82:M82"/>
    <mergeCell ref="A83:M83"/>
    <mergeCell ref="A84:M84"/>
    <mergeCell ref="A85:M85"/>
    <mergeCell ref="A86:M86"/>
    <mergeCell ref="A87:M87"/>
    <mergeCell ref="A88:M88"/>
    <mergeCell ref="A89:M89"/>
    <mergeCell ref="A90:M90"/>
  </mergeCells>
  <printOptions horizontalCentered="1"/>
  <pageMargins left="0.5" right="0.5" top="0.75" bottom="0.5" header="0.3" footer="0.3"/>
  <pageSetup scale="88" fitToHeight="4" orientation="portrait" horizontalDpi="1200" verticalDpi="1200" r:id="rId1"/>
  <headerFooter scaleWithDoc="0">
    <oddHeader>&amp;C&amp;"-,Bold"&amp;14Account 376.40 Curve Fitting&amp;RExhibit DJG-11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19F3A8-DAE1-4627-B4FD-0FB14B59EB80}"/>
</file>

<file path=customXml/itemProps2.xml><?xml version="1.0" encoding="utf-8"?>
<ds:datastoreItem xmlns:ds="http://schemas.openxmlformats.org/officeDocument/2006/customXml" ds:itemID="{D853CBBA-7E1A-48BA-A39E-A0658A375182}"/>
</file>

<file path=customXml/itemProps3.xml><?xml version="1.0" encoding="utf-8"?>
<ds:datastoreItem xmlns:ds="http://schemas.openxmlformats.org/officeDocument/2006/customXml" ds:itemID="{C5D5973B-6495-4EDC-854C-65D355A99450}"/>
</file>

<file path=customXml/itemProps4.xml><?xml version="1.0" encoding="utf-8"?>
<ds:datastoreItem xmlns:ds="http://schemas.openxmlformats.org/officeDocument/2006/customXml" ds:itemID="{DEA595FA-94CD-4F44-BC1C-EDBE1102E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DJG-3 Sum Accrual Adj</vt:lpstr>
      <vt:lpstr>DJG-4 Parameter Comp</vt:lpstr>
      <vt:lpstr>DJG-5 Detail Rate Comp</vt:lpstr>
      <vt:lpstr>DJG-6 Rate Development</vt:lpstr>
      <vt:lpstr>DJG-7 Acct. 366</vt:lpstr>
      <vt:lpstr>DJG-8 Acct. 367</vt:lpstr>
      <vt:lpstr>DJG-9 Acct. 368</vt:lpstr>
      <vt:lpstr>DJG-10 Acct. 376.20</vt:lpstr>
      <vt:lpstr>DJG-11 Acct. 376.40</vt:lpstr>
      <vt:lpstr>DJG-12 Acct. 380.20</vt:lpstr>
      <vt:lpstr>'DJG-10 Acct. 376.20'!Print_Area</vt:lpstr>
      <vt:lpstr>'DJG-11 Acct. 376.40'!Print_Area</vt:lpstr>
      <vt:lpstr>'DJG-12 Acct. 380.20'!Print_Area</vt:lpstr>
      <vt:lpstr>'DJG-5 Detail Rate Comp'!Print_Area</vt:lpstr>
      <vt:lpstr>'DJG-7 Acct. 366'!Print_Area</vt:lpstr>
      <vt:lpstr>'DJG-8 Acct. 367'!Print_Area</vt:lpstr>
      <vt:lpstr>'DJG-9 Acct. 368'!Print_Area</vt:lpstr>
      <vt:lpstr>'DJG-10 Acct. 376.20'!Print_Titles</vt:lpstr>
      <vt:lpstr>'DJG-11 Acct. 376.40'!Print_Titles</vt:lpstr>
      <vt:lpstr>'DJG-12 Acct. 380.20'!Print_Titles</vt:lpstr>
      <vt:lpstr>'DJG-4 Parameter Comp'!Print_Titles</vt:lpstr>
      <vt:lpstr>'DJG-5 Detail Rate Comp'!Print_Titles</vt:lpstr>
      <vt:lpstr>'DJG-6 Rate Development'!Print_Titles</vt:lpstr>
      <vt:lpstr>'DJG-7 Acct. 366'!Print_Titles</vt:lpstr>
      <vt:lpstr>'DJG-8 Acct. 367'!Print_Titles</vt:lpstr>
      <vt:lpstr>'DJG-9 Acct. 368'!Print_Titles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2017-09-27T16:13:28Z</dcterms:created>
  <dcterms:modified xsi:type="dcterms:W3CDTF">2022-07-25T21:04:22Z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