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9720" windowHeight="7320" activeTab="0"/>
  </bookViews>
  <sheets>
    <sheet name="DefGainBldg-2010PF" sheetId="1" r:id="rId1"/>
    <sheet name="DefGainBldg-2008PF" sheetId="2" r:id="rId2"/>
    <sheet name="DefGainBldg-2009PF" sheetId="3" r:id="rId3"/>
  </sheets>
  <definedNames>
    <definedName name="_xlnm.Print_Area" localSheetId="1">'DefGainBldg-2008PF'!$A$39:$H$56</definedName>
    <definedName name="_xlnm.Print_Area" localSheetId="2">'DefGainBldg-2009PF'!$A$39:$H$56</definedName>
    <definedName name="_xlnm.Print_Area" localSheetId="0">'DefGainBldg-2010PF'!$A$39:$H$56</definedName>
    <definedName name="_xlnm.Print_Titles" localSheetId="1">'DefGainBldg-2008PF'!$1:$38</definedName>
    <definedName name="_xlnm.Print_Titles" localSheetId="2">'DefGainBldg-2009PF'!$1:$38</definedName>
    <definedName name="_xlnm.Print_Titles" localSheetId="0">'DefGainBldg-2010PF'!$1:$38</definedName>
  </definedNames>
  <calcPr fullCalcOnLoad="1" fullPrecision="0"/>
</workbook>
</file>

<file path=xl/sharedStrings.xml><?xml version="1.0" encoding="utf-8"?>
<sst xmlns="http://schemas.openxmlformats.org/spreadsheetml/2006/main" count="210" uniqueCount="46">
  <si>
    <t>SALE/LEASEBACK OF GENERAL OFFICE FACILITY</t>
  </si>
  <si>
    <t>RATE BASE ADJUSTMENT - DEFERRED GAIN AND RELATED TAXES</t>
  </si>
  <si>
    <t>CALCULATION OF AVERAGE OF MONTHLY AVERAGES:</t>
  </si>
  <si>
    <t xml:space="preserve">COMPANY </t>
  </si>
  <si>
    <t>ELECTRIC</t>
  </si>
  <si>
    <t>GAS</t>
  </si>
  <si>
    <t>Deferred</t>
  </si>
  <si>
    <t>Gain Bal</t>
  </si>
  <si>
    <t>Tax Bal</t>
  </si>
  <si>
    <t>PERIOD</t>
  </si>
  <si>
    <t>Jun</t>
  </si>
  <si>
    <t>TOTAL</t>
  </si>
  <si>
    <t xml:space="preserve">     Divide by 2</t>
  </si>
  <si>
    <t>÷2</t>
  </si>
  <si>
    <t>Beg/End Mo Avg</t>
  </si>
  <si>
    <t>Jul</t>
  </si>
  <si>
    <t>Aug</t>
  </si>
  <si>
    <t>Sep</t>
  </si>
  <si>
    <t>Oct</t>
  </si>
  <si>
    <t>Nov</t>
  </si>
  <si>
    <t>Feb</t>
  </si>
  <si>
    <t>Mar</t>
  </si>
  <si>
    <t>Apr</t>
  </si>
  <si>
    <t>May</t>
  </si>
  <si>
    <t xml:space="preserve">    Divide by 12</t>
  </si>
  <si>
    <t>÷12</t>
  </si>
  <si>
    <t>Ave Monthly Average</t>
  </si>
  <si>
    <t>Allocation to Jurisdictions--Electric</t>
  </si>
  <si>
    <t>System</t>
  </si>
  <si>
    <t>Washington</t>
  </si>
  <si>
    <t>Idaho</t>
  </si>
  <si>
    <t>Per Electric Allocation Note 2:</t>
  </si>
  <si>
    <t>Deferred Gain</t>
  </si>
  <si>
    <t>Deferred Taxes</t>
  </si>
  <si>
    <t xml:space="preserve">   Net Electric Adj</t>
  </si>
  <si>
    <t>Allocation to Jurisdictions--Gas</t>
  </si>
  <si>
    <t>Per Gas Allocation Note 2:</t>
  </si>
  <si>
    <t xml:space="preserve">   Net Gas Adj</t>
  </si>
  <si>
    <t>AVISTA UTILITIES</t>
  </si>
  <si>
    <t>Dec</t>
  </si>
  <si>
    <t>Jan</t>
  </si>
  <si>
    <t>(ED)</t>
  </si>
  <si>
    <t>(GD)</t>
  </si>
  <si>
    <t>PROFORMED TO RATE PERIOD TWELVE MONTHS ENDED DECEMBER 31, 2008</t>
  </si>
  <si>
    <t>PROFORMED TO RATE PERIOD TWELVE MONTHS ENDED DECEMBER 31, 2009</t>
  </si>
  <si>
    <t>PROFORMED TO RATE PERIOD TWELVE MONTHS ENDED DECEMBER 31, 2010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</si>
</sst>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\ ;\(#,##0\)"/>
    <numFmt numFmtId="166" formatCode="#,##0;\(#,##0\)"/>
    <numFmt numFmtId="167" formatCode="mmmm\,\ yyyy"/>
    <numFmt numFmtId="168" formatCode="mmm"/>
    <numFmt numFmtId="169" formatCode="0.000"/>
  </numFmts>
  <fonts count="9">
    <font>
      <sz val="10"/>
      <name val="Tms Rm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165" fontId="6" fillId="0" borderId="0" xfId="0" applyNumberFormat="1" applyFont="1" applyAlignment="1">
      <alignment horizontal="centerContinuous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/>
    </xf>
    <xf numFmtId="0" fontId="6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165" fontId="5" fillId="0" borderId="3" xfId="0" applyNumberFormat="1" applyFont="1" applyBorder="1" applyAlignment="1">
      <alignment horizontal="centerContinuous"/>
    </xf>
    <xf numFmtId="0" fontId="5" fillId="0" borderId="0" xfId="0" applyFont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1" xfId="0" applyFont="1" applyBorder="1" applyAlignment="1">
      <alignment/>
    </xf>
    <xf numFmtId="165" fontId="6" fillId="0" borderId="1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168" fontId="6" fillId="0" borderId="0" xfId="0" applyNumberFormat="1" applyFont="1" applyAlignment="1">
      <alignment/>
    </xf>
    <xf numFmtId="165" fontId="6" fillId="0" borderId="5" xfId="0" applyNumberFormat="1" applyFont="1" applyBorder="1" applyAlignment="1">
      <alignment/>
    </xf>
    <xf numFmtId="165" fontId="6" fillId="0" borderId="6" xfId="0" applyNumberFormat="1" applyFont="1" applyBorder="1" applyAlignment="1">
      <alignment/>
    </xf>
    <xf numFmtId="165" fontId="6" fillId="0" borderId="4" xfId="0" applyNumberFormat="1" applyFont="1" applyBorder="1" applyAlignment="1">
      <alignment horizontal="center"/>
    </xf>
    <xf numFmtId="165" fontId="6" fillId="0" borderId="7" xfId="0" applyNumberFormat="1" applyFont="1" applyBorder="1" applyAlignment="1">
      <alignment horizontal="center"/>
    </xf>
    <xf numFmtId="168" fontId="6" fillId="0" borderId="0" xfId="0" applyNumberFormat="1" applyFont="1" applyAlignment="1">
      <alignment horizontal="center"/>
    </xf>
    <xf numFmtId="165" fontId="6" fillId="0" borderId="4" xfId="0" applyNumberFormat="1" applyFont="1" applyBorder="1" applyAlignment="1">
      <alignment/>
    </xf>
    <xf numFmtId="165" fontId="6" fillId="0" borderId="7" xfId="0" applyNumberFormat="1" applyFont="1" applyBorder="1" applyAlignment="1">
      <alignment/>
    </xf>
    <xf numFmtId="10" fontId="6" fillId="0" borderId="0" xfId="0" applyNumberFormat="1" applyFont="1" applyAlignment="1">
      <alignment horizontal="center"/>
    </xf>
    <xf numFmtId="0" fontId="5" fillId="0" borderId="5" xfId="0" applyFont="1" applyBorder="1" applyAlignment="1">
      <alignment/>
    </xf>
    <xf numFmtId="0" fontId="6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/>
    </xf>
    <xf numFmtId="164" fontId="5" fillId="0" borderId="8" xfId="0" applyNumberFormat="1" applyFont="1" applyBorder="1" applyAlignment="1">
      <alignment horizontal="center"/>
    </xf>
    <xf numFmtId="165" fontId="5" fillId="0" borderId="8" xfId="0" applyNumberFormat="1" applyFont="1" applyBorder="1" applyAlignment="1">
      <alignment horizontal="center"/>
    </xf>
    <xf numFmtId="165" fontId="5" fillId="0" borderId="9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right"/>
    </xf>
    <xf numFmtId="165" fontId="6" fillId="0" borderId="0" xfId="0" applyNumberFormat="1" applyFont="1" applyBorder="1" applyAlignment="1">
      <alignment horizontal="right"/>
    </xf>
    <xf numFmtId="164" fontId="6" fillId="0" borderId="0" xfId="0" applyNumberFormat="1" applyFont="1" applyAlignment="1">
      <alignment/>
    </xf>
    <xf numFmtId="164" fontId="6" fillId="0" borderId="0" xfId="0" applyNumberFormat="1" applyFont="1" applyBorder="1" applyAlignment="1">
      <alignment/>
    </xf>
    <xf numFmtId="166" fontId="5" fillId="0" borderId="10" xfId="0" applyNumberFormat="1" applyFont="1" applyBorder="1" applyAlignment="1">
      <alignment/>
    </xf>
    <xf numFmtId="165" fontId="5" fillId="0" borderId="10" xfId="0" applyNumberFormat="1" applyFont="1" applyBorder="1" applyAlignment="1">
      <alignment/>
    </xf>
    <xf numFmtId="165" fontId="5" fillId="0" borderId="4" xfId="0" applyNumberFormat="1" applyFont="1" applyBorder="1" applyAlignment="1">
      <alignment/>
    </xf>
    <xf numFmtId="164" fontId="6" fillId="0" borderId="0" xfId="0" applyNumberFormat="1" applyFont="1" applyAlignment="1">
      <alignment horizontal="right"/>
    </xf>
    <xf numFmtId="14" fontId="6" fillId="0" borderId="0" xfId="0" applyNumberFormat="1" applyFont="1" applyAlignment="1">
      <alignment/>
    </xf>
    <xf numFmtId="165" fontId="7" fillId="0" borderId="0" xfId="0" applyNumberFormat="1" applyFont="1" applyBorder="1" applyAlignment="1">
      <alignment/>
    </xf>
    <xf numFmtId="165" fontId="7" fillId="0" borderId="1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164" fontId="7" fillId="0" borderId="0" xfId="0" applyNumberFormat="1" applyFont="1" applyAlignment="1">
      <alignment/>
    </xf>
    <xf numFmtId="169" fontId="5" fillId="0" borderId="7" xfId="0" applyNumberFormat="1" applyFont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65" fontId="6" fillId="2" borderId="4" xfId="0" applyNumberFormat="1" applyFont="1" applyFill="1" applyBorder="1" applyAlignment="1">
      <alignment/>
    </xf>
    <xf numFmtId="165" fontId="6" fillId="2" borderId="0" xfId="0" applyNumberFormat="1" applyFont="1" applyFill="1" applyBorder="1" applyAlignment="1">
      <alignment/>
    </xf>
    <xf numFmtId="165" fontId="6" fillId="2" borderId="0" xfId="0" applyNumberFormat="1" applyFont="1" applyFill="1" applyAlignment="1">
      <alignment/>
    </xf>
    <xf numFmtId="165" fontId="5" fillId="3" borderId="10" xfId="0" applyNumberFormat="1" applyFont="1" applyFill="1" applyBorder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57"/>
  <sheetViews>
    <sheetView showGridLines="0" tabSelected="1" workbookViewId="0" topLeftCell="A1">
      <selection activeCell="J47" sqref="J47"/>
    </sheetView>
  </sheetViews>
  <sheetFormatPr defaultColWidth="9.00390625" defaultRowHeight="12.75" customHeight="1"/>
  <cols>
    <col min="1" max="1" width="13.00390625" style="5" customWidth="1"/>
    <col min="2" max="2" width="6.00390625" style="7" customWidth="1"/>
    <col min="3" max="3" width="11.375" style="5" customWidth="1"/>
    <col min="4" max="4" width="12.375" style="5" customWidth="1"/>
    <col min="5" max="5" width="12.875" style="8" customWidth="1"/>
    <col min="6" max="6" width="11.00390625" style="8" customWidth="1"/>
    <col min="7" max="7" width="11.375" style="5" customWidth="1"/>
    <col min="8" max="8" width="11.00390625" style="5" customWidth="1"/>
    <col min="9" max="255" width="16.00390625" style="5" customWidth="1"/>
    <col min="256" max="16384" width="11.00390625" style="5" customWidth="1"/>
  </cols>
  <sheetData>
    <row r="1" spans="1:8" ht="12.75" customHeight="1">
      <c r="A1" s="1" t="s">
        <v>38</v>
      </c>
      <c r="B1" s="2"/>
      <c r="C1" s="3"/>
      <c r="D1" s="3"/>
      <c r="E1" s="4"/>
      <c r="F1" s="4"/>
      <c r="G1" s="3"/>
      <c r="H1" s="3"/>
    </row>
    <row r="2" spans="1:8" ht="12.75" customHeight="1">
      <c r="A2" s="1" t="s">
        <v>0</v>
      </c>
      <c r="B2" s="2"/>
      <c r="C2" s="3"/>
      <c r="D2" s="3"/>
      <c r="E2" s="4"/>
      <c r="F2" s="4"/>
      <c r="G2" s="3"/>
      <c r="H2" s="3"/>
    </row>
    <row r="3" spans="1:8" ht="12.75" customHeight="1">
      <c r="A3" s="1" t="s">
        <v>1</v>
      </c>
      <c r="B3" s="2"/>
      <c r="C3" s="3"/>
      <c r="D3" s="3"/>
      <c r="E3" s="4"/>
      <c r="F3" s="4"/>
      <c r="G3" s="3"/>
      <c r="H3" s="3"/>
    </row>
    <row r="4" spans="1:8" ht="12.75" customHeight="1">
      <c r="A4" s="46" t="s">
        <v>45</v>
      </c>
      <c r="B4" s="2"/>
      <c r="C4" s="3"/>
      <c r="D4" s="3"/>
      <c r="E4" s="4"/>
      <c r="F4" s="4"/>
      <c r="G4" s="3"/>
      <c r="H4" s="3"/>
    </row>
    <row r="5" ht="12.75" customHeight="1">
      <c r="A5" s="6"/>
    </row>
    <row r="6" ht="12.75" customHeight="1">
      <c r="A6" s="6"/>
    </row>
    <row r="7" ht="12.75" customHeight="1">
      <c r="A7" s="6" t="s">
        <v>2</v>
      </c>
    </row>
    <row r="8" ht="12.75"/>
    <row r="9" ht="12.75"/>
    <row r="10" spans="2:8" ht="12.75">
      <c r="B10" s="9"/>
      <c r="C10" s="10" t="s">
        <v>3</v>
      </c>
      <c r="D10" s="11"/>
      <c r="E10" s="10" t="s">
        <v>4</v>
      </c>
      <c r="F10" s="12"/>
      <c r="G10" s="10" t="s">
        <v>5</v>
      </c>
      <c r="H10" s="11"/>
    </row>
    <row r="11" spans="1:8" ht="12.75" customHeight="1">
      <c r="A11" s="13"/>
      <c r="B11" s="9"/>
      <c r="C11" s="14" t="s">
        <v>6</v>
      </c>
      <c r="D11" s="14" t="s">
        <v>6</v>
      </c>
      <c r="E11" s="14" t="s">
        <v>6</v>
      </c>
      <c r="F11" s="14" t="s">
        <v>6</v>
      </c>
      <c r="G11" s="14" t="s">
        <v>6</v>
      </c>
      <c r="H11" s="14" t="s">
        <v>6</v>
      </c>
    </row>
    <row r="12" spans="1:8" ht="12.75" customHeight="1">
      <c r="A12" s="13"/>
      <c r="B12" s="9"/>
      <c r="C12" s="14" t="s">
        <v>7</v>
      </c>
      <c r="D12" s="14" t="s">
        <v>8</v>
      </c>
      <c r="E12" s="14" t="s">
        <v>7</v>
      </c>
      <c r="F12" s="14" t="s">
        <v>8</v>
      </c>
      <c r="G12" s="14" t="s">
        <v>7</v>
      </c>
      <c r="H12" s="14" t="s">
        <v>8</v>
      </c>
    </row>
    <row r="13" spans="1:8" ht="12.75" customHeight="1">
      <c r="A13" s="15" t="s">
        <v>9</v>
      </c>
      <c r="B13" s="9"/>
      <c r="C13" s="48">
        <v>253.85</v>
      </c>
      <c r="D13" s="48">
        <v>190.85</v>
      </c>
      <c r="E13" s="48">
        <v>253.85</v>
      </c>
      <c r="F13" s="48">
        <v>190.85</v>
      </c>
      <c r="G13" s="48">
        <v>253.85</v>
      </c>
      <c r="H13" s="48">
        <v>190.85</v>
      </c>
    </row>
    <row r="14" spans="2:8" ht="12.75" customHeight="1">
      <c r="B14" s="9"/>
      <c r="D14" s="16"/>
      <c r="E14" s="49" t="s">
        <v>41</v>
      </c>
      <c r="F14" s="14"/>
      <c r="G14" s="50" t="s">
        <v>42</v>
      </c>
      <c r="H14" s="51"/>
    </row>
    <row r="15" spans="1:8" ht="12.75" customHeight="1">
      <c r="A15" s="24" t="s">
        <v>39</v>
      </c>
      <c r="B15" s="9">
        <v>2009</v>
      </c>
      <c r="C15" s="18">
        <f>E15+G15</f>
        <v>-522912</v>
      </c>
      <c r="D15" s="17">
        <f>F15+H15</f>
        <v>183046</v>
      </c>
      <c r="E15" s="44">
        <f>-588276+196092</f>
        <v>-392184</v>
      </c>
      <c r="F15" s="45">
        <f>205903.65-68628</f>
        <v>137276</v>
      </c>
      <c r="G15" s="44">
        <f>-261456+65364+65364</f>
        <v>-130728</v>
      </c>
      <c r="H15" s="45">
        <f>91513.55-22872-22872</f>
        <v>45770</v>
      </c>
    </row>
    <row r="16" spans="1:8" ht="12.75" customHeight="1">
      <c r="A16" s="24" t="s">
        <v>39</v>
      </c>
      <c r="B16" s="9">
        <v>2010</v>
      </c>
      <c r="C16" s="18">
        <f>E16+G16</f>
        <v>-261456</v>
      </c>
      <c r="D16" s="17">
        <f>F16+H16</f>
        <v>91546</v>
      </c>
      <c r="E16" s="44">
        <f>-588276+196092+196092</f>
        <v>-196092</v>
      </c>
      <c r="F16" s="45">
        <f>274531.65-68628-68628-68628</f>
        <v>68648</v>
      </c>
      <c r="G16" s="44">
        <f>-261456+65364+65364+65364</f>
        <v>-65364</v>
      </c>
      <c r="H16" s="45">
        <f>68641.55-22872-22872</f>
        <v>22898</v>
      </c>
    </row>
    <row r="17" spans="1:8" ht="12.75" customHeight="1">
      <c r="A17" s="19"/>
      <c r="B17" s="9"/>
      <c r="C17" s="20"/>
      <c r="D17" s="21"/>
      <c r="E17" s="20"/>
      <c r="F17" s="21"/>
      <c r="G17" s="20"/>
      <c r="H17" s="21"/>
    </row>
    <row r="18" spans="1:8" ht="12.75" customHeight="1">
      <c r="A18" s="19" t="s">
        <v>11</v>
      </c>
      <c r="B18" s="9"/>
      <c r="C18" s="8">
        <f aca="true" t="shared" si="0" ref="C18:H18">C15+C16</f>
        <v>-784368</v>
      </c>
      <c r="D18" s="17">
        <f t="shared" si="0"/>
        <v>274592</v>
      </c>
      <c r="E18" s="8">
        <f t="shared" si="0"/>
        <v>-588276</v>
      </c>
      <c r="F18" s="17">
        <f t="shared" si="0"/>
        <v>205924</v>
      </c>
      <c r="G18" s="8">
        <f t="shared" si="0"/>
        <v>-196092</v>
      </c>
      <c r="H18" s="17">
        <f t="shared" si="0"/>
        <v>68668</v>
      </c>
    </row>
    <row r="19" spans="1:8" ht="12.75" customHeight="1">
      <c r="A19" s="19" t="s">
        <v>12</v>
      </c>
      <c r="B19" s="9"/>
      <c r="C19" s="22" t="s">
        <v>13</v>
      </c>
      <c r="D19" s="23" t="s">
        <v>13</v>
      </c>
      <c r="E19" s="22" t="s">
        <v>13</v>
      </c>
      <c r="F19" s="23" t="s">
        <v>13</v>
      </c>
      <c r="G19" s="22" t="s">
        <v>13</v>
      </c>
      <c r="H19" s="23" t="s">
        <v>13</v>
      </c>
    </row>
    <row r="20" spans="1:8" ht="12.75" customHeight="1">
      <c r="A20" s="19" t="s">
        <v>14</v>
      </c>
      <c r="B20" s="9"/>
      <c r="C20" s="54">
        <f aca="true" t="shared" si="1" ref="C20:H20">C18/2</f>
        <v>-392184</v>
      </c>
      <c r="D20" s="17">
        <f t="shared" si="1"/>
        <v>137296</v>
      </c>
      <c r="E20" s="8">
        <f t="shared" si="1"/>
        <v>-294138</v>
      </c>
      <c r="F20" s="17">
        <f t="shared" si="1"/>
        <v>102962</v>
      </c>
      <c r="G20" s="8">
        <f t="shared" si="1"/>
        <v>-98046</v>
      </c>
      <c r="H20" s="17">
        <f t="shared" si="1"/>
        <v>34334</v>
      </c>
    </row>
    <row r="21" spans="1:8" ht="12.75" customHeight="1">
      <c r="A21" s="24" t="s">
        <v>40</v>
      </c>
      <c r="B21" s="9">
        <f aca="true" t="shared" si="2" ref="B21:B31">B$16</f>
        <v>2010</v>
      </c>
      <c r="C21" s="18">
        <f aca="true" t="shared" si="3" ref="C21:C31">E21+G21</f>
        <v>-501124</v>
      </c>
      <c r="D21" s="17">
        <f aca="true" t="shared" si="4" ref="D21:D31">F21+H21</f>
        <v>175421</v>
      </c>
      <c r="E21" s="18">
        <f>E15+16341</f>
        <v>-375843</v>
      </c>
      <c r="F21" s="17">
        <f>F15-5719</f>
        <v>131557</v>
      </c>
      <c r="G21" s="18">
        <f>G15+5447</f>
        <v>-125281</v>
      </c>
      <c r="H21" s="17">
        <f>H15-1906</f>
        <v>43864</v>
      </c>
    </row>
    <row r="22" spans="1:8" ht="12.75" customHeight="1">
      <c r="A22" s="24" t="s">
        <v>20</v>
      </c>
      <c r="B22" s="9">
        <f t="shared" si="2"/>
        <v>2010</v>
      </c>
      <c r="C22" s="18">
        <f t="shared" si="3"/>
        <v>-479336</v>
      </c>
      <c r="D22" s="17">
        <f t="shared" si="4"/>
        <v>167796</v>
      </c>
      <c r="E22" s="8">
        <f aca="true" t="shared" si="5" ref="E22:E31">E21+16341</f>
        <v>-359502</v>
      </c>
      <c r="F22" s="17">
        <f aca="true" t="shared" si="6" ref="F22:F31">F21-5719</f>
        <v>125838</v>
      </c>
      <c r="G22" s="8">
        <f aca="true" t="shared" si="7" ref="G22:G31">G21+5447</f>
        <v>-119834</v>
      </c>
      <c r="H22" s="17">
        <f aca="true" t="shared" si="8" ref="H22:H31">H21-1906</f>
        <v>41958</v>
      </c>
    </row>
    <row r="23" spans="1:8" ht="12.75" customHeight="1">
      <c r="A23" s="24" t="s">
        <v>21</v>
      </c>
      <c r="B23" s="9">
        <f t="shared" si="2"/>
        <v>2010</v>
      </c>
      <c r="C23" s="18">
        <f t="shared" si="3"/>
        <v>-457548</v>
      </c>
      <c r="D23" s="17">
        <f t="shared" si="4"/>
        <v>160171</v>
      </c>
      <c r="E23" s="8">
        <f t="shared" si="5"/>
        <v>-343161</v>
      </c>
      <c r="F23" s="17">
        <f t="shared" si="6"/>
        <v>120119</v>
      </c>
      <c r="G23" s="8">
        <f t="shared" si="7"/>
        <v>-114387</v>
      </c>
      <c r="H23" s="17">
        <f t="shared" si="8"/>
        <v>40052</v>
      </c>
    </row>
    <row r="24" spans="1:8" ht="12.75" customHeight="1">
      <c r="A24" s="24" t="s">
        <v>22</v>
      </c>
      <c r="B24" s="9">
        <f t="shared" si="2"/>
        <v>2010</v>
      </c>
      <c r="C24" s="18">
        <f t="shared" si="3"/>
        <v>-435760</v>
      </c>
      <c r="D24" s="17">
        <f t="shared" si="4"/>
        <v>152546</v>
      </c>
      <c r="E24" s="8">
        <f t="shared" si="5"/>
        <v>-326820</v>
      </c>
      <c r="F24" s="17">
        <f t="shared" si="6"/>
        <v>114400</v>
      </c>
      <c r="G24" s="8">
        <f t="shared" si="7"/>
        <v>-108940</v>
      </c>
      <c r="H24" s="17">
        <f t="shared" si="8"/>
        <v>38146</v>
      </c>
    </row>
    <row r="25" spans="1:8" ht="12.75" customHeight="1">
      <c r="A25" s="24" t="s">
        <v>23</v>
      </c>
      <c r="B25" s="9">
        <f t="shared" si="2"/>
        <v>2010</v>
      </c>
      <c r="C25" s="18">
        <f t="shared" si="3"/>
        <v>-413972</v>
      </c>
      <c r="D25" s="17">
        <f t="shared" si="4"/>
        <v>144921</v>
      </c>
      <c r="E25" s="8">
        <f t="shared" si="5"/>
        <v>-310479</v>
      </c>
      <c r="F25" s="17">
        <f t="shared" si="6"/>
        <v>108681</v>
      </c>
      <c r="G25" s="8">
        <f t="shared" si="7"/>
        <v>-103493</v>
      </c>
      <c r="H25" s="17">
        <f t="shared" si="8"/>
        <v>36240</v>
      </c>
    </row>
    <row r="26" spans="1:8" ht="12.75" customHeight="1">
      <c r="A26" s="24" t="s">
        <v>10</v>
      </c>
      <c r="B26" s="9">
        <f t="shared" si="2"/>
        <v>2010</v>
      </c>
      <c r="C26" s="53">
        <f t="shared" si="3"/>
        <v>-392184</v>
      </c>
      <c r="D26" s="17">
        <f t="shared" si="4"/>
        <v>137296</v>
      </c>
      <c r="E26" s="8">
        <f t="shared" si="5"/>
        <v>-294138</v>
      </c>
      <c r="F26" s="17">
        <f t="shared" si="6"/>
        <v>102962</v>
      </c>
      <c r="G26" s="8">
        <f t="shared" si="7"/>
        <v>-98046</v>
      </c>
      <c r="H26" s="17">
        <f t="shared" si="8"/>
        <v>34334</v>
      </c>
    </row>
    <row r="27" spans="1:8" ht="12.75" customHeight="1">
      <c r="A27" s="24" t="s">
        <v>15</v>
      </c>
      <c r="B27" s="9">
        <f t="shared" si="2"/>
        <v>2010</v>
      </c>
      <c r="C27" s="18">
        <f t="shared" si="3"/>
        <v>-370396</v>
      </c>
      <c r="D27" s="17">
        <f t="shared" si="4"/>
        <v>129671</v>
      </c>
      <c r="E27" s="8">
        <f t="shared" si="5"/>
        <v>-277797</v>
      </c>
      <c r="F27" s="17">
        <f t="shared" si="6"/>
        <v>97243</v>
      </c>
      <c r="G27" s="8">
        <f t="shared" si="7"/>
        <v>-92599</v>
      </c>
      <c r="H27" s="17">
        <f t="shared" si="8"/>
        <v>32428</v>
      </c>
    </row>
    <row r="28" spans="1:8" ht="12.75" customHeight="1">
      <c r="A28" s="24" t="s">
        <v>16</v>
      </c>
      <c r="B28" s="9">
        <f t="shared" si="2"/>
        <v>2010</v>
      </c>
      <c r="C28" s="18">
        <f t="shared" si="3"/>
        <v>-348608</v>
      </c>
      <c r="D28" s="17">
        <f t="shared" si="4"/>
        <v>122046</v>
      </c>
      <c r="E28" s="8">
        <f t="shared" si="5"/>
        <v>-261456</v>
      </c>
      <c r="F28" s="17">
        <f t="shared" si="6"/>
        <v>91524</v>
      </c>
      <c r="G28" s="8">
        <f t="shared" si="7"/>
        <v>-87152</v>
      </c>
      <c r="H28" s="17">
        <f t="shared" si="8"/>
        <v>30522</v>
      </c>
    </row>
    <row r="29" spans="1:8" ht="12.75" customHeight="1">
      <c r="A29" s="24" t="s">
        <v>17</v>
      </c>
      <c r="B29" s="9">
        <f t="shared" si="2"/>
        <v>2010</v>
      </c>
      <c r="C29" s="18">
        <f t="shared" si="3"/>
        <v>-326820</v>
      </c>
      <c r="D29" s="17">
        <f t="shared" si="4"/>
        <v>114421</v>
      </c>
      <c r="E29" s="8">
        <f t="shared" si="5"/>
        <v>-245115</v>
      </c>
      <c r="F29" s="17">
        <f t="shared" si="6"/>
        <v>85805</v>
      </c>
      <c r="G29" s="8">
        <f t="shared" si="7"/>
        <v>-81705</v>
      </c>
      <c r="H29" s="17">
        <f t="shared" si="8"/>
        <v>28616</v>
      </c>
    </row>
    <row r="30" spans="1:8" ht="12.75" customHeight="1">
      <c r="A30" s="24" t="s">
        <v>18</v>
      </c>
      <c r="B30" s="9">
        <f t="shared" si="2"/>
        <v>2010</v>
      </c>
      <c r="C30" s="18">
        <f t="shared" si="3"/>
        <v>-305032</v>
      </c>
      <c r="D30" s="17">
        <f t="shared" si="4"/>
        <v>106796</v>
      </c>
      <c r="E30" s="8">
        <f t="shared" si="5"/>
        <v>-228774</v>
      </c>
      <c r="F30" s="17">
        <f t="shared" si="6"/>
        <v>80086</v>
      </c>
      <c r="G30" s="8">
        <f t="shared" si="7"/>
        <v>-76258</v>
      </c>
      <c r="H30" s="17">
        <f t="shared" si="8"/>
        <v>26710</v>
      </c>
    </row>
    <row r="31" spans="1:8" ht="12.75" customHeight="1">
      <c r="A31" s="24" t="s">
        <v>19</v>
      </c>
      <c r="B31" s="9">
        <f t="shared" si="2"/>
        <v>2010</v>
      </c>
      <c r="C31" s="18">
        <f t="shared" si="3"/>
        <v>-283244</v>
      </c>
      <c r="D31" s="17">
        <f t="shared" si="4"/>
        <v>99171</v>
      </c>
      <c r="E31" s="8">
        <f t="shared" si="5"/>
        <v>-212433</v>
      </c>
      <c r="F31" s="17">
        <f t="shared" si="6"/>
        <v>74367</v>
      </c>
      <c r="G31" s="8">
        <f t="shared" si="7"/>
        <v>-70811</v>
      </c>
      <c r="H31" s="17">
        <f t="shared" si="8"/>
        <v>24804</v>
      </c>
    </row>
    <row r="32" spans="2:8" ht="12.75" customHeight="1">
      <c r="B32" s="9"/>
      <c r="C32" s="25"/>
      <c r="D32" s="26"/>
      <c r="E32" s="25"/>
      <c r="F32" s="26"/>
      <c r="G32" s="25"/>
      <c r="H32" s="26"/>
    </row>
    <row r="33" spans="1:8" ht="12.75" customHeight="1">
      <c r="A33" s="5" t="s">
        <v>11</v>
      </c>
      <c r="B33" s="9"/>
      <c r="C33" s="8">
        <f aca="true" t="shared" si="9" ref="C33:H33">SUM(C20:C32)</f>
        <v>-4706208</v>
      </c>
      <c r="D33" s="17">
        <f t="shared" si="9"/>
        <v>1647552</v>
      </c>
      <c r="E33" s="8">
        <f t="shared" si="9"/>
        <v>-3529656</v>
      </c>
      <c r="F33" s="17">
        <f t="shared" si="9"/>
        <v>1235544</v>
      </c>
      <c r="G33" s="8">
        <f t="shared" si="9"/>
        <v>-1176552</v>
      </c>
      <c r="H33" s="17">
        <f t="shared" si="9"/>
        <v>412008</v>
      </c>
    </row>
    <row r="34" spans="1:8" ht="12.75" customHeight="1">
      <c r="A34" s="5" t="s">
        <v>24</v>
      </c>
      <c r="B34" s="9"/>
      <c r="C34" s="22" t="s">
        <v>25</v>
      </c>
      <c r="D34" s="23" t="s">
        <v>25</v>
      </c>
      <c r="E34" s="22" t="s">
        <v>25</v>
      </c>
      <c r="F34" s="23" t="s">
        <v>25</v>
      </c>
      <c r="G34" s="22" t="s">
        <v>25</v>
      </c>
      <c r="H34" s="23" t="s">
        <v>25</v>
      </c>
    </row>
    <row r="35" spans="2:8" ht="12.75" customHeight="1">
      <c r="B35" s="9"/>
      <c r="C35" s="8"/>
      <c r="D35" s="17"/>
      <c r="F35" s="17"/>
      <c r="G35" s="8"/>
      <c r="H35" s="17"/>
    </row>
    <row r="36" spans="1:8" ht="12.75" customHeight="1">
      <c r="A36" s="5" t="s">
        <v>26</v>
      </c>
      <c r="B36" s="9"/>
      <c r="C36" s="52">
        <f>C33/12</f>
        <v>-392184</v>
      </c>
      <c r="D36" s="26">
        <f>D33/12</f>
        <v>137296</v>
      </c>
      <c r="E36" s="25">
        <f>E33/12</f>
        <v>-294138</v>
      </c>
      <c r="F36" s="26">
        <f>F33/12</f>
        <v>102962</v>
      </c>
      <c r="G36" s="25">
        <f>G33/12</f>
        <v>-98046</v>
      </c>
      <c r="H36" s="26">
        <f>H33/12-1</f>
        <v>34333</v>
      </c>
    </row>
    <row r="38" spans="3:4" ht="12.75">
      <c r="C38" s="27"/>
      <c r="D38" s="27"/>
    </row>
    <row r="39" spans="1:8" ht="12.75">
      <c r="A39" s="28" t="s">
        <v>27</v>
      </c>
      <c r="B39" s="29"/>
      <c r="C39" s="30"/>
      <c r="D39" s="30"/>
      <c r="E39" s="20"/>
      <c r="F39" s="20"/>
      <c r="G39" s="30"/>
      <c r="H39" s="30"/>
    </row>
    <row r="40" spans="4:7" ht="15.75" customHeight="1">
      <c r="D40" s="31" t="s">
        <v>28</v>
      </c>
      <c r="E40" s="32" t="s">
        <v>29</v>
      </c>
      <c r="F40" s="32" t="s">
        <v>30</v>
      </c>
      <c r="G40" s="33"/>
    </row>
    <row r="41" spans="4:7" ht="12.75">
      <c r="D41" s="34"/>
      <c r="E41" s="35"/>
      <c r="F41" s="35"/>
      <c r="G41" s="36"/>
    </row>
    <row r="42" spans="1:7" ht="12.75">
      <c r="A42" s="5" t="s">
        <v>31</v>
      </c>
      <c r="D42" s="37">
        <f>E42+F42+G42</f>
        <v>1</v>
      </c>
      <c r="E42" s="47">
        <v>0.65758</v>
      </c>
      <c r="F42" s="47">
        <v>0.34242</v>
      </c>
      <c r="G42" s="38"/>
    </row>
    <row r="43" spans="4:7" ht="12.75">
      <c r="D43" s="37"/>
      <c r="G43" s="18"/>
    </row>
    <row r="44" spans="1:7" ht="12.75">
      <c r="A44" s="5" t="s">
        <v>32</v>
      </c>
      <c r="D44" s="8">
        <f>E36</f>
        <v>-294138</v>
      </c>
      <c r="E44" s="8">
        <f>D44*E42</f>
        <v>-193419</v>
      </c>
      <c r="F44" s="8">
        <f>D44*F42</f>
        <v>-100719</v>
      </c>
      <c r="G44" s="18"/>
    </row>
    <row r="45" spans="1:7" ht="12.75">
      <c r="A45" s="5" t="s">
        <v>33</v>
      </c>
      <c r="D45" s="25">
        <f>F36</f>
        <v>102962</v>
      </c>
      <c r="E45" s="25">
        <f>D45*E42</f>
        <v>67706</v>
      </c>
      <c r="F45" s="25">
        <f>D45*F42</f>
        <v>35256</v>
      </c>
      <c r="G45" s="18"/>
    </row>
    <row r="46" spans="4:7" ht="12.75">
      <c r="D46" s="8"/>
      <c r="G46" s="18"/>
    </row>
    <row r="47" spans="1:7" s="6" customFormat="1" ht="12.75" customHeight="1" thickBot="1">
      <c r="A47" s="6" t="s">
        <v>34</v>
      </c>
      <c r="B47" s="7"/>
      <c r="C47" s="5"/>
      <c r="D47" s="39">
        <f>D44+D45</f>
        <v>-191176</v>
      </c>
      <c r="E47" s="55">
        <f>E44+E45</f>
        <v>-125713</v>
      </c>
      <c r="F47" s="40">
        <f>F44+F45</f>
        <v>-65463</v>
      </c>
      <c r="G47" s="41"/>
    </row>
    <row r="48" spans="1:8" ht="15.75" customHeight="1" thickTop="1">
      <c r="A48" s="28" t="s">
        <v>35</v>
      </c>
      <c r="B48" s="29"/>
      <c r="C48" s="30"/>
      <c r="D48" s="30"/>
      <c r="E48" s="30"/>
      <c r="F48" s="30"/>
      <c r="G48" s="30"/>
      <c r="H48" s="30"/>
    </row>
    <row r="49" spans="3:6" ht="12.75">
      <c r="C49" s="42"/>
      <c r="D49" s="31" t="s">
        <v>28</v>
      </c>
      <c r="E49" s="32" t="s">
        <v>29</v>
      </c>
      <c r="F49" s="32" t="s">
        <v>30</v>
      </c>
    </row>
    <row r="50" spans="3:6" ht="12.75">
      <c r="C50" s="42"/>
      <c r="D50" s="42"/>
      <c r="E50" s="35"/>
      <c r="F50" s="35"/>
    </row>
    <row r="51" spans="1:6" ht="12.75">
      <c r="A51" s="5" t="s">
        <v>36</v>
      </c>
      <c r="D51" s="37">
        <f>E51+F51+G51</f>
        <v>1</v>
      </c>
      <c r="E51" s="47">
        <v>0.66672</v>
      </c>
      <c r="F51" s="47">
        <v>0.33328</v>
      </c>
    </row>
    <row r="52" ht="12.75">
      <c r="D52" s="37"/>
    </row>
    <row r="53" spans="1:6" ht="12.75">
      <c r="A53" s="5" t="s">
        <v>32</v>
      </c>
      <c r="D53" s="8">
        <f>G36</f>
        <v>-98046</v>
      </c>
      <c r="E53" s="8">
        <f>D53*E51</f>
        <v>-65369</v>
      </c>
      <c r="F53" s="8">
        <f>D53*F51</f>
        <v>-32677</v>
      </c>
    </row>
    <row r="54" spans="1:6" ht="12.75">
      <c r="A54" s="5" t="s">
        <v>33</v>
      </c>
      <c r="D54" s="25">
        <f>H36</f>
        <v>34333</v>
      </c>
      <c r="E54" s="25">
        <f>D54*E51</f>
        <v>22890</v>
      </c>
      <c r="F54" s="25">
        <f>D54*F51</f>
        <v>11443</v>
      </c>
    </row>
    <row r="55" ht="12.75">
      <c r="D55" s="8"/>
    </row>
    <row r="56" spans="1:8" s="6" customFormat="1" ht="12.75" customHeight="1" thickBot="1">
      <c r="A56" s="6" t="s">
        <v>37</v>
      </c>
      <c r="B56" s="7"/>
      <c r="D56" s="40">
        <f>D53+D54</f>
        <v>-63713</v>
      </c>
      <c r="E56" s="40">
        <f>E53+E54</f>
        <v>-42479</v>
      </c>
      <c r="F56" s="40">
        <f>F53+F54</f>
        <v>-21234</v>
      </c>
      <c r="G56" s="5"/>
      <c r="H56" s="5"/>
    </row>
    <row r="57" ht="12.75" customHeight="1" thickTop="1">
      <c r="H57" s="43"/>
    </row>
    <row r="58" ht="12.75"/>
    <row r="59" ht="12.75"/>
    <row r="60" ht="12.75"/>
    <row r="61" ht="12.75"/>
  </sheetData>
  <printOptions/>
  <pageMargins left="1.25" right="1" top="1" bottom="0.75" header="0.5" footer="0.5"/>
  <pageSetup horizontalDpi="300" verticalDpi="300" orientation="portrait" r:id="rId1"/>
  <headerFooter alignWithMargins="0">
    <oddFooter>&amp;LFILE: &amp;F&amp;Rjmp &amp;D</oddFooter>
  </headerFooter>
  <rowBreaks count="1" manualBreakCount="1">
    <brk id="47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showGridLines="0" workbookViewId="0" topLeftCell="A1">
      <selection activeCell="E15" sqref="E15"/>
    </sheetView>
  </sheetViews>
  <sheetFormatPr defaultColWidth="9.00390625" defaultRowHeight="12.75" customHeight="1"/>
  <cols>
    <col min="1" max="1" width="13.00390625" style="5" customWidth="1"/>
    <col min="2" max="2" width="6.00390625" style="7" customWidth="1"/>
    <col min="3" max="3" width="11.375" style="5" customWidth="1"/>
    <col min="4" max="4" width="12.375" style="5" customWidth="1"/>
    <col min="5" max="5" width="12.875" style="8" customWidth="1"/>
    <col min="6" max="6" width="11.00390625" style="8" customWidth="1"/>
    <col min="7" max="7" width="11.375" style="5" customWidth="1"/>
    <col min="8" max="8" width="11.00390625" style="5" customWidth="1"/>
    <col min="9" max="255" width="16.00390625" style="5" customWidth="1"/>
    <col min="256" max="16384" width="11.00390625" style="5" customWidth="1"/>
  </cols>
  <sheetData>
    <row r="1" spans="1:8" ht="12.75" customHeight="1">
      <c r="A1" s="1" t="s">
        <v>38</v>
      </c>
      <c r="B1" s="2"/>
      <c r="C1" s="3"/>
      <c r="D1" s="3"/>
      <c r="E1" s="4"/>
      <c r="F1" s="4"/>
      <c r="G1" s="3"/>
      <c r="H1" s="3"/>
    </row>
    <row r="2" spans="1:8" ht="12.75" customHeight="1">
      <c r="A2" s="1" t="s">
        <v>0</v>
      </c>
      <c r="B2" s="2"/>
      <c r="C2" s="3"/>
      <c r="D2" s="3"/>
      <c r="E2" s="4"/>
      <c r="F2" s="4"/>
      <c r="G2" s="3"/>
      <c r="H2" s="3"/>
    </row>
    <row r="3" spans="1:8" ht="12.75" customHeight="1">
      <c r="A3" s="1" t="s">
        <v>1</v>
      </c>
      <c r="B3" s="2"/>
      <c r="C3" s="3"/>
      <c r="D3" s="3"/>
      <c r="E3" s="4"/>
      <c r="F3" s="4"/>
      <c r="G3" s="3"/>
      <c r="H3" s="3"/>
    </row>
    <row r="4" spans="1:8" ht="12.75" customHeight="1">
      <c r="A4" s="46" t="s">
        <v>43</v>
      </c>
      <c r="B4" s="2"/>
      <c r="C4" s="3"/>
      <c r="D4" s="3"/>
      <c r="E4" s="4"/>
      <c r="F4" s="4"/>
      <c r="G4" s="3"/>
      <c r="H4" s="3"/>
    </row>
    <row r="5" ht="12.75" customHeight="1">
      <c r="A5" s="6"/>
    </row>
    <row r="6" ht="12.75" customHeight="1">
      <c r="A6" s="6"/>
    </row>
    <row r="7" ht="12.75" customHeight="1">
      <c r="A7" s="6" t="s">
        <v>2</v>
      </c>
    </row>
    <row r="8" ht="12.75"/>
    <row r="9" ht="12.75"/>
    <row r="10" spans="2:8" ht="12.75">
      <c r="B10" s="9"/>
      <c r="C10" s="10" t="s">
        <v>3</v>
      </c>
      <c r="D10" s="11"/>
      <c r="E10" s="10" t="s">
        <v>4</v>
      </c>
      <c r="F10" s="12"/>
      <c r="G10" s="10" t="s">
        <v>5</v>
      </c>
      <c r="H10" s="11"/>
    </row>
    <row r="11" spans="1:8" ht="12.75" customHeight="1">
      <c r="A11" s="13"/>
      <c r="B11" s="9"/>
      <c r="C11" s="14" t="s">
        <v>6</v>
      </c>
      <c r="D11" s="14" t="s">
        <v>6</v>
      </c>
      <c r="E11" s="14" t="s">
        <v>6</v>
      </c>
      <c r="F11" s="14" t="s">
        <v>6</v>
      </c>
      <c r="G11" s="14" t="s">
        <v>6</v>
      </c>
      <c r="H11" s="14" t="s">
        <v>6</v>
      </c>
    </row>
    <row r="12" spans="1:8" ht="12.75" customHeight="1">
      <c r="A12" s="13"/>
      <c r="B12" s="9"/>
      <c r="C12" s="14" t="s">
        <v>7</v>
      </c>
      <c r="D12" s="14" t="s">
        <v>8</v>
      </c>
      <c r="E12" s="14" t="s">
        <v>7</v>
      </c>
      <c r="F12" s="14" t="s">
        <v>8</v>
      </c>
      <c r="G12" s="14" t="s">
        <v>7</v>
      </c>
      <c r="H12" s="14" t="s">
        <v>8</v>
      </c>
    </row>
    <row r="13" spans="1:8" ht="12.75" customHeight="1">
      <c r="A13" s="15" t="s">
        <v>9</v>
      </c>
      <c r="B13" s="9"/>
      <c r="C13" s="48">
        <v>253.85</v>
      </c>
      <c r="D13" s="48">
        <v>190.85</v>
      </c>
      <c r="E13" s="48">
        <v>253.85</v>
      </c>
      <c r="F13" s="48">
        <v>190.85</v>
      </c>
      <c r="G13" s="48">
        <v>253.85</v>
      </c>
      <c r="H13" s="48">
        <v>190.85</v>
      </c>
    </row>
    <row r="14" spans="2:8" ht="12.75" customHeight="1">
      <c r="B14" s="9"/>
      <c r="D14" s="16"/>
      <c r="E14" s="49" t="s">
        <v>41</v>
      </c>
      <c r="F14" s="14"/>
      <c r="G14" s="50" t="s">
        <v>42</v>
      </c>
      <c r="H14" s="51"/>
    </row>
    <row r="15" spans="1:8" ht="12.75" customHeight="1">
      <c r="A15" s="24" t="s">
        <v>39</v>
      </c>
      <c r="B15" s="9">
        <v>2007</v>
      </c>
      <c r="C15" s="18">
        <f>E15+G15</f>
        <v>-1045824</v>
      </c>
      <c r="D15" s="17">
        <f>F15+H15</f>
        <v>366115</v>
      </c>
      <c r="E15" s="44">
        <f>-980460+196092</f>
        <v>-784368</v>
      </c>
      <c r="F15" s="45">
        <f>343196-68628</f>
        <v>274568</v>
      </c>
      <c r="G15" s="44">
        <f>-326820+65364</f>
        <v>-261456</v>
      </c>
      <c r="H15" s="45">
        <f>114419-22872</f>
        <v>91547</v>
      </c>
    </row>
    <row r="16" spans="1:8" ht="12.75" customHeight="1">
      <c r="A16" s="24" t="s">
        <v>39</v>
      </c>
      <c r="B16" s="9">
        <v>2008</v>
      </c>
      <c r="C16" s="18">
        <f>E16+G16</f>
        <v>-784368</v>
      </c>
      <c r="D16" s="17">
        <f>F16+H16</f>
        <v>274615</v>
      </c>
      <c r="E16" s="44">
        <f>-784368+196092</f>
        <v>-588276</v>
      </c>
      <c r="F16" s="45">
        <f>274568-68628</f>
        <v>205940</v>
      </c>
      <c r="G16" s="44">
        <f>-261456+65364</f>
        <v>-196092</v>
      </c>
      <c r="H16" s="45">
        <f>91547-22872</f>
        <v>68675</v>
      </c>
    </row>
    <row r="17" spans="1:8" ht="12.75" customHeight="1">
      <c r="A17" s="19"/>
      <c r="B17" s="9"/>
      <c r="C17" s="20"/>
      <c r="D17" s="21"/>
      <c r="E17" s="20"/>
      <c r="F17" s="21"/>
      <c r="G17" s="20"/>
      <c r="H17" s="21"/>
    </row>
    <row r="18" spans="1:8" ht="12.75" customHeight="1">
      <c r="A18" s="19" t="s">
        <v>11</v>
      </c>
      <c r="B18" s="9"/>
      <c r="C18" s="8">
        <f aca="true" t="shared" si="0" ref="C18:H18">C15+C16</f>
        <v>-1830192</v>
      </c>
      <c r="D18" s="17">
        <f t="shared" si="0"/>
        <v>640730</v>
      </c>
      <c r="E18" s="8">
        <f t="shared" si="0"/>
        <v>-1372644</v>
      </c>
      <c r="F18" s="17">
        <f t="shared" si="0"/>
        <v>480508</v>
      </c>
      <c r="G18" s="8">
        <f t="shared" si="0"/>
        <v>-457548</v>
      </c>
      <c r="H18" s="17">
        <f t="shared" si="0"/>
        <v>160222</v>
      </c>
    </row>
    <row r="19" spans="1:8" ht="12.75" customHeight="1">
      <c r="A19" s="19" t="s">
        <v>12</v>
      </c>
      <c r="B19" s="9"/>
      <c r="C19" s="22" t="s">
        <v>13</v>
      </c>
      <c r="D19" s="23" t="s">
        <v>13</v>
      </c>
      <c r="E19" s="22" t="s">
        <v>13</v>
      </c>
      <c r="F19" s="23" t="s">
        <v>13</v>
      </c>
      <c r="G19" s="22" t="s">
        <v>13</v>
      </c>
      <c r="H19" s="23" t="s">
        <v>13</v>
      </c>
    </row>
    <row r="20" spans="1:8" ht="12.75" customHeight="1">
      <c r="A20" s="19" t="s">
        <v>14</v>
      </c>
      <c r="B20" s="9"/>
      <c r="C20" s="54">
        <f aca="true" t="shared" si="1" ref="C20:H20">C18/2</f>
        <v>-915096</v>
      </c>
      <c r="D20" s="17">
        <f t="shared" si="1"/>
        <v>320365</v>
      </c>
      <c r="E20" s="8">
        <f t="shared" si="1"/>
        <v>-686322</v>
      </c>
      <c r="F20" s="17">
        <f t="shared" si="1"/>
        <v>240254</v>
      </c>
      <c r="G20" s="8">
        <f t="shared" si="1"/>
        <v>-228774</v>
      </c>
      <c r="H20" s="17">
        <f t="shared" si="1"/>
        <v>80111</v>
      </c>
    </row>
    <row r="21" spans="1:8" ht="12.75" customHeight="1">
      <c r="A21" s="24" t="s">
        <v>40</v>
      </c>
      <c r="B21" s="9">
        <f aca="true" t="shared" si="2" ref="B21:B31">B$16</f>
        <v>2008</v>
      </c>
      <c r="C21" s="18">
        <f aca="true" t="shared" si="3" ref="C21:C31">E21+G21</f>
        <v>-1024036</v>
      </c>
      <c r="D21" s="17">
        <f aca="true" t="shared" si="4" ref="D21:D31">F21+H21</f>
        <v>358490</v>
      </c>
      <c r="E21" s="18">
        <f>E15+16341</f>
        <v>-768027</v>
      </c>
      <c r="F21" s="17">
        <f>F15-5719</f>
        <v>268849</v>
      </c>
      <c r="G21" s="18">
        <f>G15+5447</f>
        <v>-256009</v>
      </c>
      <c r="H21" s="17">
        <f>H15-1906</f>
        <v>89641</v>
      </c>
    </row>
    <row r="22" spans="1:8" ht="12.75" customHeight="1">
      <c r="A22" s="24" t="s">
        <v>20</v>
      </c>
      <c r="B22" s="9">
        <f t="shared" si="2"/>
        <v>2008</v>
      </c>
      <c r="C22" s="18">
        <f t="shared" si="3"/>
        <v>-1002248</v>
      </c>
      <c r="D22" s="17">
        <f t="shared" si="4"/>
        <v>350865</v>
      </c>
      <c r="E22" s="8">
        <f aca="true" t="shared" si="5" ref="E22:E31">E21+16341</f>
        <v>-751686</v>
      </c>
      <c r="F22" s="17">
        <f aca="true" t="shared" si="6" ref="F22:F31">F21-5719</f>
        <v>263130</v>
      </c>
      <c r="G22" s="8">
        <f aca="true" t="shared" si="7" ref="G22:G31">G21+5447</f>
        <v>-250562</v>
      </c>
      <c r="H22" s="17">
        <f aca="true" t="shared" si="8" ref="H22:H31">H21-1906</f>
        <v>87735</v>
      </c>
    </row>
    <row r="23" spans="1:8" ht="12.75" customHeight="1">
      <c r="A23" s="24" t="s">
        <v>21</v>
      </c>
      <c r="B23" s="9">
        <f t="shared" si="2"/>
        <v>2008</v>
      </c>
      <c r="C23" s="18">
        <f t="shared" si="3"/>
        <v>-980460</v>
      </c>
      <c r="D23" s="17">
        <f t="shared" si="4"/>
        <v>343240</v>
      </c>
      <c r="E23" s="8">
        <f t="shared" si="5"/>
        <v>-735345</v>
      </c>
      <c r="F23" s="17">
        <f t="shared" si="6"/>
        <v>257411</v>
      </c>
      <c r="G23" s="8">
        <f t="shared" si="7"/>
        <v>-245115</v>
      </c>
      <c r="H23" s="17">
        <f t="shared" si="8"/>
        <v>85829</v>
      </c>
    </row>
    <row r="24" spans="1:8" ht="12.75" customHeight="1">
      <c r="A24" s="24" t="s">
        <v>22</v>
      </c>
      <c r="B24" s="9">
        <f t="shared" si="2"/>
        <v>2008</v>
      </c>
      <c r="C24" s="18">
        <f t="shared" si="3"/>
        <v>-958672</v>
      </c>
      <c r="D24" s="17">
        <f t="shared" si="4"/>
        <v>335615</v>
      </c>
      <c r="E24" s="8">
        <f t="shared" si="5"/>
        <v>-719004</v>
      </c>
      <c r="F24" s="17">
        <f t="shared" si="6"/>
        <v>251692</v>
      </c>
      <c r="G24" s="8">
        <f t="shared" si="7"/>
        <v>-239668</v>
      </c>
      <c r="H24" s="17">
        <f t="shared" si="8"/>
        <v>83923</v>
      </c>
    </row>
    <row r="25" spans="1:8" ht="12.75" customHeight="1">
      <c r="A25" s="24" t="s">
        <v>23</v>
      </c>
      <c r="B25" s="9">
        <f t="shared" si="2"/>
        <v>2008</v>
      </c>
      <c r="C25" s="18">
        <f t="shared" si="3"/>
        <v>-936884</v>
      </c>
      <c r="D25" s="17">
        <f t="shared" si="4"/>
        <v>327990</v>
      </c>
      <c r="E25" s="8">
        <f t="shared" si="5"/>
        <v>-702663</v>
      </c>
      <c r="F25" s="17">
        <f t="shared" si="6"/>
        <v>245973</v>
      </c>
      <c r="G25" s="8">
        <f t="shared" si="7"/>
        <v>-234221</v>
      </c>
      <c r="H25" s="17">
        <f t="shared" si="8"/>
        <v>82017</v>
      </c>
    </row>
    <row r="26" spans="1:8" ht="12.75" customHeight="1">
      <c r="A26" s="24" t="s">
        <v>10</v>
      </c>
      <c r="B26" s="9">
        <f t="shared" si="2"/>
        <v>2008</v>
      </c>
      <c r="C26" s="53">
        <f t="shared" si="3"/>
        <v>-915096</v>
      </c>
      <c r="D26" s="17">
        <f t="shared" si="4"/>
        <v>320365</v>
      </c>
      <c r="E26" s="8">
        <f t="shared" si="5"/>
        <v>-686322</v>
      </c>
      <c r="F26" s="17">
        <f t="shared" si="6"/>
        <v>240254</v>
      </c>
      <c r="G26" s="8">
        <f t="shared" si="7"/>
        <v>-228774</v>
      </c>
      <c r="H26" s="17">
        <f t="shared" si="8"/>
        <v>80111</v>
      </c>
    </row>
    <row r="27" spans="1:8" ht="12.75" customHeight="1">
      <c r="A27" s="24" t="s">
        <v>15</v>
      </c>
      <c r="B27" s="9">
        <f t="shared" si="2"/>
        <v>2008</v>
      </c>
      <c r="C27" s="18">
        <f t="shared" si="3"/>
        <v>-893308</v>
      </c>
      <c r="D27" s="17">
        <f t="shared" si="4"/>
        <v>312740</v>
      </c>
      <c r="E27" s="8">
        <f t="shared" si="5"/>
        <v>-669981</v>
      </c>
      <c r="F27" s="17">
        <f t="shared" si="6"/>
        <v>234535</v>
      </c>
      <c r="G27" s="8">
        <f t="shared" si="7"/>
        <v>-223327</v>
      </c>
      <c r="H27" s="17">
        <f t="shared" si="8"/>
        <v>78205</v>
      </c>
    </row>
    <row r="28" spans="1:8" ht="12.75" customHeight="1">
      <c r="A28" s="24" t="s">
        <v>16</v>
      </c>
      <c r="B28" s="9">
        <f t="shared" si="2"/>
        <v>2008</v>
      </c>
      <c r="C28" s="18">
        <f t="shared" si="3"/>
        <v>-871520</v>
      </c>
      <c r="D28" s="17">
        <f t="shared" si="4"/>
        <v>305115</v>
      </c>
      <c r="E28" s="8">
        <f t="shared" si="5"/>
        <v>-653640</v>
      </c>
      <c r="F28" s="17">
        <f t="shared" si="6"/>
        <v>228816</v>
      </c>
      <c r="G28" s="8">
        <f t="shared" si="7"/>
        <v>-217880</v>
      </c>
      <c r="H28" s="17">
        <f t="shared" si="8"/>
        <v>76299</v>
      </c>
    </row>
    <row r="29" spans="1:8" ht="12.75" customHeight="1">
      <c r="A29" s="24" t="s">
        <v>17</v>
      </c>
      <c r="B29" s="9">
        <f t="shared" si="2"/>
        <v>2008</v>
      </c>
      <c r="C29" s="18">
        <f t="shared" si="3"/>
        <v>-849732</v>
      </c>
      <c r="D29" s="17">
        <f t="shared" si="4"/>
        <v>297490</v>
      </c>
      <c r="E29" s="8">
        <f t="shared" si="5"/>
        <v>-637299</v>
      </c>
      <c r="F29" s="17">
        <f t="shared" si="6"/>
        <v>223097</v>
      </c>
      <c r="G29" s="8">
        <f t="shared" si="7"/>
        <v>-212433</v>
      </c>
      <c r="H29" s="17">
        <f t="shared" si="8"/>
        <v>74393</v>
      </c>
    </row>
    <row r="30" spans="1:8" ht="12.75" customHeight="1">
      <c r="A30" s="24" t="s">
        <v>18</v>
      </c>
      <c r="B30" s="9">
        <f t="shared" si="2"/>
        <v>2008</v>
      </c>
      <c r="C30" s="18">
        <f t="shared" si="3"/>
        <v>-827944</v>
      </c>
      <c r="D30" s="17">
        <f t="shared" si="4"/>
        <v>289865</v>
      </c>
      <c r="E30" s="8">
        <f t="shared" si="5"/>
        <v>-620958</v>
      </c>
      <c r="F30" s="17">
        <f t="shared" si="6"/>
        <v>217378</v>
      </c>
      <c r="G30" s="8">
        <f t="shared" si="7"/>
        <v>-206986</v>
      </c>
      <c r="H30" s="17">
        <f t="shared" si="8"/>
        <v>72487</v>
      </c>
    </row>
    <row r="31" spans="1:8" ht="12.75" customHeight="1">
      <c r="A31" s="24" t="s">
        <v>19</v>
      </c>
      <c r="B31" s="9">
        <f t="shared" si="2"/>
        <v>2008</v>
      </c>
      <c r="C31" s="18">
        <f t="shared" si="3"/>
        <v>-806156</v>
      </c>
      <c r="D31" s="17">
        <f t="shared" si="4"/>
        <v>282240</v>
      </c>
      <c r="E31" s="8">
        <f t="shared" si="5"/>
        <v>-604617</v>
      </c>
      <c r="F31" s="17">
        <f t="shared" si="6"/>
        <v>211659</v>
      </c>
      <c r="G31" s="8">
        <f t="shared" si="7"/>
        <v>-201539</v>
      </c>
      <c r="H31" s="17">
        <f t="shared" si="8"/>
        <v>70581</v>
      </c>
    </row>
    <row r="32" spans="2:8" ht="12.75" customHeight="1">
      <c r="B32" s="9"/>
      <c r="C32" s="25"/>
      <c r="D32" s="26"/>
      <c r="E32" s="25"/>
      <c r="F32" s="26"/>
      <c r="G32" s="25"/>
      <c r="H32" s="26"/>
    </row>
    <row r="33" spans="1:8" ht="12.75" customHeight="1">
      <c r="A33" s="5" t="s">
        <v>11</v>
      </c>
      <c r="B33" s="9"/>
      <c r="C33" s="8">
        <f aca="true" t="shared" si="9" ref="C33:H33">SUM(C20:C32)</f>
        <v>-10981152</v>
      </c>
      <c r="D33" s="17">
        <f t="shared" si="9"/>
        <v>3844380</v>
      </c>
      <c r="E33" s="8">
        <f t="shared" si="9"/>
        <v>-8235864</v>
      </c>
      <c r="F33" s="17">
        <f t="shared" si="9"/>
        <v>2883048</v>
      </c>
      <c r="G33" s="8">
        <f t="shared" si="9"/>
        <v>-2745288</v>
      </c>
      <c r="H33" s="17">
        <f t="shared" si="9"/>
        <v>961332</v>
      </c>
    </row>
    <row r="34" spans="1:8" ht="12.75" customHeight="1">
      <c r="A34" s="5" t="s">
        <v>24</v>
      </c>
      <c r="B34" s="9"/>
      <c r="C34" s="22" t="s">
        <v>25</v>
      </c>
      <c r="D34" s="23" t="s">
        <v>25</v>
      </c>
      <c r="E34" s="22" t="s">
        <v>25</v>
      </c>
      <c r="F34" s="23" t="s">
        <v>25</v>
      </c>
      <c r="G34" s="22" t="s">
        <v>25</v>
      </c>
      <c r="H34" s="23" t="s">
        <v>25</v>
      </c>
    </row>
    <row r="35" spans="2:8" ht="12.75" customHeight="1">
      <c r="B35" s="9"/>
      <c r="C35" s="8"/>
      <c r="D35" s="17"/>
      <c r="F35" s="17"/>
      <c r="G35" s="8"/>
      <c r="H35" s="17"/>
    </row>
    <row r="36" spans="1:8" ht="12.75" customHeight="1">
      <c r="A36" s="5" t="s">
        <v>26</v>
      </c>
      <c r="B36" s="9"/>
      <c r="C36" s="52">
        <f>C33/12</f>
        <v>-915096</v>
      </c>
      <c r="D36" s="26">
        <f>D33/12</f>
        <v>320365</v>
      </c>
      <c r="E36" s="25">
        <f>E33/12</f>
        <v>-686322</v>
      </c>
      <c r="F36" s="26">
        <f>F33/12</f>
        <v>240254</v>
      </c>
      <c r="G36" s="25">
        <f>G33/12</f>
        <v>-228774</v>
      </c>
      <c r="H36" s="26">
        <f>H33/12-1</f>
        <v>80110</v>
      </c>
    </row>
    <row r="38" spans="3:4" ht="12.75">
      <c r="C38" s="27"/>
      <c r="D38" s="27"/>
    </row>
    <row r="39" spans="1:8" ht="12.75">
      <c r="A39" s="28" t="s">
        <v>27</v>
      </c>
      <c r="B39" s="29"/>
      <c r="C39" s="30"/>
      <c r="D39" s="30"/>
      <c r="E39" s="20"/>
      <c r="F39" s="20"/>
      <c r="G39" s="30"/>
      <c r="H39" s="30"/>
    </row>
    <row r="40" spans="4:7" ht="15.75" customHeight="1">
      <c r="D40" s="31" t="s">
        <v>28</v>
      </c>
      <c r="E40" s="32" t="s">
        <v>29</v>
      </c>
      <c r="F40" s="32" t="s">
        <v>30</v>
      </c>
      <c r="G40" s="33"/>
    </row>
    <row r="41" spans="4:7" ht="12.75">
      <c r="D41" s="34"/>
      <c r="E41" s="35"/>
      <c r="F41" s="35"/>
      <c r="G41" s="36"/>
    </row>
    <row r="42" spans="1:7" ht="12.75">
      <c r="A42" s="5" t="s">
        <v>31</v>
      </c>
      <c r="D42" s="37">
        <f>E42+F42+G42</f>
        <v>1</v>
      </c>
      <c r="E42" s="47">
        <v>0.65935</v>
      </c>
      <c r="F42" s="47">
        <v>0.34065</v>
      </c>
      <c r="G42" s="38"/>
    </row>
    <row r="43" spans="4:7" ht="12.75">
      <c r="D43" s="37"/>
      <c r="G43" s="18"/>
    </row>
    <row r="44" spans="1:7" ht="12.75">
      <c r="A44" s="5" t="s">
        <v>32</v>
      </c>
      <c r="D44" s="8">
        <f>E36</f>
        <v>-686322</v>
      </c>
      <c r="E44" s="8">
        <f>D44*E42</f>
        <v>-452526</v>
      </c>
      <c r="F44" s="8">
        <f>D44*F42</f>
        <v>-233796</v>
      </c>
      <c r="G44" s="18"/>
    </row>
    <row r="45" spans="1:7" ht="12.75">
      <c r="A45" s="5" t="s">
        <v>33</v>
      </c>
      <c r="D45" s="25">
        <f>F36</f>
        <v>240254</v>
      </c>
      <c r="E45" s="25">
        <f>D45*E42</f>
        <v>158411</v>
      </c>
      <c r="F45" s="25">
        <f>D45*F42</f>
        <v>81843</v>
      </c>
      <c r="G45" s="18"/>
    </row>
    <row r="46" spans="4:7" ht="12.75">
      <c r="D46" s="8"/>
      <c r="G46" s="18"/>
    </row>
    <row r="47" spans="1:7" s="6" customFormat="1" ht="12.75" customHeight="1" thickBot="1">
      <c r="A47" s="6" t="s">
        <v>34</v>
      </c>
      <c r="B47" s="7"/>
      <c r="C47" s="5"/>
      <c r="D47" s="39">
        <f>D44+D45</f>
        <v>-446068</v>
      </c>
      <c r="E47" s="40">
        <f>E44+E45</f>
        <v>-294115</v>
      </c>
      <c r="F47" s="40">
        <f>F44+F45</f>
        <v>-151953</v>
      </c>
      <c r="G47" s="41"/>
    </row>
    <row r="48" spans="1:8" ht="15.75" customHeight="1" thickTop="1">
      <c r="A48" s="28" t="s">
        <v>35</v>
      </c>
      <c r="B48" s="29"/>
      <c r="C48" s="30"/>
      <c r="D48" s="30"/>
      <c r="E48" s="30"/>
      <c r="F48" s="30"/>
      <c r="G48" s="30"/>
      <c r="H48" s="30"/>
    </row>
    <row r="49" spans="3:6" ht="12.75">
      <c r="C49" s="42"/>
      <c r="D49" s="31" t="s">
        <v>28</v>
      </c>
      <c r="E49" s="32" t="s">
        <v>29</v>
      </c>
      <c r="F49" s="32" t="s">
        <v>30</v>
      </c>
    </row>
    <row r="50" spans="3:6" ht="12.75">
      <c r="C50" s="42"/>
      <c r="D50" s="42"/>
      <c r="E50" s="35"/>
      <c r="F50" s="35"/>
    </row>
    <row r="51" spans="1:6" ht="12.75">
      <c r="A51" s="5" t="s">
        <v>36</v>
      </c>
      <c r="D51" s="37">
        <f>E51+F51+G51</f>
        <v>1</v>
      </c>
      <c r="E51" s="47">
        <v>0.66959</v>
      </c>
      <c r="F51" s="47">
        <v>0.33041</v>
      </c>
    </row>
    <row r="52" ht="12.75">
      <c r="D52" s="37"/>
    </row>
    <row r="53" spans="1:6" ht="12.75">
      <c r="A53" s="5" t="s">
        <v>32</v>
      </c>
      <c r="D53" s="8">
        <f>G36</f>
        <v>-228774</v>
      </c>
      <c r="E53" s="8">
        <f>D53*E51</f>
        <v>-153185</v>
      </c>
      <c r="F53" s="8">
        <f>D53*F51</f>
        <v>-75589</v>
      </c>
    </row>
    <row r="54" spans="1:6" ht="12.75">
      <c r="A54" s="5" t="s">
        <v>33</v>
      </c>
      <c r="D54" s="25">
        <f>H36</f>
        <v>80110</v>
      </c>
      <c r="E54" s="25">
        <f>D54*E51</f>
        <v>53641</v>
      </c>
      <c r="F54" s="25">
        <f>D54*F51</f>
        <v>26469</v>
      </c>
    </row>
    <row r="55" ht="12.75">
      <c r="D55" s="8"/>
    </row>
    <row r="56" spans="1:8" s="6" customFormat="1" ht="12.75" customHeight="1" thickBot="1">
      <c r="A56" s="6" t="s">
        <v>37</v>
      </c>
      <c r="B56" s="7"/>
      <c r="D56" s="40">
        <f>D53+D54</f>
        <v>-148664</v>
      </c>
      <c r="E56" s="40">
        <f>E53+E54</f>
        <v>-99544</v>
      </c>
      <c r="F56" s="40">
        <f>F53+F54</f>
        <v>-49120</v>
      </c>
      <c r="G56" s="5"/>
      <c r="H56" s="5"/>
    </row>
    <row r="57" ht="12.75" customHeight="1" thickTop="1">
      <c r="H57" s="43"/>
    </row>
    <row r="58" ht="12.75"/>
    <row r="59" ht="12.75"/>
    <row r="60" ht="12.75"/>
    <row r="61" ht="12.75"/>
  </sheetData>
  <printOptions/>
  <pageMargins left="1.25" right="1" top="1" bottom="0.75" header="0.5" footer="0.5"/>
  <pageSetup horizontalDpi="300" verticalDpi="300" orientation="portrait" r:id="rId1"/>
  <headerFooter alignWithMargins="0">
    <oddFooter>&amp;LFILE: &amp;F&amp;Rjmp &amp;D</oddFooter>
  </headerFooter>
  <rowBreaks count="1" manualBreakCount="1">
    <brk id="47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showGridLines="0" workbookViewId="0" topLeftCell="A1">
      <selection activeCell="E15" sqref="E15"/>
    </sheetView>
  </sheetViews>
  <sheetFormatPr defaultColWidth="9.00390625" defaultRowHeight="12.75" customHeight="1"/>
  <cols>
    <col min="1" max="1" width="13.00390625" style="5" customWidth="1"/>
    <col min="2" max="2" width="6.00390625" style="7" customWidth="1"/>
    <col min="3" max="3" width="11.375" style="5" customWidth="1"/>
    <col min="4" max="4" width="12.375" style="5" customWidth="1"/>
    <col min="5" max="5" width="12.875" style="8" customWidth="1"/>
    <col min="6" max="6" width="11.00390625" style="8" customWidth="1"/>
    <col min="7" max="7" width="11.375" style="5" customWidth="1"/>
    <col min="8" max="8" width="11.00390625" style="5" customWidth="1"/>
    <col min="9" max="255" width="16.00390625" style="5" customWidth="1"/>
    <col min="256" max="16384" width="11.00390625" style="5" customWidth="1"/>
  </cols>
  <sheetData>
    <row r="1" spans="1:8" ht="12.75" customHeight="1">
      <c r="A1" s="1" t="s">
        <v>38</v>
      </c>
      <c r="B1" s="2"/>
      <c r="C1" s="3"/>
      <c r="D1" s="3"/>
      <c r="E1" s="4"/>
      <c r="F1" s="4"/>
      <c r="G1" s="3"/>
      <c r="H1" s="3"/>
    </row>
    <row r="2" spans="1:8" ht="12.75" customHeight="1">
      <c r="A2" s="1" t="s">
        <v>0</v>
      </c>
      <c r="B2" s="2"/>
      <c r="C2" s="3"/>
      <c r="D2" s="3"/>
      <c r="E2" s="4"/>
      <c r="F2" s="4"/>
      <c r="G2" s="3"/>
      <c r="H2" s="3"/>
    </row>
    <row r="3" spans="1:8" ht="12.75" customHeight="1">
      <c r="A3" s="1" t="s">
        <v>1</v>
      </c>
      <c r="B3" s="2"/>
      <c r="C3" s="3"/>
      <c r="D3" s="3"/>
      <c r="E3" s="4"/>
      <c r="F3" s="4"/>
      <c r="G3" s="3"/>
      <c r="H3" s="3"/>
    </row>
    <row r="4" spans="1:8" ht="12.75" customHeight="1">
      <c r="A4" s="46" t="s">
        <v>44</v>
      </c>
      <c r="B4" s="2"/>
      <c r="C4" s="3"/>
      <c r="D4" s="3"/>
      <c r="E4" s="4"/>
      <c r="F4" s="4"/>
      <c r="G4" s="3"/>
      <c r="H4" s="3"/>
    </row>
    <row r="5" ht="12.75" customHeight="1">
      <c r="A5" s="6"/>
    </row>
    <row r="6" ht="12.75" customHeight="1">
      <c r="A6" s="6"/>
    </row>
    <row r="7" ht="12.75" customHeight="1">
      <c r="A7" s="6" t="s">
        <v>2</v>
      </c>
    </row>
    <row r="8" ht="12.75"/>
    <row r="9" ht="12.75"/>
    <row r="10" spans="2:8" ht="12.75">
      <c r="B10" s="9"/>
      <c r="C10" s="10" t="s">
        <v>3</v>
      </c>
      <c r="D10" s="11"/>
      <c r="E10" s="10" t="s">
        <v>4</v>
      </c>
      <c r="F10" s="12"/>
      <c r="G10" s="10" t="s">
        <v>5</v>
      </c>
      <c r="H10" s="11"/>
    </row>
    <row r="11" spans="1:8" ht="12.75" customHeight="1">
      <c r="A11" s="13"/>
      <c r="B11" s="9"/>
      <c r="C11" s="14" t="s">
        <v>6</v>
      </c>
      <c r="D11" s="14" t="s">
        <v>6</v>
      </c>
      <c r="E11" s="14" t="s">
        <v>6</v>
      </c>
      <c r="F11" s="14" t="s">
        <v>6</v>
      </c>
      <c r="G11" s="14" t="s">
        <v>6</v>
      </c>
      <c r="H11" s="14" t="s">
        <v>6</v>
      </c>
    </row>
    <row r="12" spans="1:8" ht="12.75" customHeight="1">
      <c r="A12" s="13"/>
      <c r="B12" s="9"/>
      <c r="C12" s="14" t="s">
        <v>7</v>
      </c>
      <c r="D12" s="14" t="s">
        <v>8</v>
      </c>
      <c r="E12" s="14" t="s">
        <v>7</v>
      </c>
      <c r="F12" s="14" t="s">
        <v>8</v>
      </c>
      <c r="G12" s="14" t="s">
        <v>7</v>
      </c>
      <c r="H12" s="14" t="s">
        <v>8</v>
      </c>
    </row>
    <row r="13" spans="1:8" ht="12.75" customHeight="1">
      <c r="A13" s="15" t="s">
        <v>9</v>
      </c>
      <c r="B13" s="9"/>
      <c r="C13" s="48">
        <v>253.85</v>
      </c>
      <c r="D13" s="48">
        <v>190.85</v>
      </c>
      <c r="E13" s="48">
        <v>253.85</v>
      </c>
      <c r="F13" s="48">
        <v>190.85</v>
      </c>
      <c r="G13" s="48">
        <v>253.85</v>
      </c>
      <c r="H13" s="48">
        <v>190.85</v>
      </c>
    </row>
    <row r="14" spans="2:8" ht="12.75" customHeight="1">
      <c r="B14" s="9"/>
      <c r="D14" s="16"/>
      <c r="E14" s="49" t="s">
        <v>41</v>
      </c>
      <c r="F14" s="14"/>
      <c r="G14" s="50" t="s">
        <v>42</v>
      </c>
      <c r="H14" s="51"/>
    </row>
    <row r="15" spans="1:8" ht="12.75" customHeight="1">
      <c r="A15" s="24" t="s">
        <v>39</v>
      </c>
      <c r="B15" s="9">
        <v>2008</v>
      </c>
      <c r="C15" s="18">
        <f>E15+G15</f>
        <v>-784368</v>
      </c>
      <c r="D15" s="17">
        <f>F15+H15</f>
        <v>274477</v>
      </c>
      <c r="E15" s="44">
        <f>-784368+196092</f>
        <v>-588276</v>
      </c>
      <c r="F15" s="45">
        <f>274531.65-68664</f>
        <v>205868</v>
      </c>
      <c r="G15" s="44">
        <f>-261456+65364</f>
        <v>-196092</v>
      </c>
      <c r="H15" s="45">
        <f>91513.55-22905</f>
        <v>68609</v>
      </c>
    </row>
    <row r="16" spans="1:8" ht="12.75" customHeight="1">
      <c r="A16" s="24" t="s">
        <v>39</v>
      </c>
      <c r="B16" s="9">
        <v>2009</v>
      </c>
      <c r="C16" s="18">
        <f>E16+G16</f>
        <v>-522912</v>
      </c>
      <c r="D16" s="17">
        <f>F16+H16</f>
        <v>182908</v>
      </c>
      <c r="E16" s="44">
        <f>-588276+196092</f>
        <v>-392184</v>
      </c>
      <c r="F16" s="45">
        <f>274531.65-68664-68664</f>
        <v>137204</v>
      </c>
      <c r="G16" s="44">
        <f>-261456+65364+65364</f>
        <v>-130728</v>
      </c>
      <c r="H16" s="45">
        <f>68608.55-22905</f>
        <v>45704</v>
      </c>
    </row>
    <row r="17" spans="1:8" ht="12.75" customHeight="1">
      <c r="A17" s="19"/>
      <c r="B17" s="9"/>
      <c r="C17" s="20"/>
      <c r="D17" s="21"/>
      <c r="E17" s="20"/>
      <c r="F17" s="21"/>
      <c r="G17" s="20"/>
      <c r="H17" s="21"/>
    </row>
    <row r="18" spans="1:8" ht="12.75" customHeight="1">
      <c r="A18" s="19" t="s">
        <v>11</v>
      </c>
      <c r="B18" s="9"/>
      <c r="C18" s="8">
        <f aca="true" t="shared" si="0" ref="C18:H18">C15+C16</f>
        <v>-1307280</v>
      </c>
      <c r="D18" s="17">
        <f t="shared" si="0"/>
        <v>457385</v>
      </c>
      <c r="E18" s="8">
        <f t="shared" si="0"/>
        <v>-980460</v>
      </c>
      <c r="F18" s="17">
        <f t="shared" si="0"/>
        <v>343072</v>
      </c>
      <c r="G18" s="8">
        <f t="shared" si="0"/>
        <v>-326820</v>
      </c>
      <c r="H18" s="17">
        <f t="shared" si="0"/>
        <v>114313</v>
      </c>
    </row>
    <row r="19" spans="1:8" ht="12.75" customHeight="1">
      <c r="A19" s="19" t="s">
        <v>12</v>
      </c>
      <c r="B19" s="9"/>
      <c r="C19" s="22" t="s">
        <v>13</v>
      </c>
      <c r="D19" s="23" t="s">
        <v>13</v>
      </c>
      <c r="E19" s="22" t="s">
        <v>13</v>
      </c>
      <c r="F19" s="23" t="s">
        <v>13</v>
      </c>
      <c r="G19" s="22" t="s">
        <v>13</v>
      </c>
      <c r="H19" s="23" t="s">
        <v>13</v>
      </c>
    </row>
    <row r="20" spans="1:8" ht="12.75" customHeight="1">
      <c r="A20" s="19" t="s">
        <v>14</v>
      </c>
      <c r="B20" s="9"/>
      <c r="C20" s="54">
        <f aca="true" t="shared" si="1" ref="C20:H20">C18/2</f>
        <v>-653640</v>
      </c>
      <c r="D20" s="17">
        <f t="shared" si="1"/>
        <v>228693</v>
      </c>
      <c r="E20" s="8">
        <f t="shared" si="1"/>
        <v>-490230</v>
      </c>
      <c r="F20" s="17">
        <f t="shared" si="1"/>
        <v>171536</v>
      </c>
      <c r="G20" s="8">
        <f t="shared" si="1"/>
        <v>-163410</v>
      </c>
      <c r="H20" s="17">
        <f t="shared" si="1"/>
        <v>57157</v>
      </c>
    </row>
    <row r="21" spans="1:8" ht="12.75" customHeight="1">
      <c r="A21" s="24" t="s">
        <v>40</v>
      </c>
      <c r="B21" s="9">
        <f aca="true" t="shared" si="2" ref="B21:B31">B$16</f>
        <v>2009</v>
      </c>
      <c r="C21" s="18">
        <f aca="true" t="shared" si="3" ref="C21:C31">E21+G21</f>
        <v>-762580</v>
      </c>
      <c r="D21" s="17">
        <f aca="true" t="shared" si="4" ref="D21:D31">F21+H21</f>
        <v>266852</v>
      </c>
      <c r="E21" s="18">
        <f>E15+16341</f>
        <v>-571935</v>
      </c>
      <c r="F21" s="17">
        <f>F15-5719</f>
        <v>200149</v>
      </c>
      <c r="G21" s="18">
        <f>G15+5447</f>
        <v>-190645</v>
      </c>
      <c r="H21" s="17">
        <f>H15-1906</f>
        <v>66703</v>
      </c>
    </row>
    <row r="22" spans="1:8" ht="12.75" customHeight="1">
      <c r="A22" s="24" t="s">
        <v>20</v>
      </c>
      <c r="B22" s="9">
        <f t="shared" si="2"/>
        <v>2009</v>
      </c>
      <c r="C22" s="18">
        <f t="shared" si="3"/>
        <v>-740792</v>
      </c>
      <c r="D22" s="17">
        <f t="shared" si="4"/>
        <v>259227</v>
      </c>
      <c r="E22" s="8">
        <f aca="true" t="shared" si="5" ref="E22:E31">E21+16341</f>
        <v>-555594</v>
      </c>
      <c r="F22" s="17">
        <f aca="true" t="shared" si="6" ref="F22:F31">F21-5719</f>
        <v>194430</v>
      </c>
      <c r="G22" s="8">
        <f aca="true" t="shared" si="7" ref="G22:G31">G21+5447</f>
        <v>-185198</v>
      </c>
      <c r="H22" s="17">
        <f aca="true" t="shared" si="8" ref="H22:H31">H21-1906</f>
        <v>64797</v>
      </c>
    </row>
    <row r="23" spans="1:8" ht="12.75" customHeight="1">
      <c r="A23" s="24" t="s">
        <v>21</v>
      </c>
      <c r="B23" s="9">
        <f t="shared" si="2"/>
        <v>2009</v>
      </c>
      <c r="C23" s="18">
        <f t="shared" si="3"/>
        <v>-719004</v>
      </c>
      <c r="D23" s="17">
        <f t="shared" si="4"/>
        <v>251602</v>
      </c>
      <c r="E23" s="8">
        <f t="shared" si="5"/>
        <v>-539253</v>
      </c>
      <c r="F23" s="17">
        <f t="shared" si="6"/>
        <v>188711</v>
      </c>
      <c r="G23" s="8">
        <f t="shared" si="7"/>
        <v>-179751</v>
      </c>
      <c r="H23" s="17">
        <f t="shared" si="8"/>
        <v>62891</v>
      </c>
    </row>
    <row r="24" spans="1:8" ht="12.75" customHeight="1">
      <c r="A24" s="24" t="s">
        <v>22</v>
      </c>
      <c r="B24" s="9">
        <f t="shared" si="2"/>
        <v>2009</v>
      </c>
      <c r="C24" s="18">
        <f t="shared" si="3"/>
        <v>-697216</v>
      </c>
      <c r="D24" s="17">
        <f t="shared" si="4"/>
        <v>243977</v>
      </c>
      <c r="E24" s="8">
        <f t="shared" si="5"/>
        <v>-522912</v>
      </c>
      <c r="F24" s="17">
        <f t="shared" si="6"/>
        <v>182992</v>
      </c>
      <c r="G24" s="8">
        <f t="shared" si="7"/>
        <v>-174304</v>
      </c>
      <c r="H24" s="17">
        <f t="shared" si="8"/>
        <v>60985</v>
      </c>
    </row>
    <row r="25" spans="1:8" ht="12.75" customHeight="1">
      <c r="A25" s="24" t="s">
        <v>23</v>
      </c>
      <c r="B25" s="9">
        <f t="shared" si="2"/>
        <v>2009</v>
      </c>
      <c r="C25" s="18">
        <f t="shared" si="3"/>
        <v>-675428</v>
      </c>
      <c r="D25" s="17">
        <f t="shared" si="4"/>
        <v>236352</v>
      </c>
      <c r="E25" s="8">
        <f t="shared" si="5"/>
        <v>-506571</v>
      </c>
      <c r="F25" s="17">
        <f t="shared" si="6"/>
        <v>177273</v>
      </c>
      <c r="G25" s="8">
        <f t="shared" si="7"/>
        <v>-168857</v>
      </c>
      <c r="H25" s="17">
        <f t="shared" si="8"/>
        <v>59079</v>
      </c>
    </row>
    <row r="26" spans="1:8" ht="12.75" customHeight="1">
      <c r="A26" s="24" t="s">
        <v>10</v>
      </c>
      <c r="B26" s="9">
        <f t="shared" si="2"/>
        <v>2009</v>
      </c>
      <c r="C26" s="53">
        <f t="shared" si="3"/>
        <v>-653640</v>
      </c>
      <c r="D26" s="17">
        <f t="shared" si="4"/>
        <v>228727</v>
      </c>
      <c r="E26" s="8">
        <f t="shared" si="5"/>
        <v>-490230</v>
      </c>
      <c r="F26" s="17">
        <f t="shared" si="6"/>
        <v>171554</v>
      </c>
      <c r="G26" s="8">
        <f t="shared" si="7"/>
        <v>-163410</v>
      </c>
      <c r="H26" s="17">
        <f t="shared" si="8"/>
        <v>57173</v>
      </c>
    </row>
    <row r="27" spans="1:8" ht="12.75" customHeight="1">
      <c r="A27" s="24" t="s">
        <v>15</v>
      </c>
      <c r="B27" s="9">
        <f t="shared" si="2"/>
        <v>2009</v>
      </c>
      <c r="C27" s="18">
        <f t="shared" si="3"/>
        <v>-631852</v>
      </c>
      <c r="D27" s="17">
        <f t="shared" si="4"/>
        <v>221102</v>
      </c>
      <c r="E27" s="8">
        <f t="shared" si="5"/>
        <v>-473889</v>
      </c>
      <c r="F27" s="17">
        <f t="shared" si="6"/>
        <v>165835</v>
      </c>
      <c r="G27" s="8">
        <f t="shared" si="7"/>
        <v>-157963</v>
      </c>
      <c r="H27" s="17">
        <f t="shared" si="8"/>
        <v>55267</v>
      </c>
    </row>
    <row r="28" spans="1:8" ht="12.75" customHeight="1">
      <c r="A28" s="24" t="s">
        <v>16</v>
      </c>
      <c r="B28" s="9">
        <f t="shared" si="2"/>
        <v>2009</v>
      </c>
      <c r="C28" s="18">
        <f t="shared" si="3"/>
        <v>-610064</v>
      </c>
      <c r="D28" s="17">
        <f t="shared" si="4"/>
        <v>213477</v>
      </c>
      <c r="E28" s="8">
        <f t="shared" si="5"/>
        <v>-457548</v>
      </c>
      <c r="F28" s="17">
        <f t="shared" si="6"/>
        <v>160116</v>
      </c>
      <c r="G28" s="8">
        <f t="shared" si="7"/>
        <v>-152516</v>
      </c>
      <c r="H28" s="17">
        <f t="shared" si="8"/>
        <v>53361</v>
      </c>
    </row>
    <row r="29" spans="1:8" ht="12.75" customHeight="1">
      <c r="A29" s="24" t="s">
        <v>17</v>
      </c>
      <c r="B29" s="9">
        <f t="shared" si="2"/>
        <v>2009</v>
      </c>
      <c r="C29" s="18">
        <f t="shared" si="3"/>
        <v>-588276</v>
      </c>
      <c r="D29" s="17">
        <f t="shared" si="4"/>
        <v>205852</v>
      </c>
      <c r="E29" s="8">
        <f t="shared" si="5"/>
        <v>-441207</v>
      </c>
      <c r="F29" s="17">
        <f t="shared" si="6"/>
        <v>154397</v>
      </c>
      <c r="G29" s="8">
        <f t="shared" si="7"/>
        <v>-147069</v>
      </c>
      <c r="H29" s="17">
        <f t="shared" si="8"/>
        <v>51455</v>
      </c>
    </row>
    <row r="30" spans="1:8" ht="12.75" customHeight="1">
      <c r="A30" s="24" t="s">
        <v>18</v>
      </c>
      <c r="B30" s="9">
        <f t="shared" si="2"/>
        <v>2009</v>
      </c>
      <c r="C30" s="18">
        <f t="shared" si="3"/>
        <v>-566488</v>
      </c>
      <c r="D30" s="17">
        <f t="shared" si="4"/>
        <v>198227</v>
      </c>
      <c r="E30" s="8">
        <f t="shared" si="5"/>
        <v>-424866</v>
      </c>
      <c r="F30" s="17">
        <f t="shared" si="6"/>
        <v>148678</v>
      </c>
      <c r="G30" s="8">
        <f t="shared" si="7"/>
        <v>-141622</v>
      </c>
      <c r="H30" s="17">
        <f t="shared" si="8"/>
        <v>49549</v>
      </c>
    </row>
    <row r="31" spans="1:8" ht="12.75" customHeight="1">
      <c r="A31" s="24" t="s">
        <v>19</v>
      </c>
      <c r="B31" s="9">
        <f t="shared" si="2"/>
        <v>2009</v>
      </c>
      <c r="C31" s="18">
        <f t="shared" si="3"/>
        <v>-544700</v>
      </c>
      <c r="D31" s="17">
        <f t="shared" si="4"/>
        <v>190602</v>
      </c>
      <c r="E31" s="8">
        <f t="shared" si="5"/>
        <v>-408525</v>
      </c>
      <c r="F31" s="17">
        <f t="shared" si="6"/>
        <v>142959</v>
      </c>
      <c r="G31" s="8">
        <f t="shared" si="7"/>
        <v>-136175</v>
      </c>
      <c r="H31" s="17">
        <f t="shared" si="8"/>
        <v>47643</v>
      </c>
    </row>
    <row r="32" spans="2:8" ht="12.75" customHeight="1">
      <c r="B32" s="9"/>
      <c r="C32" s="25"/>
      <c r="D32" s="26"/>
      <c r="E32" s="25"/>
      <c r="F32" s="26"/>
      <c r="G32" s="25"/>
      <c r="H32" s="26"/>
    </row>
    <row r="33" spans="1:8" ht="12.75" customHeight="1">
      <c r="A33" s="5" t="s">
        <v>11</v>
      </c>
      <c r="B33" s="9"/>
      <c r="C33" s="8">
        <f aca="true" t="shared" si="9" ref="C33:H33">SUM(C20:C32)</f>
        <v>-7843680</v>
      </c>
      <c r="D33" s="17">
        <f t="shared" si="9"/>
        <v>2744690</v>
      </c>
      <c r="E33" s="8">
        <f t="shared" si="9"/>
        <v>-5882760</v>
      </c>
      <c r="F33" s="17">
        <f t="shared" si="9"/>
        <v>2058630</v>
      </c>
      <c r="G33" s="8">
        <f t="shared" si="9"/>
        <v>-1960920</v>
      </c>
      <c r="H33" s="17">
        <f t="shared" si="9"/>
        <v>686060</v>
      </c>
    </row>
    <row r="34" spans="1:8" ht="12.75" customHeight="1">
      <c r="A34" s="5" t="s">
        <v>24</v>
      </c>
      <c r="B34" s="9"/>
      <c r="C34" s="22" t="s">
        <v>25</v>
      </c>
      <c r="D34" s="23" t="s">
        <v>25</v>
      </c>
      <c r="E34" s="22" t="s">
        <v>25</v>
      </c>
      <c r="F34" s="23" t="s">
        <v>25</v>
      </c>
      <c r="G34" s="22" t="s">
        <v>25</v>
      </c>
      <c r="H34" s="23" t="s">
        <v>25</v>
      </c>
    </row>
    <row r="35" spans="2:8" ht="12.75" customHeight="1">
      <c r="B35" s="9"/>
      <c r="C35" s="8"/>
      <c r="D35" s="17"/>
      <c r="F35" s="17"/>
      <c r="G35" s="8"/>
      <c r="H35" s="17"/>
    </row>
    <row r="36" spans="1:8" ht="12.75" customHeight="1">
      <c r="A36" s="5" t="s">
        <v>26</v>
      </c>
      <c r="B36" s="9"/>
      <c r="C36" s="52">
        <f>C33/12</f>
        <v>-653640</v>
      </c>
      <c r="D36" s="26">
        <f>D33/12</f>
        <v>228724</v>
      </c>
      <c r="E36" s="25">
        <f>E33/12</f>
        <v>-490230</v>
      </c>
      <c r="F36" s="26">
        <f>F33/12</f>
        <v>171553</v>
      </c>
      <c r="G36" s="25">
        <f>G33/12</f>
        <v>-163410</v>
      </c>
      <c r="H36" s="26">
        <f>H33/12-1</f>
        <v>57171</v>
      </c>
    </row>
    <row r="38" spans="3:4" ht="12.75">
      <c r="C38" s="27"/>
      <c r="D38" s="27"/>
    </row>
    <row r="39" spans="1:8" ht="12.75">
      <c r="A39" s="28" t="s">
        <v>27</v>
      </c>
      <c r="B39" s="29"/>
      <c r="C39" s="30"/>
      <c r="D39" s="30"/>
      <c r="E39" s="20"/>
      <c r="F39" s="20"/>
      <c r="G39" s="30"/>
      <c r="H39" s="30"/>
    </row>
    <row r="40" spans="4:7" ht="15.75" customHeight="1">
      <c r="D40" s="31" t="s">
        <v>28</v>
      </c>
      <c r="E40" s="32" t="s">
        <v>29</v>
      </c>
      <c r="F40" s="32" t="s">
        <v>30</v>
      </c>
      <c r="G40" s="33"/>
    </row>
    <row r="41" spans="4:7" ht="12.75">
      <c r="D41" s="34"/>
      <c r="E41" s="35"/>
      <c r="F41" s="35"/>
      <c r="G41" s="36"/>
    </row>
    <row r="42" spans="1:7" ht="12.75">
      <c r="A42" s="5" t="s">
        <v>31</v>
      </c>
      <c r="D42" s="37">
        <f>E42+F42+G42</f>
        <v>1</v>
      </c>
      <c r="E42" s="47">
        <v>0.65906</v>
      </c>
      <c r="F42" s="47">
        <v>0.34094</v>
      </c>
      <c r="G42" s="38"/>
    </row>
    <row r="43" spans="4:7" ht="12.75">
      <c r="D43" s="37"/>
      <c r="G43" s="18"/>
    </row>
    <row r="44" spans="1:7" ht="12.75">
      <c r="A44" s="5" t="s">
        <v>32</v>
      </c>
      <c r="D44" s="8">
        <f>E36</f>
        <v>-490230</v>
      </c>
      <c r="E44" s="8">
        <f>D44*E42</f>
        <v>-323091</v>
      </c>
      <c r="F44" s="8">
        <f>D44*F42</f>
        <v>-167139</v>
      </c>
      <c r="G44" s="18"/>
    </row>
    <row r="45" spans="1:7" ht="12.75">
      <c r="A45" s="5" t="s">
        <v>33</v>
      </c>
      <c r="D45" s="25">
        <f>F36</f>
        <v>171553</v>
      </c>
      <c r="E45" s="25">
        <f>D45*E42</f>
        <v>113064</v>
      </c>
      <c r="F45" s="25">
        <f>D45*F42</f>
        <v>58489</v>
      </c>
      <c r="G45" s="18"/>
    </row>
    <row r="46" spans="4:7" ht="12.75">
      <c r="D46" s="8"/>
      <c r="G46" s="18"/>
    </row>
    <row r="47" spans="1:7" s="6" customFormat="1" ht="12.75" customHeight="1" thickBot="1">
      <c r="A47" s="6" t="s">
        <v>34</v>
      </c>
      <c r="B47" s="7"/>
      <c r="C47" s="5"/>
      <c r="D47" s="39">
        <f>D44+D45</f>
        <v>-318677</v>
      </c>
      <c r="E47" s="40">
        <f>E44+E45</f>
        <v>-210027</v>
      </c>
      <c r="F47" s="40">
        <f>F44+F45</f>
        <v>-108650</v>
      </c>
      <c r="G47" s="41"/>
    </row>
    <row r="48" spans="1:8" ht="15.75" customHeight="1" thickTop="1">
      <c r="A48" s="28" t="s">
        <v>35</v>
      </c>
      <c r="B48" s="29"/>
      <c r="C48" s="30"/>
      <c r="D48" s="30"/>
      <c r="E48" s="30"/>
      <c r="F48" s="30"/>
      <c r="G48" s="30"/>
      <c r="H48" s="30"/>
    </row>
    <row r="49" spans="3:6" ht="12.75">
      <c r="C49" s="42"/>
      <c r="D49" s="31" t="s">
        <v>28</v>
      </c>
      <c r="E49" s="32" t="s">
        <v>29</v>
      </c>
      <c r="F49" s="32" t="s">
        <v>30</v>
      </c>
    </row>
    <row r="50" spans="3:6" ht="12.75">
      <c r="C50" s="42"/>
      <c r="D50" s="42"/>
      <c r="E50" s="35"/>
      <c r="F50" s="35"/>
    </row>
    <row r="51" spans="1:6" ht="12.75">
      <c r="A51" s="5" t="s">
        <v>36</v>
      </c>
      <c r="D51" s="37">
        <f>E51+F51+G51</f>
        <v>1</v>
      </c>
      <c r="E51" s="47">
        <v>0.66849</v>
      </c>
      <c r="F51" s="47">
        <v>0.33151</v>
      </c>
    </row>
    <row r="52" ht="12.75">
      <c r="D52" s="37"/>
    </row>
    <row r="53" spans="1:6" ht="12.75">
      <c r="A53" s="5" t="s">
        <v>32</v>
      </c>
      <c r="D53" s="8">
        <f>G36</f>
        <v>-163410</v>
      </c>
      <c r="E53" s="8">
        <f>D53*E51</f>
        <v>-109238</v>
      </c>
      <c r="F53" s="8">
        <f>D53*F51</f>
        <v>-54172</v>
      </c>
    </row>
    <row r="54" spans="1:6" ht="12.75">
      <c r="A54" s="5" t="s">
        <v>33</v>
      </c>
      <c r="D54" s="25">
        <f>H36</f>
        <v>57171</v>
      </c>
      <c r="E54" s="25">
        <f>D54*E51</f>
        <v>38218</v>
      </c>
      <c r="F54" s="25">
        <f>D54*F51</f>
        <v>18953</v>
      </c>
    </row>
    <row r="55" ht="12.75">
      <c r="D55" s="8"/>
    </row>
    <row r="56" spans="1:8" s="6" customFormat="1" ht="12.75" customHeight="1" thickBot="1">
      <c r="A56" s="6" t="s">
        <v>37</v>
      </c>
      <c r="B56" s="7"/>
      <c r="D56" s="40">
        <f>D53+D54</f>
        <v>-106239</v>
      </c>
      <c r="E56" s="40">
        <f>E53+E54</f>
        <v>-71020</v>
      </c>
      <c r="F56" s="40">
        <f>F53+F54</f>
        <v>-35219</v>
      </c>
      <c r="G56" s="5"/>
      <c r="H56" s="5"/>
    </row>
    <row r="57" ht="12.75" customHeight="1" thickTop="1">
      <c r="H57" s="43"/>
    </row>
    <row r="58" ht="12.75"/>
    <row r="59" ht="12.75"/>
    <row r="60" ht="12.75"/>
    <row r="61" ht="12.75"/>
  </sheetData>
  <printOptions/>
  <pageMargins left="1.25" right="1" top="1" bottom="0.75" header="0.5" footer="0.5"/>
  <pageSetup horizontalDpi="300" verticalDpi="300" orientation="portrait" r:id="rId1"/>
  <headerFooter alignWithMargins="0">
    <oddFooter>&amp;LFILE: &amp;F&amp;Rpde &amp;D</oddFooter>
  </headerFooter>
  <rowBreaks count="1" manualBreakCount="1">
    <brk id="47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rzk7kq</cp:lastModifiedBy>
  <cp:lastPrinted>2008-11-12T17:05:45Z</cp:lastPrinted>
  <dcterms:created xsi:type="dcterms:W3CDTF">1997-10-20T17:44:26Z</dcterms:created>
  <dcterms:modified xsi:type="dcterms:W3CDTF">2009-04-29T23:06:24Z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090134</vt:lpwstr>
  </property>
  <property fmtid="{D5CDD505-2E9C-101B-9397-08002B2CF9AE}" pid="6" name="IsConfidenti">
    <vt:lpwstr>0</vt:lpwstr>
  </property>
  <property fmtid="{D5CDD505-2E9C-101B-9397-08002B2CF9AE}" pid="7" name="Dat">
    <vt:lpwstr>2009-05-01T00:00:00Z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