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aiecon.sharepoint.com/Cases/22 Cases/2208 Puget Sound - RD/GAW Work/"/>
    </mc:Choice>
  </mc:AlternateContent>
  <xr:revisionPtr revIDLastSave="188" documentId="8_{C6DC8477-2771-4F47-A6F8-99765D97F9F6}" xr6:coauthVersionLast="47" xr6:coauthVersionMax="47" xr10:uidLastSave="{3F2F21C4-02FF-4CBB-8AD6-ED0989730DC0}"/>
  <bookViews>
    <workbookView xWindow="-110" yWindow="-110" windowWidth="19420" windowHeight="10420" xr2:uid="{00000000-000D-0000-FFFF-FFFF00000000}"/>
  </bookViews>
  <sheets>
    <sheet name="Cust Cost Incl. AMI" sheetId="7" r:id="rId1"/>
    <sheet name="Services &amp; Meters Depr" sheetId="9" r:id="rId2"/>
  </sheets>
  <definedNames>
    <definedName name="_xlnm.Print_Area" localSheetId="0">'Cust Cost Incl. AMI'!$B$5:$F$63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73" i="7" l="1"/>
  <c r="L72" i="7"/>
  <c r="D60" i="7"/>
  <c r="D56" i="7"/>
  <c r="L74" i="7" l="1"/>
  <c r="F39" i="7"/>
  <c r="F38" i="7"/>
  <c r="F37" i="7"/>
  <c r="E108" i="9"/>
  <c r="E107" i="9"/>
  <c r="E106" i="9"/>
  <c r="D109" i="9"/>
  <c r="D108" i="9"/>
  <c r="D107" i="9"/>
  <c r="F107" i="9" s="1"/>
  <c r="D106" i="9"/>
  <c r="C108" i="9"/>
  <c r="C107" i="9"/>
  <c r="C106" i="9"/>
  <c r="A108" i="9"/>
  <c r="A107" i="9"/>
  <c r="A106" i="9"/>
  <c r="C109" i="9"/>
  <c r="F100" i="9"/>
  <c r="F99" i="9"/>
  <c r="F98" i="9"/>
  <c r="F97" i="9"/>
  <c r="E99" i="9"/>
  <c r="E98" i="9"/>
  <c r="E97" i="9"/>
  <c r="D100" i="9"/>
  <c r="D99" i="9"/>
  <c r="D98" i="9"/>
  <c r="D97" i="9"/>
  <c r="C100" i="9"/>
  <c r="C99" i="9"/>
  <c r="C98" i="9"/>
  <c r="C97" i="9"/>
  <c r="F108" i="9" l="1"/>
  <c r="F106" i="9"/>
  <c r="F109" i="9" l="1"/>
  <c r="E91" i="9" l="1"/>
  <c r="E76" i="9"/>
  <c r="E61" i="9"/>
  <c r="E46" i="9"/>
  <c r="E31" i="9"/>
  <c r="E16" i="9"/>
  <c r="D61" i="7" l="1"/>
  <c r="D29" i="7"/>
  <c r="D30" i="7"/>
  <c r="D31" i="7"/>
  <c r="D32" i="7"/>
  <c r="D33" i="7"/>
  <c r="D28" i="7"/>
  <c r="D19" i="7"/>
  <c r="D20" i="7"/>
  <c r="D21" i="7"/>
  <c r="D22" i="7"/>
  <c r="D18" i="7"/>
  <c r="D11" i="7"/>
  <c r="D12" i="7"/>
  <c r="D13" i="7"/>
  <c r="D14" i="7"/>
  <c r="D10" i="7"/>
  <c r="D34" i="7" l="1"/>
  <c r="D52" i="7" s="1"/>
  <c r="D15" i="7"/>
  <c r="D23" i="7"/>
  <c r="F61" i="7"/>
  <c r="L68" i="7"/>
  <c r="L67" i="7"/>
  <c r="F41" i="7"/>
  <c r="D41" i="7" s="1"/>
  <c r="F40" i="7"/>
  <c r="D40" i="7" s="1"/>
  <c r="D39" i="7"/>
  <c r="D37" i="7"/>
  <c r="D25" i="7" l="1"/>
  <c r="F34" i="7"/>
  <c r="F52" i="7" s="1"/>
  <c r="F15" i="7"/>
  <c r="F23" i="7"/>
  <c r="D47" i="7" l="1"/>
  <c r="D48" i="7" s="1"/>
  <c r="D46" i="7"/>
  <c r="F42" i="7"/>
  <c r="F53" i="7" s="1"/>
  <c r="D38" i="7"/>
  <c r="D42" i="7" s="1"/>
  <c r="D53" i="7" s="1"/>
  <c r="F25" i="7"/>
  <c r="D50" i="7" l="1"/>
  <c r="D55" i="7" s="1"/>
  <c r="D58" i="7" s="1"/>
  <c r="D63" i="7" s="1"/>
  <c r="F46" i="7"/>
  <c r="F47" i="7"/>
  <c r="F48" i="7" s="1"/>
  <c r="L69" i="7"/>
  <c r="F50" i="7" l="1"/>
  <c r="F55" i="7" s="1"/>
  <c r="F58" i="7" s="1"/>
  <c r="F63" i="7" s="1"/>
</calcChain>
</file>

<file path=xl/sharedStrings.xml><?xml version="1.0" encoding="utf-8"?>
<sst xmlns="http://schemas.openxmlformats.org/spreadsheetml/2006/main" count="387" uniqueCount="151">
  <si>
    <t>Gross Plant</t>
  </si>
  <si>
    <t>Services</t>
  </si>
  <si>
    <t>Meters</t>
  </si>
  <si>
    <t>Total Gross Plant</t>
  </si>
  <si>
    <t>Depreciation Reserve</t>
  </si>
  <si>
    <t>Total Depreciation Reserve</t>
  </si>
  <si>
    <t>Total Net Plant</t>
  </si>
  <si>
    <t>Operation &amp; Maintenance Expenses</t>
  </si>
  <si>
    <t>Records &amp; Collections</t>
  </si>
  <si>
    <t>Total O &amp; M Expenses</t>
  </si>
  <si>
    <t>Depreciation Expense</t>
  </si>
  <si>
    <t>Total Depreciation Expense</t>
  </si>
  <si>
    <t>Revenue Requirement</t>
  </si>
  <si>
    <t>Interest</t>
  </si>
  <si>
    <t>Equity return</t>
  </si>
  <si>
    <t>Income Tax</t>
  </si>
  <si>
    <t>Revenue For Return</t>
  </si>
  <si>
    <t>O &amp; M Expenses</t>
  </si>
  <si>
    <t>Total Revenue Requirement</t>
  </si>
  <si>
    <t>Number of Customers</t>
  </si>
  <si>
    <t>Number of Bills</t>
  </si>
  <si>
    <t>TOTAL MONTHLY CUSTOMER COST</t>
  </si>
  <si>
    <t>Meter Reading</t>
  </si>
  <si>
    <t>coc</t>
  </si>
  <si>
    <t>Revenue Requirement Before Excise &amp; WUTC Gross-Up</t>
  </si>
  <si>
    <t>Uncollectible, State Utility Tax &amp; WUTC Fee Gross-Up Factor</t>
  </si>
  <si>
    <t>Meter Installations</t>
  </si>
  <si>
    <t>House Regulators</t>
  </si>
  <si>
    <t>House Regulators Installations</t>
  </si>
  <si>
    <t>Meters &amp; House Regulators - Oper</t>
  </si>
  <si>
    <t>Customer Installations Expenses</t>
  </si>
  <si>
    <t>Maintenance - Services</t>
  </si>
  <si>
    <t>Maintenance-Meters &amp; House Regulators</t>
  </si>
  <si>
    <t>Debt</t>
  </si>
  <si>
    <t>PSE Proposed</t>
  </si>
  <si>
    <t>PC Proposed</t>
  </si>
  <si>
    <t>Equity</t>
  </si>
  <si>
    <t>Depreciation Group</t>
  </si>
  <si>
    <t>Lookup Label</t>
  </si>
  <si>
    <t>FERC Exp</t>
  </si>
  <si>
    <t>Year Month</t>
  </si>
  <si>
    <t>Depreciable Plant per PP</t>
  </si>
  <si>
    <t>Test Year Rate</t>
  </si>
  <si>
    <t>202007</t>
  </si>
  <si>
    <t>202008</t>
  </si>
  <si>
    <t>202009</t>
  </si>
  <si>
    <t>202010</t>
  </si>
  <si>
    <t>202011</t>
  </si>
  <si>
    <t>202012</t>
  </si>
  <si>
    <t>202101</t>
  </si>
  <si>
    <t>202102</t>
  </si>
  <si>
    <t>202103</t>
  </si>
  <si>
    <t>202104</t>
  </si>
  <si>
    <t>202105</t>
  </si>
  <si>
    <t>202106</t>
  </si>
  <si>
    <t>Total</t>
  </si>
  <si>
    <t>403G</t>
  </si>
  <si>
    <t>GDST</t>
  </si>
  <si>
    <t>G3801 DST Services, Cathodic Protec</t>
  </si>
  <si>
    <t>G3801 DST Services, Cathodic Protec-7</t>
  </si>
  <si>
    <t>G3801 DST Services, Cathodic Protec-8</t>
  </si>
  <si>
    <t>G3801 DST Services, Cathodic Protec-9</t>
  </si>
  <si>
    <t>G3801 DST Services, Cathodic Protec-10</t>
  </si>
  <si>
    <t>G3801 DST Services, Cathodic Protec-11</t>
  </si>
  <si>
    <t>G3801 DST Services, Cathodic Protec-12</t>
  </si>
  <si>
    <t>G3801 DST Services, Cathodic Protec-1</t>
  </si>
  <si>
    <t>G3801 DST Services, Cathodic Protec-2</t>
  </si>
  <si>
    <t>G3801 DST Services, Cathodic Protec-3</t>
  </si>
  <si>
    <t>G3801 DST Services, Cathodic Protec-4</t>
  </si>
  <si>
    <t>G3801 DST Services, Cathodic Protec-5</t>
  </si>
  <si>
    <t>G3801 DST Services, Cathodic Protec-6</t>
  </si>
  <si>
    <t>G3802 DST Services, Plastic</t>
  </si>
  <si>
    <t>G3802 DST Services, Plastic-7</t>
  </si>
  <si>
    <t>G3802 DST Services, Plastic-8</t>
  </si>
  <si>
    <t>G3802 DST Services, Plastic-9</t>
  </si>
  <si>
    <t>G3802 DST Services, Plastic-10</t>
  </si>
  <si>
    <t>G3802 DST Services, Plastic-11</t>
  </si>
  <si>
    <t>G3802 DST Services, Plastic-12</t>
  </si>
  <si>
    <t>G3802 DST Services, Plastic-1</t>
  </si>
  <si>
    <t>G3802 DST Services, Plastic-2</t>
  </si>
  <si>
    <t>G3802 DST Services, Plastic-3</t>
  </si>
  <si>
    <t>G3802 DST Services, Plastic-4</t>
  </si>
  <si>
    <t>G3802 DST Services, Plastic-5</t>
  </si>
  <si>
    <t>G3802 DST Services, Plastic-6</t>
  </si>
  <si>
    <t>G3803 DST Services, Steel Wrapped</t>
  </si>
  <si>
    <t>G3803 DST Services, Steel Wrapped-7</t>
  </si>
  <si>
    <t>G3803 DST Services, Steel Wrapped-8</t>
  </si>
  <si>
    <t>G3803 DST Services, Steel Wrapped-9</t>
  </si>
  <si>
    <t>G3803 DST Services, Steel Wrapped-10</t>
  </si>
  <si>
    <t>G3803 DST Services, Steel Wrapped-11</t>
  </si>
  <si>
    <t>G3803 DST Services, Steel Wrapped-12</t>
  </si>
  <si>
    <t>G3803 DST Services, Steel Wrapped-1</t>
  </si>
  <si>
    <t>G3803 DST Services, Steel Wrapped-2</t>
  </si>
  <si>
    <t>G3803 DST Services, Steel Wrapped-3</t>
  </si>
  <si>
    <t>G3803 DST Services, Steel Wrapped-4</t>
  </si>
  <si>
    <t>G3803 DST Services, Steel Wrapped-5</t>
  </si>
  <si>
    <t>G3803 DST Services, Steel Wrapped-6</t>
  </si>
  <si>
    <t>G3810 DST Meters (AMR)</t>
  </si>
  <si>
    <t>G3810 DST Meters (AMR)-7</t>
  </si>
  <si>
    <t>G3810 DST Meters (AMR)-8</t>
  </si>
  <si>
    <t>G3810 DST Meters (AMR)-9</t>
  </si>
  <si>
    <t>G3810 DST Meters (AMR)-10</t>
  </si>
  <si>
    <t>G3810 DST Meters (AMR)-11</t>
  </si>
  <si>
    <t>G3810 DST Meters (AMR)-12</t>
  </si>
  <si>
    <t>G3810 DST Meters (AMR)-1</t>
  </si>
  <si>
    <t>G3810 DST Meters (AMR)-2</t>
  </si>
  <si>
    <t>G3810 DST Meters (AMR)-3</t>
  </si>
  <si>
    <t>G3810 DST Meters (AMR)-4</t>
  </si>
  <si>
    <t>G3810 DST Meters (AMR)-5</t>
  </si>
  <si>
    <t>G3810 DST Meters (AMR)-6</t>
  </si>
  <si>
    <t>G3812 DST Modules, AMI</t>
  </si>
  <si>
    <t>G3812 DST Modules, AMI-7</t>
  </si>
  <si>
    <t>G3812 DST Modules, AMI-8</t>
  </si>
  <si>
    <t>G3812 DST Modules, AMI-9</t>
  </si>
  <si>
    <t>G3812 DST Modules, AMI-10</t>
  </si>
  <si>
    <t>G3812 DST Modules, AMI-11</t>
  </si>
  <si>
    <t>G3812 DST Modules, AMI-12</t>
  </si>
  <si>
    <t>G3812 DST Modules, AMI-1</t>
  </si>
  <si>
    <t>G3812 DST Modules, AMI-2</t>
  </si>
  <si>
    <t>G3812 DST Modules, AMI-3</t>
  </si>
  <si>
    <t>G3812 DST Modules, AMI-4</t>
  </si>
  <si>
    <t>G3812 DST Modules, AMI-5</t>
  </si>
  <si>
    <t>G3812 DST Modules, AMI-6</t>
  </si>
  <si>
    <t>G3813 DST Modules, AMR</t>
  </si>
  <si>
    <t>G3813 DST Modules, AMR-7</t>
  </si>
  <si>
    <t>G3813 DST Modules, AMR-8</t>
  </si>
  <si>
    <t>G3813 DST Modules, AMR-9</t>
  </si>
  <si>
    <t>G3813 DST Modules, AMR-10</t>
  </si>
  <si>
    <t>G3813 DST Modules, AMR-11</t>
  </si>
  <si>
    <t>G3813 DST Modules, AMR-12</t>
  </si>
  <si>
    <t>G3813 DST Modules, AMR-1</t>
  </si>
  <si>
    <t>G3813 DST Modules, AMR-2</t>
  </si>
  <si>
    <t>G3813 DST Modules, AMR-3</t>
  </si>
  <si>
    <t>G3813 DST Modules, AMR-4</t>
  </si>
  <si>
    <t>G3813 DST Modules, AMR-5</t>
  </si>
  <si>
    <t>G3813 DST Modules, AMR-6</t>
  </si>
  <si>
    <t>Depr</t>
  </si>
  <si>
    <t>Weighted</t>
  </si>
  <si>
    <t>Plant</t>
  </si>
  <si>
    <t xml:space="preserve"> Percent</t>
  </si>
  <si>
    <t>Rate</t>
  </si>
  <si>
    <t>PSE</t>
  </si>
  <si>
    <t>Cost of Capital</t>
  </si>
  <si>
    <t>PC</t>
  </si>
  <si>
    <t>PUGET SOUND ENERGY</t>
  </si>
  <si>
    <t>Residential Natural Gas Customer Cost Analysis</t>
  </si>
  <si>
    <t>Services (3.227% Weighted Average Depreciation Rate)</t>
  </si>
  <si>
    <t>Meters (4.859% Weighted Average Depreciation Rate)</t>
  </si>
  <si>
    <t>Meter Installations (2.25% Depreciation Rate)</t>
  </si>
  <si>
    <t>House Regulators (1.44% Depreciation Rate)</t>
  </si>
  <si>
    <t>House Regulators Installations (1.81% Depreciation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</si>
</sst>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$-409]#,##0"/>
    <numFmt numFmtId="166" formatCode="&quot;$&quot;#,##0.00"/>
    <numFmt numFmtId="167" formatCode="0.0%"/>
    <numFmt numFmtId="168" formatCode="_(&quot;$&quot;* #,##0_);_(&quot;$&quot;* \(#,##0\);_(&quot;$&quot;* &quot;-&quot;??_);_(@_)"/>
    <numFmt numFmtId="169" formatCode="_(* #,##0.0000000_);_(* \(#,##0.0000000\);_(* &quot;-&quot;??_);_(@_)"/>
    <numFmt numFmtId="170" formatCode="0.000%"/>
  </numFmts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9" fontId="4" fillId="0" borderId="0" applyFont="0" applyFill="0" applyBorder="0" applyAlignment="0" applyProtection="0"/>
    <xf numFmtId="0" fontId="3" fillId="2" borderId="0">
      <alignment horizontal="left" wrapText="1"/>
    </xf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</cellStyleXfs>
  <cellXfs count="73">
    <xf numFmtId="0" fontId="0" fillId="0" borderId="0" xfId="0"/>
    <xf numFmtId="1" fontId="3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right"/>
    </xf>
    <xf numFmtId="0" fontId="2" fillId="0" borderId="0" xfId="1" applyNumberFormat="1" applyFont="1" applyAlignment="1">
      <alignment horizontal="centerContinuous" wrapText="1"/>
    </xf>
    <xf numFmtId="0" fontId="3" fillId="0" borderId="0" xfId="1" applyNumberFormat="1" applyFont="1" applyAlignment="1"/>
    <xf numFmtId="0" fontId="2" fillId="0" borderId="0" xfId="1" applyNumberFormat="1" applyFont="1" applyAlignment="1"/>
    <xf numFmtId="164" fontId="2" fillId="0" borderId="0" xfId="1" applyNumberFormat="1" applyFont="1" applyAlignment="1"/>
    <xf numFmtId="165" fontId="3" fillId="0" borderId="0" xfId="1" applyNumberFormat="1" applyFont="1" applyAlignment="1"/>
    <xf numFmtId="0" fontId="3" fillId="0" borderId="1" xfId="1" applyNumberFormat="1" applyFont="1" applyBorder="1" applyAlignment="1"/>
    <xf numFmtId="164" fontId="3" fillId="0" borderId="1" xfId="1" applyNumberFormat="1" applyFont="1" applyBorder="1" applyAlignment="1"/>
    <xf numFmtId="0" fontId="2" fillId="0" borderId="0" xfId="1" applyFont="1"/>
    <xf numFmtId="0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0" borderId="0" xfId="1" applyNumberFormat="1" applyFont="1" applyAlignment="1"/>
    <xf numFmtId="0" fontId="5" fillId="0" borderId="0" xfId="0" applyFont="1"/>
    <xf numFmtId="0" fontId="2" fillId="0" borderId="3" xfId="1" applyFont="1" applyBorder="1"/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3" fillId="0" borderId="3" xfId="1" applyNumberFormat="1" applyFont="1" applyBorder="1" applyAlignment="1">
      <alignment horizontal="center"/>
    </xf>
    <xf numFmtId="164" fontId="2" fillId="0" borderId="0" xfId="1" applyNumberFormat="1" applyFont="1"/>
    <xf numFmtId="0" fontId="3" fillId="0" borderId="0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1" applyNumberFormat="1" applyFont="1" applyAlignment="1">
      <alignment horizontal="center"/>
    </xf>
    <xf numFmtId="0" fontId="7" fillId="0" borderId="0" xfId="1" applyNumberFormat="1" applyFont="1" applyAlignment="1"/>
    <xf numFmtId="0" fontId="8" fillId="0" borderId="0" xfId="0" applyFont="1"/>
    <xf numFmtId="1" fontId="7" fillId="0" borderId="0" xfId="1" applyNumberFormat="1" applyFont="1" applyAlignment="1">
      <alignment horizontal="center"/>
    </xf>
    <xf numFmtId="0" fontId="8" fillId="0" borderId="0" xfId="1" applyNumberFormat="1" applyFont="1" applyAlignment="1"/>
    <xf numFmtId="168" fontId="8" fillId="0" borderId="0" xfId="4" applyNumberFormat="1" applyFont="1"/>
    <xf numFmtId="0" fontId="8" fillId="0" borderId="0" xfId="1" applyFont="1"/>
    <xf numFmtId="164" fontId="8" fillId="0" borderId="0" xfId="0" applyNumberFormat="1" applyFont="1"/>
    <xf numFmtId="0" fontId="2" fillId="0" borderId="0" xfId="0" applyFont="1"/>
    <xf numFmtId="168" fontId="2" fillId="0" borderId="0" xfId="4" applyNumberFormat="1" applyFont="1"/>
    <xf numFmtId="164" fontId="3" fillId="0" borderId="1" xfId="1" applyNumberFormat="1" applyFont="1" applyBorder="1"/>
    <xf numFmtId="164" fontId="2" fillId="0" borderId="0" xfId="0" applyNumberFormat="1" applyFont="1"/>
    <xf numFmtId="165" fontId="3" fillId="0" borderId="0" xfId="1" applyNumberFormat="1" applyFont="1"/>
    <xf numFmtId="166" fontId="2" fillId="0" borderId="0" xfId="0" applyNumberFormat="1" applyFont="1"/>
    <xf numFmtId="164" fontId="2" fillId="0" borderId="0" xfId="4" applyNumberFormat="1" applyFont="1"/>
    <xf numFmtId="164" fontId="2" fillId="0" borderId="3" xfId="4" applyNumberFormat="1" applyFont="1" applyBorder="1"/>
    <xf numFmtId="164" fontId="8" fillId="0" borderId="0" xfId="4" applyNumberFormat="1" applyFont="1"/>
    <xf numFmtId="5" fontId="2" fillId="0" borderId="0" xfId="4" applyNumberFormat="1" applyFont="1"/>
    <xf numFmtId="0" fontId="2" fillId="0" borderId="0" xfId="6"/>
    <xf numFmtId="43" fontId="2" fillId="0" borderId="0" xfId="6" applyNumberFormat="1"/>
    <xf numFmtId="10" fontId="2" fillId="0" borderId="0" xfId="6" applyNumberFormat="1"/>
    <xf numFmtId="0" fontId="3" fillId="0" borderId="0" xfId="6" applyFont="1"/>
    <xf numFmtId="0" fontId="3" fillId="0" borderId="0" xfId="0" applyFont="1" applyAlignment="1">
      <alignment horizontal="center" wrapText="1"/>
    </xf>
    <xf numFmtId="43" fontId="3" fillId="0" borderId="0" xfId="0" applyNumberFormat="1" applyFont="1" applyAlignment="1">
      <alignment horizontal="center" wrapText="1"/>
    </xf>
    <xf numFmtId="0" fontId="9" fillId="0" borderId="0" xfId="6" applyFont="1"/>
    <xf numFmtId="43" fontId="9" fillId="0" borderId="0" xfId="6" applyNumberFormat="1" applyFont="1"/>
    <xf numFmtId="10" fontId="9" fillId="0" borderId="0" xfId="6" applyNumberFormat="1" applyFont="1"/>
    <xf numFmtId="0" fontId="10" fillId="0" borderId="0" xfId="0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0" fontId="0" fillId="0" borderId="0" xfId="2" applyNumberFormat="1" applyFont="1"/>
    <xf numFmtId="10" fontId="0" fillId="0" borderId="0" xfId="0" applyNumberFormat="1"/>
    <xf numFmtId="170" fontId="0" fillId="0" borderId="0" xfId="0" applyNumberFormat="1"/>
    <xf numFmtId="164" fontId="2" fillId="0" borderId="3" xfId="1" applyNumberFormat="1" applyFont="1" applyBorder="1" applyAlignment="1"/>
    <xf numFmtId="169" fontId="2" fillId="0" borderId="0" xfId="5" applyNumberFormat="1" applyFont="1"/>
    <xf numFmtId="3" fontId="2" fillId="0" borderId="0" xfId="1" applyNumberFormat="1" applyFont="1" applyAlignment="1"/>
    <xf numFmtId="3" fontId="2" fillId="0" borderId="0" xfId="1" applyNumberFormat="1" applyFont="1"/>
    <xf numFmtId="0" fontId="2" fillId="0" borderId="2" xfId="1" applyFont="1" applyBorder="1"/>
    <xf numFmtId="0" fontId="2" fillId="0" borderId="2" xfId="0" applyFont="1" applyBorder="1"/>
    <xf numFmtId="168" fontId="2" fillId="0" borderId="2" xfId="4" applyNumberFormat="1" applyFont="1" applyBorder="1"/>
    <xf numFmtId="0" fontId="3" fillId="0" borderId="0" xfId="1" applyFont="1"/>
    <xf numFmtId="167" fontId="2" fillId="0" borderId="0" xfId="2" applyNumberFormat="1" applyFont="1"/>
    <xf numFmtId="10" fontId="2" fillId="0" borderId="0" xfId="2" applyNumberFormat="1" applyFont="1"/>
    <xf numFmtId="0" fontId="3" fillId="0" borderId="0" xfId="1" applyNumberFormat="1" applyFont="1" applyBorder="1" applyAlignment="1"/>
    <xf numFmtId="164" fontId="2" fillId="0" borderId="0" xfId="4" applyNumberFormat="1" applyFont="1" applyBorder="1"/>
    <xf numFmtId="0" fontId="2" fillId="0" borderId="3" xfId="0" applyFont="1" applyBorder="1" applyAlignment="1">
      <alignment horizontal="center"/>
    </xf>
    <xf numFmtId="0" fontId="3" fillId="0" borderId="0" xfId="1" applyNumberFormat="1" applyFont="1" applyAlignment="1">
      <alignment horizontal="center" wrapText="1"/>
    </xf>
    <xf numFmtId="0" fontId="3" fillId="0" borderId="3" xfId="1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1" applyNumberFormat="1" applyFont="1" applyAlignment="1">
      <alignment wrapText="1"/>
    </xf>
  </cellXfs>
  <cellStyles count="7">
    <cellStyle name="Comma" xfId="5" builtinId="3"/>
    <cellStyle name="Currency" xfId="4" builtinId="4"/>
    <cellStyle name="Normal" xfId="0" builtinId="0"/>
    <cellStyle name="Normal 2" xfId="1" xr:uid="{00000000-0005-0000-0000-000001000000}"/>
    <cellStyle name="Normal 3" xfId="6" xr:uid="{1516271F-C025-4131-9BF1-0AB32279815F}"/>
    <cellStyle name="Percent" xfId="2" builtinId="5"/>
    <cellStyle name="Title: Minor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L75"/>
  <sheetViews>
    <sheetView tabSelected="1" workbookViewId="0">
      <selection activeCell="B6" sqref="B6:F6"/>
    </sheetView>
  </sheetViews>
  <sheetFormatPr defaultColWidth="9.1796875" defaultRowHeight="12.5" x14ac:dyDescent="0.25"/>
  <cols>
    <col min="1" max="1" width="9.1796875" style="14"/>
    <col min="2" max="2" width="8" style="14" customWidth="1"/>
    <col min="3" max="3" width="50.453125" style="14" bestFit="1" customWidth="1"/>
    <col min="4" max="4" width="13.6328125" style="14" bestFit="1" customWidth="1"/>
    <col min="5" max="5" width="2" style="14" customWidth="1"/>
    <col min="6" max="6" width="13.81640625" style="14" bestFit="1" customWidth="1"/>
    <col min="7" max="7" width="2.1796875" style="14" customWidth="1"/>
    <col min="8" max="8" width="13.54296875" style="14" bestFit="1" customWidth="1"/>
    <col min="9" max="11" width="9.1796875" style="14"/>
    <col min="12" max="12" width="11" style="14" bestFit="1" customWidth="1"/>
    <col min="13" max="16384" width="9.1796875" style="14"/>
  </cols>
  <sheetData>
    <row r="4" spans="1:8" ht="13" x14ac:dyDescent="0.3">
      <c r="A4" s="11"/>
      <c r="B4" s="3"/>
      <c r="C4" s="3"/>
      <c r="D4" s="3"/>
      <c r="E4" s="3"/>
    </row>
    <row r="5" spans="1:8" ht="15.75" customHeight="1" x14ac:dyDescent="0.3">
      <c r="A5" s="11"/>
      <c r="B5" s="69" t="s">
        <v>144</v>
      </c>
      <c r="C5" s="69"/>
      <c r="D5" s="69"/>
      <c r="E5" s="69"/>
      <c r="F5" s="69"/>
      <c r="G5" s="72"/>
      <c r="H5" s="72"/>
    </row>
    <row r="6" spans="1:8" ht="15.75" customHeight="1" x14ac:dyDescent="0.3">
      <c r="A6" s="11"/>
      <c r="B6" s="70" t="s">
        <v>145</v>
      </c>
      <c r="C6" s="70"/>
      <c r="D6" s="70"/>
      <c r="E6" s="70"/>
      <c r="F6" s="70"/>
      <c r="G6" s="66"/>
      <c r="H6" s="66"/>
    </row>
    <row r="7" spans="1:8" ht="15.75" customHeight="1" x14ac:dyDescent="0.3">
      <c r="A7" s="11"/>
      <c r="B7" s="20"/>
      <c r="C7" s="20"/>
      <c r="D7" s="21" t="s">
        <v>143</v>
      </c>
      <c r="E7" s="21"/>
      <c r="F7" s="21" t="s">
        <v>141</v>
      </c>
      <c r="G7" s="21"/>
    </row>
    <row r="8" spans="1:8" s="16" customFormat="1" ht="13" x14ac:dyDescent="0.3">
      <c r="A8" s="18"/>
      <c r="B8" s="15"/>
      <c r="C8" s="18"/>
      <c r="D8" s="17" t="s">
        <v>142</v>
      </c>
      <c r="E8" s="17"/>
      <c r="F8" s="17" t="s">
        <v>142</v>
      </c>
      <c r="G8" s="17"/>
    </row>
    <row r="9" spans="1:8" s="30" customFormat="1" ht="13" x14ac:dyDescent="0.3">
      <c r="A9" s="11"/>
      <c r="B9" s="4" t="s">
        <v>0</v>
      </c>
      <c r="C9" s="4"/>
      <c r="D9" s="4"/>
      <c r="E9" s="4"/>
    </row>
    <row r="10" spans="1:8" s="30" customFormat="1" ht="13" x14ac:dyDescent="0.3">
      <c r="A10" s="1"/>
      <c r="B10" s="2">
        <v>380</v>
      </c>
      <c r="C10" s="5" t="s">
        <v>1</v>
      </c>
      <c r="D10" s="36">
        <f>F10</f>
        <v>728487299.6933732</v>
      </c>
      <c r="E10" s="36"/>
      <c r="F10" s="6">
        <v>728487299.6933732</v>
      </c>
      <c r="G10" s="33"/>
    </row>
    <row r="11" spans="1:8" s="30" customFormat="1" ht="13" x14ac:dyDescent="0.3">
      <c r="A11" s="1"/>
      <c r="B11" s="5">
        <v>381</v>
      </c>
      <c r="C11" s="5" t="s">
        <v>2</v>
      </c>
      <c r="D11" s="36">
        <f>F11</f>
        <v>133543140.30012269</v>
      </c>
      <c r="E11" s="36"/>
      <c r="F11" s="6">
        <v>133543140.30012269</v>
      </c>
      <c r="G11" s="33"/>
    </row>
    <row r="12" spans="1:8" s="30" customFormat="1" ht="13" x14ac:dyDescent="0.3">
      <c r="A12" s="1"/>
      <c r="B12" s="5">
        <v>382</v>
      </c>
      <c r="C12" s="5" t="s">
        <v>26</v>
      </c>
      <c r="D12" s="36">
        <f>F12</f>
        <v>205670794.95118657</v>
      </c>
      <c r="E12" s="36"/>
      <c r="F12" s="6">
        <v>205670794.95118657</v>
      </c>
      <c r="G12" s="33"/>
    </row>
    <row r="13" spans="1:8" s="30" customFormat="1" ht="13" x14ac:dyDescent="0.3">
      <c r="A13" s="1"/>
      <c r="B13" s="5">
        <v>383</v>
      </c>
      <c r="C13" s="5" t="s">
        <v>27</v>
      </c>
      <c r="D13" s="36">
        <f>F13</f>
        <v>15485873.23087295</v>
      </c>
      <c r="E13" s="36"/>
      <c r="F13" s="6">
        <v>15485873.23087295</v>
      </c>
      <c r="G13" s="33"/>
    </row>
    <row r="14" spans="1:8" s="30" customFormat="1" ht="13" x14ac:dyDescent="0.3">
      <c r="A14" s="1"/>
      <c r="B14" s="5">
        <v>384</v>
      </c>
      <c r="C14" s="5" t="s">
        <v>28</v>
      </c>
      <c r="D14" s="37">
        <f>F14</f>
        <v>65302571.322094217</v>
      </c>
      <c r="E14" s="67"/>
      <c r="F14" s="6">
        <v>65302571.322094217</v>
      </c>
      <c r="G14" s="33"/>
    </row>
    <row r="15" spans="1:8" s="30" customFormat="1" ht="13" x14ac:dyDescent="0.3">
      <c r="A15" s="1"/>
      <c r="B15" s="4"/>
      <c r="C15" s="8" t="s">
        <v>3</v>
      </c>
      <c r="D15" s="32">
        <f>SUM(D10:D14)</f>
        <v>1148489679.4976497</v>
      </c>
      <c r="E15" s="32"/>
      <c r="F15" s="9">
        <f>SUM(F10:F14)</f>
        <v>1148489679.4976497</v>
      </c>
      <c r="G15" s="33"/>
    </row>
    <row r="16" spans="1:8" s="24" customFormat="1" ht="13" x14ac:dyDescent="0.3">
      <c r="A16" s="25"/>
      <c r="B16" s="23"/>
      <c r="C16" s="28"/>
      <c r="D16" s="38"/>
      <c r="E16" s="38"/>
      <c r="F16" s="29"/>
      <c r="G16" s="29"/>
    </row>
    <row r="17" spans="1:7" s="30" customFormat="1" ht="13" x14ac:dyDescent="0.3">
      <c r="A17" s="11"/>
      <c r="B17" s="4" t="s">
        <v>4</v>
      </c>
      <c r="C17" s="10"/>
      <c r="D17" s="36"/>
      <c r="E17" s="36"/>
      <c r="F17" s="33"/>
      <c r="G17" s="33"/>
    </row>
    <row r="18" spans="1:7" s="30" customFormat="1" ht="13" x14ac:dyDescent="0.3">
      <c r="A18" s="11"/>
      <c r="B18" s="4"/>
      <c r="C18" s="5" t="s">
        <v>1</v>
      </c>
      <c r="D18" s="36">
        <f>F18</f>
        <v>352801657</v>
      </c>
      <c r="E18" s="36"/>
      <c r="F18" s="33">
        <v>352801657</v>
      </c>
      <c r="G18" s="33"/>
    </row>
    <row r="19" spans="1:7" s="30" customFormat="1" ht="13" x14ac:dyDescent="0.3">
      <c r="A19" s="11"/>
      <c r="B19" s="4"/>
      <c r="C19" s="5" t="s">
        <v>2</v>
      </c>
      <c r="D19" s="36">
        <f>F19</f>
        <v>31237883.4592673</v>
      </c>
      <c r="E19" s="36"/>
      <c r="F19" s="33">
        <v>31237883.4592673</v>
      </c>
      <c r="G19" s="33"/>
    </row>
    <row r="20" spans="1:7" s="30" customFormat="1" ht="13" x14ac:dyDescent="0.3">
      <c r="A20" s="11"/>
      <c r="B20" s="4"/>
      <c r="C20" s="5" t="s">
        <v>26</v>
      </c>
      <c r="D20" s="36">
        <f>F20</f>
        <v>59028258.430595599</v>
      </c>
      <c r="E20" s="36"/>
      <c r="F20" s="19">
        <v>59028258.430595599</v>
      </c>
      <c r="G20" s="33"/>
    </row>
    <row r="21" spans="1:7" s="33" customFormat="1" ht="13" x14ac:dyDescent="0.3">
      <c r="A21" s="12"/>
      <c r="B21" s="13"/>
      <c r="C21" s="5" t="s">
        <v>27</v>
      </c>
      <c r="D21" s="36">
        <f>F21</f>
        <v>5957797.1852532001</v>
      </c>
      <c r="E21" s="36"/>
      <c r="F21" s="6">
        <v>5957797.1852532001</v>
      </c>
    </row>
    <row r="22" spans="1:7" s="33" customFormat="1" ht="13" x14ac:dyDescent="0.3">
      <c r="A22" s="12"/>
      <c r="B22" s="13"/>
      <c r="C22" s="5" t="s">
        <v>28</v>
      </c>
      <c r="D22" s="37">
        <f>F22</f>
        <v>26601628.873350199</v>
      </c>
      <c r="E22" s="67"/>
      <c r="F22" s="6">
        <v>26601628.873350199</v>
      </c>
    </row>
    <row r="23" spans="1:7" s="30" customFormat="1" ht="13" x14ac:dyDescent="0.3">
      <c r="A23" s="1"/>
      <c r="B23" s="4"/>
      <c r="C23" s="8" t="s">
        <v>5</v>
      </c>
      <c r="D23" s="32">
        <f>SUM(D18:D22)</f>
        <v>475627224.9484663</v>
      </c>
      <c r="E23" s="32"/>
      <c r="F23" s="9">
        <f>SUM(F18:F22)</f>
        <v>475627224.9484663</v>
      </c>
      <c r="G23" s="33"/>
    </row>
    <row r="24" spans="1:7" s="24" customFormat="1" ht="13" x14ac:dyDescent="0.3">
      <c r="A24" s="25"/>
      <c r="B24" s="23"/>
      <c r="C24" s="28"/>
      <c r="D24" s="27"/>
      <c r="E24" s="27"/>
    </row>
    <row r="25" spans="1:7" s="30" customFormat="1" ht="13" x14ac:dyDescent="0.3">
      <c r="A25" s="1"/>
      <c r="B25" s="4" t="s">
        <v>6</v>
      </c>
      <c r="C25" s="10"/>
      <c r="D25" s="34">
        <f>D15-D23</f>
        <v>672862454.54918337</v>
      </c>
      <c r="E25" s="34"/>
      <c r="F25" s="7">
        <f>F15-F23</f>
        <v>672862454.54918337</v>
      </c>
    </row>
    <row r="26" spans="1:7" s="30" customFormat="1" ht="13" x14ac:dyDescent="0.3">
      <c r="A26" s="1"/>
      <c r="B26" s="4"/>
      <c r="C26" s="10"/>
      <c r="D26" s="31"/>
      <c r="E26" s="31"/>
    </row>
    <row r="27" spans="1:7" s="30" customFormat="1" ht="13" x14ac:dyDescent="0.3">
      <c r="A27" s="11"/>
      <c r="B27" s="4" t="s">
        <v>7</v>
      </c>
      <c r="C27" s="10"/>
      <c r="D27" s="31"/>
      <c r="E27" s="31"/>
    </row>
    <row r="28" spans="1:7" s="30" customFormat="1" ht="13" x14ac:dyDescent="0.3">
      <c r="A28" s="11"/>
      <c r="B28" s="5">
        <v>878</v>
      </c>
      <c r="C28" s="5" t="s">
        <v>29</v>
      </c>
      <c r="D28" s="39">
        <f t="shared" ref="D28:D33" si="0">F28</f>
        <v>1520684.0910785231</v>
      </c>
      <c r="E28" s="39"/>
      <c r="F28" s="6">
        <v>1520684.0910785231</v>
      </c>
    </row>
    <row r="29" spans="1:7" s="30" customFormat="1" ht="13" x14ac:dyDescent="0.3">
      <c r="A29" s="11"/>
      <c r="B29" s="5">
        <v>879</v>
      </c>
      <c r="C29" s="5" t="s">
        <v>30</v>
      </c>
      <c r="D29" s="39">
        <f t="shared" si="0"/>
        <v>818022.58625800791</v>
      </c>
      <c r="E29" s="39"/>
      <c r="F29" s="6">
        <v>818022.58625800791</v>
      </c>
    </row>
    <row r="30" spans="1:7" s="30" customFormat="1" ht="13" x14ac:dyDescent="0.3">
      <c r="A30" s="11"/>
      <c r="B30" s="5">
        <v>892</v>
      </c>
      <c r="C30" s="5" t="s">
        <v>31</v>
      </c>
      <c r="D30" s="39">
        <f t="shared" si="0"/>
        <v>2672103.7783056074</v>
      </c>
      <c r="E30" s="39"/>
      <c r="F30" s="6">
        <v>2672103.7783056074</v>
      </c>
    </row>
    <row r="31" spans="1:7" s="30" customFormat="1" ht="13" x14ac:dyDescent="0.3">
      <c r="A31" s="11"/>
      <c r="B31" s="5">
        <v>893</v>
      </c>
      <c r="C31" s="5" t="s">
        <v>32</v>
      </c>
      <c r="D31" s="39">
        <f t="shared" si="0"/>
        <v>575032.62561152317</v>
      </c>
      <c r="E31" s="39"/>
      <c r="F31" s="6">
        <v>575032.62561152317</v>
      </c>
    </row>
    <row r="32" spans="1:7" s="24" customFormat="1" ht="13" x14ac:dyDescent="0.3">
      <c r="A32" s="22"/>
      <c r="B32" s="5">
        <v>902</v>
      </c>
      <c r="C32" s="5" t="s">
        <v>22</v>
      </c>
      <c r="D32" s="39">
        <f t="shared" si="0"/>
        <v>8698671.5840579905</v>
      </c>
      <c r="E32" s="39"/>
      <c r="F32" s="6">
        <v>8698671.5840579905</v>
      </c>
      <c r="G32" s="30"/>
    </row>
    <row r="33" spans="1:7" s="30" customFormat="1" ht="13" x14ac:dyDescent="0.3">
      <c r="A33" s="11"/>
      <c r="B33" s="5">
        <v>903</v>
      </c>
      <c r="C33" s="5" t="s">
        <v>8</v>
      </c>
      <c r="D33" s="39">
        <f t="shared" si="0"/>
        <v>10799477.59620497</v>
      </c>
      <c r="E33" s="39"/>
      <c r="F33" s="6">
        <v>10799477.59620497</v>
      </c>
      <c r="G33" s="35"/>
    </row>
    <row r="34" spans="1:7" s="24" customFormat="1" ht="13" x14ac:dyDescent="0.3">
      <c r="A34" s="25"/>
      <c r="B34" s="4"/>
      <c r="C34" s="8" t="s">
        <v>9</v>
      </c>
      <c r="D34" s="32">
        <f>SUM(D28:D33)</f>
        <v>25083992.261516623</v>
      </c>
      <c r="E34" s="32"/>
      <c r="F34" s="9">
        <f>SUM(F28:F33)</f>
        <v>25083992.261516623</v>
      </c>
      <c r="G34" s="30"/>
    </row>
    <row r="35" spans="1:7" s="24" customFormat="1" ht="13" x14ac:dyDescent="0.3">
      <c r="A35" s="25"/>
      <c r="B35" s="23"/>
      <c r="C35" s="28"/>
      <c r="D35" s="27"/>
      <c r="E35" s="27"/>
    </row>
    <row r="36" spans="1:7" s="24" customFormat="1" ht="13" x14ac:dyDescent="0.3">
      <c r="A36" s="25"/>
      <c r="B36" s="4" t="s">
        <v>10</v>
      </c>
      <c r="C36" s="10"/>
      <c r="D36" s="31"/>
      <c r="E36" s="31"/>
      <c r="F36" s="30"/>
      <c r="G36" s="30"/>
    </row>
    <row r="37" spans="1:7" s="24" customFormat="1" ht="13" x14ac:dyDescent="0.3">
      <c r="A37" s="25"/>
      <c r="B37" s="4"/>
      <c r="C37" s="5" t="s">
        <v>146</v>
      </c>
      <c r="D37" s="36">
        <f>F37</f>
        <v>23510881.464533571</v>
      </c>
      <c r="E37" s="36"/>
      <c r="F37" s="33">
        <f>F10*'Services &amp; Meters Depr'!F100</f>
        <v>23510881.464533571</v>
      </c>
      <c r="G37" s="30"/>
    </row>
    <row r="38" spans="1:7" s="24" customFormat="1" ht="13" x14ac:dyDescent="0.3">
      <c r="A38" s="25"/>
      <c r="B38" s="4"/>
      <c r="C38" s="5" t="s">
        <v>147</v>
      </c>
      <c r="D38" s="36">
        <f>F38</f>
        <v>6489032.9458309235</v>
      </c>
      <c r="E38" s="36"/>
      <c r="F38" s="33">
        <f>F11*'Services &amp; Meters Depr'!F109</f>
        <v>6489032.9458309235</v>
      </c>
      <c r="G38" s="30"/>
    </row>
    <row r="39" spans="1:7" s="24" customFormat="1" ht="13" x14ac:dyDescent="0.3">
      <c r="A39" s="25"/>
      <c r="B39" s="23"/>
      <c r="C39" s="5" t="s">
        <v>148</v>
      </c>
      <c r="D39" s="36">
        <f>F39</f>
        <v>4627592.886401698</v>
      </c>
      <c r="E39" s="36"/>
      <c r="F39" s="33">
        <f>F12*0.0225</f>
        <v>4627592.886401698</v>
      </c>
      <c r="G39" s="30"/>
    </row>
    <row r="40" spans="1:7" s="24" customFormat="1" ht="13" x14ac:dyDescent="0.3">
      <c r="A40" s="25"/>
      <c r="B40" s="26"/>
      <c r="C40" s="5" t="s">
        <v>149</v>
      </c>
      <c r="D40" s="36">
        <f>F40</f>
        <v>85792.279467646076</v>
      </c>
      <c r="E40" s="36"/>
      <c r="F40" s="6">
        <f>F21*0.0144</f>
        <v>85792.279467646076</v>
      </c>
      <c r="G40" s="30"/>
    </row>
    <row r="41" spans="1:7" s="24" customFormat="1" ht="13" x14ac:dyDescent="0.3">
      <c r="A41" s="25"/>
      <c r="B41" s="26"/>
      <c r="C41" s="5" t="s">
        <v>150</v>
      </c>
      <c r="D41" s="37">
        <f>F41</f>
        <v>481489.48260763864</v>
      </c>
      <c r="E41" s="37"/>
      <c r="F41" s="56">
        <f>F22*0.0181</f>
        <v>481489.48260763864</v>
      </c>
      <c r="G41" s="30"/>
    </row>
    <row r="42" spans="1:7" s="24" customFormat="1" ht="13" x14ac:dyDescent="0.3">
      <c r="A42" s="25"/>
      <c r="B42" s="23"/>
      <c r="C42" s="8" t="s">
        <v>11</v>
      </c>
      <c r="D42" s="33">
        <f>SUM(D37:D41)</f>
        <v>35194789.058841482</v>
      </c>
      <c r="E42" s="33"/>
      <c r="F42" s="33">
        <f>SUM(F37:F41)</f>
        <v>35194789.058841482</v>
      </c>
      <c r="G42" s="30"/>
    </row>
    <row r="43" spans="1:7" s="24" customFormat="1" ht="13" x14ac:dyDescent="0.3">
      <c r="A43" s="25"/>
      <c r="B43" s="23"/>
      <c r="C43" s="28"/>
      <c r="D43" s="27"/>
      <c r="E43" s="27"/>
    </row>
    <row r="44" spans="1:7" s="24" customFormat="1" ht="13" x14ac:dyDescent="0.3">
      <c r="A44" s="25"/>
      <c r="B44" s="4" t="s">
        <v>12</v>
      </c>
      <c r="C44" s="10"/>
      <c r="D44" s="31"/>
      <c r="E44" s="31"/>
      <c r="F44" s="30"/>
      <c r="G44" s="30"/>
    </row>
    <row r="45" spans="1:7" s="24" customFormat="1" ht="13" x14ac:dyDescent="0.3">
      <c r="A45" s="25"/>
      <c r="B45" s="4"/>
      <c r="C45" s="10"/>
      <c r="D45" s="31"/>
      <c r="E45" s="31"/>
      <c r="F45" s="30"/>
      <c r="G45" s="30"/>
    </row>
    <row r="46" spans="1:7" s="24" customFormat="1" ht="13" x14ac:dyDescent="0.3">
      <c r="A46" s="25"/>
      <c r="B46" s="4"/>
      <c r="C46" s="5" t="s">
        <v>13</v>
      </c>
      <c r="D46" s="31">
        <f>D25*L72</f>
        <v>17326208.204641473</v>
      </c>
      <c r="E46" s="31"/>
      <c r="F46" s="33">
        <f>F25*$L67</f>
        <v>17090706.345549256</v>
      </c>
      <c r="G46" s="30"/>
    </row>
    <row r="47" spans="1:7" s="24" customFormat="1" ht="13" x14ac:dyDescent="0.3">
      <c r="A47" s="25"/>
      <c r="B47" s="4"/>
      <c r="C47" s="5" t="s">
        <v>14</v>
      </c>
      <c r="D47" s="31">
        <f>D25*L73</f>
        <v>29044107.850615498</v>
      </c>
      <c r="E47" s="31"/>
      <c r="F47" s="33">
        <f>F25*$L68</f>
        <v>32633829.045635395</v>
      </c>
      <c r="G47" s="30"/>
    </row>
    <row r="48" spans="1:7" s="24" customFormat="1" ht="13" x14ac:dyDescent="0.3">
      <c r="A48" s="25"/>
      <c r="B48" s="4"/>
      <c r="C48" s="5" t="s">
        <v>15</v>
      </c>
      <c r="D48" s="33">
        <f>(D47*(0.21/(1-0.21)))</f>
        <v>7720585.6311762705</v>
      </c>
      <c r="E48" s="33"/>
      <c r="F48" s="33">
        <f>(F47*(0.21/(1-0.21)))</f>
        <v>8674815.3159283958</v>
      </c>
      <c r="G48" s="30"/>
    </row>
    <row r="49" spans="1:7" s="24" customFormat="1" ht="13" x14ac:dyDescent="0.3">
      <c r="A49" s="25"/>
      <c r="B49" s="4"/>
      <c r="C49" s="10"/>
      <c r="D49" s="31"/>
      <c r="E49" s="31"/>
      <c r="F49" s="33"/>
      <c r="G49" s="30"/>
    </row>
    <row r="50" spans="1:7" s="24" customFormat="1" ht="13" x14ac:dyDescent="0.3">
      <c r="A50" s="25"/>
      <c r="B50" s="4"/>
      <c r="C50" s="5" t="s">
        <v>16</v>
      </c>
      <c r="D50" s="33">
        <f>SUM(D46:D48)</f>
        <v>54090901.686433241</v>
      </c>
      <c r="E50" s="33"/>
      <c r="F50" s="33">
        <f>SUM(F46:F48)</f>
        <v>58399350.707113042</v>
      </c>
      <c r="G50" s="30"/>
    </row>
    <row r="51" spans="1:7" s="24" customFormat="1" ht="13" x14ac:dyDescent="0.3">
      <c r="A51" s="25"/>
      <c r="B51" s="23"/>
      <c r="C51" s="28"/>
      <c r="D51" s="27"/>
      <c r="E51" s="27"/>
      <c r="F51" s="29"/>
    </row>
    <row r="52" spans="1:7" s="24" customFormat="1" ht="13" x14ac:dyDescent="0.3">
      <c r="A52" s="25"/>
      <c r="B52" s="23"/>
      <c r="C52" s="5" t="s">
        <v>17</v>
      </c>
      <c r="D52" s="33">
        <f>D34</f>
        <v>25083992.261516623</v>
      </c>
      <c r="E52" s="33"/>
      <c r="F52" s="33">
        <f>F34</f>
        <v>25083992.261516623</v>
      </c>
      <c r="G52" s="30"/>
    </row>
    <row r="53" spans="1:7" s="24" customFormat="1" ht="13" x14ac:dyDescent="0.3">
      <c r="A53" s="25"/>
      <c r="B53" s="23"/>
      <c r="C53" s="5" t="s">
        <v>10</v>
      </c>
      <c r="D53" s="33">
        <f>D42</f>
        <v>35194789.058841482</v>
      </c>
      <c r="E53" s="33"/>
      <c r="F53" s="33">
        <f>F42</f>
        <v>35194789.058841482</v>
      </c>
      <c r="G53" s="30"/>
    </row>
    <row r="54" spans="1:7" s="24" customFormat="1" ht="13" x14ac:dyDescent="0.3">
      <c r="A54" s="25"/>
      <c r="B54" s="23"/>
      <c r="C54" s="28"/>
      <c r="D54" s="27"/>
      <c r="E54" s="27"/>
      <c r="F54" s="29"/>
    </row>
    <row r="55" spans="1:7" s="24" customFormat="1" ht="13" x14ac:dyDescent="0.3">
      <c r="A55" s="25"/>
      <c r="B55" s="23"/>
      <c r="C55" s="5" t="s">
        <v>24</v>
      </c>
      <c r="D55" s="33">
        <f>SUM(D50:D53)</f>
        <v>114369683.00679134</v>
      </c>
      <c r="E55" s="33"/>
      <c r="F55" s="33">
        <f>SUM(F50:F53)</f>
        <v>118678132.02747114</v>
      </c>
      <c r="G55" s="30"/>
    </row>
    <row r="56" spans="1:7" s="24" customFormat="1" ht="13" x14ac:dyDescent="0.3">
      <c r="A56" s="25"/>
      <c r="B56" s="23"/>
      <c r="C56" s="5" t="s">
        <v>25</v>
      </c>
      <c r="D56" s="57">
        <f>F56</f>
        <v>0.95544399999999996</v>
      </c>
      <c r="E56" s="57"/>
      <c r="F56" s="57">
        <v>0.95544399999999996</v>
      </c>
      <c r="G56" s="57"/>
    </row>
    <row r="57" spans="1:7" s="24" customFormat="1" ht="13" x14ac:dyDescent="0.3">
      <c r="A57" s="25"/>
      <c r="B57" s="23"/>
      <c r="C57" s="5"/>
      <c r="D57" s="31"/>
      <c r="E57" s="31"/>
      <c r="F57" s="33"/>
      <c r="G57" s="30"/>
    </row>
    <row r="58" spans="1:7" s="24" customFormat="1" ht="13" x14ac:dyDescent="0.3">
      <c r="A58" s="25"/>
      <c r="B58" s="23"/>
      <c r="C58" s="8" t="s">
        <v>18</v>
      </c>
      <c r="D58" s="32">
        <f>D55/D56</f>
        <v>119703177.79670116</v>
      </c>
      <c r="E58" s="32"/>
      <c r="F58" s="9">
        <f>F55/F56</f>
        <v>124212546.23763523</v>
      </c>
      <c r="G58" s="30"/>
    </row>
    <row r="59" spans="1:7" s="24" customFormat="1" ht="13" x14ac:dyDescent="0.3">
      <c r="A59" s="25"/>
      <c r="B59" s="23"/>
      <c r="C59" s="10"/>
      <c r="D59" s="31"/>
      <c r="E59" s="31"/>
      <c r="F59" s="30"/>
      <c r="G59" s="30"/>
    </row>
    <row r="60" spans="1:7" s="24" customFormat="1" ht="13" x14ac:dyDescent="0.3">
      <c r="A60" s="25"/>
      <c r="B60" s="23"/>
      <c r="C60" s="10" t="s">
        <v>19</v>
      </c>
      <c r="D60" s="59">
        <f>F60</f>
        <v>796287</v>
      </c>
      <c r="E60" s="59"/>
      <c r="F60" s="58">
        <v>796287</v>
      </c>
      <c r="G60" s="30"/>
    </row>
    <row r="61" spans="1:7" s="24" customFormat="1" ht="13" x14ac:dyDescent="0.3">
      <c r="A61" s="25"/>
      <c r="B61" s="23"/>
      <c r="C61" s="5" t="s">
        <v>20</v>
      </c>
      <c r="D61" s="59">
        <f>D60*12</f>
        <v>9555444</v>
      </c>
      <c r="E61" s="59"/>
      <c r="F61" s="59">
        <f>F60*12</f>
        <v>9555444</v>
      </c>
      <c r="G61" s="30"/>
    </row>
    <row r="62" spans="1:7" s="24" customFormat="1" ht="13.5" thickBot="1" x14ac:dyDescent="0.35">
      <c r="A62" s="25"/>
      <c r="B62" s="23"/>
      <c r="C62" s="60"/>
      <c r="D62" s="62"/>
      <c r="E62" s="62"/>
      <c r="F62" s="61"/>
      <c r="G62" s="30"/>
    </row>
    <row r="63" spans="1:7" s="24" customFormat="1" ht="13.5" thickTop="1" x14ac:dyDescent="0.3">
      <c r="A63" s="25"/>
      <c r="B63" s="23"/>
      <c r="C63" s="63" t="s">
        <v>21</v>
      </c>
      <c r="D63" s="35">
        <f>D58/D61</f>
        <v>12.52722299421159</v>
      </c>
      <c r="E63" s="35"/>
      <c r="F63" s="35">
        <f>F58/F61</f>
        <v>12.999139154353815</v>
      </c>
      <c r="G63" s="30"/>
    </row>
    <row r="64" spans="1:7" s="24" customFormat="1" ht="13" x14ac:dyDescent="0.3">
      <c r="A64" s="25"/>
      <c r="B64" s="23"/>
      <c r="C64" s="28"/>
      <c r="D64" s="28"/>
      <c r="E64" s="28"/>
    </row>
    <row r="65" spans="1:12" s="24" customFormat="1" ht="13" x14ac:dyDescent="0.3">
      <c r="A65" s="25"/>
      <c r="B65" s="23"/>
      <c r="C65" s="28"/>
      <c r="D65" s="28"/>
      <c r="E65" s="28"/>
      <c r="I65" s="30"/>
      <c r="J65" s="30"/>
      <c r="K65" s="30"/>
      <c r="L65" s="30"/>
    </row>
    <row r="66" spans="1:12" s="24" customFormat="1" ht="12.75" customHeight="1" x14ac:dyDescent="0.3">
      <c r="A66" s="25"/>
      <c r="B66" s="23"/>
      <c r="C66" s="28"/>
      <c r="D66" s="28"/>
      <c r="E66" s="28"/>
      <c r="I66" s="10" t="s">
        <v>23</v>
      </c>
      <c r="J66" s="68" t="s">
        <v>34</v>
      </c>
      <c r="K66" s="68"/>
      <c r="L66" s="68"/>
    </row>
    <row r="67" spans="1:12" s="24" customFormat="1" x14ac:dyDescent="0.25">
      <c r="I67" s="30" t="s">
        <v>33</v>
      </c>
      <c r="J67" s="64">
        <v>0.51</v>
      </c>
      <c r="K67" s="65">
        <v>4.9799999999999997E-2</v>
      </c>
      <c r="L67" s="65">
        <f>ROUND((J67*K67),4)</f>
        <v>2.5399999999999999E-2</v>
      </c>
    </row>
    <row r="68" spans="1:12" s="24" customFormat="1" x14ac:dyDescent="0.25">
      <c r="I68" s="30" t="s">
        <v>36</v>
      </c>
      <c r="J68" s="64">
        <v>0.49</v>
      </c>
      <c r="K68" s="65">
        <v>9.9000000000000005E-2</v>
      </c>
      <c r="L68" s="65">
        <f>ROUND((J68*K68),4)</f>
        <v>4.8500000000000001E-2</v>
      </c>
    </row>
    <row r="69" spans="1:12" s="24" customFormat="1" x14ac:dyDescent="0.25">
      <c r="I69" s="30"/>
      <c r="J69" s="30"/>
      <c r="K69" s="65"/>
      <c r="L69" s="65">
        <f>L68+L67</f>
        <v>7.3899999999999993E-2</v>
      </c>
    </row>
    <row r="70" spans="1:12" s="24" customFormat="1" x14ac:dyDescent="0.25">
      <c r="I70" s="30"/>
      <c r="J70" s="30"/>
      <c r="K70" s="30"/>
      <c r="L70" s="30"/>
    </row>
    <row r="71" spans="1:12" s="24" customFormat="1" x14ac:dyDescent="0.25">
      <c r="I71" s="30"/>
      <c r="J71" s="30" t="s">
        <v>35</v>
      </c>
      <c r="K71" s="30"/>
      <c r="L71" s="30"/>
    </row>
    <row r="72" spans="1:12" s="24" customFormat="1" x14ac:dyDescent="0.25">
      <c r="I72" s="30" t="s">
        <v>33</v>
      </c>
      <c r="J72" s="64">
        <v>0.51500000000000001</v>
      </c>
      <c r="K72" s="65">
        <v>0.05</v>
      </c>
      <c r="L72" s="65">
        <f>(J72*K72)</f>
        <v>2.5750000000000002E-2</v>
      </c>
    </row>
    <row r="73" spans="1:12" x14ac:dyDescent="0.25">
      <c r="I73" s="30" t="s">
        <v>36</v>
      </c>
      <c r="J73" s="64">
        <v>0.48499999999999999</v>
      </c>
      <c r="K73" s="65">
        <v>8.8999999999999996E-2</v>
      </c>
      <c r="L73" s="65">
        <f>(J73*K73)</f>
        <v>4.3164999999999995E-2</v>
      </c>
    </row>
    <row r="74" spans="1:12" x14ac:dyDescent="0.25">
      <c r="I74" s="30"/>
      <c r="J74" s="30"/>
      <c r="K74" s="65"/>
      <c r="L74" s="65">
        <f>L73+L72</f>
        <v>6.8915000000000004E-2</v>
      </c>
    </row>
    <row r="75" spans="1:12" x14ac:dyDescent="0.25">
      <c r="I75" s="30"/>
      <c r="J75" s="30"/>
      <c r="K75" s="30"/>
      <c r="L75" s="30"/>
    </row>
  </sheetData>
  <mergeCells count="3">
    <mergeCell ref="J66:L66"/>
    <mergeCell ref="B6:F6"/>
    <mergeCell ref="B5:F5"/>
  </mergeCells>
  <printOptions horizontalCentered="1"/>
  <pageMargins left="0.7" right="0.7" top="1" bottom="0.75" header="0.3" footer="0.3"/>
  <pageSetup scale="86" orientation="portrait" r:id="rId1"/>
  <headerFooter>
    <oddHeader>&amp;RExhibit GAW-7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930CC-F53A-499B-A43F-6E5B0D4ACD8B}">
  <dimension ref="A2:F109"/>
  <sheetViews>
    <sheetView topLeftCell="A97" workbookViewId="0">
      <selection activeCell="F100" sqref="F100"/>
    </sheetView>
  </sheetViews>
  <sheetFormatPr defaultRowHeight="14.5" x14ac:dyDescent="0.35"/>
  <cols>
    <col min="1" max="1" width="32.08984375" bestFit="1" customWidth="1"/>
    <col min="2" max="2" width="37.54296875" customWidth="1"/>
    <col min="3" max="3" width="17.1796875" bestFit="1" customWidth="1"/>
    <col min="5" max="5" width="21.08984375" customWidth="1"/>
    <col min="6" max="6" width="14.1796875" bestFit="1" customWidth="1"/>
  </cols>
  <sheetData>
    <row r="2" spans="1:6" ht="26.5" x14ac:dyDescent="0.35">
      <c r="A2" s="44" t="s">
        <v>37</v>
      </c>
      <c r="B2" s="44" t="s">
        <v>38</v>
      </c>
      <c r="C2" s="44" t="s">
        <v>39</v>
      </c>
      <c r="D2" s="44" t="s">
        <v>40</v>
      </c>
      <c r="E2" s="45" t="s">
        <v>41</v>
      </c>
      <c r="F2" s="45" t="s">
        <v>42</v>
      </c>
    </row>
    <row r="4" spans="1:6" x14ac:dyDescent="0.35">
      <c r="A4" s="40" t="s">
        <v>58</v>
      </c>
      <c r="B4" s="40" t="s">
        <v>59</v>
      </c>
      <c r="C4" s="40" t="s">
        <v>56</v>
      </c>
      <c r="D4" s="40" t="s">
        <v>43</v>
      </c>
      <c r="E4" s="41">
        <v>22200092.870000001</v>
      </c>
      <c r="F4" s="42">
        <v>3.5099999999999999E-2</v>
      </c>
    </row>
    <row r="5" spans="1:6" x14ac:dyDescent="0.35">
      <c r="A5" s="40" t="s">
        <v>58</v>
      </c>
      <c r="B5" s="40" t="s">
        <v>60</v>
      </c>
      <c r="C5" s="40" t="s">
        <v>56</v>
      </c>
      <c r="D5" s="40" t="s">
        <v>44</v>
      </c>
      <c r="E5" s="41">
        <v>22224590.949999999</v>
      </c>
      <c r="F5" s="42">
        <v>3.5099999999999999E-2</v>
      </c>
    </row>
    <row r="6" spans="1:6" x14ac:dyDescent="0.35">
      <c r="A6" s="40" t="s">
        <v>58</v>
      </c>
      <c r="B6" s="40" t="s">
        <v>61</v>
      </c>
      <c r="C6" s="40" t="s">
        <v>56</v>
      </c>
      <c r="D6" s="40" t="s">
        <v>45</v>
      </c>
      <c r="E6" s="41">
        <v>22265045.829999998</v>
      </c>
      <c r="F6" s="42">
        <v>3.5099999999999999E-2</v>
      </c>
    </row>
    <row r="7" spans="1:6" x14ac:dyDescent="0.35">
      <c r="A7" s="40" t="s">
        <v>58</v>
      </c>
      <c r="B7" s="40" t="s">
        <v>62</v>
      </c>
      <c r="C7" s="40" t="s">
        <v>56</v>
      </c>
      <c r="D7" s="40" t="s">
        <v>46</v>
      </c>
      <c r="E7" s="41">
        <v>22275283.059999999</v>
      </c>
      <c r="F7" s="42">
        <v>3.5099999999999999E-2</v>
      </c>
    </row>
    <row r="8" spans="1:6" x14ac:dyDescent="0.35">
      <c r="A8" s="40" t="s">
        <v>58</v>
      </c>
      <c r="B8" s="40" t="s">
        <v>63</v>
      </c>
      <c r="C8" s="40" t="s">
        <v>56</v>
      </c>
      <c r="D8" s="40" t="s">
        <v>47</v>
      </c>
      <c r="E8" s="41">
        <v>22296798.489999998</v>
      </c>
      <c r="F8" s="42">
        <v>3.5099999999999999E-2</v>
      </c>
    </row>
    <row r="9" spans="1:6" x14ac:dyDescent="0.35">
      <c r="A9" s="40" t="s">
        <v>58</v>
      </c>
      <c r="B9" s="40" t="s">
        <v>64</v>
      </c>
      <c r="C9" s="40" t="s">
        <v>56</v>
      </c>
      <c r="D9" s="40" t="s">
        <v>48</v>
      </c>
      <c r="E9" s="41">
        <v>22337270.420000002</v>
      </c>
      <c r="F9" s="42">
        <v>3.5099999999999999E-2</v>
      </c>
    </row>
    <row r="10" spans="1:6" x14ac:dyDescent="0.35">
      <c r="A10" s="40" t="s">
        <v>58</v>
      </c>
      <c r="B10" s="40" t="s">
        <v>65</v>
      </c>
      <c r="C10" s="40" t="s">
        <v>56</v>
      </c>
      <c r="D10" s="40" t="s">
        <v>49</v>
      </c>
      <c r="E10" s="41">
        <v>22398622.030000001</v>
      </c>
      <c r="F10" s="42">
        <v>3.5099999999999999E-2</v>
      </c>
    </row>
    <row r="11" spans="1:6" x14ac:dyDescent="0.35">
      <c r="A11" s="40" t="s">
        <v>58</v>
      </c>
      <c r="B11" s="40" t="s">
        <v>66</v>
      </c>
      <c r="C11" s="40" t="s">
        <v>56</v>
      </c>
      <c r="D11" s="40" t="s">
        <v>50</v>
      </c>
      <c r="E11" s="41">
        <v>22450179.949999999</v>
      </c>
      <c r="F11" s="42">
        <v>3.5099999999999999E-2</v>
      </c>
    </row>
    <row r="12" spans="1:6" x14ac:dyDescent="0.35">
      <c r="A12" s="40" t="s">
        <v>58</v>
      </c>
      <c r="B12" s="40" t="s">
        <v>67</v>
      </c>
      <c r="C12" s="40" t="s">
        <v>56</v>
      </c>
      <c r="D12" s="40" t="s">
        <v>51</v>
      </c>
      <c r="E12" s="41">
        <v>22467114.239999998</v>
      </c>
      <c r="F12" s="42">
        <v>3.5099999999999999E-2</v>
      </c>
    </row>
    <row r="13" spans="1:6" x14ac:dyDescent="0.35">
      <c r="A13" s="40" t="s">
        <v>58</v>
      </c>
      <c r="B13" s="40" t="s">
        <v>68</v>
      </c>
      <c r="C13" s="40" t="s">
        <v>56</v>
      </c>
      <c r="D13" s="40" t="s">
        <v>52</v>
      </c>
      <c r="E13" s="41">
        <v>22484016.329999998</v>
      </c>
      <c r="F13" s="42">
        <v>3.5099999999999999E-2</v>
      </c>
    </row>
    <row r="14" spans="1:6" x14ac:dyDescent="0.35">
      <c r="A14" s="40" t="s">
        <v>58</v>
      </c>
      <c r="B14" s="40" t="s">
        <v>69</v>
      </c>
      <c r="C14" s="40" t="s">
        <v>56</v>
      </c>
      <c r="D14" s="40" t="s">
        <v>53</v>
      </c>
      <c r="E14" s="41">
        <v>22506706.309999999</v>
      </c>
      <c r="F14" s="42">
        <v>3.5099999999999999E-2</v>
      </c>
    </row>
    <row r="15" spans="1:6" s="49" customFormat="1" x14ac:dyDescent="0.35">
      <c r="A15" s="46" t="s">
        <v>58</v>
      </c>
      <c r="B15" s="46" t="s">
        <v>70</v>
      </c>
      <c r="C15" s="46" t="s">
        <v>56</v>
      </c>
      <c r="D15" s="46" t="s">
        <v>54</v>
      </c>
      <c r="E15" s="47">
        <v>22541762.890000001</v>
      </c>
      <c r="F15" s="48">
        <v>3.5099999999999999E-2</v>
      </c>
    </row>
    <row r="16" spans="1:6" x14ac:dyDescent="0.35">
      <c r="A16" s="40" t="s">
        <v>55</v>
      </c>
      <c r="B16" s="40"/>
      <c r="C16" s="40"/>
      <c r="D16" s="40"/>
      <c r="E16" s="41">
        <f>SUM(E4:E15)</f>
        <v>268447483.36999995</v>
      </c>
      <c r="F16" s="42"/>
    </row>
    <row r="17" spans="1:6" x14ac:dyDescent="0.35">
      <c r="A17" s="40"/>
      <c r="B17" s="40"/>
      <c r="C17" s="40"/>
      <c r="D17" s="40"/>
      <c r="E17" s="41"/>
      <c r="F17" s="42"/>
    </row>
    <row r="18" spans="1:6" x14ac:dyDescent="0.35">
      <c r="A18" s="43"/>
      <c r="B18" s="40"/>
      <c r="C18" s="40" t="s">
        <v>57</v>
      </c>
      <c r="D18" s="43" t="s">
        <v>55</v>
      </c>
      <c r="E18" s="41"/>
      <c r="F18" s="42"/>
    </row>
    <row r="19" spans="1:6" x14ac:dyDescent="0.35">
      <c r="A19" s="40" t="s">
        <v>71</v>
      </c>
      <c r="B19" s="40" t="s">
        <v>72</v>
      </c>
      <c r="C19" s="40" t="s">
        <v>56</v>
      </c>
      <c r="D19" s="40" t="s">
        <v>43</v>
      </c>
      <c r="E19" s="41">
        <v>1230497225.55</v>
      </c>
      <c r="F19" s="42">
        <v>3.2000000000000001E-2</v>
      </c>
    </row>
    <row r="20" spans="1:6" x14ac:dyDescent="0.35">
      <c r="A20" s="40" t="s">
        <v>71</v>
      </c>
      <c r="B20" s="40" t="s">
        <v>73</v>
      </c>
      <c r="C20" s="40" t="s">
        <v>56</v>
      </c>
      <c r="D20" s="40" t="s">
        <v>44</v>
      </c>
      <c r="E20" s="41">
        <v>1237232105.8299999</v>
      </c>
      <c r="F20" s="42">
        <v>3.2000000000000001E-2</v>
      </c>
    </row>
    <row r="21" spans="1:6" x14ac:dyDescent="0.35">
      <c r="A21" s="40" t="s">
        <v>71</v>
      </c>
      <c r="B21" s="40" t="s">
        <v>74</v>
      </c>
      <c r="C21" s="40" t="s">
        <v>56</v>
      </c>
      <c r="D21" s="40" t="s">
        <v>45</v>
      </c>
      <c r="E21" s="41">
        <v>1243019845.6700001</v>
      </c>
      <c r="F21" s="42">
        <v>3.2000000000000001E-2</v>
      </c>
    </row>
    <row r="22" spans="1:6" x14ac:dyDescent="0.35">
      <c r="A22" s="40" t="s">
        <v>71</v>
      </c>
      <c r="B22" s="40" t="s">
        <v>75</v>
      </c>
      <c r="C22" s="40" t="s">
        <v>56</v>
      </c>
      <c r="D22" s="40" t="s">
        <v>46</v>
      </c>
      <c r="E22" s="41">
        <v>1250067678.4300001</v>
      </c>
      <c r="F22" s="42">
        <v>3.2000000000000001E-2</v>
      </c>
    </row>
    <row r="23" spans="1:6" x14ac:dyDescent="0.35">
      <c r="A23" s="40" t="s">
        <v>71</v>
      </c>
      <c r="B23" s="40" t="s">
        <v>76</v>
      </c>
      <c r="C23" s="40" t="s">
        <v>56</v>
      </c>
      <c r="D23" s="40" t="s">
        <v>47</v>
      </c>
      <c r="E23" s="41">
        <v>1255161472.76</v>
      </c>
      <c r="F23" s="42">
        <v>3.2000000000000001E-2</v>
      </c>
    </row>
    <row r="24" spans="1:6" x14ac:dyDescent="0.35">
      <c r="A24" s="40" t="s">
        <v>71</v>
      </c>
      <c r="B24" s="40" t="s">
        <v>77</v>
      </c>
      <c r="C24" s="40" t="s">
        <v>56</v>
      </c>
      <c r="D24" s="40" t="s">
        <v>48</v>
      </c>
      <c r="E24" s="41">
        <v>1260690952.22</v>
      </c>
      <c r="F24" s="42">
        <v>3.2000000000000001E-2</v>
      </c>
    </row>
    <row r="25" spans="1:6" x14ac:dyDescent="0.35">
      <c r="A25" s="40" t="s">
        <v>71</v>
      </c>
      <c r="B25" s="40" t="s">
        <v>78</v>
      </c>
      <c r="C25" s="40" t="s">
        <v>56</v>
      </c>
      <c r="D25" s="40" t="s">
        <v>49</v>
      </c>
      <c r="E25" s="41">
        <v>1267989241.4300001</v>
      </c>
      <c r="F25" s="42">
        <v>3.2000000000000001E-2</v>
      </c>
    </row>
    <row r="26" spans="1:6" x14ac:dyDescent="0.35">
      <c r="A26" s="40" t="s">
        <v>71</v>
      </c>
      <c r="B26" s="40" t="s">
        <v>79</v>
      </c>
      <c r="C26" s="40" t="s">
        <v>56</v>
      </c>
      <c r="D26" s="40" t="s">
        <v>50</v>
      </c>
      <c r="E26" s="41">
        <v>1273664386.4400001</v>
      </c>
      <c r="F26" s="42">
        <v>3.2000000000000001E-2</v>
      </c>
    </row>
    <row r="27" spans="1:6" x14ac:dyDescent="0.35">
      <c r="A27" s="40" t="s">
        <v>71</v>
      </c>
      <c r="B27" s="40" t="s">
        <v>80</v>
      </c>
      <c r="C27" s="40" t="s">
        <v>56</v>
      </c>
      <c r="D27" s="40" t="s">
        <v>51</v>
      </c>
      <c r="E27" s="41">
        <v>1280854187.0799999</v>
      </c>
      <c r="F27" s="42">
        <v>3.2000000000000001E-2</v>
      </c>
    </row>
    <row r="28" spans="1:6" x14ac:dyDescent="0.35">
      <c r="A28" s="40" t="s">
        <v>71</v>
      </c>
      <c r="B28" s="40" t="s">
        <v>81</v>
      </c>
      <c r="C28" s="40" t="s">
        <v>56</v>
      </c>
      <c r="D28" s="40" t="s">
        <v>52</v>
      </c>
      <c r="E28" s="41">
        <v>1288254184.48</v>
      </c>
      <c r="F28" s="42">
        <v>3.2000000000000001E-2</v>
      </c>
    </row>
    <row r="29" spans="1:6" x14ac:dyDescent="0.35">
      <c r="A29" s="40" t="s">
        <v>71</v>
      </c>
      <c r="B29" s="40" t="s">
        <v>82</v>
      </c>
      <c r="C29" s="40" t="s">
        <v>56</v>
      </c>
      <c r="D29" s="40" t="s">
        <v>53</v>
      </c>
      <c r="E29" s="41">
        <v>1294465089</v>
      </c>
      <c r="F29" s="42">
        <v>3.2000000000000001E-2</v>
      </c>
    </row>
    <row r="30" spans="1:6" s="49" customFormat="1" x14ac:dyDescent="0.35">
      <c r="A30" s="46" t="s">
        <v>71</v>
      </c>
      <c r="B30" s="46" t="s">
        <v>83</v>
      </c>
      <c r="C30" s="46" t="s">
        <v>56</v>
      </c>
      <c r="D30" s="46" t="s">
        <v>54</v>
      </c>
      <c r="E30" s="47">
        <v>1301449909.0999999</v>
      </c>
      <c r="F30" s="48">
        <v>3.2000000000000001E-2</v>
      </c>
    </row>
    <row r="31" spans="1:6" x14ac:dyDescent="0.35">
      <c r="A31" s="40" t="s">
        <v>55</v>
      </c>
      <c r="B31" s="40"/>
      <c r="C31" s="40"/>
      <c r="D31" s="40"/>
      <c r="E31" s="41">
        <f>SUM(E19:E30)</f>
        <v>15183346277.990002</v>
      </c>
      <c r="F31" s="42"/>
    </row>
    <row r="32" spans="1:6" x14ac:dyDescent="0.35">
      <c r="A32" s="40"/>
      <c r="B32" s="40"/>
      <c r="C32" s="40"/>
      <c r="D32" s="40"/>
      <c r="E32" s="41"/>
      <c r="F32" s="42"/>
    </row>
    <row r="33" spans="1:6" x14ac:dyDescent="0.35">
      <c r="A33" s="43"/>
      <c r="B33" s="40"/>
      <c r="C33" s="40" t="s">
        <v>57</v>
      </c>
      <c r="D33" s="43" t="s">
        <v>55</v>
      </c>
      <c r="E33" s="41"/>
      <c r="F33" s="42"/>
    </row>
    <row r="34" spans="1:6" x14ac:dyDescent="0.35">
      <c r="A34" s="40" t="s">
        <v>84</v>
      </c>
      <c r="B34" s="40" t="s">
        <v>85</v>
      </c>
      <c r="C34" s="40" t="s">
        <v>56</v>
      </c>
      <c r="D34" s="40" t="s">
        <v>43</v>
      </c>
      <c r="E34" s="41">
        <v>39252742.82</v>
      </c>
      <c r="F34" s="42">
        <v>3.9399999999999998E-2</v>
      </c>
    </row>
    <row r="35" spans="1:6" x14ac:dyDescent="0.35">
      <c r="A35" s="40" t="s">
        <v>84</v>
      </c>
      <c r="B35" s="40" t="s">
        <v>86</v>
      </c>
      <c r="C35" s="40" t="s">
        <v>56</v>
      </c>
      <c r="D35" s="40" t="s">
        <v>44</v>
      </c>
      <c r="E35" s="41">
        <v>39549921.560000002</v>
      </c>
      <c r="F35" s="42">
        <v>3.9399999999999998E-2</v>
      </c>
    </row>
    <row r="36" spans="1:6" x14ac:dyDescent="0.35">
      <c r="A36" s="40" t="s">
        <v>84</v>
      </c>
      <c r="B36" s="40" t="s">
        <v>87</v>
      </c>
      <c r="C36" s="40" t="s">
        <v>56</v>
      </c>
      <c r="D36" s="40" t="s">
        <v>45</v>
      </c>
      <c r="E36" s="41">
        <v>39644407.729999997</v>
      </c>
      <c r="F36" s="42">
        <v>3.9399999999999998E-2</v>
      </c>
    </row>
    <row r="37" spans="1:6" x14ac:dyDescent="0.35">
      <c r="A37" s="40" t="s">
        <v>84</v>
      </c>
      <c r="B37" s="40" t="s">
        <v>88</v>
      </c>
      <c r="C37" s="40" t="s">
        <v>56</v>
      </c>
      <c r="D37" s="40" t="s">
        <v>46</v>
      </c>
      <c r="E37" s="41">
        <v>39712131.93</v>
      </c>
      <c r="F37" s="42">
        <v>3.9399999999999998E-2</v>
      </c>
    </row>
    <row r="38" spans="1:6" x14ac:dyDescent="0.35">
      <c r="A38" s="40" t="s">
        <v>84</v>
      </c>
      <c r="B38" s="40" t="s">
        <v>89</v>
      </c>
      <c r="C38" s="40" t="s">
        <v>56</v>
      </c>
      <c r="D38" s="40" t="s">
        <v>47</v>
      </c>
      <c r="E38" s="41">
        <v>39665664.490000002</v>
      </c>
      <c r="F38" s="42">
        <v>3.9399999999999998E-2</v>
      </c>
    </row>
    <row r="39" spans="1:6" x14ac:dyDescent="0.35">
      <c r="A39" s="40" t="s">
        <v>84</v>
      </c>
      <c r="B39" s="40" t="s">
        <v>90</v>
      </c>
      <c r="C39" s="40" t="s">
        <v>56</v>
      </c>
      <c r="D39" s="40" t="s">
        <v>48</v>
      </c>
      <c r="E39" s="41">
        <v>39688816.950000003</v>
      </c>
      <c r="F39" s="42">
        <v>3.9399999999999998E-2</v>
      </c>
    </row>
    <row r="40" spans="1:6" x14ac:dyDescent="0.35">
      <c r="A40" s="40" t="s">
        <v>84</v>
      </c>
      <c r="B40" s="40" t="s">
        <v>91</v>
      </c>
      <c r="C40" s="40" t="s">
        <v>56</v>
      </c>
      <c r="D40" s="40" t="s">
        <v>49</v>
      </c>
      <c r="E40" s="41">
        <v>39693268.509999998</v>
      </c>
      <c r="F40" s="42">
        <v>3.9399999999999998E-2</v>
      </c>
    </row>
    <row r="41" spans="1:6" x14ac:dyDescent="0.35">
      <c r="A41" s="40" t="s">
        <v>84</v>
      </c>
      <c r="B41" s="40" t="s">
        <v>92</v>
      </c>
      <c r="C41" s="40" t="s">
        <v>56</v>
      </c>
      <c r="D41" s="40" t="s">
        <v>50</v>
      </c>
      <c r="E41" s="41">
        <v>39824203.939999998</v>
      </c>
      <c r="F41" s="42">
        <v>3.9399999999999998E-2</v>
      </c>
    </row>
    <row r="42" spans="1:6" x14ac:dyDescent="0.35">
      <c r="A42" s="40" t="s">
        <v>84</v>
      </c>
      <c r="B42" s="40" t="s">
        <v>93</v>
      </c>
      <c r="C42" s="40" t="s">
        <v>56</v>
      </c>
      <c r="D42" s="40" t="s">
        <v>51</v>
      </c>
      <c r="E42" s="41">
        <v>39788880.710000001</v>
      </c>
      <c r="F42" s="42">
        <v>3.9399999999999998E-2</v>
      </c>
    </row>
    <row r="43" spans="1:6" x14ac:dyDescent="0.35">
      <c r="A43" s="40" t="s">
        <v>84</v>
      </c>
      <c r="B43" s="40" t="s">
        <v>94</v>
      </c>
      <c r="C43" s="40" t="s">
        <v>56</v>
      </c>
      <c r="D43" s="40" t="s">
        <v>52</v>
      </c>
      <c r="E43" s="41">
        <v>39821238.869999997</v>
      </c>
      <c r="F43" s="42">
        <v>3.9399999999999998E-2</v>
      </c>
    </row>
    <row r="44" spans="1:6" x14ac:dyDescent="0.35">
      <c r="A44" s="40" t="s">
        <v>84</v>
      </c>
      <c r="B44" s="40" t="s">
        <v>95</v>
      </c>
      <c r="C44" s="40" t="s">
        <v>56</v>
      </c>
      <c r="D44" s="40" t="s">
        <v>53</v>
      </c>
      <c r="E44" s="41">
        <v>39864044.259999998</v>
      </c>
      <c r="F44" s="42">
        <v>3.9399999999999998E-2</v>
      </c>
    </row>
    <row r="45" spans="1:6" s="49" customFormat="1" x14ac:dyDescent="0.35">
      <c r="A45" s="46" t="s">
        <v>84</v>
      </c>
      <c r="B45" s="46" t="s">
        <v>96</v>
      </c>
      <c r="C45" s="46" t="s">
        <v>56</v>
      </c>
      <c r="D45" s="46" t="s">
        <v>54</v>
      </c>
      <c r="E45" s="47">
        <v>39871194.729999997</v>
      </c>
      <c r="F45" s="48">
        <v>3.9399999999999998E-2</v>
      </c>
    </row>
    <row r="46" spans="1:6" x14ac:dyDescent="0.35">
      <c r="A46" s="40" t="s">
        <v>55</v>
      </c>
      <c r="B46" s="40"/>
      <c r="C46" s="40"/>
      <c r="D46" s="40"/>
      <c r="E46" s="41">
        <f>SUM(E34:E45)</f>
        <v>476376516.5</v>
      </c>
      <c r="F46" s="42"/>
    </row>
    <row r="47" spans="1:6" x14ac:dyDescent="0.35">
      <c r="A47" s="40"/>
      <c r="B47" s="40"/>
      <c r="C47" s="40"/>
      <c r="D47" s="40"/>
      <c r="E47" s="41"/>
      <c r="F47" s="42"/>
    </row>
    <row r="48" spans="1:6" x14ac:dyDescent="0.35">
      <c r="A48" s="43"/>
      <c r="B48" s="40"/>
      <c r="C48" s="40" t="s">
        <v>57</v>
      </c>
      <c r="D48" s="43" t="s">
        <v>55</v>
      </c>
      <c r="E48" s="41"/>
      <c r="F48" s="42"/>
    </row>
    <row r="49" spans="1:6" x14ac:dyDescent="0.35">
      <c r="A49" s="40" t="s">
        <v>97</v>
      </c>
      <c r="B49" s="40" t="s">
        <v>98</v>
      </c>
      <c r="C49" s="40" t="s">
        <v>56</v>
      </c>
      <c r="D49" s="40" t="s">
        <v>43</v>
      </c>
      <c r="E49" s="41">
        <v>87554147.370000005</v>
      </c>
      <c r="F49" s="42">
        <v>4.07E-2</v>
      </c>
    </row>
    <row r="50" spans="1:6" x14ac:dyDescent="0.35">
      <c r="A50" s="40" t="s">
        <v>97</v>
      </c>
      <c r="B50" s="40" t="s">
        <v>99</v>
      </c>
      <c r="C50" s="40" t="s">
        <v>56</v>
      </c>
      <c r="D50" s="40" t="s">
        <v>44</v>
      </c>
      <c r="E50" s="41">
        <v>87816449.040000007</v>
      </c>
      <c r="F50" s="42">
        <v>4.07E-2</v>
      </c>
    </row>
    <row r="51" spans="1:6" x14ac:dyDescent="0.35">
      <c r="A51" s="40" t="s">
        <v>97</v>
      </c>
      <c r="B51" s="40" t="s">
        <v>100</v>
      </c>
      <c r="C51" s="40" t="s">
        <v>56</v>
      </c>
      <c r="D51" s="40" t="s">
        <v>45</v>
      </c>
      <c r="E51" s="41">
        <v>88106685.349999994</v>
      </c>
      <c r="F51" s="42">
        <v>4.07E-2</v>
      </c>
    </row>
    <row r="52" spans="1:6" x14ac:dyDescent="0.35">
      <c r="A52" s="40" t="s">
        <v>97</v>
      </c>
      <c r="B52" s="40" t="s">
        <v>101</v>
      </c>
      <c r="C52" s="40" t="s">
        <v>56</v>
      </c>
      <c r="D52" s="40" t="s">
        <v>46</v>
      </c>
      <c r="E52" s="41">
        <v>88240012.459999993</v>
      </c>
      <c r="F52" s="42">
        <v>4.07E-2</v>
      </c>
    </row>
    <row r="53" spans="1:6" x14ac:dyDescent="0.35">
      <c r="A53" s="40" t="s">
        <v>97</v>
      </c>
      <c r="B53" s="40" t="s">
        <v>102</v>
      </c>
      <c r="C53" s="40" t="s">
        <v>56</v>
      </c>
      <c r="D53" s="40" t="s">
        <v>47</v>
      </c>
      <c r="E53" s="41">
        <v>90047825.189999998</v>
      </c>
      <c r="F53" s="42">
        <v>4.07E-2</v>
      </c>
    </row>
    <row r="54" spans="1:6" x14ac:dyDescent="0.35">
      <c r="A54" s="40" t="s">
        <v>97</v>
      </c>
      <c r="B54" s="40" t="s">
        <v>103</v>
      </c>
      <c r="C54" s="40" t="s">
        <v>56</v>
      </c>
      <c r="D54" s="40" t="s">
        <v>48</v>
      </c>
      <c r="E54" s="41">
        <v>91315300.939999998</v>
      </c>
      <c r="F54" s="42">
        <v>4.07E-2</v>
      </c>
    </row>
    <row r="55" spans="1:6" x14ac:dyDescent="0.35">
      <c r="A55" s="40" t="s">
        <v>97</v>
      </c>
      <c r="B55" s="40" t="s">
        <v>104</v>
      </c>
      <c r="C55" s="40" t="s">
        <v>56</v>
      </c>
      <c r="D55" s="40" t="s">
        <v>49</v>
      </c>
      <c r="E55" s="41">
        <v>92026552.159999996</v>
      </c>
      <c r="F55" s="42">
        <v>4.07E-2</v>
      </c>
    </row>
    <row r="56" spans="1:6" x14ac:dyDescent="0.35">
      <c r="A56" s="40" t="s">
        <v>97</v>
      </c>
      <c r="B56" s="40" t="s">
        <v>105</v>
      </c>
      <c r="C56" s="40" t="s">
        <v>56</v>
      </c>
      <c r="D56" s="40" t="s">
        <v>50</v>
      </c>
      <c r="E56" s="41">
        <v>92352213.099999994</v>
      </c>
      <c r="F56" s="42">
        <v>4.07E-2</v>
      </c>
    </row>
    <row r="57" spans="1:6" x14ac:dyDescent="0.35">
      <c r="A57" s="40" t="s">
        <v>97</v>
      </c>
      <c r="B57" s="40" t="s">
        <v>106</v>
      </c>
      <c r="C57" s="40" t="s">
        <v>56</v>
      </c>
      <c r="D57" s="40" t="s">
        <v>51</v>
      </c>
      <c r="E57" s="41">
        <v>97567480.280000001</v>
      </c>
      <c r="F57" s="42">
        <v>4.07E-2</v>
      </c>
    </row>
    <row r="58" spans="1:6" x14ac:dyDescent="0.35">
      <c r="A58" s="40" t="s">
        <v>97</v>
      </c>
      <c r="B58" s="40" t="s">
        <v>107</v>
      </c>
      <c r="C58" s="40" t="s">
        <v>56</v>
      </c>
      <c r="D58" s="40" t="s">
        <v>52</v>
      </c>
      <c r="E58" s="41">
        <v>98210922.489999995</v>
      </c>
      <c r="F58" s="42">
        <v>4.07E-2</v>
      </c>
    </row>
    <row r="59" spans="1:6" x14ac:dyDescent="0.35">
      <c r="A59" s="40" t="s">
        <v>97</v>
      </c>
      <c r="B59" s="40" t="s">
        <v>108</v>
      </c>
      <c r="C59" s="40" t="s">
        <v>56</v>
      </c>
      <c r="D59" s="40" t="s">
        <v>53</v>
      </c>
      <c r="E59" s="41">
        <v>98609329.140000001</v>
      </c>
      <c r="F59" s="42">
        <v>4.07E-2</v>
      </c>
    </row>
    <row r="60" spans="1:6" s="49" customFormat="1" x14ac:dyDescent="0.35">
      <c r="A60" s="46" t="s">
        <v>97</v>
      </c>
      <c r="B60" s="46" t="s">
        <v>109</v>
      </c>
      <c r="C60" s="46" t="s">
        <v>56</v>
      </c>
      <c r="D60" s="46" t="s">
        <v>54</v>
      </c>
      <c r="E60" s="47">
        <v>94364569.599999994</v>
      </c>
      <c r="F60" s="48">
        <v>4.07E-2</v>
      </c>
    </row>
    <row r="61" spans="1:6" x14ac:dyDescent="0.35">
      <c r="A61" s="40" t="s">
        <v>55</v>
      </c>
      <c r="B61" s="40"/>
      <c r="C61" s="40"/>
      <c r="D61" s="40"/>
      <c r="E61" s="41">
        <f>SUM(E49:E60)</f>
        <v>1106211487.1199999</v>
      </c>
      <c r="F61" s="42"/>
    </row>
    <row r="62" spans="1:6" x14ac:dyDescent="0.35">
      <c r="A62" s="40"/>
      <c r="B62" s="40"/>
      <c r="C62" s="40"/>
      <c r="D62" s="40"/>
      <c r="E62" s="41"/>
      <c r="F62" s="42"/>
    </row>
    <row r="63" spans="1:6" x14ac:dyDescent="0.35">
      <c r="A63" s="43"/>
      <c r="B63" s="40"/>
      <c r="C63" s="40" t="s">
        <v>57</v>
      </c>
      <c r="D63" s="43" t="s">
        <v>55</v>
      </c>
      <c r="E63" s="41"/>
      <c r="F63" s="42"/>
    </row>
    <row r="64" spans="1:6" x14ac:dyDescent="0.35">
      <c r="A64" s="40" t="s">
        <v>110</v>
      </c>
      <c r="B64" s="40" t="s">
        <v>111</v>
      </c>
      <c r="C64" s="40" t="s">
        <v>56</v>
      </c>
      <c r="D64" s="40" t="s">
        <v>43</v>
      </c>
      <c r="E64" s="41">
        <v>34660585.189999998</v>
      </c>
      <c r="F64" s="42">
        <v>5.2500000000000005E-2</v>
      </c>
    </row>
    <row r="65" spans="1:6" x14ac:dyDescent="0.35">
      <c r="A65" s="40" t="s">
        <v>110</v>
      </c>
      <c r="B65" s="40" t="s">
        <v>112</v>
      </c>
      <c r="C65" s="40" t="s">
        <v>56</v>
      </c>
      <c r="D65" s="40" t="s">
        <v>44</v>
      </c>
      <c r="E65" s="41">
        <v>34657871.899999999</v>
      </c>
      <c r="F65" s="42">
        <v>5.2500000000000005E-2</v>
      </c>
    </row>
    <row r="66" spans="1:6" x14ac:dyDescent="0.35">
      <c r="A66" s="40" t="s">
        <v>110</v>
      </c>
      <c r="B66" s="40" t="s">
        <v>113</v>
      </c>
      <c r="C66" s="40" t="s">
        <v>56</v>
      </c>
      <c r="D66" s="40" t="s">
        <v>45</v>
      </c>
      <c r="E66" s="41">
        <v>38391498.130000003</v>
      </c>
      <c r="F66" s="42">
        <v>5.2500000000000005E-2</v>
      </c>
    </row>
    <row r="67" spans="1:6" x14ac:dyDescent="0.35">
      <c r="A67" s="40" t="s">
        <v>110</v>
      </c>
      <c r="B67" s="40" t="s">
        <v>114</v>
      </c>
      <c r="C67" s="40" t="s">
        <v>56</v>
      </c>
      <c r="D67" s="40" t="s">
        <v>46</v>
      </c>
      <c r="E67" s="41">
        <v>38412808.299999997</v>
      </c>
      <c r="F67" s="42">
        <v>5.2500000000000005E-2</v>
      </c>
    </row>
    <row r="68" spans="1:6" x14ac:dyDescent="0.35">
      <c r="A68" s="40" t="s">
        <v>110</v>
      </c>
      <c r="B68" s="40" t="s">
        <v>115</v>
      </c>
      <c r="C68" s="40" t="s">
        <v>56</v>
      </c>
      <c r="D68" s="40" t="s">
        <v>47</v>
      </c>
      <c r="E68" s="41">
        <v>38434522.130000003</v>
      </c>
      <c r="F68" s="42">
        <v>5.2500000000000005E-2</v>
      </c>
    </row>
    <row r="69" spans="1:6" x14ac:dyDescent="0.35">
      <c r="A69" s="40" t="s">
        <v>110</v>
      </c>
      <c r="B69" s="40" t="s">
        <v>116</v>
      </c>
      <c r="C69" s="40" t="s">
        <v>56</v>
      </c>
      <c r="D69" s="40" t="s">
        <v>48</v>
      </c>
      <c r="E69" s="41">
        <v>41484525.850000001</v>
      </c>
      <c r="F69" s="42">
        <v>5.2500000000000005E-2</v>
      </c>
    </row>
    <row r="70" spans="1:6" x14ac:dyDescent="0.35">
      <c r="A70" s="40" t="s">
        <v>110</v>
      </c>
      <c r="B70" s="40" t="s">
        <v>117</v>
      </c>
      <c r="C70" s="40" t="s">
        <v>56</v>
      </c>
      <c r="D70" s="40" t="s">
        <v>49</v>
      </c>
      <c r="E70" s="41">
        <v>43136663.649999999</v>
      </c>
      <c r="F70" s="42">
        <v>5.2500000000000005E-2</v>
      </c>
    </row>
    <row r="71" spans="1:6" x14ac:dyDescent="0.35">
      <c r="A71" s="40" t="s">
        <v>110</v>
      </c>
      <c r="B71" s="40" t="s">
        <v>118</v>
      </c>
      <c r="C71" s="40" t="s">
        <v>56</v>
      </c>
      <c r="D71" s="40" t="s">
        <v>50</v>
      </c>
      <c r="E71" s="41">
        <v>43073421.159999996</v>
      </c>
      <c r="F71" s="42">
        <v>5.2500000000000005E-2</v>
      </c>
    </row>
    <row r="72" spans="1:6" x14ac:dyDescent="0.35">
      <c r="A72" s="40" t="s">
        <v>110</v>
      </c>
      <c r="B72" s="40" t="s">
        <v>119</v>
      </c>
      <c r="C72" s="40" t="s">
        <v>56</v>
      </c>
      <c r="D72" s="40" t="s">
        <v>51</v>
      </c>
      <c r="E72" s="41">
        <v>43717648.479999997</v>
      </c>
      <c r="F72" s="42">
        <v>5.2500000000000005E-2</v>
      </c>
    </row>
    <row r="73" spans="1:6" x14ac:dyDescent="0.35">
      <c r="A73" s="40" t="s">
        <v>110</v>
      </c>
      <c r="B73" s="40" t="s">
        <v>120</v>
      </c>
      <c r="C73" s="40" t="s">
        <v>56</v>
      </c>
      <c r="D73" s="40" t="s">
        <v>52</v>
      </c>
      <c r="E73" s="41">
        <v>43718696.369999997</v>
      </c>
      <c r="F73" s="42">
        <v>5.2500000000000005E-2</v>
      </c>
    </row>
    <row r="74" spans="1:6" x14ac:dyDescent="0.35">
      <c r="A74" s="40" t="s">
        <v>110</v>
      </c>
      <c r="B74" s="40" t="s">
        <v>121</v>
      </c>
      <c r="C74" s="40" t="s">
        <v>56</v>
      </c>
      <c r="D74" s="40" t="s">
        <v>53</v>
      </c>
      <c r="E74" s="41">
        <v>44129934.979999997</v>
      </c>
      <c r="F74" s="42">
        <v>5.2500000000000005E-2</v>
      </c>
    </row>
    <row r="75" spans="1:6" s="49" customFormat="1" x14ac:dyDescent="0.35">
      <c r="A75" s="46" t="s">
        <v>110</v>
      </c>
      <c r="B75" s="46" t="s">
        <v>122</v>
      </c>
      <c r="C75" s="46" t="s">
        <v>56</v>
      </c>
      <c r="D75" s="46" t="s">
        <v>54</v>
      </c>
      <c r="E75" s="47">
        <v>50561415.119999997</v>
      </c>
      <c r="F75" s="48">
        <v>5.2500000000000005E-2</v>
      </c>
    </row>
    <row r="76" spans="1:6" x14ac:dyDescent="0.35">
      <c r="A76" s="40" t="s">
        <v>55</v>
      </c>
      <c r="B76" s="40"/>
      <c r="C76" s="40"/>
      <c r="D76" s="40"/>
      <c r="E76" s="41">
        <f>SUM(E64:E75)</f>
        <v>494379591.25999999</v>
      </c>
      <c r="F76" s="42"/>
    </row>
    <row r="77" spans="1:6" x14ac:dyDescent="0.35">
      <c r="A77" s="40"/>
      <c r="B77" s="40"/>
      <c r="C77" s="40"/>
      <c r="D77" s="40"/>
      <c r="E77" s="41"/>
      <c r="F77" s="42"/>
    </row>
    <row r="78" spans="1:6" x14ac:dyDescent="0.35">
      <c r="A78" s="43"/>
      <c r="B78" s="40"/>
      <c r="C78" s="40" t="s">
        <v>57</v>
      </c>
      <c r="D78" s="43" t="s">
        <v>55</v>
      </c>
      <c r="E78" s="41"/>
      <c r="F78" s="42"/>
    </row>
    <row r="79" spans="1:6" x14ac:dyDescent="0.35">
      <c r="A79" s="40" t="s">
        <v>123</v>
      </c>
      <c r="B79" s="40" t="s">
        <v>124</v>
      </c>
      <c r="C79" s="40" t="s">
        <v>56</v>
      </c>
      <c r="D79" s="40" t="s">
        <v>43</v>
      </c>
      <c r="E79" s="41">
        <v>26091240.59</v>
      </c>
      <c r="F79" s="42">
        <v>6.9999999999999993E-2</v>
      </c>
    </row>
    <row r="80" spans="1:6" x14ac:dyDescent="0.35">
      <c r="A80" s="40" t="s">
        <v>123</v>
      </c>
      <c r="B80" s="40" t="s">
        <v>125</v>
      </c>
      <c r="C80" s="40" t="s">
        <v>56</v>
      </c>
      <c r="D80" s="40" t="s">
        <v>44</v>
      </c>
      <c r="E80" s="41">
        <v>26183981.940000001</v>
      </c>
      <c r="F80" s="42">
        <v>6.9999999999999993E-2</v>
      </c>
    </row>
    <row r="81" spans="1:6" x14ac:dyDescent="0.35">
      <c r="A81" s="40" t="s">
        <v>123</v>
      </c>
      <c r="B81" s="40" t="s">
        <v>126</v>
      </c>
      <c r="C81" s="40" t="s">
        <v>56</v>
      </c>
      <c r="D81" s="40" t="s">
        <v>45</v>
      </c>
      <c r="E81" s="41">
        <v>26256880.120000001</v>
      </c>
      <c r="F81" s="42">
        <v>6.9999999999999993E-2</v>
      </c>
    </row>
    <row r="82" spans="1:6" x14ac:dyDescent="0.35">
      <c r="A82" s="40" t="s">
        <v>123</v>
      </c>
      <c r="B82" s="40" t="s">
        <v>127</v>
      </c>
      <c r="C82" s="40" t="s">
        <v>56</v>
      </c>
      <c r="D82" s="40" t="s">
        <v>46</v>
      </c>
      <c r="E82" s="41">
        <v>26317148.420000002</v>
      </c>
      <c r="F82" s="42">
        <v>6.9999999999999993E-2</v>
      </c>
    </row>
    <row r="83" spans="1:6" x14ac:dyDescent="0.35">
      <c r="A83" s="40" t="s">
        <v>123</v>
      </c>
      <c r="B83" s="40" t="s">
        <v>128</v>
      </c>
      <c r="C83" s="40" t="s">
        <v>56</v>
      </c>
      <c r="D83" s="40" t="s">
        <v>47</v>
      </c>
      <c r="E83" s="41">
        <v>26367885.030000001</v>
      </c>
      <c r="F83" s="42">
        <v>6.9999999999999993E-2</v>
      </c>
    </row>
    <row r="84" spans="1:6" x14ac:dyDescent="0.35">
      <c r="A84" s="40" t="s">
        <v>123</v>
      </c>
      <c r="B84" s="40" t="s">
        <v>129</v>
      </c>
      <c r="C84" s="40" t="s">
        <v>56</v>
      </c>
      <c r="D84" s="40" t="s">
        <v>48</v>
      </c>
      <c r="E84" s="41">
        <v>26429556.399999999</v>
      </c>
      <c r="F84" s="42">
        <v>6.9999999999999993E-2</v>
      </c>
    </row>
    <row r="85" spans="1:6" x14ac:dyDescent="0.35">
      <c r="A85" s="40" t="s">
        <v>123</v>
      </c>
      <c r="B85" s="40" t="s">
        <v>130</v>
      </c>
      <c r="C85" s="40" t="s">
        <v>56</v>
      </c>
      <c r="D85" s="40" t="s">
        <v>49</v>
      </c>
      <c r="E85" s="41">
        <v>26450550.68</v>
      </c>
      <c r="F85" s="42">
        <v>6.9999999999999993E-2</v>
      </c>
    </row>
    <row r="86" spans="1:6" x14ac:dyDescent="0.35">
      <c r="A86" s="40" t="s">
        <v>123</v>
      </c>
      <c r="B86" s="40" t="s">
        <v>131</v>
      </c>
      <c r="C86" s="40" t="s">
        <v>56</v>
      </c>
      <c r="D86" s="40" t="s">
        <v>50</v>
      </c>
      <c r="E86" s="41">
        <v>26602301.739999998</v>
      </c>
      <c r="F86" s="42">
        <v>6.9999999999999993E-2</v>
      </c>
    </row>
    <row r="87" spans="1:6" x14ac:dyDescent="0.35">
      <c r="A87" s="40" t="s">
        <v>123</v>
      </c>
      <c r="B87" s="40" t="s">
        <v>132</v>
      </c>
      <c r="C87" s="40" t="s">
        <v>56</v>
      </c>
      <c r="D87" s="40" t="s">
        <v>51</v>
      </c>
      <c r="E87" s="41">
        <v>26650578.239999998</v>
      </c>
      <c r="F87" s="42">
        <v>6.9999999999999993E-2</v>
      </c>
    </row>
    <row r="88" spans="1:6" x14ac:dyDescent="0.35">
      <c r="A88" s="40" t="s">
        <v>123</v>
      </c>
      <c r="B88" s="40" t="s">
        <v>133</v>
      </c>
      <c r="C88" s="40" t="s">
        <v>56</v>
      </c>
      <c r="D88" s="40" t="s">
        <v>52</v>
      </c>
      <c r="E88" s="41">
        <v>26675868.640000001</v>
      </c>
      <c r="F88" s="42">
        <v>6.9999999999999993E-2</v>
      </c>
    </row>
    <row r="89" spans="1:6" x14ac:dyDescent="0.35">
      <c r="A89" s="40" t="s">
        <v>123</v>
      </c>
      <c r="B89" s="40" t="s">
        <v>134</v>
      </c>
      <c r="C89" s="40" t="s">
        <v>56</v>
      </c>
      <c r="D89" s="40" t="s">
        <v>53</v>
      </c>
      <c r="E89" s="41">
        <v>26698045.41</v>
      </c>
      <c r="F89" s="42">
        <v>6.9999999999999993E-2</v>
      </c>
    </row>
    <row r="90" spans="1:6" s="49" customFormat="1" x14ac:dyDescent="0.35">
      <c r="A90" s="46" t="s">
        <v>123</v>
      </c>
      <c r="B90" s="46" t="s">
        <v>135</v>
      </c>
      <c r="C90" s="46" t="s">
        <v>56</v>
      </c>
      <c r="D90" s="46" t="s">
        <v>54</v>
      </c>
      <c r="E90" s="47">
        <v>26765519.149999999</v>
      </c>
      <c r="F90" s="48">
        <v>6.9999999999999993E-2</v>
      </c>
    </row>
    <row r="91" spans="1:6" x14ac:dyDescent="0.35">
      <c r="A91" t="s">
        <v>55</v>
      </c>
      <c r="E91" s="50">
        <f>SUM(E79:E90)</f>
        <v>317489556.36000001</v>
      </c>
    </row>
    <row r="94" spans="1:6" x14ac:dyDescent="0.35">
      <c r="A94" s="71" t="s">
        <v>1</v>
      </c>
      <c r="B94" s="71"/>
      <c r="C94" s="71"/>
      <c r="D94" s="71"/>
      <c r="E94" s="71"/>
      <c r="F94" s="71"/>
    </row>
    <row r="95" spans="1:6" x14ac:dyDescent="0.35">
      <c r="A95" s="51"/>
      <c r="B95" s="51"/>
      <c r="C95" s="51"/>
      <c r="D95" s="51"/>
      <c r="E95" s="51" t="s">
        <v>136</v>
      </c>
      <c r="F95" s="51" t="s">
        <v>137</v>
      </c>
    </row>
    <row r="96" spans="1:6" x14ac:dyDescent="0.35">
      <c r="A96" s="52" t="s">
        <v>55</v>
      </c>
      <c r="B96" s="52"/>
      <c r="C96" s="52" t="s">
        <v>138</v>
      </c>
      <c r="D96" s="52" t="s">
        <v>139</v>
      </c>
      <c r="E96" s="52" t="s">
        <v>140</v>
      </c>
      <c r="F96" s="52" t="s">
        <v>140</v>
      </c>
    </row>
    <row r="97" spans="1:6" x14ac:dyDescent="0.35">
      <c r="A97" s="40" t="s">
        <v>58</v>
      </c>
      <c r="C97" s="50">
        <f>E16</f>
        <v>268447483.36999995</v>
      </c>
      <c r="D97" s="53">
        <f>C97/C$100</f>
        <v>1.6853629681692898E-2</v>
      </c>
      <c r="E97" s="54">
        <f>F15</f>
        <v>3.5099999999999999E-2</v>
      </c>
      <c r="F97" s="55">
        <f>D97*E97</f>
        <v>5.9156240182742074E-4</v>
      </c>
    </row>
    <row r="98" spans="1:6" x14ac:dyDescent="0.35">
      <c r="A98" s="40" t="s">
        <v>71</v>
      </c>
      <c r="C98" s="50">
        <f>E31</f>
        <v>15183346277.990002</v>
      </c>
      <c r="D98" s="53">
        <f>C98/C$100</f>
        <v>0.95323857123091538</v>
      </c>
      <c r="E98" s="54">
        <f>F30</f>
        <v>3.2000000000000001E-2</v>
      </c>
      <c r="F98" s="55">
        <f>D98*E98</f>
        <v>3.0503634279389291E-2</v>
      </c>
    </row>
    <row r="99" spans="1:6" x14ac:dyDescent="0.35">
      <c r="A99" s="40" t="s">
        <v>84</v>
      </c>
      <c r="C99" s="50">
        <f>E46</f>
        <v>476376516.5</v>
      </c>
      <c r="D99" s="53">
        <f>C99/C$100</f>
        <v>2.9907799087391638E-2</v>
      </c>
      <c r="E99" s="54">
        <f>F45</f>
        <v>3.9399999999999998E-2</v>
      </c>
      <c r="F99" s="55">
        <f>D99*E99</f>
        <v>1.1783672840432304E-3</v>
      </c>
    </row>
    <row r="100" spans="1:6" x14ac:dyDescent="0.35">
      <c r="A100" t="s">
        <v>55</v>
      </c>
      <c r="C100" s="50">
        <f>SUM(C97:C99)</f>
        <v>15928170277.860003</v>
      </c>
      <c r="D100" s="53">
        <f>C100/C$100</f>
        <v>1</v>
      </c>
      <c r="F100" s="55">
        <f>SUM(F97:F99)</f>
        <v>3.2273563965259947E-2</v>
      </c>
    </row>
    <row r="103" spans="1:6" x14ac:dyDescent="0.35">
      <c r="A103" s="71" t="s">
        <v>2</v>
      </c>
      <c r="B103" s="71"/>
      <c r="C103" s="71"/>
      <c r="D103" s="71"/>
      <c r="E103" s="71"/>
      <c r="F103" s="71"/>
    </row>
    <row r="104" spans="1:6" x14ac:dyDescent="0.35">
      <c r="A104" s="51"/>
      <c r="B104" s="51"/>
      <c r="C104" s="51"/>
      <c r="D104" s="51"/>
      <c r="E104" s="51" t="s">
        <v>136</v>
      </c>
      <c r="F104" s="51" t="s">
        <v>137</v>
      </c>
    </row>
    <row r="105" spans="1:6" x14ac:dyDescent="0.35">
      <c r="A105" s="52" t="s">
        <v>55</v>
      </c>
      <c r="B105" s="52"/>
      <c r="C105" s="52" t="s">
        <v>138</v>
      </c>
      <c r="D105" s="52" t="s">
        <v>139</v>
      </c>
      <c r="E105" s="52" t="s">
        <v>140</v>
      </c>
      <c r="F105" s="52" t="s">
        <v>140</v>
      </c>
    </row>
    <row r="106" spans="1:6" x14ac:dyDescent="0.35">
      <c r="A106" s="40" t="str">
        <f>A49</f>
        <v>G3810 DST Meters (AMR)</v>
      </c>
      <c r="C106" s="50">
        <f>E61</f>
        <v>1106211487.1199999</v>
      </c>
      <c r="D106" s="53">
        <f>C106/C$109</f>
        <v>0.57672835389944355</v>
      </c>
      <c r="E106" s="54">
        <f>F60</f>
        <v>4.07E-2</v>
      </c>
      <c r="F106" s="55">
        <f>D106*E106</f>
        <v>2.3472844003707354E-2</v>
      </c>
    </row>
    <row r="107" spans="1:6" x14ac:dyDescent="0.35">
      <c r="A107" s="40" t="str">
        <f>A64</f>
        <v>G3812 DST Modules, AMI</v>
      </c>
      <c r="C107" s="50">
        <f>E76</f>
        <v>494379591.25999999</v>
      </c>
      <c r="D107" s="53">
        <f>C107/C$109</f>
        <v>0.25774703227062939</v>
      </c>
      <c r="E107" s="54">
        <f>F75</f>
        <v>5.2500000000000005E-2</v>
      </c>
      <c r="F107" s="55">
        <f>D107*E107</f>
        <v>1.3531719194208045E-2</v>
      </c>
    </row>
    <row r="108" spans="1:6" x14ac:dyDescent="0.35">
      <c r="A108" s="40" t="str">
        <f>A79</f>
        <v>G3813 DST Modules, AMR</v>
      </c>
      <c r="C108" s="50">
        <f>E91</f>
        <v>317489556.36000001</v>
      </c>
      <c r="D108" s="53">
        <f>C108/C$109</f>
        <v>0.16552461382992714</v>
      </c>
      <c r="E108" s="54">
        <f>F90</f>
        <v>6.9999999999999993E-2</v>
      </c>
      <c r="F108" s="55">
        <f>D108*E108</f>
        <v>1.1586722968094898E-2</v>
      </c>
    </row>
    <row r="109" spans="1:6" x14ac:dyDescent="0.35">
      <c r="A109" t="s">
        <v>55</v>
      </c>
      <c r="C109" s="50">
        <f>SUM(C106:C108)</f>
        <v>1918080634.7399998</v>
      </c>
      <c r="D109" s="53">
        <f>C109/C$109</f>
        <v>1</v>
      </c>
      <c r="F109" s="55">
        <f>SUM(F106:F108)</f>
        <v>4.8591286166010293E-2</v>
      </c>
    </row>
  </sheetData>
  <mergeCells count="2">
    <mergeCell ref="A94:F94"/>
    <mergeCell ref="A103:F10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2022-07-28T07:00:00+00:00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7C4012-2BE1-4FA2-9859-07B2B91B25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5F0685-370C-4B08-B087-90A5F246FA55}">
  <ds:schemaRefs>
    <ds:schemaRef ds:uri="http://purl.org/dc/dcmitype/"/>
    <ds:schemaRef ds:uri="6c82624b-015b-4741-a0e7-93241e8a1b4b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2FE8436-2C3D-4184-846F-DCBBF397A304}"/>
</file>

<file path=customXml/itemProps4.xml><?xml version="1.0" encoding="utf-8"?>
<ds:datastoreItem xmlns:ds="http://schemas.openxmlformats.org/officeDocument/2006/customXml" ds:itemID="{73F0C820-0B55-4C54-ADC7-C0AC352192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Cust Cost Incl. AMI</vt:lpstr>
      <vt:lpstr>Services &amp; Meters Depr</vt:lpstr>
      <vt:lpstr>'Cust Cost Incl. AMI'!Print_Area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 A. Skirpan</dc:creator>
  <cp:lastModifiedBy>Jenny Dolen</cp:lastModifiedBy>
  <cp:lastPrinted>2022-07-12T15:35:33Z</cp:lastPrinted>
  <dcterms:created xsi:type="dcterms:W3CDTF">2009-08-01T16:42:45Z</dcterms:created>
  <dcterms:modified xsi:type="dcterms:W3CDTF">2022-07-12T15:36:19Z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