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iecon.sharepoint.com/Cases/22 Cases/2208 Puget Sound - RD/GAW Work/"/>
    </mc:Choice>
  </mc:AlternateContent>
  <xr:revisionPtr revIDLastSave="51" documentId="8_{2FB57286-7FED-44E0-A4C6-83EEA5D0A362}" xr6:coauthVersionLast="47" xr6:coauthVersionMax="47" xr10:uidLastSave="{4B952B6C-D8DC-4805-A06D-66393C9BD861}"/>
  <bookViews>
    <workbookView xWindow="-110" yWindow="-110" windowWidth="19420" windowHeight="10420" activeTab="3" xr2:uid="{3412278F-A2B3-4E5F-940D-49D3A2F95C33}"/>
  </bookViews>
  <sheets>
    <sheet name="Sheet1" sheetId="1" r:id="rId1"/>
    <sheet name="RY1" sheetId="3" r:id="rId2"/>
    <sheet name="RY2" sheetId="4" r:id="rId3"/>
    <sheet name="RY3" sheetId="5" r:id="rId4"/>
  </sheets>
  <definedNames>
    <definedName name="_xlnm.Print_Area" localSheetId="1">'RY1'!$A$1:$J$28</definedName>
    <definedName name="_xlnm.Print_Area" localSheetId="2">'RY2'!$A$1:$J$27</definedName>
    <definedName name="_xlnm.Print_Area" localSheetId="3">'RY3'!$A$1:$J$27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5" l="1"/>
  <c r="F15" i="5" s="1"/>
  <c r="H15" i="5" s="1"/>
  <c r="E11" i="5"/>
  <c r="F11" i="5" s="1"/>
  <c r="H11" i="5" s="1"/>
  <c r="E7" i="5"/>
  <c r="F7" i="5" s="1"/>
  <c r="H7" i="5" s="1"/>
  <c r="F17" i="5"/>
  <c r="H17" i="5" s="1"/>
  <c r="F18" i="5"/>
  <c r="H18" i="5" s="1"/>
  <c r="F16" i="5"/>
  <c r="H16" i="5" s="1"/>
  <c r="F14" i="5"/>
  <c r="H14" i="5" s="1"/>
  <c r="F13" i="5"/>
  <c r="H13" i="5" s="1"/>
  <c r="F12" i="5"/>
  <c r="H12" i="5" s="1"/>
  <c r="F10" i="5"/>
  <c r="H10" i="5" s="1"/>
  <c r="F9" i="5"/>
  <c r="H9" i="5" s="1"/>
  <c r="F8" i="5"/>
  <c r="H8" i="5" s="1"/>
  <c r="E15" i="4"/>
  <c r="F15" i="4" s="1"/>
  <c r="H15" i="4" s="1"/>
  <c r="E11" i="4"/>
  <c r="F11" i="4" s="1"/>
  <c r="H11" i="4" s="1"/>
  <c r="E7" i="4"/>
  <c r="F7" i="4" s="1"/>
  <c r="H7" i="4" s="1"/>
  <c r="F17" i="4"/>
  <c r="H17" i="4" s="1"/>
  <c r="F18" i="4"/>
  <c r="H18" i="4" s="1"/>
  <c r="F16" i="4"/>
  <c r="H16" i="4" s="1"/>
  <c r="F14" i="4"/>
  <c r="H14" i="4" s="1"/>
  <c r="F13" i="4"/>
  <c r="H13" i="4" s="1"/>
  <c r="F12" i="4"/>
  <c r="H12" i="4" s="1"/>
  <c r="F10" i="4"/>
  <c r="H10" i="4" s="1"/>
  <c r="F9" i="4"/>
  <c r="H9" i="4" s="1"/>
  <c r="F8" i="4"/>
  <c r="H8" i="4" s="1"/>
  <c r="I14" i="5" l="1"/>
  <c r="J14" i="5" s="1"/>
  <c r="I16" i="5"/>
  <c r="J16" i="5" s="1"/>
  <c r="I17" i="5"/>
  <c r="J17" i="5" s="1"/>
  <c r="I9" i="5"/>
  <c r="J9" i="5" s="1"/>
  <c r="H19" i="5"/>
  <c r="I13" i="5" s="1"/>
  <c r="J13" i="5" s="1"/>
  <c r="I7" i="5"/>
  <c r="I10" i="5"/>
  <c r="J10" i="5" s="1"/>
  <c r="I11" i="5"/>
  <c r="J11" i="5" s="1"/>
  <c r="I15" i="5"/>
  <c r="J15" i="5" s="1"/>
  <c r="H19" i="4"/>
  <c r="I8" i="4" s="1"/>
  <c r="J8" i="4" s="1"/>
  <c r="I19" i="5" l="1"/>
  <c r="J7" i="5"/>
  <c r="J19" i="5" s="1"/>
  <c r="I12" i="5"/>
  <c r="J12" i="5" s="1"/>
  <c r="I18" i="5"/>
  <c r="J18" i="5" s="1"/>
  <c r="I8" i="5"/>
  <c r="J8" i="5" s="1"/>
  <c r="I7" i="4"/>
  <c r="I17" i="4"/>
  <c r="J17" i="4" s="1"/>
  <c r="I13" i="4"/>
  <c r="J13" i="4" s="1"/>
  <c r="I15" i="4"/>
  <c r="J15" i="4" s="1"/>
  <c r="I18" i="4"/>
  <c r="J18" i="4" s="1"/>
  <c r="I12" i="4"/>
  <c r="J12" i="4" s="1"/>
  <c r="I9" i="4"/>
  <c r="J9" i="4" s="1"/>
  <c r="I16" i="4"/>
  <c r="J16" i="4" s="1"/>
  <c r="I11" i="4"/>
  <c r="J11" i="4" s="1"/>
  <c r="I14" i="4"/>
  <c r="J14" i="4" s="1"/>
  <c r="I10" i="4"/>
  <c r="J10" i="4" s="1"/>
  <c r="F17" i="3"/>
  <c r="H17" i="3" s="1"/>
  <c r="F18" i="3"/>
  <c r="H18" i="3" s="1"/>
  <c r="F16" i="3"/>
  <c r="H16" i="3" s="1"/>
  <c r="F14" i="3"/>
  <c r="H14" i="3" s="1"/>
  <c r="F13" i="3"/>
  <c r="H13" i="3" s="1"/>
  <c r="F12" i="3"/>
  <c r="H12" i="3" s="1"/>
  <c r="F10" i="3"/>
  <c r="H10" i="3" s="1"/>
  <c r="F9" i="3"/>
  <c r="H9" i="3" s="1"/>
  <c r="F8" i="3"/>
  <c r="H8" i="3" s="1"/>
  <c r="E15" i="3"/>
  <c r="F15" i="3" s="1"/>
  <c r="H15" i="3" s="1"/>
  <c r="E11" i="3"/>
  <c r="F11" i="3" s="1"/>
  <c r="H11" i="3" s="1"/>
  <c r="E7" i="3"/>
  <c r="F7" i="3" s="1"/>
  <c r="H7" i="3" s="1"/>
  <c r="I19" i="4" l="1"/>
  <c r="J7" i="4"/>
  <c r="J19" i="4" s="1"/>
  <c r="I14" i="3"/>
  <c r="J14" i="3" s="1"/>
  <c r="H19" i="3"/>
  <c r="I19" i="3" s="1"/>
  <c r="I13" i="3" l="1"/>
  <c r="J13" i="3" s="1"/>
  <c r="I16" i="3"/>
  <c r="J16" i="3" s="1"/>
  <c r="I7" i="3"/>
  <c r="J7" i="3" s="1"/>
  <c r="I17" i="3"/>
  <c r="J17" i="3" s="1"/>
  <c r="I12" i="3"/>
  <c r="J12" i="3" s="1"/>
  <c r="I10" i="3"/>
  <c r="J10" i="3" s="1"/>
  <c r="I15" i="3"/>
  <c r="J15" i="3" s="1"/>
  <c r="I9" i="3"/>
  <c r="J9" i="3" s="1"/>
  <c r="I8" i="3"/>
  <c r="J8" i="3" s="1"/>
  <c r="I18" i="3"/>
  <c r="J18" i="3" s="1"/>
  <c r="I11" i="3"/>
  <c r="J11" i="3" s="1"/>
  <c r="J19" i="3" l="1"/>
</calcChain>
</file>

<file path=xl/sharedStrings.xml><?xml version="1.0" encoding="utf-8"?>
<sst xmlns="http://schemas.openxmlformats.org/spreadsheetml/2006/main" count="164" uniqueCount="48">
  <si>
    <t>7 (7D1, 7D2)</t>
  </si>
  <si>
    <t>Residential Service</t>
  </si>
  <si>
    <t>8, 24</t>
  </si>
  <si>
    <t>Secondary Voltage General Service</t>
  </si>
  <si>
    <t>7A, 11, 25</t>
  </si>
  <si>
    <t>12, 26, 26P</t>
  </si>
  <si>
    <t>Secondary Voltage Pumping &amp; Irrigation Service</t>
  </si>
  <si>
    <t>10, 31</t>
  </si>
  <si>
    <t>Primary Voltage General Service</t>
  </si>
  <si>
    <t>Primary Voltage Pumping &amp; Irrigation Service</t>
  </si>
  <si>
    <t>Primary Voltage Interruptible Service</t>
  </si>
  <si>
    <t>High Voltage Interruptible Service</t>
  </si>
  <si>
    <t>High Voltage General Service</t>
  </si>
  <si>
    <t>449, 459</t>
  </si>
  <si>
    <t>Retail Wheeling Service</t>
  </si>
  <si>
    <t>SC</t>
  </si>
  <si>
    <t>Special Contract</t>
  </si>
  <si>
    <t>Firm Resale</t>
  </si>
  <si>
    <t>TOTAL EXCLUDING LIGHTING</t>
  </si>
  <si>
    <t>3, 50-59</t>
  </si>
  <si>
    <t>Lighting Service</t>
  </si>
  <si>
    <t>Total</t>
  </si>
  <si>
    <t>PSE</t>
  </si>
  <si>
    <t>PC</t>
  </si>
  <si>
    <t>Adjusted</t>
  </si>
  <si>
    <t>Loss</t>
  </si>
  <si>
    <t>Factor</t>
  </si>
  <si>
    <t>PC @</t>
  </si>
  <si>
    <t>Gen</t>
  </si>
  <si>
    <t>Alloc</t>
  </si>
  <si>
    <t>Subtotal</t>
  </si>
  <si>
    <t>MWH at Meter</t>
  </si>
  <si>
    <t>Rate</t>
  </si>
  <si>
    <t>Spread</t>
  </si>
  <si>
    <t>Class</t>
  </si>
  <si>
    <t>PUGET SOUND ENERGY</t>
  </si>
  <si>
    <t>Colstrip Rider</t>
  </si>
  <si>
    <t>Public Counsel Rate Spread - Rate Year 1</t>
  </si>
  <si>
    <t>Public Counsel Rate Spread - Rate Year 3</t>
  </si>
  <si>
    <t>Public Counsel Rate Spread - Rate Year 2</t>
  </si>
  <si>
    <t>Forecast  1/</t>
  </si>
  <si>
    <t>1/  Exhibit No. ___ (BDJ-141C).</t>
  </si>
  <si>
    <t>Adj  2/</t>
  </si>
  <si>
    <t>Factor  3/</t>
  </si>
  <si>
    <t>3/  Per Exhibit No. __ (BDJ-4), Workpapers, Tab:  2022 GRC Load Research - Energy.</t>
  </si>
  <si>
    <t>Special Contract  4/</t>
  </si>
  <si>
    <t>4/  Accept PSE assignment per Witness Piliaris.</t>
  </si>
  <si>
    <t>2/  Exhibit No. (GAW-3).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</si>
</sst>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164" fontId="3" fillId="0" borderId="0" xfId="1" applyNumberFormat="1" applyFont="1"/>
    <xf numFmtId="164" fontId="3" fillId="0" borderId="0" xfId="1" applyNumberFormat="1" applyFont="1" applyFill="1"/>
    <xf numFmtId="0" fontId="3" fillId="0" borderId="0" xfId="0" applyFont="1"/>
    <xf numFmtId="0" fontId="3" fillId="0" borderId="1" xfId="0" applyFont="1" applyBorder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10" fontId="3" fillId="0" borderId="0" xfId="3" applyNumberFormat="1" applyFont="1" applyFill="1"/>
    <xf numFmtId="165" fontId="3" fillId="0" borderId="0" xfId="0" applyNumberFormat="1" applyFont="1" applyFill="1"/>
    <xf numFmtId="0" fontId="3" fillId="0" borderId="0" xfId="0" applyFont="1" applyAlignment="1">
      <alignment horizontal="left"/>
    </xf>
    <xf numFmtId="10" fontId="3" fillId="0" borderId="0" xfId="3" applyNumberFormat="1" applyFont="1"/>
    <xf numFmtId="165" fontId="3" fillId="0" borderId="0" xfId="0" applyNumberFormat="1" applyFont="1"/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164" fontId="3" fillId="0" borderId="1" xfId="1" applyNumberFormat="1" applyFont="1" applyBorder="1"/>
    <xf numFmtId="10" fontId="3" fillId="0" borderId="1" xfId="3" applyNumberFormat="1" applyFont="1" applyBorder="1"/>
    <xf numFmtId="165" fontId="3" fillId="0" borderId="1" xfId="0" applyNumberFormat="1" applyFont="1" applyBorder="1"/>
    <xf numFmtId="164" fontId="3" fillId="0" borderId="0" xfId="0" applyNumberFormat="1" applyFont="1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5" fontId="3" fillId="0" borderId="0" xfId="2" applyNumberFormat="1" applyFont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/>
    <xf numFmtId="164" fontId="4" fillId="0" borderId="0" xfId="1" applyNumberFormat="1" applyFont="1" applyFill="1"/>
    <xf numFmtId="164" fontId="4" fillId="0" borderId="0" xfId="0" applyNumberFormat="1" applyFont="1" applyFill="1"/>
    <xf numFmtId="10" fontId="4" fillId="0" borderId="0" xfId="3" applyNumberFormat="1" applyFont="1" applyFill="1"/>
    <xf numFmtId="5" fontId="4" fillId="0" borderId="0" xfId="1" applyNumberFormat="1" applyFont="1" applyFill="1"/>
    <xf numFmtId="164" fontId="4" fillId="0" borderId="1" xfId="1" applyNumberFormat="1" applyFont="1" applyFill="1" applyBorder="1"/>
    <xf numFmtId="164" fontId="4" fillId="0" borderId="1" xfId="0" applyNumberFormat="1" applyFont="1" applyFill="1" applyBorder="1"/>
    <xf numFmtId="10" fontId="4" fillId="0" borderId="1" xfId="3" applyNumberFormat="1" applyFont="1" applyFill="1" applyBorder="1"/>
    <xf numFmtId="5" fontId="4" fillId="0" borderId="1" xfId="1" applyNumberFormat="1" applyFont="1" applyFill="1" applyBorder="1"/>
    <xf numFmtId="10" fontId="4" fillId="0" borderId="0" xfId="0" applyNumberFormat="1" applyFont="1" applyFill="1"/>
    <xf numFmtId="5" fontId="4" fillId="0" borderId="0" xfId="0" applyNumberFormat="1" applyFont="1" applyFill="1"/>
    <xf numFmtId="165" fontId="4" fillId="0" borderId="0" xfId="0" applyNumberFormat="1" applyFont="1" applyFill="1"/>
    <xf numFmtId="165" fontId="4" fillId="0" borderId="1" xfId="0" applyNumberFormat="1" applyFont="1" applyFill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534A9-6B3D-4FAC-AE8F-D04A1C70D914}">
  <dimension ref="A5:F21"/>
  <sheetViews>
    <sheetView topLeftCell="A4" workbookViewId="0">
      <selection activeCell="F5" sqref="F5:F17"/>
    </sheetView>
  </sheetViews>
  <sheetFormatPr defaultRowHeight="14.5" x14ac:dyDescent="0.35"/>
  <cols>
    <col min="2" max="2" width="40.6328125" bestFit="1" customWidth="1"/>
  </cols>
  <sheetData>
    <row r="5" spans="1:6" x14ac:dyDescent="0.35">
      <c r="D5">
        <v>10846482</v>
      </c>
      <c r="E5">
        <v>10953273</v>
      </c>
      <c r="F5">
        <v>11003417</v>
      </c>
    </row>
    <row r="6" spans="1:6" x14ac:dyDescent="0.35">
      <c r="A6" s="1" t="s">
        <v>0</v>
      </c>
      <c r="B6" s="2" t="s">
        <v>1</v>
      </c>
      <c r="D6">
        <v>2697633</v>
      </c>
      <c r="E6">
        <v>2730372</v>
      </c>
      <c r="F6">
        <v>2726800</v>
      </c>
    </row>
    <row r="7" spans="1:6" x14ac:dyDescent="0.35">
      <c r="A7" s="3" t="s">
        <v>2</v>
      </c>
      <c r="B7" t="s">
        <v>3</v>
      </c>
      <c r="D7">
        <v>2911699.0000000005</v>
      </c>
      <c r="E7">
        <v>2948172</v>
      </c>
      <c r="F7">
        <v>2946456</v>
      </c>
    </row>
    <row r="8" spans="1:6" x14ac:dyDescent="0.35">
      <c r="A8" s="3" t="s">
        <v>4</v>
      </c>
      <c r="B8" t="s">
        <v>3</v>
      </c>
      <c r="D8">
        <v>1831289</v>
      </c>
      <c r="E8">
        <v>1853862</v>
      </c>
      <c r="F8">
        <v>1858617</v>
      </c>
    </row>
    <row r="9" spans="1:6" x14ac:dyDescent="0.35">
      <c r="A9" s="3" t="s">
        <v>5</v>
      </c>
      <c r="B9" t="s">
        <v>3</v>
      </c>
      <c r="D9">
        <v>14668</v>
      </c>
      <c r="E9">
        <v>14778</v>
      </c>
      <c r="F9">
        <v>14768.999999999998</v>
      </c>
    </row>
    <row r="10" spans="1:6" x14ac:dyDescent="0.35">
      <c r="A10" s="1">
        <v>29</v>
      </c>
      <c r="B10" s="2" t="s">
        <v>6</v>
      </c>
      <c r="D10">
        <v>1332008</v>
      </c>
      <c r="E10">
        <v>1335448</v>
      </c>
      <c r="F10">
        <v>1324706</v>
      </c>
    </row>
    <row r="11" spans="1:6" x14ac:dyDescent="0.35">
      <c r="A11" s="3" t="s">
        <v>7</v>
      </c>
      <c r="B11" t="s">
        <v>8</v>
      </c>
      <c r="D11">
        <v>4663</v>
      </c>
      <c r="E11">
        <v>4695</v>
      </c>
      <c r="F11">
        <v>4694</v>
      </c>
    </row>
    <row r="12" spans="1:6" x14ac:dyDescent="0.35">
      <c r="A12" s="3">
        <v>35</v>
      </c>
      <c r="B12" t="s">
        <v>9</v>
      </c>
      <c r="D12">
        <v>118190</v>
      </c>
      <c r="E12">
        <v>119782</v>
      </c>
      <c r="F12">
        <v>119354</v>
      </c>
    </row>
    <row r="13" spans="1:6" x14ac:dyDescent="0.35">
      <c r="A13" s="3">
        <v>43</v>
      </c>
      <c r="B13" t="s">
        <v>10</v>
      </c>
      <c r="D13">
        <v>78251</v>
      </c>
      <c r="E13">
        <v>77611</v>
      </c>
      <c r="F13">
        <v>76484</v>
      </c>
    </row>
    <row r="14" spans="1:6" x14ac:dyDescent="0.35">
      <c r="A14" s="4">
        <v>46</v>
      </c>
      <c r="B14" s="5" t="s">
        <v>11</v>
      </c>
      <c r="D14">
        <v>504715</v>
      </c>
      <c r="E14">
        <v>499683</v>
      </c>
      <c r="F14">
        <v>489052</v>
      </c>
    </row>
    <row r="15" spans="1:6" x14ac:dyDescent="0.35">
      <c r="A15" s="6">
        <v>49</v>
      </c>
      <c r="B15" s="7" t="s">
        <v>12</v>
      </c>
      <c r="D15">
        <v>1895530</v>
      </c>
      <c r="E15">
        <v>1895104</v>
      </c>
      <c r="F15">
        <v>1883722</v>
      </c>
    </row>
    <row r="16" spans="1:6" x14ac:dyDescent="0.35">
      <c r="A16" s="3" t="s">
        <v>13</v>
      </c>
      <c r="B16" t="s">
        <v>14</v>
      </c>
      <c r="D16">
        <v>289426</v>
      </c>
      <c r="E16">
        <v>289426</v>
      </c>
      <c r="F16">
        <v>289426</v>
      </c>
    </row>
    <row r="17" spans="1:6" x14ac:dyDescent="0.35">
      <c r="A17" s="3" t="s">
        <v>15</v>
      </c>
      <c r="B17" t="s">
        <v>16</v>
      </c>
      <c r="D17">
        <v>7521</v>
      </c>
      <c r="E17">
        <v>7552</v>
      </c>
      <c r="F17">
        <v>7521</v>
      </c>
    </row>
    <row r="18" spans="1:6" x14ac:dyDescent="0.35">
      <c r="A18" s="8">
        <v>5</v>
      </c>
      <c r="B18" s="9" t="s">
        <v>17</v>
      </c>
      <c r="D18">
        <v>22532075</v>
      </c>
      <c r="E18">
        <v>22729758</v>
      </c>
      <c r="F18">
        <v>22745018</v>
      </c>
    </row>
    <row r="19" spans="1:6" x14ac:dyDescent="0.35">
      <c r="B19" t="s">
        <v>18</v>
      </c>
    </row>
    <row r="21" spans="1:6" x14ac:dyDescent="0.35">
      <c r="A21" s="3" t="s">
        <v>19</v>
      </c>
      <c r="B21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A03A0-C892-4D6E-86D3-A7D0895A3C2A}">
  <sheetPr>
    <pageSetUpPr fitToPage="1"/>
  </sheetPr>
  <dimension ref="A1:K28"/>
  <sheetViews>
    <sheetView workbookViewId="0">
      <selection sqref="A1:J28"/>
    </sheetView>
  </sheetViews>
  <sheetFormatPr defaultRowHeight="14" x14ac:dyDescent="0.3"/>
  <cols>
    <col min="1" max="1" width="11" style="12" bestFit="1" customWidth="1"/>
    <col min="2" max="2" width="40.6328125" style="12" bestFit="1" customWidth="1"/>
    <col min="3" max="3" width="1.453125" style="12" customWidth="1"/>
    <col min="4" max="4" width="11.90625" style="12" customWidth="1"/>
    <col min="5" max="5" width="8.54296875" style="12" bestFit="1" customWidth="1"/>
    <col min="6" max="6" width="11" style="12" bestFit="1" customWidth="1"/>
    <col min="7" max="7" width="10.453125" style="12" customWidth="1"/>
    <col min="8" max="8" width="11" style="12" bestFit="1" customWidth="1"/>
    <col min="9" max="9" width="8" style="12" bestFit="1" customWidth="1"/>
    <col min="10" max="10" width="11.36328125" style="12" bestFit="1" customWidth="1"/>
    <col min="11" max="16384" width="8.7265625" style="12"/>
  </cols>
  <sheetData>
    <row r="1" spans="1:10" x14ac:dyDescent="0.3">
      <c r="A1" s="52" t="s">
        <v>35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x14ac:dyDescent="0.3">
      <c r="A2" s="53" t="s">
        <v>36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x14ac:dyDescent="0.3">
      <c r="A3" s="50" t="s">
        <v>37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x14ac:dyDescent="0.3">
      <c r="D4" s="50" t="s">
        <v>31</v>
      </c>
      <c r="E4" s="50"/>
      <c r="F4" s="50"/>
      <c r="G4" s="48"/>
      <c r="H4" s="48"/>
      <c r="I4" s="48" t="s">
        <v>23</v>
      </c>
      <c r="J4" s="48" t="s">
        <v>23</v>
      </c>
    </row>
    <row r="5" spans="1:10" x14ac:dyDescent="0.3">
      <c r="D5" s="48" t="s">
        <v>22</v>
      </c>
      <c r="E5" s="48" t="s">
        <v>23</v>
      </c>
      <c r="F5" s="48" t="s">
        <v>23</v>
      </c>
      <c r="G5" s="48" t="s">
        <v>25</v>
      </c>
      <c r="H5" s="48" t="s">
        <v>27</v>
      </c>
      <c r="I5" s="48" t="s">
        <v>29</v>
      </c>
      <c r="J5" s="48" t="s">
        <v>32</v>
      </c>
    </row>
    <row r="6" spans="1:10" s="13" customFormat="1" x14ac:dyDescent="0.3">
      <c r="A6" s="51" t="s">
        <v>34</v>
      </c>
      <c r="B6" s="51"/>
      <c r="D6" s="49" t="s">
        <v>40</v>
      </c>
      <c r="E6" s="49" t="s">
        <v>42</v>
      </c>
      <c r="F6" s="49" t="s">
        <v>24</v>
      </c>
      <c r="G6" s="49" t="s">
        <v>43</v>
      </c>
      <c r="H6" s="49" t="s">
        <v>28</v>
      </c>
      <c r="I6" s="49" t="s">
        <v>26</v>
      </c>
      <c r="J6" s="49" t="s">
        <v>33</v>
      </c>
    </row>
    <row r="7" spans="1:10" s="15" customFormat="1" x14ac:dyDescent="0.3">
      <c r="A7" s="14" t="s">
        <v>0</v>
      </c>
      <c r="B7" s="15" t="s">
        <v>1</v>
      </c>
      <c r="D7" s="11">
        <v>10846482</v>
      </c>
      <c r="E7" s="11">
        <f>227136750.803473/1000</f>
        <v>227136.750803473</v>
      </c>
      <c r="F7" s="11">
        <f>+E7+D7</f>
        <v>11073618.750803472</v>
      </c>
      <c r="G7" s="16">
        <v>8.2024710939908874E-2</v>
      </c>
      <c r="H7" s="11">
        <f>+F7/(1-G7)</f>
        <v>12063090.240851339</v>
      </c>
      <c r="I7" s="16">
        <f>+H7/H$19</f>
        <v>0.53895591368769713</v>
      </c>
      <c r="J7" s="17">
        <f>+(J$22-J$21)*I7</f>
        <v>29035858.7510898</v>
      </c>
    </row>
    <row r="8" spans="1:10" x14ac:dyDescent="0.3">
      <c r="A8" s="18" t="s">
        <v>2</v>
      </c>
      <c r="B8" s="12" t="s">
        <v>3</v>
      </c>
      <c r="D8" s="10">
        <v>2697633</v>
      </c>
      <c r="E8" s="10"/>
      <c r="F8" s="10">
        <f t="shared" ref="F8:F18" si="0">+E8+D8</f>
        <v>2697633</v>
      </c>
      <c r="G8" s="19">
        <v>8.1348349945442808E-2</v>
      </c>
      <c r="H8" s="10">
        <f t="shared" ref="H8:H18" si="1">+F8/(1-G8)</f>
        <v>2936513.5302808112</v>
      </c>
      <c r="I8" s="19">
        <f t="shared" ref="I8:I19" si="2">+H8/H$19</f>
        <v>0.13119783580903446</v>
      </c>
      <c r="J8" s="20">
        <f t="shared" ref="J8:J18" si="3">+(J$22-J$21)*I8</f>
        <v>7068188.1991691282</v>
      </c>
    </row>
    <row r="9" spans="1:10" x14ac:dyDescent="0.3">
      <c r="A9" s="18" t="s">
        <v>4</v>
      </c>
      <c r="B9" s="12" t="s">
        <v>3</v>
      </c>
      <c r="D9" s="10">
        <v>2911699.0000000005</v>
      </c>
      <c r="E9" s="10"/>
      <c r="F9" s="10">
        <f t="shared" si="0"/>
        <v>2911699.0000000005</v>
      </c>
      <c r="G9" s="19">
        <v>8.0943192109640391E-2</v>
      </c>
      <c r="H9" s="10">
        <f t="shared" si="1"/>
        <v>3168138.2206216753</v>
      </c>
      <c r="I9" s="19">
        <f t="shared" si="2"/>
        <v>0.1415463861491901</v>
      </c>
      <c r="J9" s="20">
        <f t="shared" si="3"/>
        <v>7625708.839214311</v>
      </c>
    </row>
    <row r="10" spans="1:10" x14ac:dyDescent="0.3">
      <c r="A10" s="18" t="s">
        <v>5</v>
      </c>
      <c r="B10" s="12" t="s">
        <v>3</v>
      </c>
      <c r="D10" s="10">
        <v>1831289</v>
      </c>
      <c r="E10" s="10"/>
      <c r="F10" s="10">
        <f t="shared" si="0"/>
        <v>1831289</v>
      </c>
      <c r="G10" s="19">
        <v>8.1121123094729006E-2</v>
      </c>
      <c r="H10" s="10">
        <f t="shared" si="1"/>
        <v>1992960.1670327557</v>
      </c>
      <c r="I10" s="19">
        <f t="shared" si="2"/>
        <v>8.9041667294243815E-2</v>
      </c>
      <c r="J10" s="20">
        <f t="shared" si="3"/>
        <v>4797055.2114867968</v>
      </c>
    </row>
    <row r="11" spans="1:10" s="15" customFormat="1" x14ac:dyDescent="0.3">
      <c r="A11" s="14">
        <v>29</v>
      </c>
      <c r="B11" s="15" t="s">
        <v>6</v>
      </c>
      <c r="D11" s="11">
        <v>14668</v>
      </c>
      <c r="E11" s="11">
        <f>865933.480937304/1000</f>
        <v>865.93348093730401</v>
      </c>
      <c r="F11" s="11">
        <f t="shared" si="0"/>
        <v>15533.933480937303</v>
      </c>
      <c r="G11" s="16">
        <v>8.0603270012171546E-2</v>
      </c>
      <c r="H11" s="11">
        <f t="shared" si="1"/>
        <v>16895.789352158074</v>
      </c>
      <c r="I11" s="16">
        <f t="shared" si="2"/>
        <v>7.5487171246797931E-4</v>
      </c>
      <c r="J11" s="17">
        <f t="shared" si="3"/>
        <v>40668.165728884283</v>
      </c>
    </row>
    <row r="12" spans="1:10" x14ac:dyDescent="0.3">
      <c r="A12" s="18" t="s">
        <v>7</v>
      </c>
      <c r="B12" s="12" t="s">
        <v>8</v>
      </c>
      <c r="D12" s="10">
        <v>1332008</v>
      </c>
      <c r="E12" s="10"/>
      <c r="F12" s="10">
        <f t="shared" si="0"/>
        <v>1332008</v>
      </c>
      <c r="G12" s="19">
        <v>3.788843849660907E-2</v>
      </c>
      <c r="H12" s="10">
        <f t="shared" si="1"/>
        <v>1384463.1467878949</v>
      </c>
      <c r="I12" s="19">
        <f t="shared" si="2"/>
        <v>6.1855178511153588E-2</v>
      </c>
      <c r="J12" s="20">
        <f t="shared" si="3"/>
        <v>3332402.8564496273</v>
      </c>
    </row>
    <row r="13" spans="1:10" x14ac:dyDescent="0.3">
      <c r="A13" s="18">
        <v>35</v>
      </c>
      <c r="B13" s="12" t="s">
        <v>9</v>
      </c>
      <c r="D13" s="10">
        <v>4663</v>
      </c>
      <c r="E13" s="10"/>
      <c r="F13" s="10">
        <f t="shared" si="0"/>
        <v>4663</v>
      </c>
      <c r="G13" s="19">
        <v>3.7075057733289091E-2</v>
      </c>
      <c r="H13" s="10">
        <f t="shared" si="1"/>
        <v>4842.5373518971974</v>
      </c>
      <c r="I13" s="19">
        <f t="shared" si="2"/>
        <v>2.1635535264588751E-4</v>
      </c>
      <c r="J13" s="20">
        <f t="shared" si="3"/>
        <v>11655.987623337242</v>
      </c>
    </row>
    <row r="14" spans="1:10" x14ac:dyDescent="0.3">
      <c r="A14" s="18">
        <v>43</v>
      </c>
      <c r="B14" s="12" t="s">
        <v>10</v>
      </c>
      <c r="D14" s="10">
        <v>118190</v>
      </c>
      <c r="E14" s="10"/>
      <c r="F14" s="10">
        <f t="shared" si="0"/>
        <v>118190</v>
      </c>
      <c r="G14" s="19">
        <v>3.7475762723633239E-2</v>
      </c>
      <c r="H14" s="10">
        <f t="shared" si="1"/>
        <v>122791.71310474175</v>
      </c>
      <c r="I14" s="19">
        <f t="shared" si="2"/>
        <v>5.4861000463653281E-3</v>
      </c>
      <c r="J14" s="20">
        <f t="shared" si="3"/>
        <v>295559.65895369131</v>
      </c>
    </row>
    <row r="15" spans="1:10" s="15" customFormat="1" x14ac:dyDescent="0.3">
      <c r="A15" s="21">
        <v>46</v>
      </c>
      <c r="B15" s="22" t="s">
        <v>11</v>
      </c>
      <c r="D15" s="11">
        <v>78251</v>
      </c>
      <c r="E15" s="11">
        <f>22559051/1000</f>
        <v>22559.050999999999</v>
      </c>
      <c r="F15" s="11">
        <f t="shared" si="0"/>
        <v>100810.05100000001</v>
      </c>
      <c r="G15" s="16">
        <v>1.73852288627847E-2</v>
      </c>
      <c r="H15" s="11">
        <f t="shared" si="1"/>
        <v>102593.66535201676</v>
      </c>
      <c r="I15" s="16">
        <f t="shared" si="2"/>
        <v>4.5836897133635108E-3</v>
      </c>
      <c r="J15" s="17">
        <f t="shared" si="3"/>
        <v>246942.9571064456</v>
      </c>
    </row>
    <row r="16" spans="1:10" x14ac:dyDescent="0.3">
      <c r="A16" s="23">
        <v>49</v>
      </c>
      <c r="B16" s="24" t="s">
        <v>12</v>
      </c>
      <c r="D16" s="10">
        <v>504715</v>
      </c>
      <c r="E16" s="10"/>
      <c r="F16" s="10">
        <f t="shared" si="0"/>
        <v>504715</v>
      </c>
      <c r="G16" s="19">
        <v>1.7338737462975269E-2</v>
      </c>
      <c r="H16" s="10">
        <f t="shared" si="1"/>
        <v>513620.53155217704</v>
      </c>
      <c r="I16" s="19">
        <f t="shared" si="2"/>
        <v>2.2947587835662919E-2</v>
      </c>
      <c r="J16" s="20">
        <f t="shared" si="3"/>
        <v>1236284.6424960655</v>
      </c>
    </row>
    <row r="17" spans="1:11" x14ac:dyDescent="0.3">
      <c r="A17" s="18" t="s">
        <v>19</v>
      </c>
      <c r="B17" s="12" t="s">
        <v>20</v>
      </c>
      <c r="D17" s="10">
        <v>62703</v>
      </c>
      <c r="E17" s="10"/>
      <c r="F17" s="10">
        <f>+E17+D17</f>
        <v>62703</v>
      </c>
      <c r="G17" s="19">
        <v>8.5977138420629665E-2</v>
      </c>
      <c r="H17" s="10">
        <f>+F17/(1-G17)</f>
        <v>68601.128741630615</v>
      </c>
      <c r="I17" s="19">
        <f t="shared" si="2"/>
        <v>3.0649678716441024E-3</v>
      </c>
      <c r="J17" s="20">
        <f t="shared" si="3"/>
        <v>165122.91995974805</v>
      </c>
    </row>
    <row r="18" spans="1:11" s="13" customFormat="1" x14ac:dyDescent="0.3">
      <c r="A18" s="25">
        <v>5</v>
      </c>
      <c r="B18" s="26" t="s">
        <v>17</v>
      </c>
      <c r="D18" s="27">
        <v>7521</v>
      </c>
      <c r="E18" s="27"/>
      <c r="F18" s="27">
        <f t="shared" si="0"/>
        <v>7521</v>
      </c>
      <c r="G18" s="28">
        <v>3.8409510307216045E-2</v>
      </c>
      <c r="H18" s="27">
        <f t="shared" si="1"/>
        <v>7821.4167887651065</v>
      </c>
      <c r="I18" s="28">
        <f t="shared" si="2"/>
        <v>3.494460165311418E-4</v>
      </c>
      <c r="J18" s="29">
        <f t="shared" si="3"/>
        <v>18826.150561562787</v>
      </c>
      <c r="K18" s="28"/>
    </row>
    <row r="19" spans="1:11" x14ac:dyDescent="0.3">
      <c r="A19" s="12" t="s">
        <v>30</v>
      </c>
      <c r="H19" s="30">
        <f>SUM(H7:H18)</f>
        <v>22382332.087817863</v>
      </c>
      <c r="I19" s="19">
        <f t="shared" si="2"/>
        <v>1</v>
      </c>
      <c r="J19" s="20">
        <f>SUM(J7:J18)</f>
        <v>53874274.339839384</v>
      </c>
    </row>
    <row r="20" spans="1:11" x14ac:dyDescent="0.3">
      <c r="A20" s="18"/>
      <c r="D20" s="10"/>
      <c r="F20" s="30"/>
      <c r="H20" s="10"/>
    </row>
    <row r="21" spans="1:11" s="13" customFormat="1" x14ac:dyDescent="0.3">
      <c r="A21" s="31" t="s">
        <v>15</v>
      </c>
      <c r="B21" s="13" t="s">
        <v>45</v>
      </c>
      <c r="F21" s="32"/>
      <c r="H21" s="27"/>
      <c r="J21" s="29">
        <v>6725.6601606013064</v>
      </c>
      <c r="K21" s="28"/>
    </row>
    <row r="22" spans="1:11" x14ac:dyDescent="0.3">
      <c r="B22" s="12" t="s">
        <v>21</v>
      </c>
      <c r="H22" s="30"/>
      <c r="J22" s="33">
        <v>53881000</v>
      </c>
    </row>
    <row r="25" spans="1:11" x14ac:dyDescent="0.3">
      <c r="A25" s="12" t="s">
        <v>41</v>
      </c>
    </row>
    <row r="26" spans="1:11" x14ac:dyDescent="0.3">
      <c r="A26" s="24" t="s">
        <v>47</v>
      </c>
    </row>
    <row r="27" spans="1:11" x14ac:dyDescent="0.3">
      <c r="A27" s="12" t="s">
        <v>44</v>
      </c>
    </row>
    <row r="28" spans="1:11" x14ac:dyDescent="0.3">
      <c r="A28" s="12" t="s">
        <v>46</v>
      </c>
    </row>
  </sheetData>
  <mergeCells count="5">
    <mergeCell ref="D4:F4"/>
    <mergeCell ref="A6:B6"/>
    <mergeCell ref="A1:J1"/>
    <mergeCell ref="A3:J3"/>
    <mergeCell ref="A2:J2"/>
  </mergeCells>
  <pageMargins left="0.7" right="0.7" top="0.75" bottom="0.75" header="0.3" footer="0.3"/>
  <pageSetup scale="9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5D1C2-D9F9-405C-805D-D257436E4DAF}">
  <sheetPr>
    <pageSetUpPr fitToPage="1"/>
  </sheetPr>
  <dimension ref="A1:K27"/>
  <sheetViews>
    <sheetView workbookViewId="0">
      <selection sqref="A1:J27"/>
    </sheetView>
  </sheetViews>
  <sheetFormatPr defaultRowHeight="14" x14ac:dyDescent="0.3"/>
  <cols>
    <col min="1" max="1" width="11" style="22" bestFit="1" customWidth="1"/>
    <col min="2" max="2" width="40.6328125" style="22" bestFit="1" customWidth="1"/>
    <col min="3" max="3" width="2.81640625" style="22" customWidth="1"/>
    <col min="4" max="4" width="11" style="22" bestFit="1" customWidth="1"/>
    <col min="5" max="5" width="8.54296875" style="22" bestFit="1" customWidth="1"/>
    <col min="6" max="6" width="11" style="22" bestFit="1" customWidth="1"/>
    <col min="7" max="7" width="9.08984375" style="38" bestFit="1" customWidth="1"/>
    <col min="8" max="8" width="11" style="22" bestFit="1" customWidth="1"/>
    <col min="9" max="9" width="8" style="22" bestFit="1" customWidth="1"/>
    <col min="10" max="10" width="11.36328125" style="22" bestFit="1" customWidth="1"/>
    <col min="11" max="16384" width="8.7265625" style="22"/>
  </cols>
  <sheetData>
    <row r="1" spans="1:10" x14ac:dyDescent="0.3">
      <c r="A1" s="52" t="s">
        <v>35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x14ac:dyDescent="0.3">
      <c r="A2" s="53" t="s">
        <v>36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x14ac:dyDescent="0.3">
      <c r="A3" s="50" t="s">
        <v>39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x14ac:dyDescent="0.3">
      <c r="D4" s="50" t="s">
        <v>31</v>
      </c>
      <c r="E4" s="50"/>
      <c r="F4" s="50"/>
      <c r="G4" s="48"/>
      <c r="H4" s="48"/>
      <c r="I4" s="48" t="s">
        <v>23</v>
      </c>
      <c r="J4" s="48" t="s">
        <v>23</v>
      </c>
    </row>
    <row r="5" spans="1:10" x14ac:dyDescent="0.3">
      <c r="D5" s="48" t="s">
        <v>22</v>
      </c>
      <c r="E5" s="48" t="s">
        <v>23</v>
      </c>
      <c r="F5" s="48" t="s">
        <v>23</v>
      </c>
      <c r="G5" s="48" t="s">
        <v>25</v>
      </c>
      <c r="H5" s="48" t="s">
        <v>27</v>
      </c>
      <c r="I5" s="48" t="s">
        <v>29</v>
      </c>
      <c r="J5" s="48" t="s">
        <v>32</v>
      </c>
    </row>
    <row r="6" spans="1:10" x14ac:dyDescent="0.3">
      <c r="A6" s="51" t="s">
        <v>34</v>
      </c>
      <c r="B6" s="51"/>
      <c r="C6" s="35"/>
      <c r="D6" s="49" t="s">
        <v>40</v>
      </c>
      <c r="E6" s="49" t="s">
        <v>42</v>
      </c>
      <c r="F6" s="49" t="s">
        <v>24</v>
      </c>
      <c r="G6" s="49" t="s">
        <v>43</v>
      </c>
      <c r="H6" s="49" t="s">
        <v>28</v>
      </c>
      <c r="I6" s="49" t="s">
        <v>26</v>
      </c>
      <c r="J6" s="49" t="s">
        <v>33</v>
      </c>
    </row>
    <row r="7" spans="1:10" x14ac:dyDescent="0.3">
      <c r="A7" s="21" t="s">
        <v>0</v>
      </c>
      <c r="B7" s="22" t="s">
        <v>1</v>
      </c>
      <c r="D7" s="36">
        <v>10953273</v>
      </c>
      <c r="E7" s="36">
        <f>222335739.179325/1000</f>
        <v>222335.73917932503</v>
      </c>
      <c r="F7" s="37">
        <f>+E7+D7</f>
        <v>11175608.739179324</v>
      </c>
      <c r="G7" s="38">
        <v>8.2024710939908874E-2</v>
      </c>
      <c r="H7" s="36">
        <f>+F7/(1-G7)</f>
        <v>12174193.43675575</v>
      </c>
      <c r="I7" s="38">
        <f>H7/H$19</f>
        <v>0.53886658444381685</v>
      </c>
      <c r="J7" s="39">
        <f>+(J$22-J$21)*I7</f>
        <v>31266351.369563375</v>
      </c>
    </row>
    <row r="8" spans="1:10" x14ac:dyDescent="0.3">
      <c r="A8" s="21" t="s">
        <v>2</v>
      </c>
      <c r="B8" s="22" t="s">
        <v>3</v>
      </c>
      <c r="D8" s="36">
        <v>2730372</v>
      </c>
      <c r="E8" s="37"/>
      <c r="F8" s="37">
        <f t="shared" ref="F8:F18" si="0">+E8+D8</f>
        <v>2730372</v>
      </c>
      <c r="G8" s="38">
        <v>8.1348349945442808E-2</v>
      </c>
      <c r="H8" s="36">
        <f t="shared" ref="H8:H18" si="1">+F8/(1-G8)</f>
        <v>2972151.6309668063</v>
      </c>
      <c r="I8" s="38">
        <f t="shared" ref="I8:I18" si="2">H8/H$19</f>
        <v>0.13155641120279457</v>
      </c>
      <c r="J8" s="39">
        <f t="shared" ref="J8:J18" si="3">+(J$22-J$21)*I8</f>
        <v>7633223.3178474195</v>
      </c>
    </row>
    <row r="9" spans="1:10" x14ac:dyDescent="0.3">
      <c r="A9" s="21" t="s">
        <v>4</v>
      </c>
      <c r="B9" s="22" t="s">
        <v>3</v>
      </c>
      <c r="D9" s="36">
        <v>2948172</v>
      </c>
      <c r="E9" s="37"/>
      <c r="F9" s="37">
        <f t="shared" si="0"/>
        <v>2948172</v>
      </c>
      <c r="G9" s="38">
        <v>8.0943192109640391E-2</v>
      </c>
      <c r="H9" s="36">
        <f t="shared" si="1"/>
        <v>3207823.4715080932</v>
      </c>
      <c r="I9" s="38">
        <f t="shared" si="2"/>
        <v>0.14198795892066243</v>
      </c>
      <c r="J9" s="39">
        <f t="shared" si="3"/>
        <v>8238487.1172568062</v>
      </c>
    </row>
    <row r="10" spans="1:10" x14ac:dyDescent="0.3">
      <c r="A10" s="21" t="s">
        <v>5</v>
      </c>
      <c r="B10" s="22" t="s">
        <v>3</v>
      </c>
      <c r="D10" s="36">
        <v>1853862</v>
      </c>
      <c r="E10" s="37"/>
      <c r="F10" s="37">
        <f t="shared" si="0"/>
        <v>1853862</v>
      </c>
      <c r="G10" s="38">
        <v>8.1121123094729006E-2</v>
      </c>
      <c r="H10" s="36">
        <f t="shared" si="1"/>
        <v>2017525.9727851141</v>
      </c>
      <c r="I10" s="38">
        <f t="shared" si="2"/>
        <v>8.9301795279435006E-2</v>
      </c>
      <c r="J10" s="39">
        <f t="shared" si="3"/>
        <v>5181507.6119843246</v>
      </c>
    </row>
    <row r="11" spans="1:10" x14ac:dyDescent="0.3">
      <c r="A11" s="21">
        <v>29</v>
      </c>
      <c r="B11" s="22" t="s">
        <v>6</v>
      </c>
      <c r="D11" s="36">
        <v>14778</v>
      </c>
      <c r="E11" s="37">
        <f>910904.758961368/1000</f>
        <v>910.90475896136797</v>
      </c>
      <c r="F11" s="37">
        <f t="shared" si="0"/>
        <v>15688.904758961367</v>
      </c>
      <c r="G11" s="38">
        <v>8.0603270012171546E-2</v>
      </c>
      <c r="H11" s="36">
        <f t="shared" si="1"/>
        <v>17064.346921452576</v>
      </c>
      <c r="I11" s="38">
        <f t="shared" si="2"/>
        <v>7.5531955271592561E-4</v>
      </c>
      <c r="J11" s="39">
        <f t="shared" si="3"/>
        <v>43825.479651688867</v>
      </c>
    </row>
    <row r="12" spans="1:10" x14ac:dyDescent="0.3">
      <c r="A12" s="21" t="s">
        <v>7</v>
      </c>
      <c r="B12" s="22" t="s">
        <v>8</v>
      </c>
      <c r="D12" s="36">
        <v>1335448</v>
      </c>
      <c r="E12" s="37"/>
      <c r="F12" s="37">
        <f t="shared" si="0"/>
        <v>1335448</v>
      </c>
      <c r="G12" s="38">
        <v>3.788843849660907E-2</v>
      </c>
      <c r="H12" s="36">
        <f t="shared" si="1"/>
        <v>1388038.6157227289</v>
      </c>
      <c r="I12" s="38">
        <f t="shared" si="2"/>
        <v>6.1438782931804083E-2</v>
      </c>
      <c r="J12" s="39">
        <f t="shared" si="3"/>
        <v>3564827.7891397118</v>
      </c>
    </row>
    <row r="13" spans="1:10" x14ac:dyDescent="0.3">
      <c r="A13" s="21">
        <v>35</v>
      </c>
      <c r="B13" s="22" t="s">
        <v>9</v>
      </c>
      <c r="D13" s="36">
        <v>4695</v>
      </c>
      <c r="E13" s="37"/>
      <c r="F13" s="37">
        <f t="shared" si="0"/>
        <v>4695</v>
      </c>
      <c r="G13" s="38">
        <v>3.7075057733289091E-2</v>
      </c>
      <c r="H13" s="36">
        <f t="shared" si="1"/>
        <v>4875.7694332312549</v>
      </c>
      <c r="I13" s="38">
        <f t="shared" si="2"/>
        <v>2.1581628669447631E-4</v>
      </c>
      <c r="J13" s="39">
        <f t="shared" si="3"/>
        <v>12522.186466671617</v>
      </c>
    </row>
    <row r="14" spans="1:10" x14ac:dyDescent="0.3">
      <c r="A14" s="21">
        <v>43</v>
      </c>
      <c r="B14" s="22" t="s">
        <v>10</v>
      </c>
      <c r="D14" s="36">
        <v>119782</v>
      </c>
      <c r="E14" s="37"/>
      <c r="F14" s="37">
        <f t="shared" si="0"/>
        <v>119782</v>
      </c>
      <c r="G14" s="38">
        <v>3.7475762723633239E-2</v>
      </c>
      <c r="H14" s="36">
        <f t="shared" si="1"/>
        <v>124445.69742881951</v>
      </c>
      <c r="I14" s="38">
        <f t="shared" si="2"/>
        <v>5.5083425666404623E-3</v>
      </c>
      <c r="J14" s="39">
        <f t="shared" si="3"/>
        <v>319607.44853062939</v>
      </c>
    </row>
    <row r="15" spans="1:10" x14ac:dyDescent="0.3">
      <c r="A15" s="21">
        <v>46</v>
      </c>
      <c r="B15" s="22" t="s">
        <v>11</v>
      </c>
      <c r="D15" s="36">
        <v>77611</v>
      </c>
      <c r="E15" s="37">
        <f>23199051/1000</f>
        <v>23199.050999999999</v>
      </c>
      <c r="F15" s="37">
        <f t="shared" si="0"/>
        <v>100810.05100000001</v>
      </c>
      <c r="G15" s="38">
        <v>1.73852288627847E-2</v>
      </c>
      <c r="H15" s="36">
        <f t="shared" si="1"/>
        <v>102593.66535201676</v>
      </c>
      <c r="I15" s="38">
        <f t="shared" si="2"/>
        <v>4.5411056035056484E-3</v>
      </c>
      <c r="J15" s="39">
        <f t="shared" si="3"/>
        <v>263486.00470754225</v>
      </c>
    </row>
    <row r="16" spans="1:10" x14ac:dyDescent="0.3">
      <c r="A16" s="21">
        <v>49</v>
      </c>
      <c r="B16" s="22" t="s">
        <v>12</v>
      </c>
      <c r="D16" s="36">
        <v>499683</v>
      </c>
      <c r="E16" s="37"/>
      <c r="F16" s="37">
        <f t="shared" si="0"/>
        <v>499683</v>
      </c>
      <c r="G16" s="38">
        <v>1.7338737462975269E-2</v>
      </c>
      <c r="H16" s="36">
        <f t="shared" si="1"/>
        <v>508499.74355346378</v>
      </c>
      <c r="I16" s="38">
        <f t="shared" si="2"/>
        <v>2.250773502349019E-2</v>
      </c>
      <c r="J16" s="39">
        <f t="shared" si="3"/>
        <v>1305953.5923976831</v>
      </c>
    </row>
    <row r="17" spans="1:11" x14ac:dyDescent="0.3">
      <c r="A17" s="21" t="s">
        <v>19</v>
      </c>
      <c r="B17" s="22" t="s">
        <v>20</v>
      </c>
      <c r="D17" s="36">
        <v>61382</v>
      </c>
      <c r="F17" s="37">
        <f>+E17+D17</f>
        <v>61382</v>
      </c>
      <c r="G17" s="38">
        <v>8.5977138420629665E-2</v>
      </c>
      <c r="H17" s="36">
        <f>+F17/(1-G17)</f>
        <v>67155.869486607829</v>
      </c>
      <c r="I17" s="38">
        <f t="shared" si="2"/>
        <v>2.9725216872557515E-3</v>
      </c>
      <c r="J17" s="39">
        <f t="shared" si="3"/>
        <v>172472.94638488718</v>
      </c>
    </row>
    <row r="18" spans="1:11" x14ac:dyDescent="0.3">
      <c r="A18" s="34">
        <v>5</v>
      </c>
      <c r="B18" s="35" t="s">
        <v>17</v>
      </c>
      <c r="C18" s="35"/>
      <c r="D18" s="40">
        <v>7552</v>
      </c>
      <c r="E18" s="35"/>
      <c r="F18" s="41">
        <f t="shared" si="0"/>
        <v>7552</v>
      </c>
      <c r="G18" s="42">
        <v>3.8409510307216045E-2</v>
      </c>
      <c r="H18" s="40">
        <f t="shared" si="1"/>
        <v>7853.6550443762908</v>
      </c>
      <c r="I18" s="42">
        <f t="shared" si="2"/>
        <v>3.4762650118452462E-4</v>
      </c>
      <c r="J18" s="43">
        <f t="shared" si="3"/>
        <v>20170.136069256503</v>
      </c>
      <c r="K18" s="38"/>
    </row>
    <row r="19" spans="1:11" x14ac:dyDescent="0.3">
      <c r="A19" s="22" t="s">
        <v>30</v>
      </c>
      <c r="H19" s="37">
        <f>SUM(H7:H18)</f>
        <v>22592221.874958463</v>
      </c>
      <c r="I19" s="44">
        <f>SUM(I7:I18)</f>
        <v>0.99999999999999978</v>
      </c>
      <c r="J19" s="45">
        <f>SUM(J7:J18)</f>
        <v>58022434.999999993</v>
      </c>
    </row>
    <row r="20" spans="1:11" x14ac:dyDescent="0.3">
      <c r="J20" s="45"/>
    </row>
    <row r="21" spans="1:11" x14ac:dyDescent="0.3">
      <c r="A21" s="34" t="s">
        <v>15</v>
      </c>
      <c r="B21" s="35" t="s">
        <v>45</v>
      </c>
      <c r="C21" s="35"/>
      <c r="D21" s="40"/>
      <c r="E21" s="35"/>
      <c r="F21" s="41"/>
      <c r="G21" s="42"/>
      <c r="H21" s="35"/>
      <c r="I21" s="35"/>
      <c r="J21" s="43">
        <v>6726</v>
      </c>
      <c r="K21" s="38"/>
    </row>
    <row r="22" spans="1:11" x14ac:dyDescent="0.3">
      <c r="B22" s="22" t="s">
        <v>21</v>
      </c>
      <c r="H22" s="37"/>
      <c r="J22" s="39">
        <v>58029161</v>
      </c>
    </row>
    <row r="24" spans="1:11" x14ac:dyDescent="0.3">
      <c r="A24" s="12" t="s">
        <v>41</v>
      </c>
    </row>
    <row r="25" spans="1:11" x14ac:dyDescent="0.3">
      <c r="A25" s="24" t="s">
        <v>47</v>
      </c>
    </row>
    <row r="26" spans="1:11" x14ac:dyDescent="0.3">
      <c r="A26" s="12" t="s">
        <v>44</v>
      </c>
    </row>
    <row r="27" spans="1:11" x14ac:dyDescent="0.3">
      <c r="A27" s="12" t="s">
        <v>46</v>
      </c>
    </row>
  </sheetData>
  <mergeCells count="5">
    <mergeCell ref="D4:F4"/>
    <mergeCell ref="A6:B6"/>
    <mergeCell ref="A1:J1"/>
    <mergeCell ref="A3:J3"/>
    <mergeCell ref="A2:J2"/>
  </mergeCells>
  <pageMargins left="0.7" right="0.7" top="0.75" bottom="0.75" header="0.3" footer="0.3"/>
  <pageSetup scale="9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9F058-FABF-4BD8-A013-F7EC66B555E3}">
  <sheetPr>
    <pageSetUpPr fitToPage="1"/>
  </sheetPr>
  <dimension ref="A1:K27"/>
  <sheetViews>
    <sheetView tabSelected="1" workbookViewId="0">
      <selection activeCell="D10" sqref="D10"/>
    </sheetView>
  </sheetViews>
  <sheetFormatPr defaultRowHeight="14" x14ac:dyDescent="0.3"/>
  <cols>
    <col min="1" max="1" width="11.54296875" style="22" bestFit="1" customWidth="1"/>
    <col min="2" max="2" width="40.6328125" style="22" bestFit="1" customWidth="1"/>
    <col min="3" max="3" width="3.54296875" style="22" customWidth="1"/>
    <col min="4" max="4" width="11" style="36" bestFit="1" customWidth="1"/>
    <col min="5" max="5" width="8.54296875" style="22" bestFit="1" customWidth="1"/>
    <col min="6" max="6" width="11" style="22" bestFit="1" customWidth="1"/>
    <col min="7" max="7" width="10.90625" style="38" customWidth="1"/>
    <col min="8" max="8" width="11" style="22" bestFit="1" customWidth="1"/>
    <col min="9" max="9" width="8" style="22" bestFit="1" customWidth="1"/>
    <col min="10" max="10" width="10.7265625" style="22" bestFit="1" customWidth="1"/>
    <col min="11" max="16384" width="8.7265625" style="22"/>
  </cols>
  <sheetData>
    <row r="1" spans="1:10" x14ac:dyDescent="0.3">
      <c r="A1" s="52" t="s">
        <v>35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x14ac:dyDescent="0.3">
      <c r="A2" s="53" t="s">
        <v>36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x14ac:dyDescent="0.3">
      <c r="A3" s="50" t="s">
        <v>38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x14ac:dyDescent="0.3">
      <c r="D4" s="50" t="s">
        <v>31</v>
      </c>
      <c r="E4" s="50"/>
      <c r="F4" s="50"/>
      <c r="G4" s="48"/>
      <c r="H4" s="48"/>
      <c r="I4" s="48" t="s">
        <v>23</v>
      </c>
      <c r="J4" s="48" t="s">
        <v>23</v>
      </c>
    </row>
    <row r="5" spans="1:10" x14ac:dyDescent="0.3">
      <c r="D5" s="48" t="s">
        <v>22</v>
      </c>
      <c r="E5" s="48" t="s">
        <v>23</v>
      </c>
      <c r="F5" s="48" t="s">
        <v>23</v>
      </c>
      <c r="G5" s="48" t="s">
        <v>25</v>
      </c>
      <c r="H5" s="48" t="s">
        <v>27</v>
      </c>
      <c r="I5" s="48" t="s">
        <v>29</v>
      </c>
      <c r="J5" s="48" t="s">
        <v>32</v>
      </c>
    </row>
    <row r="6" spans="1:10" x14ac:dyDescent="0.3">
      <c r="A6" s="51" t="s">
        <v>34</v>
      </c>
      <c r="B6" s="51"/>
      <c r="C6" s="35"/>
      <c r="D6" s="49" t="s">
        <v>40</v>
      </c>
      <c r="E6" s="49" t="s">
        <v>42</v>
      </c>
      <c r="F6" s="49" t="s">
        <v>24</v>
      </c>
      <c r="G6" s="49" t="s">
        <v>43</v>
      </c>
      <c r="H6" s="49" t="s">
        <v>28</v>
      </c>
      <c r="I6" s="49" t="s">
        <v>26</v>
      </c>
      <c r="J6" s="49" t="s">
        <v>33</v>
      </c>
    </row>
    <row r="7" spans="1:10" x14ac:dyDescent="0.3">
      <c r="A7" s="21" t="s">
        <v>0</v>
      </c>
      <c r="B7" s="22" t="s">
        <v>1</v>
      </c>
      <c r="D7" s="36">
        <v>11003417</v>
      </c>
      <c r="E7" s="36">
        <f>271969865.382496/1000</f>
        <v>271969.86538249598</v>
      </c>
      <c r="F7" s="37">
        <f>+E7+D7</f>
        <v>11275386.865382496</v>
      </c>
      <c r="G7" s="38">
        <v>8.2024710939908874E-2</v>
      </c>
      <c r="H7" s="36">
        <f>+F7/(1-G7)</f>
        <v>12282887.131882701</v>
      </c>
      <c r="I7" s="38">
        <f>H7/H$19</f>
        <v>0.54165660636788304</v>
      </c>
      <c r="J7" s="46">
        <f>(J$22-J$21)*I7</f>
        <v>43634304.362819411</v>
      </c>
    </row>
    <row r="8" spans="1:10" x14ac:dyDescent="0.3">
      <c r="A8" s="21" t="s">
        <v>2</v>
      </c>
      <c r="B8" s="22" t="s">
        <v>3</v>
      </c>
      <c r="D8" s="36">
        <v>2726800</v>
      </c>
      <c r="E8" s="37"/>
      <c r="F8" s="37">
        <f t="shared" ref="F8:F18" si="0">+E8+D8</f>
        <v>2726800</v>
      </c>
      <c r="G8" s="38">
        <v>8.1348349945442808E-2</v>
      </c>
      <c r="H8" s="36">
        <f t="shared" ref="H8:H18" si="1">+F8/(1-G8)</f>
        <v>2968263.3235765263</v>
      </c>
      <c r="I8" s="38">
        <f t="shared" ref="I8:I18" si="2">H8/H$19</f>
        <v>0.13089588965459106</v>
      </c>
      <c r="J8" s="46">
        <f t="shared" ref="J8:J18" si="3">(J$22-J$21)*I8</f>
        <v>10544597.853849996</v>
      </c>
    </row>
    <row r="9" spans="1:10" x14ac:dyDescent="0.3">
      <c r="A9" s="21" t="s">
        <v>4</v>
      </c>
      <c r="B9" s="22" t="s">
        <v>3</v>
      </c>
      <c r="D9" s="36">
        <v>2946456</v>
      </c>
      <c r="E9" s="37"/>
      <c r="F9" s="37">
        <f t="shared" si="0"/>
        <v>2946456</v>
      </c>
      <c r="G9" s="38">
        <v>8.0943192109640391E-2</v>
      </c>
      <c r="H9" s="36">
        <f t="shared" si="1"/>
        <v>3205956.3399170232</v>
      </c>
      <c r="I9" s="38">
        <f t="shared" si="2"/>
        <v>0.14137778948855992</v>
      </c>
      <c r="J9" s="46">
        <f t="shared" si="3"/>
        <v>11388989.673831502</v>
      </c>
    </row>
    <row r="10" spans="1:10" x14ac:dyDescent="0.3">
      <c r="A10" s="21" t="s">
        <v>5</v>
      </c>
      <c r="B10" s="22" t="s">
        <v>3</v>
      </c>
      <c r="D10" s="36">
        <v>1858617</v>
      </c>
      <c r="E10" s="37"/>
      <c r="F10" s="37">
        <f t="shared" si="0"/>
        <v>1858617</v>
      </c>
      <c r="G10" s="38">
        <v>8.1121123094729006E-2</v>
      </c>
      <c r="H10" s="36">
        <f t="shared" si="1"/>
        <v>2022700.7571005556</v>
      </c>
      <c r="I10" s="38">
        <f t="shared" si="2"/>
        <v>8.9198021281573184E-2</v>
      </c>
      <c r="J10" s="46">
        <f t="shared" si="3"/>
        <v>7185537.0421125637</v>
      </c>
    </row>
    <row r="11" spans="1:10" x14ac:dyDescent="0.3">
      <c r="A11" s="21">
        <v>29</v>
      </c>
      <c r="B11" s="22" t="s">
        <v>6</v>
      </c>
      <c r="D11" s="36">
        <v>14768.999999999998</v>
      </c>
      <c r="E11" s="37">
        <f>1065190.33210893/1000</f>
        <v>1065.1903321089301</v>
      </c>
      <c r="F11" s="37">
        <f t="shared" si="0"/>
        <v>15834.190332108928</v>
      </c>
      <c r="G11" s="38">
        <v>8.0603270012171546E-2</v>
      </c>
      <c r="H11" s="36">
        <f t="shared" si="1"/>
        <v>17222.369642666177</v>
      </c>
      <c r="I11" s="38">
        <f t="shared" si="2"/>
        <v>7.5948025851719581E-4</v>
      </c>
      <c r="J11" s="46">
        <f t="shared" si="3"/>
        <v>61181.553715204645</v>
      </c>
    </row>
    <row r="12" spans="1:10" x14ac:dyDescent="0.3">
      <c r="A12" s="21" t="s">
        <v>7</v>
      </c>
      <c r="B12" s="22" t="s">
        <v>8</v>
      </c>
      <c r="D12" s="36">
        <v>1324706</v>
      </c>
      <c r="E12" s="37"/>
      <c r="F12" s="37">
        <f t="shared" si="0"/>
        <v>1324706</v>
      </c>
      <c r="G12" s="38">
        <v>3.788843849660907E-2</v>
      </c>
      <c r="H12" s="36">
        <f t="shared" si="1"/>
        <v>1376873.5903454074</v>
      </c>
      <c r="I12" s="38">
        <f t="shared" si="2"/>
        <v>6.071802731201538E-2</v>
      </c>
      <c r="J12" s="46">
        <f t="shared" si="3"/>
        <v>4891270.3231077101</v>
      </c>
    </row>
    <row r="13" spans="1:10" x14ac:dyDescent="0.3">
      <c r="A13" s="21">
        <v>35</v>
      </c>
      <c r="B13" s="22" t="s">
        <v>9</v>
      </c>
      <c r="D13" s="36">
        <v>4694</v>
      </c>
      <c r="E13" s="37"/>
      <c r="F13" s="37">
        <f t="shared" si="0"/>
        <v>4694</v>
      </c>
      <c r="G13" s="38">
        <v>3.7075057733289091E-2</v>
      </c>
      <c r="H13" s="36">
        <f t="shared" si="1"/>
        <v>4874.7309306895659</v>
      </c>
      <c r="I13" s="38">
        <f t="shared" si="2"/>
        <v>2.1496820613291277E-4</v>
      </c>
      <c r="J13" s="46">
        <f t="shared" si="3"/>
        <v>17317.222802156881</v>
      </c>
    </row>
    <row r="14" spans="1:10" x14ac:dyDescent="0.3">
      <c r="A14" s="21">
        <v>43</v>
      </c>
      <c r="B14" s="22" t="s">
        <v>10</v>
      </c>
      <c r="D14" s="36">
        <v>119354</v>
      </c>
      <c r="E14" s="37"/>
      <c r="F14" s="37">
        <f t="shared" si="0"/>
        <v>119354</v>
      </c>
      <c r="G14" s="38">
        <v>3.7475762723633239E-2</v>
      </c>
      <c r="H14" s="36">
        <f t="shared" si="1"/>
        <v>124001.03330149206</v>
      </c>
      <c r="I14" s="38">
        <f t="shared" si="2"/>
        <v>5.4682566210231022E-3</v>
      </c>
      <c r="J14" s="46">
        <f t="shared" si="3"/>
        <v>440507.08683440188</v>
      </c>
    </row>
    <row r="15" spans="1:10" x14ac:dyDescent="0.3">
      <c r="A15" s="21">
        <v>46</v>
      </c>
      <c r="B15" s="22" t="s">
        <v>11</v>
      </c>
      <c r="D15" s="36">
        <v>76484</v>
      </c>
      <c r="E15" s="37">
        <f>24326051/1000</f>
        <v>24326.050999999999</v>
      </c>
      <c r="F15" s="37">
        <f t="shared" si="0"/>
        <v>100810.05100000001</v>
      </c>
      <c r="G15" s="38">
        <v>1.73852288627847E-2</v>
      </c>
      <c r="H15" s="36">
        <f t="shared" si="1"/>
        <v>102593.66535201676</v>
      </c>
      <c r="I15" s="38">
        <f t="shared" si="2"/>
        <v>4.5242243141004829E-3</v>
      </c>
      <c r="J15" s="46">
        <f t="shared" si="3"/>
        <v>364458.54884127498</v>
      </c>
    </row>
    <row r="16" spans="1:10" x14ac:dyDescent="0.3">
      <c r="A16" s="21">
        <v>49</v>
      </c>
      <c r="B16" s="22" t="s">
        <v>12</v>
      </c>
      <c r="D16" s="36">
        <v>489052</v>
      </c>
      <c r="E16" s="37"/>
      <c r="F16" s="37">
        <f t="shared" si="0"/>
        <v>489052</v>
      </c>
      <c r="G16" s="38">
        <v>1.7338737462975269E-2</v>
      </c>
      <c r="H16" s="36">
        <f t="shared" si="1"/>
        <v>497681.16302597563</v>
      </c>
      <c r="I16" s="38">
        <f t="shared" si="2"/>
        <v>2.1946980943767045E-2</v>
      </c>
      <c r="J16" s="46">
        <f t="shared" si="3"/>
        <v>1767985.9067294693</v>
      </c>
    </row>
    <row r="17" spans="1:11" x14ac:dyDescent="0.3">
      <c r="A17" s="21" t="s">
        <v>19</v>
      </c>
      <c r="B17" s="22" t="s">
        <v>20</v>
      </c>
      <c r="D17" s="36">
        <v>60001</v>
      </c>
      <c r="F17" s="37">
        <f>+E17+D17</f>
        <v>60001</v>
      </c>
      <c r="G17" s="38">
        <v>8.5977138420629665E-2</v>
      </c>
      <c r="H17" s="36">
        <f>+F17/(1-G17)</f>
        <v>65644.96635929028</v>
      </c>
      <c r="I17" s="38">
        <f t="shared" si="2"/>
        <v>2.8948429893987711E-3</v>
      </c>
      <c r="J17" s="46">
        <f t="shared" si="3"/>
        <v>233200.25750080036</v>
      </c>
    </row>
    <row r="18" spans="1:11" x14ac:dyDescent="0.3">
      <c r="A18" s="34">
        <v>5</v>
      </c>
      <c r="B18" s="35" t="s">
        <v>17</v>
      </c>
      <c r="C18" s="35"/>
      <c r="D18" s="40">
        <v>7521</v>
      </c>
      <c r="E18" s="35"/>
      <c r="F18" s="41">
        <f t="shared" si="0"/>
        <v>7521</v>
      </c>
      <c r="G18" s="42">
        <v>3.8409510307216045E-2</v>
      </c>
      <c r="H18" s="40">
        <f t="shared" si="1"/>
        <v>7821.4167887651065</v>
      </c>
      <c r="I18" s="42">
        <f t="shared" si="2"/>
        <v>3.4491256243774715E-4</v>
      </c>
      <c r="J18" s="47">
        <f t="shared" si="3"/>
        <v>27785.167855493528</v>
      </c>
      <c r="K18" s="38"/>
    </row>
    <row r="19" spans="1:11" x14ac:dyDescent="0.3">
      <c r="A19" s="22" t="s">
        <v>30</v>
      </c>
      <c r="H19" s="37">
        <f>SUM(H7:H18)</f>
        <v>22676520.488223113</v>
      </c>
      <c r="I19" s="44">
        <f>SUM(I7:I18)</f>
        <v>0.99999999999999989</v>
      </c>
      <c r="J19" s="46">
        <f>SUM(J7:J18)</f>
        <v>80557134.99999997</v>
      </c>
    </row>
    <row r="20" spans="1:11" x14ac:dyDescent="0.3">
      <c r="J20" s="46"/>
    </row>
    <row r="21" spans="1:11" x14ac:dyDescent="0.3">
      <c r="A21" s="34" t="s">
        <v>15</v>
      </c>
      <c r="B21" s="35" t="s">
        <v>45</v>
      </c>
      <c r="C21" s="35"/>
      <c r="D21" s="40"/>
      <c r="E21" s="35"/>
      <c r="F21" s="41"/>
      <c r="G21" s="42"/>
      <c r="H21" s="35"/>
      <c r="I21" s="35"/>
      <c r="J21" s="47">
        <v>6726</v>
      </c>
    </row>
    <row r="22" spans="1:11" x14ac:dyDescent="0.3">
      <c r="B22" s="22" t="s">
        <v>21</v>
      </c>
      <c r="H22" s="37"/>
      <c r="J22" s="46">
        <v>80563861</v>
      </c>
    </row>
    <row r="24" spans="1:11" x14ac:dyDescent="0.3">
      <c r="A24" s="12" t="s">
        <v>41</v>
      </c>
      <c r="D24" s="22"/>
      <c r="H24" s="36"/>
      <c r="K24" s="38"/>
    </row>
    <row r="25" spans="1:11" x14ac:dyDescent="0.3">
      <c r="A25" s="24" t="s">
        <v>47</v>
      </c>
    </row>
    <row r="26" spans="1:11" x14ac:dyDescent="0.3">
      <c r="A26" s="12" t="s">
        <v>44</v>
      </c>
    </row>
    <row r="27" spans="1:11" x14ac:dyDescent="0.3">
      <c r="A27" s="12" t="s">
        <v>46</v>
      </c>
    </row>
  </sheetData>
  <mergeCells count="5">
    <mergeCell ref="D4:F4"/>
    <mergeCell ref="A6:B6"/>
    <mergeCell ref="A1:J1"/>
    <mergeCell ref="A3:J3"/>
    <mergeCell ref="A2:J2"/>
  </mergeCells>
  <pageMargins left="0.7" right="0.7" top="0.75" bottom="0.75" header="0.3" footer="0.3"/>
  <pageSetup scale="9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2022-07-28T07:00:00+00:00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0A9FC9-105D-49DE-B4DA-761290EAAAF1}"/>
</file>

<file path=customXml/itemProps2.xml><?xml version="1.0" encoding="utf-8"?>
<ds:datastoreItem xmlns:ds="http://schemas.openxmlformats.org/officeDocument/2006/customXml" ds:itemID="{2F026E04-057B-474F-9B35-F8173F7951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A919A5-910D-4563-BBDF-6F67D0157937}">
  <ds:schemaRefs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6c82624b-015b-4741-a0e7-93241e8a1b4b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3E0BCEA-8448-4950-8561-B6C1D3521B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Sheet1</vt:lpstr>
      <vt:lpstr>RY1</vt:lpstr>
      <vt:lpstr>RY2</vt:lpstr>
      <vt:lpstr>RY3</vt:lpstr>
      <vt:lpstr>'RY1'!Print_Area</vt:lpstr>
      <vt:lpstr>'RY2'!Print_Area</vt:lpstr>
      <vt:lpstr>'RY3'!Print_Area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Watkins</dc:creator>
  <cp:lastModifiedBy>Jenny Dolen</cp:lastModifiedBy>
  <cp:lastPrinted>2022-07-12T15:38:24Z</cp:lastPrinted>
  <dcterms:created xsi:type="dcterms:W3CDTF">2022-07-11T10:46:40Z</dcterms:created>
  <dcterms:modified xsi:type="dcterms:W3CDTF">2022-07-12T15:39:43Z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