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Distributed Generation Report to UTC\Year 4\"/>
    </mc:Choice>
  </mc:AlternateContent>
  <bookViews>
    <workbookView xWindow="1210" yWindow="58" windowWidth="20517" windowHeight="9815"/>
  </bookViews>
  <sheets>
    <sheet name="DG Annual Report" sheetId="2" r:id="rId1"/>
    <sheet name="calcs for Annl Enrgy Prod table" sheetId="3" r:id="rId2"/>
  </sheets>
  <definedNames>
    <definedName name="Fuel_Type" localSheetId="0">#REF!</definedName>
    <definedName name="Fuel_Type">#REF!</definedName>
    <definedName name="_xlnm.Print_Area" localSheetId="0">'DG Annual Report'!$A$1:$H$61</definedName>
    <definedName name="Technology" localSheetId="0">#REF!</definedName>
    <definedName name="Technology">#REF!</definedName>
  </definedNames>
  <calcPr calcId="162913"/>
</workbook>
</file>

<file path=xl/calcChain.xml><?xml version="1.0" encoding="utf-8"?>
<calcChain xmlns="http://schemas.openxmlformats.org/spreadsheetml/2006/main">
  <c r="F6" i="3" l="1"/>
  <c r="G37" i="2" l="1"/>
  <c r="G38" i="2"/>
  <c r="F5" i="3"/>
  <c r="G27" i="2" l="1"/>
  <c r="G26" i="2"/>
  <c r="G24" i="2"/>
  <c r="G23" i="2"/>
  <c r="D23" i="2"/>
  <c r="A12" i="2"/>
  <c r="D44" i="2" l="1"/>
  <c r="D43" i="2"/>
  <c r="D18" i="2"/>
  <c r="F47" i="2" l="1"/>
  <c r="F58" i="2"/>
  <c r="E58" i="2"/>
  <c r="C58" i="2"/>
  <c r="B58" i="2"/>
  <c r="A38" i="2" l="1"/>
  <c r="A33" i="2"/>
  <c r="B14" i="2"/>
  <c r="B13" i="2"/>
  <c r="F21" i="2"/>
  <c r="F30" i="2" l="1"/>
  <c r="E30" i="2"/>
  <c r="C30" i="2"/>
  <c r="B30" i="2"/>
</calcChain>
</file>

<file path=xl/sharedStrings.xml><?xml version="1.0" encoding="utf-8"?>
<sst xmlns="http://schemas.openxmlformats.org/spreadsheetml/2006/main" count="83" uniqueCount="66">
  <si>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</si>
  <si>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</si>
  <si>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</si>
  <si>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</si>
  <si>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</si>
  <si>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</si>
  <si>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</si>
  <si>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</si>
  <si>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</si>
  <si>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Report due by August 1 for the previous reporting year ending April 30.</t>
  </si>
  <si>
    <t xml:space="preserve">Report Year Ending April 30, 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</si>
  <si>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</si>
  <si>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</si>
  <si>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</si>
  <si>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</si>
  <si>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</si>
  <si>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</si>
  <si>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</si>
  <si>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</si>
  <si>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</si>
  <si>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</si>
  <si>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</si>
  <si>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</si>
  <si>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</si>
  <si>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</si>
  <si>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</si>
  <si>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</si>
  <si>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</si>
  <si>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</si>
  <si>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</si>
  <si>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</si>
  <si>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 xml:space="preserve">* Nameplate capacity reported AC </t>
  </si>
  <si>
    <t>Bio-Methane from Dairy Digester</t>
  </si>
  <si>
    <t>Bio-Methane from Waste Water Treatment</t>
  </si>
  <si>
    <t>Landfill Methane</t>
  </si>
  <si>
    <t>Hydro</t>
  </si>
  <si>
    <t>PV</t>
  </si>
  <si>
    <r>
      <t>Truck test facility</t>
    </r>
    <r>
      <rPr>
        <vertAlign val="superscript"/>
        <sz val="12"/>
        <color theme="1"/>
        <rFont val="Times New Roman"/>
        <family val="1"/>
      </rPr>
      <t>2</t>
    </r>
  </si>
  <si>
    <t>Battery Storage</t>
  </si>
  <si>
    <t>2 Truck test facility utilizes AC dynamometers for generative braking in multiple stationary test cells</t>
  </si>
  <si>
    <t>Sched 91</t>
  </si>
  <si>
    <t>Puget Sound Energy</t>
  </si>
  <si>
    <t>22.4 MW *</t>
  </si>
  <si>
    <t>* Requirement as of 4/30/2019, changed to 179.2 MW on July 28, 2019</t>
  </si>
  <si>
    <t>Details</t>
  </si>
  <si>
    <t>Delivered</t>
  </si>
  <si>
    <t>kWhs from Grid to Customer, measured by Register 1 of Net Meter</t>
  </si>
  <si>
    <t>N/A</t>
  </si>
  <si>
    <t xml:space="preserve">Returned </t>
  </si>
  <si>
    <t>kWhs from Customer to Grid, measured by Register 2 of Net Meter</t>
  </si>
  <si>
    <t>UTC Term on Report</t>
  </si>
  <si>
    <t>Internal PSE Term</t>
  </si>
  <si>
    <t>Production</t>
  </si>
  <si>
    <t>Sum Production Meters behind net meters (includes Production and Production Subtracted registers)</t>
  </si>
  <si>
    <t>Produced</t>
  </si>
  <si>
    <t>Consumed</t>
  </si>
  <si>
    <t>A</t>
  </si>
  <si>
    <t>B</t>
  </si>
  <si>
    <t>C</t>
  </si>
  <si>
    <t>Production (C ) - Returned (B) for all with Production &gt; 0</t>
  </si>
  <si>
    <t>All Net Metered Systems</t>
  </si>
  <si>
    <t xml:space="preserve">Consumption </t>
  </si>
  <si>
    <t xml:space="preserve">A Customer's total energy consumption is Production (C ) + Delivered from grid (A) - Returned to grid (B)  </t>
  </si>
  <si>
    <r>
      <t>PSE report pulls from energy BILLED during periods May 2018 - April 2019.  "Valid From” field is interpreted as the Net Meter Installation Date. Further, it’s assumed that depending on the date, it takes a month or two for produced/delivered/returned energy to be reflected on a bill.  Therefore, If the Net Meter installation is before the 15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of a month, then the billed data for the current month is excluded from the analysis. If the Net Meter installation was after the 15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of a month, then the current + following month is excluded.</t>
    </r>
  </si>
  <si>
    <t>*See PSE data definitions and calculations on next tab</t>
  </si>
  <si>
    <t>From Systems where Metered Production &gt;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</si>
</sst>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5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30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9" fontId="3" fillId="2" borderId="2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1" fontId="3" fillId="2" borderId="20" xfId="0" applyNumberFormat="1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3" fontId="3" fillId="2" borderId="4" xfId="0" applyNumberFormat="1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3" fontId="31" fillId="2" borderId="20" xfId="134" applyNumberFormat="1" applyFont="1" applyFill="1" applyBorder="1" applyAlignment="1">
      <alignment horizontal="right"/>
    </xf>
    <xf numFmtId="0" fontId="3" fillId="2" borderId="32" xfId="0" applyFont="1" applyFill="1" applyBorder="1" applyAlignment="1">
      <alignment horizontal="left"/>
    </xf>
    <xf numFmtId="0" fontId="3" fillId="2" borderId="33" xfId="0" applyFont="1" applyFill="1" applyBorder="1" applyAlignment="1"/>
    <xf numFmtId="0" fontId="3" fillId="2" borderId="33" xfId="0" applyFont="1" applyFill="1" applyBorder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3" fontId="32" fillId="0" borderId="0" xfId="0" applyNumberFormat="1" applyFont="1"/>
    <xf numFmtId="0" fontId="32" fillId="0" borderId="0" xfId="0" applyFont="1"/>
    <xf numFmtId="0" fontId="32" fillId="0" borderId="0" xfId="0" applyFont="1" applyAlignment="1">
      <alignment wrapText="1"/>
    </xf>
    <xf numFmtId="3" fontId="0" fillId="0" borderId="0" xfId="0" applyNumberFormat="1" applyFont="1"/>
    <xf numFmtId="3" fontId="32" fillId="58" borderId="0" xfId="0" applyNumberFormat="1" applyFont="1" applyFill="1"/>
    <xf numFmtId="3" fontId="0" fillId="58" borderId="0" xfId="0" applyNumberFormat="1" applyFill="1"/>
    <xf numFmtId="3" fontId="32" fillId="0" borderId="0" xfId="0" applyNumberFormat="1" applyFont="1" applyAlignment="1">
      <alignment wrapText="1"/>
    </xf>
    <xf numFmtId="0" fontId="33" fillId="0" borderId="0" xfId="0" applyFont="1" applyAlignment="1">
      <alignment wrapText="1"/>
    </xf>
    <xf numFmtId="0" fontId="0" fillId="0" borderId="0" xfId="0" applyAlignment="1">
      <alignment wrapText="1"/>
    </xf>
  </cellXfs>
  <cellStyles count="135">
    <cellStyle name="Accent1 - 20%" xfId="3"/>
    <cellStyle name="Accent1 - 40%" xfId="4"/>
    <cellStyle name="Accent1 - 60%" xfId="5"/>
    <cellStyle name="Accent1 2" xfId="2"/>
    <cellStyle name="Accent1 3" xfId="87"/>
    <cellStyle name="Accent1 4" xfId="93"/>
    <cellStyle name="Accent1 5" xfId="128"/>
    <cellStyle name="Accent2 - 20%" xfId="7"/>
    <cellStyle name="Accent2 - 40%" xfId="8"/>
    <cellStyle name="Accent2 - 60%" xfId="9"/>
    <cellStyle name="Accent2 2" xfId="6"/>
    <cellStyle name="Accent2 3" xfId="88"/>
    <cellStyle name="Accent2 4" xfId="94"/>
    <cellStyle name="Accent2 5" xfId="129"/>
    <cellStyle name="Accent3 - 20%" xfId="11"/>
    <cellStyle name="Accent3 - 40%" xfId="12"/>
    <cellStyle name="Accent3 - 60%" xfId="13"/>
    <cellStyle name="Accent3 2" xfId="10"/>
    <cellStyle name="Accent3 3" xfId="89"/>
    <cellStyle name="Accent3 4" xfId="95"/>
    <cellStyle name="Accent3 5" xfId="130"/>
    <cellStyle name="Accent4 - 20%" xfId="15"/>
    <cellStyle name="Accent4 - 40%" xfId="16"/>
    <cellStyle name="Accent4 - 60%" xfId="17"/>
    <cellStyle name="Accent4 2" xfId="14"/>
    <cellStyle name="Accent4 3" xfId="90"/>
    <cellStyle name="Accent4 4" xfId="96"/>
    <cellStyle name="Accent4 5" xfId="131"/>
    <cellStyle name="Accent5 - 20%" xfId="19"/>
    <cellStyle name="Accent5 - 40%" xfId="20"/>
    <cellStyle name="Accent5 - 60%" xfId="21"/>
    <cellStyle name="Accent5 2" xfId="18"/>
    <cellStyle name="Accent5 3" xfId="91"/>
    <cellStyle name="Accent5 4" xfId="97"/>
    <cellStyle name="Accent5 5" xfId="132"/>
    <cellStyle name="Accent6 - 20%" xfId="23"/>
    <cellStyle name="Accent6 - 40%" xfId="24"/>
    <cellStyle name="Accent6 - 60%" xfId="25"/>
    <cellStyle name="Accent6 2" xfId="22"/>
    <cellStyle name="Accent6 3" xfId="92"/>
    <cellStyle name="Accent6 4" xfId="98"/>
    <cellStyle name="Accent6 5" xfId="133"/>
    <cellStyle name="Bad 2" xfId="26"/>
    <cellStyle name="Calculation 2" xfId="27"/>
    <cellStyle name="Check Cell 2" xfId="28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86"/>
    <cellStyle name="Normal 4" xfId="134"/>
    <cellStyle name="Note 2" xfId="40"/>
    <cellStyle name="Note 3" xfId="99"/>
    <cellStyle name="Output 2" xfId="41"/>
    <cellStyle name="SAPBEXaggData" xfId="42"/>
    <cellStyle name="SAPBEXaggData 2" xfId="100"/>
    <cellStyle name="SAPBEXaggDataEmph" xfId="43"/>
    <cellStyle name="SAPBEXaggItem" xfId="44"/>
    <cellStyle name="SAPBEXaggItem 2" xfId="101"/>
    <cellStyle name="SAPBEXaggItemX" xfId="45"/>
    <cellStyle name="SAPBEXchaText" xfId="46"/>
    <cellStyle name="SAPBEXchaText 2" xfId="102"/>
    <cellStyle name="SAPBEXexcBad7" xfId="47"/>
    <cellStyle name="SAPBEXexcBad7 2" xfId="103"/>
    <cellStyle name="SAPBEXexcBad8" xfId="48"/>
    <cellStyle name="SAPBEXexcBad8 2" xfId="104"/>
    <cellStyle name="SAPBEXexcBad9" xfId="49"/>
    <cellStyle name="SAPBEXexcBad9 2" xfId="105"/>
    <cellStyle name="SAPBEXexcCritical4" xfId="50"/>
    <cellStyle name="SAPBEXexcCritical4 2" xfId="106"/>
    <cellStyle name="SAPBEXexcCritical5" xfId="51"/>
    <cellStyle name="SAPBEXexcCritical5 2" xfId="107"/>
    <cellStyle name="SAPBEXexcCritical6" xfId="52"/>
    <cellStyle name="SAPBEXexcCritical6 2" xfId="108"/>
    <cellStyle name="SAPBEXexcGood1" xfId="53"/>
    <cellStyle name="SAPBEXexcGood1 2" xfId="109"/>
    <cellStyle name="SAPBEXexcGood2" xfId="54"/>
    <cellStyle name="SAPBEXexcGood2 2" xfId="110"/>
    <cellStyle name="SAPBEXexcGood3" xfId="55"/>
    <cellStyle name="SAPBEXexcGood3 2" xfId="111"/>
    <cellStyle name="SAPBEXfilterDrill" xfId="56"/>
    <cellStyle name="SAPBEXfilterDrill 2" xfId="112"/>
    <cellStyle name="SAPBEXfilterItem" xfId="57"/>
    <cellStyle name="SAPBEXfilterText" xfId="58"/>
    <cellStyle name="SAPBEXformats" xfId="59"/>
    <cellStyle name="SAPBEXformats 2" xfId="113"/>
    <cellStyle name="SAPBEXheaderItem" xfId="60"/>
    <cellStyle name="SAPBEXheaderItem 2" xfId="114"/>
    <cellStyle name="SAPBEXheaderText" xfId="61"/>
    <cellStyle name="SAPBEXheaderText 2" xfId="115"/>
    <cellStyle name="SAPBEXHLevel0" xfId="62"/>
    <cellStyle name="SAPBEXHLevel0 2" xfId="116"/>
    <cellStyle name="SAPBEXHLevel0X" xfId="63"/>
    <cellStyle name="SAPBEXHLevel0X 2" xfId="117"/>
    <cellStyle name="SAPBEXHLevel1" xfId="64"/>
    <cellStyle name="SAPBEXHLevel1 2" xfId="118"/>
    <cellStyle name="SAPBEXHLevel1X" xfId="65"/>
    <cellStyle name="SAPBEXHLevel1X 2" xfId="119"/>
    <cellStyle name="SAPBEXHLevel2" xfId="66"/>
    <cellStyle name="SAPBEXHLevel2 2" xfId="120"/>
    <cellStyle name="SAPBEXHLevel2X" xfId="67"/>
    <cellStyle name="SAPBEXHLevel2X 2" xfId="121"/>
    <cellStyle name="SAPBEXHLevel3" xfId="68"/>
    <cellStyle name="SAPBEXHLevel3 2" xfId="122"/>
    <cellStyle name="SAPBEXHLevel3X" xfId="69"/>
    <cellStyle name="SAPBEXHLevel3X 2" xfId="123"/>
    <cellStyle name="SAPBEXinputData" xfId="70"/>
    <cellStyle name="SAPBEXinputData 2" xfId="124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25"/>
    <cellStyle name="SAPBEXstdDataEmph" xfId="77"/>
    <cellStyle name="SAPBEXstdItem" xfId="78"/>
    <cellStyle name="SAPBEXstdItem 2" xfId="126"/>
    <cellStyle name="SAPBEXstdItemX" xfId="79"/>
    <cellStyle name="SAPBEXtitle" xfId="80"/>
    <cellStyle name="SAPBEXunassignedItem" xfId="81"/>
    <cellStyle name="SAPBEXunassignedItem 2" xfId="127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504266</xdr:colOff>
      <xdr:row>9</xdr:row>
      <xdr:rowOff>1034</xdr:rowOff>
    </xdr:to>
    <xdr:pic>
      <xdr:nvPicPr>
        <xdr:cNvPr id="3" name="Picture 2" descr="https://home.utc.wa.gov/sites/communications/Communications%20Resources/UTC%20Primary%20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workbookViewId="0">
      <selection activeCell="C40" sqref="C40"/>
    </sheetView>
  </sheetViews>
  <sheetFormatPr defaultColWidth="9.296875" defaultRowHeight="15.55" x14ac:dyDescent="0.3"/>
  <cols>
    <col min="1" max="1" width="36.59765625" style="1" customWidth="1"/>
    <col min="2" max="2" width="27.296875" style="1" customWidth="1"/>
    <col min="3" max="3" width="30" style="1" customWidth="1"/>
    <col min="4" max="4" width="29.09765625" style="1" customWidth="1"/>
    <col min="5" max="7" width="19.09765625" style="1" customWidth="1"/>
    <col min="8" max="8" width="17.296875" style="1" customWidth="1"/>
    <col min="9" max="16384" width="9.296875" style="1"/>
  </cols>
  <sheetData>
    <row r="1" spans="1:7" ht="17.3" x14ac:dyDescent="0.3">
      <c r="A1" s="13"/>
      <c r="B1" s="13"/>
      <c r="C1" s="13"/>
      <c r="D1" s="4"/>
      <c r="E1" s="13"/>
      <c r="F1" s="13"/>
      <c r="G1" s="13"/>
    </row>
    <row r="2" spans="1:7" ht="17.3" x14ac:dyDescent="0.3">
      <c r="A2" s="13"/>
      <c r="C2" s="14" t="s">
        <v>30</v>
      </c>
      <c r="E2" s="13"/>
      <c r="F2" s="13"/>
      <c r="G2" s="13"/>
    </row>
    <row r="3" spans="1:7" ht="17.3" x14ac:dyDescent="0.3">
      <c r="A3" s="4"/>
      <c r="B3" s="4"/>
      <c r="C3" s="4"/>
      <c r="D3" s="4"/>
      <c r="E3" s="4"/>
      <c r="F3" s="4"/>
      <c r="G3" s="4"/>
    </row>
    <row r="4" spans="1:7" s="9" customFormat="1" x14ac:dyDescent="0.3">
      <c r="B4" s="15"/>
      <c r="C4" s="85" t="s">
        <v>9</v>
      </c>
      <c r="D4" s="15"/>
      <c r="E4" s="15"/>
      <c r="F4" s="15"/>
      <c r="G4" s="15"/>
    </row>
    <row r="5" spans="1:7" s="9" customFormat="1" x14ac:dyDescent="0.3">
      <c r="B5" s="16"/>
      <c r="C5" s="85" t="s">
        <v>27</v>
      </c>
      <c r="D5" s="16"/>
      <c r="E5" s="16"/>
      <c r="F5" s="16"/>
      <c r="G5" s="16"/>
    </row>
    <row r="6" spans="1:7" s="9" customFormat="1" x14ac:dyDescent="0.3">
      <c r="A6"/>
      <c r="B6" s="3"/>
      <c r="C6" s="3"/>
      <c r="D6" s="3"/>
      <c r="E6" s="3"/>
      <c r="F6" s="3"/>
      <c r="G6" s="3"/>
    </row>
    <row r="7" spans="1:7" ht="17.850000000000001" x14ac:dyDescent="0.35">
      <c r="A7" s="17"/>
      <c r="B7" s="18" t="s">
        <v>11</v>
      </c>
      <c r="C7" s="5" t="s">
        <v>41</v>
      </c>
      <c r="D7" s="5"/>
      <c r="E7" s="5"/>
    </row>
    <row r="8" spans="1:7" ht="17.850000000000001" x14ac:dyDescent="0.35">
      <c r="A8" s="6"/>
      <c r="B8" s="6"/>
      <c r="C8" s="50"/>
      <c r="D8" s="6"/>
      <c r="E8" s="6"/>
      <c r="F8" s="6"/>
      <c r="G8" s="6"/>
    </row>
    <row r="9" spans="1:7" ht="17.850000000000001" x14ac:dyDescent="0.35">
      <c r="A9" s="19"/>
      <c r="B9" s="20" t="s">
        <v>10</v>
      </c>
      <c r="C9" s="5">
        <v>2019</v>
      </c>
      <c r="D9" s="12"/>
      <c r="E9" s="6"/>
      <c r="F9" s="6"/>
      <c r="G9" s="6"/>
    </row>
    <row r="10" spans="1:7" x14ac:dyDescent="0.3">
      <c r="A10" s="12"/>
      <c r="B10" s="12"/>
      <c r="C10" s="2"/>
      <c r="D10" s="2"/>
      <c r="E10" s="12"/>
      <c r="F10" s="12"/>
      <c r="G10" s="12"/>
    </row>
    <row r="11" spans="1:7" x14ac:dyDescent="0.3">
      <c r="A11" s="10" t="s">
        <v>42</v>
      </c>
      <c r="B11" s="12" t="s">
        <v>0</v>
      </c>
      <c r="C11" s="12"/>
      <c r="D11" s="12"/>
      <c r="E11" s="12"/>
      <c r="F11" s="12"/>
      <c r="G11" s="12"/>
    </row>
    <row r="12" spans="1:7" x14ac:dyDescent="0.3">
      <c r="A12" s="11">
        <f>62.117/22.4</f>
        <v>2.7730803571428573</v>
      </c>
      <c r="B12" s="12" t="s">
        <v>1</v>
      </c>
      <c r="C12" s="12"/>
      <c r="D12" s="12"/>
      <c r="E12" s="12"/>
      <c r="F12" s="12"/>
      <c r="G12" s="12"/>
    </row>
    <row r="13" spans="1:7" x14ac:dyDescent="0.3">
      <c r="A13" s="10">
        <v>8399</v>
      </c>
      <c r="B13" s="12" t="str">
        <f>CONCATENATE("Total number of customers with net metering systems as of April 30, ",C9)</f>
        <v>Total number of customers with net metering systems as of April 30, 2019</v>
      </c>
      <c r="C13" s="12"/>
      <c r="D13" s="12"/>
      <c r="E13" s="12"/>
      <c r="F13" s="12"/>
      <c r="G13" s="12"/>
    </row>
    <row r="14" spans="1:7" x14ac:dyDescent="0.3">
      <c r="A14" s="10">
        <v>290</v>
      </c>
      <c r="B14" s="12" t="str">
        <f>CONCATENATE("Total number of customers with meter aggregation as of April 30, ",C9)</f>
        <v>Total number of customers with meter aggregation as of April 30, 2019</v>
      </c>
      <c r="C14" s="12"/>
      <c r="D14" s="12"/>
      <c r="E14" s="12"/>
      <c r="F14" s="12"/>
      <c r="G14" s="12"/>
    </row>
    <row r="15" spans="1:7" x14ac:dyDescent="0.3">
      <c r="A15" s="1" t="s">
        <v>43</v>
      </c>
    </row>
    <row r="16" spans="1:7" x14ac:dyDescent="0.3">
      <c r="A16" s="12"/>
      <c r="B16" s="12"/>
      <c r="C16" s="12"/>
      <c r="D16" s="12"/>
      <c r="E16" s="12"/>
      <c r="F16" s="12"/>
      <c r="G16" s="12"/>
    </row>
    <row r="17" spans="1:7" x14ac:dyDescent="0.3">
      <c r="A17" s="86"/>
      <c r="B17" s="21"/>
      <c r="C17" s="21"/>
      <c r="D17" s="22" t="s">
        <v>28</v>
      </c>
      <c r="E17" s="21"/>
      <c r="F17" s="21"/>
      <c r="G17" s="48"/>
    </row>
    <row r="18" spans="1:7" x14ac:dyDescent="0.3">
      <c r="A18" s="87"/>
      <c r="B18" s="39"/>
      <c r="C18" s="39"/>
      <c r="D18" s="40" t="str">
        <f>CONCATENATE("Applicable to generation interconnected under ",C7,"'s Washington State net metering tariff.")</f>
        <v>Applicable to generation interconnected under Puget Sound Energy's Washington State net metering tariff.</v>
      </c>
      <c r="E18" s="39"/>
      <c r="F18" s="39"/>
      <c r="G18" s="49"/>
    </row>
    <row r="19" spans="1:7" x14ac:dyDescent="0.3">
      <c r="A19" s="88"/>
      <c r="B19" s="12"/>
      <c r="C19" s="12"/>
      <c r="D19" s="12"/>
      <c r="E19" s="12"/>
      <c r="F19" s="12"/>
      <c r="G19" s="12"/>
    </row>
    <row r="20" spans="1:7" ht="17.3" x14ac:dyDescent="0.3">
      <c r="A20" s="89"/>
      <c r="B20" s="36"/>
      <c r="C20" s="36"/>
      <c r="D20" s="37" t="s">
        <v>2</v>
      </c>
      <c r="E20" s="36"/>
      <c r="F20" s="36"/>
      <c r="G20" s="38"/>
    </row>
    <row r="21" spans="1:7" x14ac:dyDescent="0.3">
      <c r="A21" s="76"/>
      <c r="B21" s="30"/>
      <c r="C21" s="33" t="s">
        <v>7</v>
      </c>
      <c r="D21" s="53"/>
      <c r="E21" s="32"/>
      <c r="F21" s="31" t="str">
        <f>CONCATENATE("Total Installed Systems as of April 30, ",C9)</f>
        <v>Total Installed Systems as of April 30, 2019</v>
      </c>
      <c r="G21" s="34"/>
    </row>
    <row r="22" spans="1:7" ht="46.65" x14ac:dyDescent="0.3">
      <c r="A22" s="78" t="s">
        <v>4</v>
      </c>
      <c r="B22" s="58" t="s">
        <v>8</v>
      </c>
      <c r="C22" s="58" t="s">
        <v>18</v>
      </c>
      <c r="D22" s="59" t="s">
        <v>19</v>
      </c>
      <c r="E22" s="60" t="s">
        <v>8</v>
      </c>
      <c r="F22" s="58" t="s">
        <v>18</v>
      </c>
      <c r="G22" s="61" t="s">
        <v>19</v>
      </c>
    </row>
    <row r="23" spans="1:7" x14ac:dyDescent="0.3">
      <c r="A23" s="10" t="s">
        <v>12</v>
      </c>
      <c r="B23" s="23">
        <v>1841</v>
      </c>
      <c r="C23" s="24">
        <v>15829</v>
      </c>
      <c r="D23" s="54">
        <f>C23/B23</f>
        <v>8.5980445410103208</v>
      </c>
      <c r="E23" s="51">
        <v>8348</v>
      </c>
      <c r="F23" s="23">
        <v>61775</v>
      </c>
      <c r="G23" s="25">
        <f>F23/E23</f>
        <v>7.3999760421657879</v>
      </c>
    </row>
    <row r="24" spans="1:7" x14ac:dyDescent="0.3">
      <c r="A24" s="10" t="s">
        <v>13</v>
      </c>
      <c r="B24" s="23"/>
      <c r="C24" s="23"/>
      <c r="D24" s="54"/>
      <c r="E24" s="51">
        <v>29</v>
      </c>
      <c r="F24" s="23">
        <v>79</v>
      </c>
      <c r="G24" s="25">
        <f>F24/E24</f>
        <v>2.7241379310344827</v>
      </c>
    </row>
    <row r="25" spans="1:7" x14ac:dyDescent="0.3">
      <c r="A25" s="10" t="s">
        <v>15</v>
      </c>
      <c r="B25" s="23"/>
      <c r="C25" s="23"/>
      <c r="D25" s="54"/>
      <c r="E25" s="51"/>
      <c r="F25" s="23"/>
      <c r="G25" s="23"/>
    </row>
    <row r="26" spans="1:7" x14ac:dyDescent="0.3">
      <c r="A26" s="10" t="s">
        <v>14</v>
      </c>
      <c r="B26" s="23">
        <v>1</v>
      </c>
      <c r="C26" s="23">
        <v>56</v>
      </c>
      <c r="D26" s="54">
        <v>56</v>
      </c>
      <c r="E26" s="51">
        <v>6</v>
      </c>
      <c r="F26" s="23">
        <v>101</v>
      </c>
      <c r="G26" s="25">
        <f>F26/E26</f>
        <v>16.833333333333332</v>
      </c>
    </row>
    <row r="27" spans="1:7" ht="18.45" x14ac:dyDescent="0.3">
      <c r="A27" s="10" t="s">
        <v>16</v>
      </c>
      <c r="B27" s="23"/>
      <c r="C27" s="23"/>
      <c r="D27" s="55"/>
      <c r="E27" s="51">
        <v>16</v>
      </c>
      <c r="F27" s="23">
        <v>161</v>
      </c>
      <c r="G27" s="25">
        <f>F27/E27</f>
        <v>10.0625</v>
      </c>
    </row>
    <row r="28" spans="1:7" x14ac:dyDescent="0.3">
      <c r="A28" s="10"/>
      <c r="B28" s="23"/>
      <c r="C28" s="23"/>
      <c r="D28" s="55"/>
      <c r="E28" s="51"/>
      <c r="F28" s="23"/>
      <c r="G28" s="23"/>
    </row>
    <row r="29" spans="1:7" x14ac:dyDescent="0.3">
      <c r="A29" s="10"/>
      <c r="B29" s="23"/>
      <c r="C29" s="23"/>
      <c r="D29" s="55"/>
      <c r="E29" s="51"/>
      <c r="F29" s="23"/>
      <c r="G29" s="23"/>
    </row>
    <row r="30" spans="1:7" x14ac:dyDescent="0.3">
      <c r="A30" s="26" t="s">
        <v>6</v>
      </c>
      <c r="B30" s="27">
        <f>SUM(B23:B29)</f>
        <v>1842</v>
      </c>
      <c r="C30" s="27">
        <f>SUM(C23:C29)</f>
        <v>15885</v>
      </c>
      <c r="D30" s="56"/>
      <c r="E30" s="52">
        <f>SUM(E23:E29)</f>
        <v>8399</v>
      </c>
      <c r="F30" s="27">
        <f>SUM(F23:F29)</f>
        <v>62116</v>
      </c>
      <c r="G30" s="28"/>
    </row>
    <row r="31" spans="1:7" x14ac:dyDescent="0.3">
      <c r="A31" s="8"/>
      <c r="B31" s="7"/>
      <c r="C31" s="7"/>
      <c r="D31" s="7"/>
      <c r="E31" s="7"/>
      <c r="F31" s="7"/>
      <c r="G31" s="7"/>
    </row>
    <row r="32" spans="1:7" ht="17.3" x14ac:dyDescent="0.3">
      <c r="A32" s="35" t="s">
        <v>3</v>
      </c>
      <c r="B32" s="36"/>
      <c r="C32" s="36"/>
      <c r="D32" s="36"/>
      <c r="E32" s="36"/>
      <c r="F32" s="36"/>
      <c r="G32" s="38"/>
    </row>
    <row r="33" spans="1:8" x14ac:dyDescent="0.3">
      <c r="A33" s="41" t="str">
        <f>CONCATENATE("Total number of net metering credits expired after April 30, ",C9,".")</f>
        <v>Total number of net metering credits expired after April 30, 2019.</v>
      </c>
      <c r="B33" s="42"/>
      <c r="C33" s="42"/>
      <c r="D33" s="42"/>
      <c r="E33" s="42"/>
      <c r="F33" s="43"/>
      <c r="G33" s="90">
        <v>2730050</v>
      </c>
    </row>
    <row r="34" spans="1:8" x14ac:dyDescent="0.3">
      <c r="A34" s="12"/>
      <c r="B34" s="12"/>
      <c r="C34" s="12"/>
      <c r="D34" s="12"/>
      <c r="E34" s="12"/>
      <c r="F34" s="12"/>
      <c r="G34" s="12"/>
    </row>
    <row r="35" spans="1:8" ht="17.3" x14ac:dyDescent="0.3">
      <c r="A35" s="35" t="s">
        <v>21</v>
      </c>
      <c r="B35" s="36"/>
      <c r="C35" s="36"/>
      <c r="D35" s="36"/>
      <c r="E35" s="36"/>
      <c r="F35" s="36"/>
      <c r="G35" s="38"/>
    </row>
    <row r="36" spans="1:8" x14ac:dyDescent="0.3">
      <c r="A36" s="45" t="s">
        <v>25</v>
      </c>
      <c r="B36" s="46"/>
      <c r="C36" s="46"/>
      <c r="D36" s="46"/>
      <c r="E36" s="46"/>
      <c r="F36" s="47" t="s">
        <v>22</v>
      </c>
      <c r="G36" s="44">
        <v>52870802</v>
      </c>
    </row>
    <row r="37" spans="1:8" x14ac:dyDescent="0.3">
      <c r="A37" s="45" t="s">
        <v>26</v>
      </c>
      <c r="B37" s="46"/>
      <c r="C37" s="46"/>
      <c r="D37" s="46"/>
      <c r="E37" s="46"/>
      <c r="F37" s="47" t="s">
        <v>23</v>
      </c>
      <c r="G37" s="24">
        <f>'calcs for Annl Enrgy Prod table'!F5</f>
        <v>21340949</v>
      </c>
    </row>
    <row r="38" spans="1:8" x14ac:dyDescent="0.3">
      <c r="A38" s="45" t="str">
        <f>CONCATENATE("kWh exported to ",C7,"'s system from all installed net metering systems.")</f>
        <v>kWh exported to Puget Sound Energy's system from all installed net metering systems.</v>
      </c>
      <c r="B38" s="46"/>
      <c r="C38" s="46"/>
      <c r="D38" s="46"/>
      <c r="E38" s="46"/>
      <c r="F38" s="47" t="s">
        <v>24</v>
      </c>
      <c r="G38" s="24">
        <f>'calcs for Annl Enrgy Prod table'!E3</f>
        <v>32084953</v>
      </c>
    </row>
    <row r="39" spans="1:8" x14ac:dyDescent="0.3">
      <c r="A39" s="1" t="s">
        <v>20</v>
      </c>
    </row>
    <row r="40" spans="1:8" x14ac:dyDescent="0.3">
      <c r="A40" s="1" t="s">
        <v>64</v>
      </c>
    </row>
    <row r="42" spans="1:8" x14ac:dyDescent="0.3">
      <c r="A42" s="65"/>
      <c r="B42" s="66"/>
      <c r="C42" s="66"/>
      <c r="D42" s="67" t="s">
        <v>29</v>
      </c>
      <c r="E42" s="66"/>
      <c r="F42" s="66"/>
      <c r="G42" s="66"/>
      <c r="H42" s="68"/>
    </row>
    <row r="43" spans="1:8" x14ac:dyDescent="0.3">
      <c r="A43" s="69"/>
      <c r="B43" s="62"/>
      <c r="C43" s="62"/>
      <c r="D43" s="63" t="str">
        <f>CONCATENATE("Applies only to generation facilities not utilizing ",C7,"'s net metering tariff")</f>
        <v>Applies only to generation facilities not utilizing Puget Sound Energy's net metering tariff</v>
      </c>
      <c r="E43" s="62"/>
      <c r="F43" s="62"/>
      <c r="G43" s="62"/>
      <c r="H43" s="70"/>
    </row>
    <row r="44" spans="1:8" x14ac:dyDescent="0.3">
      <c r="A44" s="71"/>
      <c r="B44" s="72"/>
      <c r="C44" s="72"/>
      <c r="D44" s="73" t="str">
        <f>CONCATENATE("that are interconnected to ",C7,"'s Washington state electric distribution system.")</f>
        <v>that are interconnected to Puget Sound Energy's Washington state electric distribution system.</v>
      </c>
      <c r="E44" s="72"/>
      <c r="F44" s="72"/>
      <c r="G44" s="72"/>
      <c r="H44" s="74"/>
    </row>
    <row r="45" spans="1:8" x14ac:dyDescent="0.3">
      <c r="A45" s="12"/>
      <c r="B45" s="12"/>
      <c r="C45" s="12"/>
      <c r="D45" s="12"/>
      <c r="E45" s="12"/>
      <c r="F45" s="12"/>
      <c r="G45" s="12"/>
    </row>
    <row r="46" spans="1:8" ht="21.05" customHeight="1" x14ac:dyDescent="0.3">
      <c r="A46" s="35"/>
      <c r="B46" s="36"/>
      <c r="C46" s="36"/>
      <c r="D46" s="37" t="s">
        <v>2</v>
      </c>
      <c r="E46" s="36"/>
      <c r="F46" s="36"/>
      <c r="G46" s="38"/>
      <c r="H46" s="75"/>
    </row>
    <row r="47" spans="1:8" ht="18" customHeight="1" x14ac:dyDescent="0.3">
      <c r="A47" s="76"/>
      <c r="B47" s="30"/>
      <c r="C47" s="33" t="s">
        <v>7</v>
      </c>
      <c r="D47" s="53"/>
      <c r="E47" s="32"/>
      <c r="F47" s="31" t="str">
        <f>CONCATENATE("Total Installed Systems as of April 30, ",C9)</f>
        <v>Total Installed Systems as of April 30, 2019</v>
      </c>
      <c r="G47" s="53"/>
      <c r="H47" s="77"/>
    </row>
    <row r="48" spans="1:8" ht="85.55" customHeight="1" x14ac:dyDescent="0.3">
      <c r="A48" s="78" t="s">
        <v>4</v>
      </c>
      <c r="B48" s="58" t="s">
        <v>8</v>
      </c>
      <c r="C48" s="58" t="s">
        <v>18</v>
      </c>
      <c r="D48" s="59" t="s">
        <v>19</v>
      </c>
      <c r="E48" s="60" t="s">
        <v>8</v>
      </c>
      <c r="F48" s="58" t="s">
        <v>18</v>
      </c>
      <c r="G48" s="64" t="s">
        <v>19</v>
      </c>
      <c r="H48" s="29" t="s">
        <v>5</v>
      </c>
    </row>
    <row r="49" spans="1:8" ht="18" customHeight="1" x14ac:dyDescent="0.3">
      <c r="A49" s="91" t="s">
        <v>32</v>
      </c>
      <c r="B49" s="23">
        <v>7</v>
      </c>
      <c r="C49" s="24">
        <v>4507</v>
      </c>
      <c r="D49" s="54">
        <v>643.85714285714289</v>
      </c>
      <c r="E49" s="51"/>
      <c r="F49" s="23"/>
      <c r="G49" s="54"/>
      <c r="H49" s="79"/>
    </row>
    <row r="50" spans="1:8" ht="18" customHeight="1" x14ac:dyDescent="0.3">
      <c r="A50" s="91" t="s">
        <v>33</v>
      </c>
      <c r="B50" s="23">
        <v>2</v>
      </c>
      <c r="C50" s="24">
        <v>585</v>
      </c>
      <c r="D50" s="54">
        <v>292.5</v>
      </c>
      <c r="E50" s="92"/>
      <c r="F50" s="23"/>
      <c r="G50" s="54"/>
      <c r="H50" s="93"/>
    </row>
    <row r="51" spans="1:8" ht="18" customHeight="1" x14ac:dyDescent="0.3">
      <c r="A51" s="91" t="s">
        <v>34</v>
      </c>
      <c r="B51" s="23">
        <v>2</v>
      </c>
      <c r="C51" s="24">
        <v>5700</v>
      </c>
      <c r="D51" s="54">
        <v>2850</v>
      </c>
      <c r="E51" s="92"/>
      <c r="F51" s="23"/>
      <c r="G51" s="54"/>
      <c r="H51" s="93"/>
    </row>
    <row r="52" spans="1:8" ht="18" customHeight="1" x14ac:dyDescent="0.3">
      <c r="A52" s="91" t="s">
        <v>35</v>
      </c>
      <c r="B52" s="23">
        <v>5</v>
      </c>
      <c r="C52" s="23">
        <v>7220</v>
      </c>
      <c r="D52" s="54">
        <v>1444</v>
      </c>
      <c r="E52" s="51"/>
      <c r="F52" s="23"/>
      <c r="G52" s="55"/>
      <c r="H52" s="79"/>
    </row>
    <row r="53" spans="1:8" ht="18" customHeight="1" x14ac:dyDescent="0.3">
      <c r="A53" s="91" t="s">
        <v>36</v>
      </c>
      <c r="B53" s="23">
        <v>8</v>
      </c>
      <c r="C53" s="23">
        <v>1614</v>
      </c>
      <c r="D53" s="54">
        <v>201.75</v>
      </c>
      <c r="E53" s="51">
        <v>2</v>
      </c>
      <c r="F53" s="23">
        <v>256</v>
      </c>
      <c r="G53" s="55">
        <v>128</v>
      </c>
      <c r="H53" s="79" t="s">
        <v>40</v>
      </c>
    </row>
    <row r="54" spans="1:8" ht="18" customHeight="1" x14ac:dyDescent="0.3">
      <c r="A54" s="91" t="s">
        <v>13</v>
      </c>
      <c r="B54" s="23">
        <v>3</v>
      </c>
      <c r="C54" s="23">
        <v>4478</v>
      </c>
      <c r="D54" s="54">
        <v>1492.6666666666667</v>
      </c>
      <c r="E54" s="51"/>
      <c r="F54" s="23"/>
      <c r="G54" s="55"/>
      <c r="H54" s="79"/>
    </row>
    <row r="55" spans="1:8" ht="18" customHeight="1" x14ac:dyDescent="0.3">
      <c r="A55" s="91" t="s">
        <v>37</v>
      </c>
      <c r="B55" s="23">
        <v>2</v>
      </c>
      <c r="C55" s="23">
        <v>6500</v>
      </c>
      <c r="D55" s="54">
        <v>3250</v>
      </c>
      <c r="E55" s="51"/>
      <c r="F55" s="23"/>
      <c r="G55" s="55"/>
      <c r="H55" s="79"/>
    </row>
    <row r="56" spans="1:8" ht="18" customHeight="1" x14ac:dyDescent="0.3">
      <c r="A56" s="91" t="s">
        <v>38</v>
      </c>
      <c r="B56" s="23">
        <v>1</v>
      </c>
      <c r="C56" s="23">
        <v>2000</v>
      </c>
      <c r="D56" s="54">
        <v>2000</v>
      </c>
      <c r="E56" s="51"/>
      <c r="F56" s="23"/>
      <c r="G56" s="55"/>
      <c r="H56" s="79"/>
    </row>
    <row r="57" spans="1:8" ht="18" customHeight="1" x14ac:dyDescent="0.3">
      <c r="A57" s="10"/>
      <c r="B57" s="23"/>
      <c r="C57" s="23"/>
      <c r="D57" s="55"/>
      <c r="E57" s="51"/>
      <c r="F57" s="23"/>
      <c r="G57" s="55"/>
      <c r="H57" s="79"/>
    </row>
    <row r="58" spans="1:8" ht="18" customHeight="1" x14ac:dyDescent="0.3">
      <c r="A58" s="80" t="s">
        <v>6</v>
      </c>
      <c r="B58" s="81">
        <f>SUM(B49:B57)</f>
        <v>30</v>
      </c>
      <c r="C58" s="81">
        <f>SUM(C49:C57)</f>
        <v>32604</v>
      </c>
      <c r="D58" s="82"/>
      <c r="E58" s="83">
        <f>SUM(E49:E57)</f>
        <v>2</v>
      </c>
      <c r="F58" s="81">
        <f>SUM(F49:F57)</f>
        <v>256</v>
      </c>
      <c r="G58" s="82"/>
      <c r="H58" s="84"/>
    </row>
    <row r="59" spans="1:8" x14ac:dyDescent="0.3">
      <c r="A59" s="57" t="s">
        <v>31</v>
      </c>
      <c r="B59" s="7"/>
      <c r="C59" s="7"/>
      <c r="D59" s="7"/>
      <c r="E59" s="7"/>
      <c r="F59" s="7"/>
      <c r="G59" s="7"/>
    </row>
    <row r="60" spans="1:8" x14ac:dyDescent="0.3">
      <c r="A60" s="1" t="s">
        <v>39</v>
      </c>
      <c r="B60" s="7"/>
      <c r="C60" s="7"/>
      <c r="D60" s="7"/>
      <c r="E60" s="7"/>
      <c r="F60" s="7"/>
      <c r="G60" s="7"/>
    </row>
    <row r="61" spans="1:8" x14ac:dyDescent="0.3">
      <c r="A61" s="57" t="s">
        <v>17</v>
      </c>
      <c r="B61" s="7"/>
      <c r="C61" s="7"/>
      <c r="D61" s="7"/>
      <c r="E61" s="7"/>
      <c r="F61" s="7"/>
      <c r="G61" s="7"/>
    </row>
  </sheetData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4" sqref="C14"/>
    </sheetView>
  </sheetViews>
  <sheetFormatPr defaultRowHeight="14.4" x14ac:dyDescent="0.3"/>
  <cols>
    <col min="2" max="2" width="17.09765625" customWidth="1"/>
    <col min="3" max="3" width="60" style="94" customWidth="1"/>
    <col min="4" max="4" width="19.8984375" customWidth="1"/>
    <col min="5" max="5" width="24.69921875" style="95" customWidth="1"/>
    <col min="6" max="6" width="25.3984375" style="95" customWidth="1"/>
  </cols>
  <sheetData>
    <row r="1" spans="1:6" ht="28.8" x14ac:dyDescent="0.3">
      <c r="B1" s="97" t="s">
        <v>51</v>
      </c>
      <c r="C1" s="98" t="s">
        <v>44</v>
      </c>
      <c r="D1" s="97" t="s">
        <v>50</v>
      </c>
      <c r="E1" s="96" t="s">
        <v>60</v>
      </c>
      <c r="F1" s="102" t="s">
        <v>65</v>
      </c>
    </row>
    <row r="2" spans="1:6" x14ac:dyDescent="0.3">
      <c r="A2" t="s">
        <v>56</v>
      </c>
      <c r="B2" t="s">
        <v>45</v>
      </c>
      <c r="C2" s="94" t="s">
        <v>46</v>
      </c>
      <c r="D2" t="s">
        <v>47</v>
      </c>
      <c r="E2" s="95">
        <v>92479917</v>
      </c>
      <c r="F2" s="95">
        <v>88642690</v>
      </c>
    </row>
    <row r="3" spans="1:6" x14ac:dyDescent="0.3">
      <c r="A3" t="s">
        <v>57</v>
      </c>
      <c r="B3" t="s">
        <v>48</v>
      </c>
      <c r="C3" s="94" t="s">
        <v>49</v>
      </c>
      <c r="D3" t="s">
        <v>45</v>
      </c>
      <c r="E3" s="101">
        <v>32084953</v>
      </c>
      <c r="F3" s="95">
        <v>31529853</v>
      </c>
    </row>
    <row r="4" spans="1:6" ht="28.8" x14ac:dyDescent="0.3">
      <c r="A4" t="s">
        <v>58</v>
      </c>
      <c r="B4" t="s">
        <v>52</v>
      </c>
      <c r="C4" s="94" t="s">
        <v>53</v>
      </c>
      <c r="D4" t="s">
        <v>54</v>
      </c>
      <c r="E4" s="95">
        <v>52870802</v>
      </c>
      <c r="F4" s="101">
        <v>52870802</v>
      </c>
    </row>
    <row r="5" spans="1:6" x14ac:dyDescent="0.3">
      <c r="B5" t="s">
        <v>47</v>
      </c>
      <c r="C5" s="94" t="s">
        <v>59</v>
      </c>
      <c r="D5" t="s">
        <v>55</v>
      </c>
      <c r="F5" s="100">
        <f>F4-F3</f>
        <v>21340949</v>
      </c>
    </row>
    <row r="6" spans="1:6" ht="28.8" x14ac:dyDescent="0.3">
      <c r="B6" t="s">
        <v>61</v>
      </c>
      <c r="C6" s="94" t="s">
        <v>62</v>
      </c>
      <c r="D6" t="s">
        <v>47</v>
      </c>
      <c r="F6" s="99">
        <f>F4+F2-F3</f>
        <v>109983639</v>
      </c>
    </row>
    <row r="8" spans="1:6" x14ac:dyDescent="0.3">
      <c r="A8" s="103" t="s">
        <v>63</v>
      </c>
      <c r="B8" s="104"/>
      <c r="C8" s="104"/>
      <c r="D8" s="104"/>
      <c r="E8" s="104"/>
      <c r="F8" s="104"/>
    </row>
    <row r="9" spans="1:6" x14ac:dyDescent="0.3">
      <c r="A9" s="104"/>
      <c r="B9" s="104"/>
      <c r="C9" s="104"/>
      <c r="D9" s="104"/>
      <c r="E9" s="104"/>
      <c r="F9" s="104"/>
    </row>
    <row r="10" spans="1:6" x14ac:dyDescent="0.3">
      <c r="A10" s="104"/>
      <c r="B10" s="104"/>
      <c r="C10" s="104"/>
      <c r="D10" s="104"/>
      <c r="E10" s="104"/>
      <c r="F10" s="104"/>
    </row>
    <row r="11" spans="1:6" x14ac:dyDescent="0.3">
      <c r="A11" s="104"/>
      <c r="B11" s="104"/>
      <c r="C11" s="104"/>
      <c r="D11" s="104"/>
      <c r="E11" s="104"/>
      <c r="F11" s="104"/>
    </row>
    <row r="12" spans="1:6" ht="9.8000000000000007" customHeight="1" x14ac:dyDescent="0.3">
      <c r="A12" s="104"/>
      <c r="B12" s="104"/>
      <c r="C12" s="104"/>
      <c r="D12" s="104"/>
      <c r="E12" s="104"/>
      <c r="F12" s="104"/>
    </row>
  </sheetData>
  <mergeCells count="1">
    <mergeCell ref="A8:F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2019-07-29T07:00:00+00:00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80" ma:contentTypeDescription="" ma:contentTypeScope="" ma:versionID="1310925d23f5a9beeaa4c7a92fcef4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a439ac3c58959fc63fff0ade57293d1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D7B03B-BA1C-4AEB-99A3-0A41296EF647}">
  <ds:schemaRefs>
    <ds:schemaRef ds:uri="dc463f71-b30c-4ab2-9473-d307f9d35888"/>
    <ds:schemaRef ds:uri="http://schemas.microsoft.com/office/2006/documentManagement/types"/>
    <ds:schemaRef ds:uri="http://schemas.microsoft.com/sharepoint/v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2CA066-4DAE-4085-9494-F87BE8ED3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B9FB89D-D7E1-4E14-9AFB-0FFA6C8BDA49}"/>
</file>

<file path=customXml/itemProps5.xml><?xml version="1.0" encoding="utf-8"?>
<ds:datastoreItem xmlns:ds="http://schemas.openxmlformats.org/officeDocument/2006/customXml" ds:itemID="{73CAAEEF-6838-4716-AB6A-FBD6A69A3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DG Annual Report</vt:lpstr>
      <vt:lpstr>calcs for Annl Enrgy Prod table</vt:lpstr>
      <vt:lpstr>'DG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Puget Sound Energy</cp:lastModifiedBy>
  <cp:lastPrinted>2019-01-03T19:36:55Z</cp:lastPrinted>
  <dcterms:created xsi:type="dcterms:W3CDTF">2016-04-22T16:51:58Z</dcterms:created>
  <dcterms:modified xsi:type="dcterms:W3CDTF">2019-07-29T18:41:40Z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6" name="EfsecDocumentType">
    <vt:lpwstr>Documents</vt:lpwstr>
  </property>
  <property fmtid="{D5CDD505-2E9C-101B-9397-08002B2CF9AE}" pid="7" name="IsOfficialRecord">
    <vt:bool>false</vt:bool>
  </property>
  <property fmtid="{D5CDD505-2E9C-101B-9397-08002B2CF9AE}" pid="8" name="IsVisibleToEfsecCouncil">
    <vt:bool>false</vt:bool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