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4"/>
  <workbookPr/>
  <mc:AlternateContent xmlns:mc="http://schemas.openxmlformats.org/markup-compatibility/2006">
    <mc:Choice Requires="x15">
      <x15ac:absPath xmlns:x15ac="http://schemas.microsoft.com/office/spreadsheetml/2010/11/ac" url="https://pse0.sharepoint.com/sites/2023ElectricProgressReport/Shared Documents/Appendix I - Electric Analysis Inputs and Results/Appendix I - Electric Analysis Inputs and Results/"/>
    </mc:Choice>
  </mc:AlternateContent>
  <xr:revisionPtr revIDLastSave="0" documentId="11_7D0F161B6413FA6E95D0C484CADC07AB61988030" xr6:coauthVersionLast="47" xr6:coauthVersionMax="47" xr10:uidLastSave="{00000000-0000-0000-0000-000000000000}"/>
  <bookViews>
    <workbookView xWindow="0" yWindow="0" windowWidth="15756" windowHeight="7620" tabRatio="736" xr2:uid="{00000000-000D-0000-FFFF-FFFF00000000}"/>
  </bookViews>
  <sheets>
    <sheet name="ReadMe" sheetId="20" r:id="rId1"/>
    <sheet name="Conversion Description" sheetId="18" r:id="rId2"/>
    <sheet name="SCGHG Price Forecast" sheetId="10" r:id="rId3"/>
    <sheet name="CCA Allowance Price Forecast" sheetId="22" r:id="rId4"/>
    <sheet name="Chart" sheetId="2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2" l="1"/>
  <c r="H13" i="22" s="1"/>
  <c r="M13" i="22" s="1"/>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J11" i="22" l="1"/>
  <c r="O11" i="22" s="1"/>
  <c r="K18" i="22"/>
  <c r="P18" i="22" s="1"/>
  <c r="J30" i="22"/>
  <c r="O30" i="22" s="1"/>
  <c r="J15" i="22"/>
  <c r="O15" i="22" s="1"/>
  <c r="H11" i="22"/>
  <c r="M11" i="22" s="1"/>
  <c r="I21" i="22"/>
  <c r="N21" i="22" s="1"/>
  <c r="K30" i="22"/>
  <c r="P30" i="22" s="1"/>
  <c r="K15" i="22"/>
  <c r="P15" i="22" s="1"/>
  <c r="G9" i="22"/>
  <c r="L9" i="22" s="1"/>
  <c r="J27" i="22"/>
  <c r="O27" i="22" s="1"/>
  <c r="J18" i="22"/>
  <c r="O18" i="22" s="1"/>
  <c r="K8" i="22"/>
  <c r="P8" i="22" s="1"/>
  <c r="I30" i="22"/>
  <c r="N30" i="22" s="1"/>
  <c r="I18" i="22"/>
  <c r="N18" i="22" s="1"/>
  <c r="J6" i="22"/>
  <c r="O6" i="22" s="1"/>
  <c r="J8" i="22"/>
  <c r="O8" i="22" s="1"/>
  <c r="H33" i="22"/>
  <c r="M33" i="22" s="1"/>
  <c r="H30" i="22"/>
  <c r="M30" i="22" s="1"/>
  <c r="H27" i="22"/>
  <c r="M27" i="22" s="1"/>
  <c r="H24" i="22"/>
  <c r="M24" i="22" s="1"/>
  <c r="H21" i="22"/>
  <c r="M21" i="22" s="1"/>
  <c r="H18" i="22"/>
  <c r="M18" i="22" s="1"/>
  <c r="H15" i="22"/>
  <c r="M15" i="22" s="1"/>
  <c r="K33" i="22"/>
  <c r="P33" i="22" s="1"/>
  <c r="G6" i="22"/>
  <c r="L6" i="22" s="1"/>
  <c r="J33" i="22"/>
  <c r="O33" i="22" s="1"/>
  <c r="J21" i="22"/>
  <c r="O21" i="22" s="1"/>
  <c r="K6" i="22"/>
  <c r="P6" i="22" s="1"/>
  <c r="I33" i="22"/>
  <c r="N33" i="22" s="1"/>
  <c r="I27" i="22"/>
  <c r="N27" i="22" s="1"/>
  <c r="I24" i="22"/>
  <c r="N24" i="22" s="1"/>
  <c r="I15" i="22"/>
  <c r="N15" i="22" s="1"/>
  <c r="G11" i="22"/>
  <c r="L11" i="22" s="1"/>
  <c r="I6" i="22"/>
  <c r="N6" i="22" s="1"/>
  <c r="K10" i="22"/>
  <c r="P10" i="22" s="1"/>
  <c r="I8" i="22"/>
  <c r="N8" i="22" s="1"/>
  <c r="K32" i="22"/>
  <c r="P32" i="22" s="1"/>
  <c r="K29" i="22"/>
  <c r="P29" i="22" s="1"/>
  <c r="K26" i="22"/>
  <c r="P26" i="22" s="1"/>
  <c r="K23" i="22"/>
  <c r="P23" i="22" s="1"/>
  <c r="K20" i="22"/>
  <c r="P20" i="22" s="1"/>
  <c r="K17" i="22"/>
  <c r="P17" i="22" s="1"/>
  <c r="K14" i="22"/>
  <c r="P14" i="22" s="1"/>
  <c r="H9" i="22"/>
  <c r="M9" i="22" s="1"/>
  <c r="K24" i="22"/>
  <c r="P24" i="22" s="1"/>
  <c r="I11" i="22"/>
  <c r="N11" i="22" s="1"/>
  <c r="J24" i="22"/>
  <c r="O24" i="22" s="1"/>
  <c r="H6" i="22"/>
  <c r="M6" i="22" s="1"/>
  <c r="J10" i="22"/>
  <c r="O10" i="22" s="1"/>
  <c r="H8" i="22"/>
  <c r="M8" i="22" s="1"/>
  <c r="J32" i="22"/>
  <c r="O32" i="22" s="1"/>
  <c r="J29" i="22"/>
  <c r="O29" i="22" s="1"/>
  <c r="J26" i="22"/>
  <c r="O26" i="22" s="1"/>
  <c r="J23" i="22"/>
  <c r="O23" i="22" s="1"/>
  <c r="J20" i="22"/>
  <c r="O20" i="22" s="1"/>
  <c r="J17" i="22"/>
  <c r="O17" i="22" s="1"/>
  <c r="J14" i="22"/>
  <c r="O14" i="22" s="1"/>
  <c r="K12" i="22"/>
  <c r="P12" i="22" s="1"/>
  <c r="I10" i="22"/>
  <c r="N10" i="22" s="1"/>
  <c r="G8" i="22"/>
  <c r="L8" i="22" s="1"/>
  <c r="I32" i="22"/>
  <c r="N32" i="22" s="1"/>
  <c r="I29" i="22"/>
  <c r="N29" i="22" s="1"/>
  <c r="I26" i="22"/>
  <c r="N26" i="22" s="1"/>
  <c r="I23" i="22"/>
  <c r="N23" i="22" s="1"/>
  <c r="I20" i="22"/>
  <c r="N20" i="22" s="1"/>
  <c r="I17" i="22"/>
  <c r="N17" i="22" s="1"/>
  <c r="I14" i="22"/>
  <c r="N14" i="22" s="1"/>
  <c r="J12" i="22"/>
  <c r="O12" i="22" s="1"/>
  <c r="H10" i="22"/>
  <c r="M10" i="22" s="1"/>
  <c r="K7" i="22"/>
  <c r="P7" i="22" s="1"/>
  <c r="H32" i="22"/>
  <c r="M32" i="22" s="1"/>
  <c r="H29" i="22"/>
  <c r="M29" i="22" s="1"/>
  <c r="H26" i="22"/>
  <c r="M26" i="22" s="1"/>
  <c r="H23" i="22"/>
  <c r="M23" i="22" s="1"/>
  <c r="H20" i="22"/>
  <c r="M20" i="22" s="1"/>
  <c r="H17" i="22"/>
  <c r="M17" i="22" s="1"/>
  <c r="H14" i="22"/>
  <c r="M14" i="22" s="1"/>
  <c r="K27" i="22"/>
  <c r="P27" i="22" s="1"/>
  <c r="K21" i="22"/>
  <c r="P21" i="22" s="1"/>
  <c r="I12" i="22"/>
  <c r="N12" i="22" s="1"/>
  <c r="G10" i="22"/>
  <c r="L10" i="22" s="1"/>
  <c r="J7" i="22"/>
  <c r="O7" i="22" s="1"/>
  <c r="K31" i="22"/>
  <c r="P31" i="22" s="1"/>
  <c r="K28" i="22"/>
  <c r="P28" i="22" s="1"/>
  <c r="K25" i="22"/>
  <c r="P25" i="22" s="1"/>
  <c r="K22" i="22"/>
  <c r="P22" i="22" s="1"/>
  <c r="K19" i="22"/>
  <c r="P19" i="22" s="1"/>
  <c r="K16" i="22"/>
  <c r="P16" i="22" s="1"/>
  <c r="K13" i="22"/>
  <c r="P13" i="22" s="1"/>
  <c r="H12" i="22"/>
  <c r="M12" i="22" s="1"/>
  <c r="K9" i="22"/>
  <c r="P9" i="22" s="1"/>
  <c r="I7" i="22"/>
  <c r="N7" i="22" s="1"/>
  <c r="J31" i="22"/>
  <c r="O31" i="22" s="1"/>
  <c r="J28" i="22"/>
  <c r="O28" i="22" s="1"/>
  <c r="J25" i="22"/>
  <c r="O25" i="22" s="1"/>
  <c r="J22" i="22"/>
  <c r="O22" i="22" s="1"/>
  <c r="J19" i="22"/>
  <c r="O19" i="22" s="1"/>
  <c r="J16" i="22"/>
  <c r="O16" i="22" s="1"/>
  <c r="J13" i="22"/>
  <c r="O13" i="22" s="1"/>
  <c r="G12" i="22"/>
  <c r="L12" i="22" s="1"/>
  <c r="J9" i="22"/>
  <c r="O9" i="22" s="1"/>
  <c r="H7" i="22"/>
  <c r="M7" i="22" s="1"/>
  <c r="I31" i="22"/>
  <c r="N31" i="22" s="1"/>
  <c r="I28" i="22"/>
  <c r="N28" i="22" s="1"/>
  <c r="I25" i="22"/>
  <c r="N25" i="22" s="1"/>
  <c r="I22" i="22"/>
  <c r="N22" i="22" s="1"/>
  <c r="I19" i="22"/>
  <c r="N19" i="22" s="1"/>
  <c r="I16" i="22"/>
  <c r="N16" i="22" s="1"/>
  <c r="I13" i="22"/>
  <c r="N13" i="22" s="1"/>
  <c r="K11" i="22"/>
  <c r="P11" i="22" s="1"/>
  <c r="I9" i="22"/>
  <c r="N9" i="22" s="1"/>
  <c r="G7" i="22"/>
  <c r="L7" i="22" s="1"/>
  <c r="H31" i="22"/>
  <c r="M31" i="22" s="1"/>
  <c r="H28" i="22"/>
  <c r="M28" i="22" s="1"/>
  <c r="H25" i="22"/>
  <c r="M25" i="22" s="1"/>
  <c r="H22" i="22"/>
  <c r="M22" i="22" s="1"/>
  <c r="H19" i="22"/>
  <c r="M19" i="22" s="1"/>
  <c r="H16" i="22"/>
  <c r="M16" i="22" s="1"/>
  <c r="D4" i="10" l="1"/>
  <c r="E4" i="10" s="1"/>
  <c r="F4" i="10" s="1"/>
  <c r="G12" i="18"/>
  <c r="F20" i="18" s="1"/>
  <c r="L20" i="18" s="1"/>
  <c r="M27" i="18" s="1"/>
  <c r="M28" i="18" s="1"/>
  <c r="M29" i="18" s="1"/>
  <c r="D5" i="10" l="1"/>
  <c r="E5" i="10" s="1"/>
  <c r="F5" i="10" s="1"/>
  <c r="G5" i="10" s="1"/>
  <c r="D6" i="10"/>
  <c r="D7" i="10"/>
  <c r="D8" i="10"/>
  <c r="D9" i="10"/>
  <c r="D10" i="10"/>
  <c r="D11" i="10"/>
  <c r="E11" i="10" s="1"/>
  <c r="F11" i="10" s="1"/>
  <c r="G11" i="10" s="1"/>
  <c r="D12" i="10"/>
  <c r="D13" i="10"/>
  <c r="D14" i="10"/>
  <c r="E14" i="10" s="1"/>
  <c r="F14" i="10" s="1"/>
  <c r="G14" i="10" s="1"/>
  <c r="D15" i="10"/>
  <c r="E15" i="10" s="1"/>
  <c r="F15" i="10" s="1"/>
  <c r="G15" i="10" s="1"/>
  <c r="D16" i="10"/>
  <c r="E16" i="10" s="1"/>
  <c r="F16" i="10" s="1"/>
  <c r="G16" i="10" s="1"/>
  <c r="D17" i="10"/>
  <c r="E17" i="10" s="1"/>
  <c r="F17" i="10" s="1"/>
  <c r="G17" i="10" s="1"/>
  <c r="D18" i="10"/>
  <c r="D19" i="10"/>
  <c r="E19" i="10" s="1"/>
  <c r="F19" i="10" s="1"/>
  <c r="G19" i="10" s="1"/>
  <c r="D20" i="10"/>
  <c r="D21" i="10"/>
  <c r="E21" i="10" s="1"/>
  <c r="F21" i="10" s="1"/>
  <c r="G21" i="10" s="1"/>
  <c r="D22" i="10"/>
  <c r="E22" i="10" s="1"/>
  <c r="F22" i="10" s="1"/>
  <c r="G22" i="10" s="1"/>
  <c r="D23" i="10"/>
  <c r="D24" i="10"/>
  <c r="D25" i="10"/>
  <c r="D26" i="10"/>
  <c r="E26" i="10" s="1"/>
  <c r="F26" i="10" s="1"/>
  <c r="G26" i="10" s="1"/>
  <c r="E12" i="10"/>
  <c r="F12" i="10" s="1"/>
  <c r="G12" i="10" s="1"/>
  <c r="D27" i="10"/>
  <c r="E27" i="10" s="1"/>
  <c r="F27" i="10" s="1"/>
  <c r="G27" i="10" s="1"/>
  <c r="D28" i="10"/>
  <c r="E28" i="10" s="1"/>
  <c r="F28" i="10" s="1"/>
  <c r="G28" i="10" s="1"/>
  <c r="D29" i="10"/>
  <c r="E29" i="10" s="1"/>
  <c r="F29" i="10" s="1"/>
  <c r="G29" i="10" s="1"/>
  <c r="D30" i="10"/>
  <c r="D31" i="10"/>
  <c r="E31" i="10" s="1"/>
  <c r="F31" i="10" s="1"/>
  <c r="G31" i="10" s="1"/>
  <c r="D32" i="10"/>
  <c r="D33" i="10"/>
  <c r="D34" i="10"/>
  <c r="E34" i="10" s="1"/>
  <c r="F34" i="10" s="1"/>
  <c r="G34" i="10" s="1"/>
  <c r="D35" i="10"/>
  <c r="D36" i="10"/>
  <c r="D37" i="10"/>
  <c r="E37" i="10" s="1"/>
  <c r="F37" i="10" s="1"/>
  <c r="G37" i="10" s="1"/>
  <c r="D38" i="10"/>
  <c r="E38" i="10" s="1"/>
  <c r="F38" i="10" s="1"/>
  <c r="G38" i="10" s="1"/>
  <c r="D39" i="10"/>
  <c r="E39" i="10" s="1"/>
  <c r="F39" i="10" s="1"/>
  <c r="G39" i="10" s="1"/>
  <c r="D40" i="10"/>
  <c r="D41" i="10"/>
  <c r="D42" i="10"/>
  <c r="E42" i="10" s="1"/>
  <c r="F42" i="10" s="1"/>
  <c r="G42" i="10" s="1"/>
  <c r="D43" i="10"/>
  <c r="E43" i="10" s="1"/>
  <c r="F43" i="10" s="1"/>
  <c r="G43" i="10" s="1"/>
  <c r="D44" i="10"/>
  <c r="E44" i="10" s="1"/>
  <c r="F44" i="10" s="1"/>
  <c r="G44" i="10" s="1"/>
  <c r="D45" i="10"/>
  <c r="E45" i="10" s="1"/>
  <c r="F45" i="10" s="1"/>
  <c r="G45" i="10" s="1"/>
  <c r="D46" i="10"/>
  <c r="D47" i="10"/>
  <c r="E47" i="10" s="1"/>
  <c r="F47" i="10" s="1"/>
  <c r="G47" i="10" s="1"/>
  <c r="D48" i="10"/>
  <c r="G4" i="10"/>
  <c r="E6" i="10"/>
  <c r="F6" i="10" s="1"/>
  <c r="G6" i="10" s="1"/>
  <c r="E7" i="10"/>
  <c r="F7" i="10" s="1"/>
  <c r="G7" i="10" s="1"/>
  <c r="E8" i="10"/>
  <c r="F8" i="10" s="1"/>
  <c r="G8" i="10" s="1"/>
  <c r="E9" i="10"/>
  <c r="F9" i="10" s="1"/>
  <c r="G9" i="10" s="1"/>
  <c r="E18" i="10"/>
  <c r="F18" i="10" s="1"/>
  <c r="G18" i="10" s="1"/>
  <c r="E30" i="10"/>
  <c r="F30" i="10" s="1"/>
  <c r="G30" i="10" s="1"/>
  <c r="E32" i="10"/>
  <c r="F32" i="10" s="1"/>
  <c r="G32" i="10" s="1"/>
  <c r="E25" i="10" l="1"/>
  <c r="F25" i="10" s="1"/>
  <c r="G25" i="10" s="1"/>
  <c r="E13" i="10"/>
  <c r="F13" i="10" s="1"/>
  <c r="G13" i="10" s="1"/>
  <c r="E23" i="10"/>
  <c r="F23" i="10" s="1"/>
  <c r="G23" i="10" s="1"/>
  <c r="E35" i="10"/>
  <c r="F35" i="10" s="1"/>
  <c r="G35" i="10" s="1"/>
  <c r="E33" i="10"/>
  <c r="F33" i="10" s="1"/>
  <c r="G33" i="10" s="1"/>
  <c r="E46" i="10"/>
  <c r="F46" i="10" s="1"/>
  <c r="G46" i="10" s="1"/>
  <c r="E10" i="10"/>
  <c r="F10" i="10" s="1"/>
  <c r="G10" i="10" s="1"/>
  <c r="E20" i="10"/>
  <c r="F20" i="10" s="1"/>
  <c r="G20" i="10" s="1"/>
  <c r="E41" i="10"/>
  <c r="F41" i="10" s="1"/>
  <c r="G41" i="10" s="1"/>
  <c r="E36" i="10"/>
  <c r="F36" i="10" s="1"/>
  <c r="G36" i="10" s="1"/>
  <c r="E24" i="10"/>
  <c r="F24" i="10" s="1"/>
  <c r="G24" i="10" s="1"/>
  <c r="E40" i="10"/>
  <c r="F40" i="10" s="1"/>
  <c r="G40" i="10" s="1"/>
  <c r="E48" i="10"/>
  <c r="F48" i="10" s="1"/>
  <c r="G48" i="10" s="1"/>
</calcChain>
</file>

<file path=xl/sharedStrings.xml><?xml version="1.0" encoding="utf-8"?>
<sst xmlns="http://schemas.openxmlformats.org/spreadsheetml/2006/main" count="89" uniqueCount="65">
  <si>
    <t xml:space="preserve">This workbook contains PSE's calculations for converting emissions price forecast into a format compatible with AURORA.
The SCGHG is adjusted for inflation as well as unit conversion, while the CCA requires only unit conversion. </t>
  </si>
  <si>
    <t>Per CETA, the conversion factor from $2007 to $2020 is found using the U.S. Department of Commerce GDP Price Index.</t>
  </si>
  <si>
    <t>The value of this conversion factor is calculated here:</t>
  </si>
  <si>
    <t>GDP Index, 2007</t>
  </si>
  <si>
    <t>=</t>
  </si>
  <si>
    <t>https://www.utc.wa.gov/regulatedIndustries/utilities/Pages/SocialCostofCarbon.aspx</t>
  </si>
  <si>
    <t>GDP Index, 2020</t>
  </si>
  <si>
    <t>Conversion Factor</t>
  </si>
  <si>
    <t>(Converting from 2007$/metric ton to 2020$/metric ton)</t>
  </si>
  <si>
    <t xml:space="preserve">The SCGHG is then converted into 2020$/short ton. This conversion applies to the CCA as well. </t>
  </si>
  <si>
    <t>Converting from metric tons to short tons:</t>
  </si>
  <si>
    <t xml:space="preserve">1 Metric Ton </t>
  </si>
  <si>
    <t>Short Tons</t>
  </si>
  <si>
    <t>For 2010:</t>
  </si>
  <si>
    <t>x</t>
  </si>
  <si>
    <t>1 / 1.10231</t>
  </si>
  <si>
    <t>(2021$ / metric ton)</t>
  </si>
  <si>
    <t>(Metric Tons / Short Ton)</t>
  </si>
  <si>
    <t>(2021$ / short ton)</t>
  </si>
  <si>
    <t xml:space="preserve">The SCGHG is then converted to the AURORA Economic Base Year (2020$) using a 2.5% inflation rate. This conversion applies to the CCA as well. </t>
  </si>
  <si>
    <t xml:space="preserve">NOTE: No conversion is necessary in this case since the GDP inflated SCGHG matches the AURORA Economic Base Year. </t>
  </si>
  <si>
    <t xml:space="preserve">Converting the 2010 SCGHG from 2020$ to 2020$: </t>
  </si>
  <si>
    <t>Inflation Rate</t>
  </si>
  <si>
    <t>2010 SGHG</t>
  </si>
  <si>
    <t>(2020$ / short ton)</t>
  </si>
  <si>
    <t>Base Year</t>
  </si>
  <si>
    <t>(2010$ / short ton)</t>
  </si>
  <si>
    <t>Nominal Year</t>
  </si>
  <si>
    <t>Target Year</t>
  </si>
  <si>
    <t>May 26, 2022: This workbook has been updated to reflect the Washington Utility and Transportation Commission's latest guidance on inflation rates (Docket U-190730)</t>
  </si>
  <si>
    <t>Social Cost of Greenhouse Gas Unit Conversions</t>
  </si>
  <si>
    <t xml:space="preserve">Steps: </t>
  </si>
  <si>
    <t>Base SCGHG</t>
  </si>
  <si>
    <t>Convert to 2020$ using GDP conversion</t>
  </si>
  <si>
    <t>Convert to short tons</t>
  </si>
  <si>
    <t>Convert to nominal dollars</t>
  </si>
  <si>
    <t>Convert to 2020$</t>
  </si>
  <si>
    <t>Year</t>
  </si>
  <si>
    <t>2.5% SCGHG (2007$)</t>
  </si>
  <si>
    <t>SCGHG (2020$) / metric ton CO2</t>
  </si>
  <si>
    <t>2020$ / short ton CO2</t>
  </si>
  <si>
    <t>Nominal  $ / short ton CO2</t>
  </si>
  <si>
    <t>2007 GDP:</t>
  </si>
  <si>
    <t>2020 GDP:</t>
  </si>
  <si>
    <t>Climate Commitment Act Allowance Price Conversions</t>
  </si>
  <si>
    <t>Allowance = metric ton of CO2eq</t>
  </si>
  <si>
    <t>Convert to: Allowance = short ton of CO2eq for AURORA model</t>
  </si>
  <si>
    <t>Convert to: Allowance = short ton of CO2eq for AURORA model in Economic Base Year</t>
  </si>
  <si>
    <t>price in (nominal $ / metric ton)</t>
  </si>
  <si>
    <t>price in (nominal $ / short ton)</t>
  </si>
  <si>
    <t xml:space="preserve">Conv: </t>
  </si>
  <si>
    <t>price in (2020 $ / short ton)</t>
  </si>
  <si>
    <t xml:space="preserve">Model Inflation: </t>
  </si>
  <si>
    <t xml:space="preserve">Eco. Base Year: </t>
  </si>
  <si>
    <t>Scenario H8, Linkage to CA</t>
  </si>
  <si>
    <t>CEC Mid</t>
  </si>
  <si>
    <t>PSE Ensemble</t>
  </si>
  <si>
    <t>Dept of Ecology Floor</t>
  </si>
  <si>
    <t>Dept of Ecology Ceiling</t>
  </si>
  <si>
    <t>WA Dept of Ecology Preliminary Regulatory Analysis</t>
  </si>
  <si>
    <t>https://apps.ecology.wa.gov/publications/documents/2202015.pdf</t>
  </si>
  <si>
    <t>CEC 2021 Integrated Energy Policy Report</t>
  </si>
  <si>
    <t>https://www.energy.ca.gov/data-reports/reports/integrated-energy-policy-report/2021-integrated-energy-policy-report</t>
  </si>
  <si>
    <t xml:space="preserve">Document: </t>
  </si>
  <si>
    <t>TN240982_20211217T152755_GHG Allowance Price Scenarios 2021 IEPR.xlsx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</si>
</sst>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font>
      <sz val="10"/>
      <name val="Arial"/>
    </font>
    <font>
      <sz val="11"/>
      <color theme="1"/>
      <name val="Calibri"/>
      <family val="2"/>
      <scheme val="minor"/>
    </font>
    <font>
      <sz val="10"/>
      <name val="Arial"/>
      <family val="2"/>
    </font>
    <font>
      <b/>
      <sz val="10"/>
      <name val="Arial"/>
      <family val="2"/>
    </font>
    <font>
      <sz val="10"/>
      <name val="Arial"/>
      <family val="2"/>
    </font>
    <font>
      <sz val="10"/>
      <name val="Arial"/>
      <family val="2"/>
    </font>
    <font>
      <u/>
      <sz val="10"/>
      <color theme="10"/>
      <name val="Arial"/>
      <family val="2"/>
    </font>
    <font>
      <sz val="11"/>
      <color rgb="FF666666"/>
      <name val="Arial"/>
      <family val="2"/>
    </font>
    <font>
      <b/>
      <sz val="11"/>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6" fillId="0" borderId="0" applyNumberFormat="0" applyFill="0" applyBorder="0" applyAlignment="0" applyProtection="0"/>
    <xf numFmtId="0" fontId="1" fillId="0" borderId="0"/>
  </cellStyleXfs>
  <cellXfs count="62">
    <xf numFmtId="0" fontId="0" fillId="0" borderId="0" xfId="0"/>
    <xf numFmtId="0" fontId="3" fillId="0" borderId="1" xfId="0" applyFont="1" applyBorder="1" applyAlignment="1">
      <alignment horizontal="right"/>
    </xf>
    <xf numFmtId="0" fontId="4" fillId="0" borderId="0" xfId="0" applyFont="1"/>
    <xf numFmtId="2" fontId="4" fillId="0" borderId="0" xfId="0" applyNumberFormat="1" applyFont="1" applyAlignment="1">
      <alignment horizontal="right"/>
    </xf>
    <xf numFmtId="10" fontId="0" fillId="0" borderId="0" xfId="0" applyNumberFormat="1"/>
    <xf numFmtId="0" fontId="3" fillId="0" borderId="1" xfId="0" applyFont="1" applyBorder="1" applyAlignment="1">
      <alignment horizontal="center" wrapText="1"/>
    </xf>
    <xf numFmtId="2" fontId="3" fillId="0" borderId="1" xfId="0" applyNumberFormat="1" applyFont="1" applyBorder="1" applyAlignment="1">
      <alignment horizontal="right" wrapText="1"/>
    </xf>
    <xf numFmtId="0" fontId="0" fillId="2" borderId="0" xfId="0"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6" fillId="2" borderId="0" xfId="4" applyFill="1" applyBorder="1"/>
    <xf numFmtId="0" fontId="0" fillId="2" borderId="7" xfId="0" applyFill="1" applyBorder="1"/>
    <xf numFmtId="0" fontId="0" fillId="2" borderId="8" xfId="0" applyFill="1" applyBorder="1"/>
    <xf numFmtId="0" fontId="0" fillId="2" borderId="9" xfId="0" applyFill="1" applyBorder="1"/>
    <xf numFmtId="0" fontId="0" fillId="3" borderId="0" xfId="0" applyFill="1"/>
    <xf numFmtId="0" fontId="0" fillId="2" borderId="8" xfId="0" applyFill="1" applyBorder="1" applyAlignment="1">
      <alignment horizontal="center"/>
    </xf>
    <xf numFmtId="0" fontId="0" fillId="2" borderId="0" xfId="0" applyFill="1" applyAlignment="1">
      <alignment horizontal="center"/>
    </xf>
    <xf numFmtId="10" fontId="0" fillId="2" borderId="0" xfId="0" applyNumberFormat="1" applyFill="1"/>
    <xf numFmtId="0" fontId="7" fillId="0" borderId="0" xfId="0" applyFont="1"/>
    <xf numFmtId="2" fontId="3" fillId="0" borderId="0" xfId="0" applyNumberFormat="1" applyFont="1" applyAlignment="1">
      <alignment horizontal="right" wrapText="1"/>
    </xf>
    <xf numFmtId="0" fontId="3" fillId="0" borderId="0" xfId="0" applyFont="1" applyAlignment="1">
      <alignment horizontal="center" wrapText="1"/>
    </xf>
    <xf numFmtId="3" fontId="3" fillId="0" borderId="0" xfId="0" applyNumberFormat="1" applyFont="1" applyAlignment="1">
      <alignment horizontal="right"/>
    </xf>
    <xf numFmtId="0" fontId="0" fillId="0" borderId="0" xfId="0" applyAlignment="1">
      <alignment horizontal="right"/>
    </xf>
    <xf numFmtId="0" fontId="4" fillId="4" borderId="0" xfId="0" applyFont="1" applyFill="1"/>
    <xf numFmtId="0" fontId="0" fillId="3" borderId="0" xfId="0" applyFill="1" applyAlignment="1">
      <alignment horizontal="left" vertical="top" wrapText="1"/>
    </xf>
    <xf numFmtId="0" fontId="0" fillId="0" borderId="1" xfId="0" applyBorder="1"/>
    <xf numFmtId="0" fontId="0" fillId="2" borderId="0" xfId="0" quotePrefix="1" applyFill="1" applyAlignment="1">
      <alignment horizontal="center"/>
    </xf>
    <xf numFmtId="0" fontId="2" fillId="3" borderId="0" xfId="0" applyFont="1" applyFill="1"/>
    <xf numFmtId="0" fontId="2" fillId="2" borderId="0" xfId="0" applyFont="1" applyFill="1"/>
    <xf numFmtId="0" fontId="2" fillId="2" borderId="8" xfId="0" applyFont="1" applyFill="1" applyBorder="1"/>
    <xf numFmtId="0" fontId="2" fillId="2" borderId="2" xfId="0" applyFont="1" applyFill="1" applyBorder="1"/>
    <xf numFmtId="0" fontId="2" fillId="4" borderId="0" xfId="0" applyFont="1" applyFill="1" applyAlignment="1">
      <alignment wrapText="1"/>
    </xf>
    <xf numFmtId="0" fontId="2" fillId="0" borderId="0" xfId="0" applyFont="1"/>
    <xf numFmtId="0" fontId="1" fillId="0" borderId="0" xfId="5"/>
    <xf numFmtId="0" fontId="8" fillId="0" borderId="8" xfId="5" applyFont="1" applyBorder="1"/>
    <xf numFmtId="2" fontId="1" fillId="0" borderId="0" xfId="5" applyNumberFormat="1"/>
    <xf numFmtId="0" fontId="1" fillId="6" borderId="0" xfId="5" applyFill="1"/>
    <xf numFmtId="0" fontId="1" fillId="6" borderId="0" xfId="5" applyFill="1" applyAlignment="1">
      <alignment wrapText="1"/>
    </xf>
    <xf numFmtId="0" fontId="8" fillId="6" borderId="8" xfId="5" applyFont="1" applyFill="1" applyBorder="1" applyAlignment="1">
      <alignment wrapText="1"/>
    </xf>
    <xf numFmtId="0" fontId="1" fillId="7" borderId="0" xfId="5" applyFill="1"/>
    <xf numFmtId="0" fontId="8" fillId="7" borderId="8" xfId="5" applyFont="1" applyFill="1" applyBorder="1" applyAlignment="1">
      <alignment wrapText="1"/>
    </xf>
    <xf numFmtId="0" fontId="1" fillId="8" borderId="0" xfId="5" applyFill="1"/>
    <xf numFmtId="0" fontId="8" fillId="8" borderId="8" xfId="5" applyFont="1" applyFill="1" applyBorder="1" applyAlignment="1">
      <alignment wrapText="1"/>
    </xf>
    <xf numFmtId="0" fontId="2" fillId="4" borderId="0" xfId="0" applyFont="1" applyFill="1"/>
    <xf numFmtId="10" fontId="1" fillId="7" borderId="0" xfId="5" applyNumberFormat="1" applyFill="1"/>
    <xf numFmtId="1" fontId="1" fillId="7" borderId="0" xfId="5" applyNumberFormat="1" applyFill="1"/>
    <xf numFmtId="44" fontId="2" fillId="2" borderId="0" xfId="3" applyFont="1" applyFill="1" applyBorder="1" applyAlignment="1">
      <alignment horizontal="center"/>
    </xf>
    <xf numFmtId="44" fontId="2" fillId="2" borderId="0" xfId="3" applyFont="1" applyFill="1" applyBorder="1"/>
    <xf numFmtId="2" fontId="2" fillId="0" borderId="0" xfId="0" applyNumberFormat="1" applyFont="1" applyAlignment="1">
      <alignment horizontal="right"/>
    </xf>
    <xf numFmtId="2" fontId="2" fillId="4" borderId="0" xfId="0" applyNumberFormat="1" applyFont="1" applyFill="1" applyAlignment="1">
      <alignment horizontal="right" wrapText="1"/>
    </xf>
    <xf numFmtId="0" fontId="2" fillId="0" borderId="1" xfId="0" applyFont="1" applyBorder="1" applyAlignment="1">
      <alignment horizontal="right"/>
    </xf>
    <xf numFmtId="43" fontId="2" fillId="0" borderId="1" xfId="1" applyFont="1" applyFill="1" applyBorder="1" applyAlignment="1">
      <alignment horizontal="right"/>
    </xf>
    <xf numFmtId="0" fontId="2" fillId="0" borderId="0" xfId="0" applyFont="1" applyAlignment="1">
      <alignment wrapText="1"/>
    </xf>
    <xf numFmtId="43" fontId="2" fillId="5" borderId="1" xfId="1" applyFont="1" applyFill="1" applyBorder="1" applyAlignment="1">
      <alignment horizontal="right"/>
    </xf>
    <xf numFmtId="2" fontId="2" fillId="0" borderId="0" xfId="0" applyNumberFormat="1" applyFont="1"/>
    <xf numFmtId="1" fontId="2" fillId="0" borderId="1" xfId="0" applyNumberFormat="1" applyFont="1" applyBorder="1" applyAlignment="1">
      <alignment vertical="top" wrapText="1"/>
    </xf>
    <xf numFmtId="0" fontId="2" fillId="3" borderId="0" xfId="0" applyFont="1" applyFill="1" applyAlignment="1">
      <alignment horizontal="left" vertical="top" wrapText="1"/>
    </xf>
    <xf numFmtId="0" fontId="0" fillId="3" borderId="0" xfId="0" applyFill="1" applyAlignment="1">
      <alignment horizontal="left" vertical="top" wrapText="1"/>
    </xf>
    <xf numFmtId="0" fontId="3" fillId="0" borderId="0" xfId="0" applyFont="1" applyAlignment="1">
      <alignment horizontal="center"/>
    </xf>
  </cellXfs>
  <cellStyles count="6">
    <cellStyle name="Comma" xfId="1" builtinId="3"/>
    <cellStyle name="Comma 2" xfId="2" xr:uid="{00000000-0005-0000-0000-000001000000}"/>
    <cellStyle name="Currency" xfId="3" builtinId="4"/>
    <cellStyle name="Hyperlink" xfId="4" builtinId="8"/>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chartsheet" Target="chartsheets/sheet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Carbon Pricing in Aurora Portfolio</a:t>
            </a:r>
            <a:r>
              <a:rPr lang="en-US" baseline="0"/>
              <a:t> </a:t>
            </a:r>
            <a:r>
              <a:rPr lang="en-US"/>
              <a:t>Model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01124070939731"/>
          <c:y val="0.1127013065937405"/>
          <c:w val="0.8409395160301224"/>
          <c:h val="0.7523752443433176"/>
        </c:manualLayout>
      </c:layout>
      <c:lineChart>
        <c:grouping val="standard"/>
        <c:varyColors val="0"/>
        <c:ser>
          <c:idx val="0"/>
          <c:order val="0"/>
          <c:tx>
            <c:strRef>
              <c:f>'CCA Allowance Price Forecast'!$L$5</c:f>
              <c:strCache>
                <c:ptCount val="1"/>
                <c:pt idx="0">
                  <c:v>Scenario H8, Linkage to CA</c:v>
                </c:pt>
              </c:strCache>
            </c:strRef>
          </c:tx>
          <c:spPr>
            <a:ln w="28575" cap="rnd">
              <a:solidFill>
                <a:schemeClr val="accent1"/>
              </a:solidFill>
              <a:round/>
            </a:ln>
            <a:effectLst/>
          </c:spPr>
          <c:marker>
            <c:symbol val="none"/>
          </c:marker>
          <c:cat>
            <c:numRef>
              <c:f>'CCA Allowance Price Forecast'!$A$6:$A$33</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'CCA Allowance Price Forecast'!$L$6:$L$33</c:f>
              <c:numCache>
                <c:formatCode>0.00</c:formatCode>
                <c:ptCount val="28"/>
                <c:pt idx="0">
                  <c:v>48.859908585919968</c:v>
                </c:pt>
                <c:pt idx="1">
                  <c:v>47.594235596478143</c:v>
                </c:pt>
                <c:pt idx="2">
                  <c:v>50.907556604156952</c:v>
                </c:pt>
                <c:pt idx="3">
                  <c:v>50.401236561253484</c:v>
                </c:pt>
                <c:pt idx="4">
                  <c:v>45.691819564772437</c:v>
                </c:pt>
                <c:pt idx="5">
                  <c:v>45.54532548614894</c:v>
                </c:pt>
                <c:pt idx="6">
                  <c:v>48.044718679312609</c:v>
                </c:pt>
              </c:numCache>
            </c:numRef>
          </c:val>
          <c:smooth val="0"/>
          <c:extLst>
            <c:ext xmlns:c16="http://schemas.microsoft.com/office/drawing/2014/chart" uri="{C3380CC4-5D6E-409C-BE32-E72D297353CC}">
              <c16:uniqueId val="{00000000-2242-4B02-A525-13B74E94ECAF}"/>
            </c:ext>
          </c:extLst>
        </c:ser>
        <c:ser>
          <c:idx val="1"/>
          <c:order val="1"/>
          <c:tx>
            <c:strRef>
              <c:f>'CCA Allowance Price Forecast'!$M$5</c:f>
              <c:strCache>
                <c:ptCount val="1"/>
                <c:pt idx="0">
                  <c:v>CEC Mid</c:v>
                </c:pt>
              </c:strCache>
            </c:strRef>
          </c:tx>
          <c:spPr>
            <a:ln w="28575" cap="rnd">
              <a:solidFill>
                <a:schemeClr val="accent2"/>
              </a:solidFill>
              <a:round/>
            </a:ln>
            <a:effectLst/>
          </c:spPr>
          <c:marker>
            <c:symbol val="none"/>
          </c:marker>
          <c:cat>
            <c:numRef>
              <c:f>'CCA Allowance Price Forecast'!$A$6:$A$33</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'CCA Allowance Price Forecast'!$M$6:$M$33</c:f>
              <c:numCache>
                <c:formatCode>0.00</c:formatCode>
                <c:ptCount val="28"/>
                <c:pt idx="0">
                  <c:v>23.530005577455924</c:v>
                </c:pt>
                <c:pt idx="1">
                  <c:v>25.728951552945681</c:v>
                </c:pt>
                <c:pt idx="2">
                  <c:v>28.133395286912624</c:v>
                </c:pt>
                <c:pt idx="3">
                  <c:v>30.762541129627198</c:v>
                </c:pt>
                <c:pt idx="4">
                  <c:v>33.637388132538355</c:v>
                </c:pt>
                <c:pt idx="5">
                  <c:v>36.780897768205428</c:v>
                </c:pt>
                <c:pt idx="6">
                  <c:v>40.218177324134921</c:v>
                </c:pt>
                <c:pt idx="7">
                  <c:v>43.976680435293183</c:v>
                </c:pt>
                <c:pt idx="8">
                  <c:v>48.086426356953226</c:v>
                </c:pt>
                <c:pt idx="9">
                  <c:v>52.580239729212543</c:v>
                </c:pt>
                <c:pt idx="10">
                  <c:v>57.4940127481877</c:v>
                </c:pt>
                <c:pt idx="11">
                  <c:v>62.866991837853263</c:v>
                </c:pt>
                <c:pt idx="12">
                  <c:v>68.742091112179153</c:v>
                </c:pt>
                <c:pt idx="13">
                  <c:v>70.543075988031859</c:v>
                </c:pt>
                <c:pt idx="14">
                  <c:v>72.391245150405013</c:v>
                </c:pt>
                <c:pt idx="15">
                  <c:v>74.287834787855317</c:v>
                </c:pt>
                <c:pt idx="16">
                  <c:v>76.234113476038374</c:v>
                </c:pt>
                <c:pt idx="17">
                  <c:v>78.231383026223185</c:v>
                </c:pt>
                <c:pt idx="18">
                  <c:v>80.280979356037278</c:v>
                </c:pt>
                <c:pt idx="19">
                  <c:v>82.384273383024635</c:v>
                </c:pt>
                <c:pt idx="20">
                  <c:v>84.542671941613932</c:v>
                </c:pt>
                <c:pt idx="21">
                  <c:v>86.757618724110742</c:v>
                </c:pt>
                <c:pt idx="22">
                  <c:v>89.030595246342784</c:v>
                </c:pt>
                <c:pt idx="23">
                  <c:v>91.3631218386044</c:v>
                </c:pt>
                <c:pt idx="24">
                  <c:v>93.756758662562774</c:v>
                </c:pt>
                <c:pt idx="25">
                  <c:v>96.213106754806546</c:v>
                </c:pt>
                <c:pt idx="26">
                  <c:v>98.733809097734039</c:v>
                </c:pt>
                <c:pt idx="27">
                  <c:v>101.32055171849855</c:v>
                </c:pt>
              </c:numCache>
            </c:numRef>
          </c:val>
          <c:smooth val="0"/>
          <c:extLst>
            <c:ext xmlns:c16="http://schemas.microsoft.com/office/drawing/2014/chart" uri="{C3380CC4-5D6E-409C-BE32-E72D297353CC}">
              <c16:uniqueId val="{00000001-2242-4B02-A525-13B74E94ECAF}"/>
            </c:ext>
          </c:extLst>
        </c:ser>
        <c:ser>
          <c:idx val="2"/>
          <c:order val="2"/>
          <c:tx>
            <c:strRef>
              <c:f>'CCA Allowance Price Forecast'!$N$5</c:f>
              <c:strCache>
                <c:ptCount val="1"/>
                <c:pt idx="0">
                  <c:v>PSE Ensemble</c:v>
                </c:pt>
              </c:strCache>
            </c:strRef>
          </c:tx>
          <c:spPr>
            <a:ln w="28575" cap="rnd">
              <a:solidFill>
                <a:schemeClr val="accent3"/>
              </a:solidFill>
              <a:prstDash val="sysDot"/>
              <a:round/>
            </a:ln>
            <a:effectLst/>
          </c:spPr>
          <c:marker>
            <c:symbol val="none"/>
          </c:marker>
          <c:cat>
            <c:numRef>
              <c:f>'CCA Allowance Price Forecast'!$A$6:$A$33</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'CCA Allowance Price Forecast'!$N$6:$N$33</c:f>
              <c:numCache>
                <c:formatCode>0.00</c:formatCode>
                <c:ptCount val="28"/>
                <c:pt idx="0">
                  <c:v>48.859908585919968</c:v>
                </c:pt>
                <c:pt idx="1">
                  <c:v>47.594235596478143</c:v>
                </c:pt>
                <c:pt idx="2">
                  <c:v>50.907556604156952</c:v>
                </c:pt>
                <c:pt idx="3">
                  <c:v>50.401236561253484</c:v>
                </c:pt>
                <c:pt idx="4">
                  <c:v>45.691819564772437</c:v>
                </c:pt>
                <c:pt idx="5">
                  <c:v>45.54532548614894</c:v>
                </c:pt>
                <c:pt idx="6">
                  <c:v>48.044718679312609</c:v>
                </c:pt>
                <c:pt idx="7">
                  <c:v>43.976680435293183</c:v>
                </c:pt>
                <c:pt idx="8">
                  <c:v>48.086426356953226</c:v>
                </c:pt>
                <c:pt idx="9">
                  <c:v>52.580239729212543</c:v>
                </c:pt>
                <c:pt idx="10">
                  <c:v>57.4940127481877</c:v>
                </c:pt>
                <c:pt idx="11">
                  <c:v>62.866991837853263</c:v>
                </c:pt>
                <c:pt idx="12">
                  <c:v>68.742091112179153</c:v>
                </c:pt>
                <c:pt idx="13">
                  <c:v>70.543075988031859</c:v>
                </c:pt>
                <c:pt idx="14">
                  <c:v>72.391245150405013</c:v>
                </c:pt>
                <c:pt idx="15">
                  <c:v>74.287834787855317</c:v>
                </c:pt>
                <c:pt idx="16">
                  <c:v>76.234113476038374</c:v>
                </c:pt>
                <c:pt idx="17">
                  <c:v>78.231383026223185</c:v>
                </c:pt>
                <c:pt idx="18">
                  <c:v>80.280979356037278</c:v>
                </c:pt>
                <c:pt idx="19">
                  <c:v>82.384273383024635</c:v>
                </c:pt>
                <c:pt idx="20">
                  <c:v>84.542671941613932</c:v>
                </c:pt>
                <c:pt idx="21">
                  <c:v>86.757618724110742</c:v>
                </c:pt>
                <c:pt idx="22">
                  <c:v>89.030595246342784</c:v>
                </c:pt>
                <c:pt idx="23">
                  <c:v>91.3631218386044</c:v>
                </c:pt>
                <c:pt idx="24">
                  <c:v>93.756758662562774</c:v>
                </c:pt>
                <c:pt idx="25">
                  <c:v>96.213106754806546</c:v>
                </c:pt>
                <c:pt idx="26">
                  <c:v>98.733809097734039</c:v>
                </c:pt>
                <c:pt idx="27">
                  <c:v>101.32055171849855</c:v>
                </c:pt>
              </c:numCache>
            </c:numRef>
          </c:val>
          <c:smooth val="0"/>
          <c:extLst>
            <c:ext xmlns:c16="http://schemas.microsoft.com/office/drawing/2014/chart" uri="{C3380CC4-5D6E-409C-BE32-E72D297353CC}">
              <c16:uniqueId val="{00000002-2242-4B02-A525-13B74E94ECAF}"/>
            </c:ext>
          </c:extLst>
        </c:ser>
        <c:ser>
          <c:idx val="3"/>
          <c:order val="3"/>
          <c:tx>
            <c:strRef>
              <c:f>'CCA Allowance Price Forecast'!$O$5</c:f>
              <c:strCache>
                <c:ptCount val="1"/>
                <c:pt idx="0">
                  <c:v>Dept of Ecology Floor</c:v>
                </c:pt>
              </c:strCache>
            </c:strRef>
          </c:tx>
          <c:spPr>
            <a:ln w="28575" cap="rnd">
              <a:solidFill>
                <a:schemeClr val="accent4"/>
              </a:solidFill>
              <a:round/>
            </a:ln>
            <a:effectLst/>
          </c:spPr>
          <c:marker>
            <c:symbol val="none"/>
          </c:marker>
          <c:cat>
            <c:numRef>
              <c:f>'CCA Allowance Price Forecast'!$A$6:$A$33</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'CCA Allowance Price Forecast'!$O$6:$O$33</c:f>
              <c:numCache>
                <c:formatCode>0.00</c:formatCode>
                <c:ptCount val="28"/>
                <c:pt idx="0">
                  <c:v>16.351221131943216</c:v>
                </c:pt>
                <c:pt idx="1">
                  <c:v>16.757839126440846</c:v>
                </c:pt>
                <c:pt idx="2">
                  <c:v>17.158949619293725</c:v>
                </c:pt>
                <c:pt idx="3">
                  <c:v>17.577460585617963</c:v>
                </c:pt>
                <c:pt idx="4">
                  <c:v>18.011139831779349</c:v>
                </c:pt>
                <c:pt idx="5">
                  <c:v>18.442990228738093</c:v>
                </c:pt>
                <c:pt idx="6">
                  <c:v>18.901172966974812</c:v>
                </c:pt>
                <c:pt idx="7">
                  <c:v>19.361468493569745</c:v>
                </c:pt>
                <c:pt idx="8">
                  <c:v>19.836465060190555</c:v>
                </c:pt>
                <c:pt idx="9">
                  <c:v>20.310500402531265</c:v>
                </c:pt>
                <c:pt idx="10">
                  <c:v>20.808839870978399</c:v>
                </c:pt>
                <c:pt idx="11">
                  <c:v>21.315730510682744</c:v>
                </c:pt>
                <c:pt idx="12">
                  <c:v>21.835626376796952</c:v>
                </c:pt>
                <c:pt idx="13">
                  <c:v>22.366369320928833</c:v>
                </c:pt>
                <c:pt idx="14">
                  <c:v>22.911890523878316</c:v>
                </c:pt>
                <c:pt idx="15">
                  <c:v>23.46984463709094</c:v>
                </c:pt>
                <c:pt idx="16">
                  <c:v>24.049373245562649</c:v>
                </c:pt>
                <c:pt idx="17">
                  <c:v>24.630960662417436</c:v>
                </c:pt>
                <c:pt idx="18">
                  <c:v>25.234686493498515</c:v>
                </c:pt>
                <c:pt idx="19">
                  <c:v>25.847004938734177</c:v>
                </c:pt>
                <c:pt idx="20">
                  <c:v>26.476134444092594</c:v>
                </c:pt>
                <c:pt idx="21">
                  <c:v>27.124401624182379</c:v>
                </c:pt>
                <c:pt idx="22">
                  <c:v>27.784015085529582</c:v>
                </c:pt>
                <c:pt idx="23">
                  <c:v>28.46215138273136</c:v>
                </c:pt>
                <c:pt idx="24">
                  <c:v>29.160541937519913</c:v>
                </c:pt>
                <c:pt idx="25">
                  <c:v>29.871547473092182</c:v>
                </c:pt>
                <c:pt idx="26">
                  <c:v>30.601451721379167</c:v>
                </c:pt>
                <c:pt idx="27">
                  <c:v>31.347179851327461</c:v>
                </c:pt>
              </c:numCache>
            </c:numRef>
          </c:val>
          <c:smooth val="0"/>
          <c:extLst>
            <c:ext xmlns:c16="http://schemas.microsoft.com/office/drawing/2014/chart" uri="{C3380CC4-5D6E-409C-BE32-E72D297353CC}">
              <c16:uniqueId val="{00000003-2242-4B02-A525-13B74E94ECAF}"/>
            </c:ext>
          </c:extLst>
        </c:ser>
        <c:ser>
          <c:idx val="4"/>
          <c:order val="4"/>
          <c:tx>
            <c:strRef>
              <c:f>'CCA Allowance Price Forecast'!$P$5</c:f>
              <c:strCache>
                <c:ptCount val="1"/>
                <c:pt idx="0">
                  <c:v>Dept of Ecology Ceiling</c:v>
                </c:pt>
              </c:strCache>
            </c:strRef>
          </c:tx>
          <c:spPr>
            <a:ln w="28575" cap="rnd">
              <a:solidFill>
                <a:schemeClr val="accent5"/>
              </a:solidFill>
              <a:round/>
            </a:ln>
            <a:effectLst/>
          </c:spPr>
          <c:marker>
            <c:symbol val="none"/>
          </c:marker>
          <c:cat>
            <c:numRef>
              <c:f>'CCA Allowance Price Forecast'!$A$6:$A$33</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'CCA Allowance Price Forecast'!$P$6:$P$33</c:f>
              <c:numCache>
                <c:formatCode>0.00</c:formatCode>
                <c:ptCount val="28"/>
                <c:pt idx="0">
                  <c:v>60.005022216811717</c:v>
                </c:pt>
                <c:pt idx="1">
                  <c:v>61.467326545684699</c:v>
                </c:pt>
                <c:pt idx="2">
                  <c:v>62.97494874295932</c:v>
                </c:pt>
                <c:pt idx="3">
                  <c:v>64.505447258124491</c:v>
                </c:pt>
                <c:pt idx="4">
                  <c:v>66.084093137024311</c:v>
                </c:pt>
                <c:pt idx="5">
                  <c:v>67.696272571532802</c:v>
                </c:pt>
                <c:pt idx="6">
                  <c:v>69.3430427143511</c:v>
                </c:pt>
                <c:pt idx="7">
                  <c:v>71.032210362756061</c:v>
                </c:pt>
                <c:pt idx="8">
                  <c:v>72.763666188025567</c:v>
                </c:pt>
                <c:pt idx="9">
                  <c:v>74.537040666878269</c:v>
                </c:pt>
                <c:pt idx="10">
                  <c:v>76.358307723897028</c:v>
                </c:pt>
                <c:pt idx="11">
                  <c:v>78.219742413146932</c:v>
                </c:pt>
                <c:pt idx="12">
                  <c:v>80.126601437747169</c:v>
                </c:pt>
                <c:pt idx="13">
                  <c:v>82.083353201834967</c:v>
                </c:pt>
                <c:pt idx="14">
                  <c:v>84.087770998901831</c:v>
                </c:pt>
                <c:pt idx="15">
                  <c:v>86.131712363331516</c:v>
                </c:pt>
                <c:pt idx="16">
                  <c:v>88.235890654849825</c:v>
                </c:pt>
                <c:pt idx="17">
                  <c:v>90.391030509168246</c:v>
                </c:pt>
                <c:pt idx="18">
                  <c:v>92.593799348896638</c:v>
                </c:pt>
                <c:pt idx="19">
                  <c:v>94.851394270584152</c:v>
                </c:pt>
                <c:pt idx="20">
                  <c:v>97.164842911330098</c:v>
                </c:pt>
                <c:pt idx="21">
                  <c:v>99.539732735488826</c:v>
                </c:pt>
                <c:pt idx="22">
                  <c:v>101.96116983747446</c:v>
                </c:pt>
                <c:pt idx="23">
                  <c:v>104.45351765417011</c:v>
                </c:pt>
                <c:pt idx="24">
                  <c:v>106.9965069366946</c:v>
                </c:pt>
                <c:pt idx="25">
                  <c:v>109.60776819986761</c:v>
                </c:pt>
                <c:pt idx="26">
                  <c:v>112.28068509330603</c:v>
                </c:pt>
                <c:pt idx="27">
                  <c:v>115.02183335348423</c:v>
                </c:pt>
              </c:numCache>
            </c:numRef>
          </c:val>
          <c:smooth val="0"/>
          <c:extLst>
            <c:ext xmlns:c16="http://schemas.microsoft.com/office/drawing/2014/chart" uri="{C3380CC4-5D6E-409C-BE32-E72D297353CC}">
              <c16:uniqueId val="{00000004-2242-4B02-A525-13B74E94ECAF}"/>
            </c:ext>
          </c:extLst>
        </c:ser>
        <c:ser>
          <c:idx val="5"/>
          <c:order val="5"/>
          <c:tx>
            <c:v>SCGHG</c:v>
          </c:tx>
          <c:spPr>
            <a:ln w="28575" cap="rnd">
              <a:solidFill>
                <a:schemeClr val="accent6"/>
              </a:solidFill>
              <a:round/>
            </a:ln>
            <a:effectLst/>
          </c:spPr>
          <c:marker>
            <c:symbol val="none"/>
          </c:marker>
          <c:val>
            <c:numRef>
              <c:f>'SCGHG Price Forecast'!$G$17:$G$44</c:f>
              <c:numCache>
                <c:formatCode>_(* #,##0.00_);_(* \(#,##0.00\);_(* "-"??_);_(@_)</c:formatCode>
                <c:ptCount val="28"/>
                <c:pt idx="0">
                  <c:v>72.43417511021579</c:v>
                </c:pt>
                <c:pt idx="1">
                  <c:v>73.548547034988346</c:v>
                </c:pt>
                <c:pt idx="2">
                  <c:v>75.777290884533429</c:v>
                </c:pt>
                <c:pt idx="3">
                  <c:v>76.891662809305998</c:v>
                </c:pt>
                <c:pt idx="4">
                  <c:v>78.00603473407854</c:v>
                </c:pt>
                <c:pt idx="5">
                  <c:v>79.120406658851095</c:v>
                </c:pt>
                <c:pt idx="6">
                  <c:v>80.234778583623651</c:v>
                </c:pt>
                <c:pt idx="7">
                  <c:v>81.349150508396193</c:v>
                </c:pt>
                <c:pt idx="8">
                  <c:v>82.463522433168748</c:v>
                </c:pt>
                <c:pt idx="9">
                  <c:v>83.577894357941304</c:v>
                </c:pt>
                <c:pt idx="10">
                  <c:v>84.692266282713845</c:v>
                </c:pt>
                <c:pt idx="11">
                  <c:v>85.806638207486401</c:v>
                </c:pt>
                <c:pt idx="12">
                  <c:v>86.921010132258942</c:v>
                </c:pt>
                <c:pt idx="13">
                  <c:v>88.035382057031498</c:v>
                </c:pt>
                <c:pt idx="14">
                  <c:v>90.264125906576595</c:v>
                </c:pt>
                <c:pt idx="15">
                  <c:v>91.378497831349165</c:v>
                </c:pt>
                <c:pt idx="16">
                  <c:v>92.492869756121706</c:v>
                </c:pt>
                <c:pt idx="17">
                  <c:v>93.607241680894248</c:v>
                </c:pt>
                <c:pt idx="18">
                  <c:v>94.721613605666803</c:v>
                </c:pt>
                <c:pt idx="19">
                  <c:v>95.835985530439359</c:v>
                </c:pt>
                <c:pt idx="20">
                  <c:v>96.950357455211901</c:v>
                </c:pt>
                <c:pt idx="21">
                  <c:v>98.064729379984442</c:v>
                </c:pt>
                <c:pt idx="22">
                  <c:v>99.179101304756998</c:v>
                </c:pt>
                <c:pt idx="23">
                  <c:v>100.29347322952955</c:v>
                </c:pt>
                <c:pt idx="24">
                  <c:v>102.52221707907466</c:v>
                </c:pt>
                <c:pt idx="25">
                  <c:v>103.63658900384721</c:v>
                </c:pt>
                <c:pt idx="26">
                  <c:v>104.75096092861976</c:v>
                </c:pt>
                <c:pt idx="27">
                  <c:v>105.8653328533923</c:v>
                </c:pt>
              </c:numCache>
            </c:numRef>
          </c:val>
          <c:smooth val="0"/>
          <c:extLst>
            <c:ext xmlns:c16="http://schemas.microsoft.com/office/drawing/2014/chart" uri="{C3380CC4-5D6E-409C-BE32-E72D297353CC}">
              <c16:uniqueId val="{00000005-2242-4B02-A525-13B74E94ECAF}"/>
            </c:ext>
          </c:extLst>
        </c:ser>
        <c:dLbls>
          <c:showLegendKey val="0"/>
          <c:showVal val="0"/>
          <c:showCatName val="0"/>
          <c:showSerName val="0"/>
          <c:showPercent val="0"/>
          <c:showBubbleSize val="0"/>
        </c:dLbls>
        <c:smooth val="0"/>
        <c:axId val="816405416"/>
        <c:axId val="816405744"/>
      </c:lineChart>
      <c:catAx>
        <c:axId val="816405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Model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405744"/>
        <c:crosses val="autoZero"/>
        <c:auto val="1"/>
        <c:lblAlgn val="ctr"/>
        <c:lblOffset val="100"/>
        <c:noMultiLvlLbl val="0"/>
      </c:catAx>
      <c:valAx>
        <c:axId val="81640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Carbon Price (2020</a:t>
                </a:r>
                <a:r>
                  <a:rPr lang="en-US" baseline="0"/>
                  <a:t>$/short ton)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405416"/>
        <c:crosses val="autoZero"/>
        <c:crossBetween val="between"/>
      </c:valAx>
      <c:spPr>
        <a:noFill/>
        <a:ln>
          <a:noFill/>
        </a:ln>
        <a:effectLst/>
      </c:spPr>
    </c:plotArea>
    <c:legend>
      <c:legendPos val="r"/>
      <c:layout>
        <c:manualLayout>
          <c:xMode val="edge"/>
          <c:yMode val="edge"/>
          <c:x val="0.13371185640346356"/>
          <c:y val="0.1001811191103391"/>
          <c:w val="0.26270558907940245"/>
          <c:h val="0.30765940036893746"/>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84"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13</xdr:col>
      <xdr:colOff>295275</xdr:colOff>
      <xdr:row>35</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0"/>
          <a:ext cx="8210550" cy="577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2023</a:t>
          </a:r>
          <a:r>
            <a:rPr lang="en-US" sz="1100" baseline="0"/>
            <a:t> Electric Progress Report</a:t>
          </a:r>
        </a:p>
        <a:p>
          <a:endParaRPr lang="en-US" sz="1100" baseline="0"/>
        </a:p>
        <a:p>
          <a:endParaRPr lang="en-US" sz="1100" baseline="0"/>
        </a:p>
        <a:p>
          <a:r>
            <a:rPr lang="en-US" sz="1100" baseline="0"/>
            <a:t>This workbook contains information related to carbon pricing. The models for the 2023 Electric Progress Report incorporate carbon pricing in two capacities: 1) the Social Cost of Greenhouse Gases (SCGHG) and 2) the Climate Commitment Act (CCA). </a:t>
          </a:r>
        </a:p>
        <a:p>
          <a:endParaRPr lang="en-US" sz="1100" baseline="0"/>
        </a:p>
        <a:p>
          <a:r>
            <a:rPr lang="en-US" sz="1100" baseline="0"/>
            <a:t>The Social Cost of Greenhouse Gases applies a cost to emissions in as a fixed cost adder during the long-term capacity expansion portion of the portfolio model. The SCGHG was sourced from the Washington Utilities and Transportation Commission (WUTC) website: </a:t>
          </a:r>
          <a:r>
            <a:rPr lang="en-US">
              <a:hlinkClick xmlns:r="http://schemas.openxmlformats.org/officeDocument/2006/relationships" r:id=""/>
            </a:rPr>
            <a:t>Social Cost of Carbon (wa.gov)</a:t>
          </a:r>
          <a:r>
            <a:rPr lang="en-US"/>
            <a:t>. </a:t>
          </a:r>
        </a:p>
        <a:p>
          <a:endParaRPr lang="en-US" sz="1100" baseline="0"/>
        </a:p>
        <a:p>
          <a:r>
            <a:rPr lang="en-US" sz="1100" baseline="0"/>
            <a:t>The Climate Commitment Act introduces an opportunity cost for carbon emission allowances. PSE added an direct cost to the dispatch of emitting resources to reflect the opportunity cost allowances. PSE production cost models used an ensemble allowance price forecast to reflect expected allowance prices in a Washington-only market through 2029, then linkage to the California carbon market in 2030 onward. Data for the ensemble allowance price forecast was sourced from the Washington Department of Ecology Preliminary Regulatory Analyses for the Climate Commitment Program (</a:t>
          </a:r>
          <a:r>
            <a:rPr lang="en-US">
              <a:hlinkClick xmlns:r="http://schemas.openxmlformats.org/officeDocument/2006/relationships" r:id=""/>
            </a:rPr>
            <a:t>Preliminary Regulatory Analyses for Chapter173-446 WAC, Climate Commitment Act Program</a:t>
          </a:r>
          <a:r>
            <a:rPr lang="en-US"/>
            <a:t>) and the California Energy Commission</a:t>
          </a:r>
          <a:r>
            <a:rPr lang="en-US" baseline="0"/>
            <a:t> Integrated Energy Policy Report 2021 (</a:t>
          </a:r>
          <a:r>
            <a:rPr lang="en-US" sz="1100" u="sng">
              <a:solidFill>
                <a:schemeClr val="dk1"/>
              </a:solidFill>
              <a:effectLst/>
              <a:latin typeface="+mn-lt"/>
              <a:ea typeface="+mn-ea"/>
              <a:cs typeface="+mn-cs"/>
              <a:hlinkClick xmlns:r="http://schemas.openxmlformats.org/officeDocument/2006/relationships" r:id=""/>
            </a:rPr>
            <a:t>https://efiling.energy.ca.gov/GetDocument.aspx?tn=240982&amp;DocumentContentId=74834</a:t>
          </a:r>
          <a:r>
            <a:rPr lang="en-US" sz="1100" u="sng">
              <a:solidFill>
                <a:schemeClr val="dk1"/>
              </a:solidFill>
              <a:effectLst/>
              <a:latin typeface="+mn-lt"/>
              <a:ea typeface="+mn-ea"/>
              <a:cs typeface="+mn-cs"/>
            </a:rPr>
            <a:t>). </a:t>
          </a:r>
          <a:endParaRPr lang="en-US" sz="1100" baseline="0"/>
        </a:p>
        <a:p>
          <a:endParaRPr lang="en-US" sz="1100" baseline="0"/>
        </a:p>
        <a:p>
          <a:r>
            <a:rPr lang="en-US" sz="1100" baseline="0"/>
            <a:t>Refer to Chapter 5 and Appendix H for further detail assumptions and applications of the SCGHG and the CCA.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57150</xdr:colOff>
      <xdr:row>15</xdr:row>
      <xdr:rowOff>57150</xdr:rowOff>
    </xdr:from>
    <xdr:to>
      <xdr:col>21</xdr:col>
      <xdr:colOff>466725</xdr:colOff>
      <xdr:row>20</xdr:row>
      <xdr:rowOff>142874</xdr:rowOff>
    </xdr:to>
    <xdr:pic>
      <xdr:nvPicPr>
        <xdr:cNvPr id="20512" name="Picture 1">
          <a:extLst>
            <a:ext uri="{FF2B5EF4-FFF2-40B4-BE49-F238E27FC236}">
              <a16:creationId xmlns:a16="http://schemas.microsoft.com/office/drawing/2014/main" id="{00000000-0008-0000-0100-000020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516" t="11787" r="1563" b="5710"/>
        <a:stretch>
          <a:fillRect/>
        </a:stretch>
      </xdr:blipFill>
      <xdr:spPr bwMode="auto">
        <a:xfrm>
          <a:off x="10563225" y="2324100"/>
          <a:ext cx="2847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285750</xdr:colOff>
      <xdr:row>12</xdr:row>
      <xdr:rowOff>11905</xdr:rowOff>
    </xdr:from>
    <xdr:to>
      <xdr:col>12</xdr:col>
      <xdr:colOff>166688</xdr:colOff>
      <xdr:row>22</xdr:row>
      <xdr:rowOff>35719</xdr:rowOff>
    </xdr:to>
    <xdr:sp macro="" textlink="">
      <xdr:nvSpPr>
        <xdr:cNvPr id="3" name="Line Callout 1 2">
          <a:extLst>
            <a:ext uri="{FF2B5EF4-FFF2-40B4-BE49-F238E27FC236}">
              <a16:creationId xmlns:a16="http://schemas.microsoft.com/office/drawing/2014/main" id="{00000000-0008-0000-0200-000003000000}"/>
            </a:ext>
          </a:extLst>
        </xdr:cNvPr>
        <xdr:cNvSpPr/>
      </xdr:nvSpPr>
      <xdr:spPr>
        <a:xfrm>
          <a:off x="8227219" y="2893218"/>
          <a:ext cx="2393157" cy="1690689"/>
        </a:xfrm>
        <a:prstGeom prst="borderCallout1">
          <a:avLst>
            <a:gd name="adj1" fmla="val 46919"/>
            <a:gd name="adj2" fmla="val 125"/>
            <a:gd name="adj3" fmla="val 53346"/>
            <a:gd name="adj4" fmla="val -61717"/>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ysClr val="windowText" lastClr="000000"/>
              </a:solidFill>
            </a:rPr>
            <a:t>These are the values</a:t>
          </a:r>
          <a:r>
            <a:rPr lang="en-US" sz="2000" baseline="0">
              <a:solidFill>
                <a:sysClr val="windowText" lastClr="000000"/>
              </a:solidFill>
            </a:rPr>
            <a:t> that are used in the portfolio model over the modeling timeline, 2024-2045.</a:t>
          </a:r>
          <a:endParaRPr lang="en-US" sz="2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8681357" cy="6295571"/>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Custom PSE">
      <a:dk1>
        <a:sysClr val="windowText" lastClr="000000"/>
      </a:dk1>
      <a:lt1>
        <a:sysClr val="window" lastClr="FFFFFF"/>
      </a:lt1>
      <a:dk2>
        <a:srgbClr val="44546A"/>
      </a:dk2>
      <a:lt2>
        <a:srgbClr val="E7E6E6"/>
      </a:lt2>
      <a:accent1>
        <a:srgbClr val="006671"/>
      </a:accent1>
      <a:accent2>
        <a:srgbClr val="E45D48"/>
      </a:accent2>
      <a:accent3>
        <a:srgbClr val="474B55"/>
      </a:accent3>
      <a:accent4>
        <a:srgbClr val="EEC28D"/>
      </a:accent4>
      <a:accent5>
        <a:srgbClr val="58C3B4"/>
      </a:accent5>
      <a:accent6>
        <a:srgbClr val="668B53"/>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tc.wa.gov/regulatedIndustries/utilities/Pages/SocialCostofCarbon.asp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O4" sqref="O4"/>
    </sheetView>
  </sheetViews>
  <sheetFormatPr defaultRowHeight="13.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9"/>
  <sheetViews>
    <sheetView zoomScale="81" workbookViewId="0">
      <selection activeCell="H39" sqref="H39"/>
    </sheetView>
  </sheetViews>
  <sheetFormatPr defaultRowHeight="13.15"/>
  <cols>
    <col min="9" max="9" width="12.140625" customWidth="1"/>
    <col min="12" max="12" width="11.28515625" bestFit="1" customWidth="1"/>
  </cols>
  <sheetData>
    <row r="2" spans="2:17">
      <c r="B2" s="59" t="s">
        <v>0</v>
      </c>
      <c r="C2" s="60"/>
      <c r="D2" s="60"/>
      <c r="E2" s="60"/>
      <c r="F2" s="60"/>
      <c r="G2" s="60"/>
      <c r="H2" s="60"/>
      <c r="I2" s="60"/>
      <c r="J2" s="60"/>
      <c r="K2" s="60"/>
      <c r="L2" s="60"/>
      <c r="M2" s="60"/>
      <c r="N2" s="60"/>
      <c r="O2" s="60"/>
      <c r="P2" s="60"/>
      <c r="Q2" s="60"/>
    </row>
    <row r="3" spans="2:17">
      <c r="B3" s="60"/>
      <c r="C3" s="60"/>
      <c r="D3" s="60"/>
      <c r="E3" s="60"/>
      <c r="F3" s="60"/>
      <c r="G3" s="60"/>
      <c r="H3" s="60"/>
      <c r="I3" s="60"/>
      <c r="J3" s="60"/>
      <c r="K3" s="60"/>
      <c r="L3" s="60"/>
      <c r="M3" s="60"/>
      <c r="N3" s="60"/>
      <c r="O3" s="60"/>
      <c r="P3" s="60"/>
      <c r="Q3" s="60"/>
    </row>
    <row r="4" spans="2:17">
      <c r="B4" s="27"/>
      <c r="C4" s="27"/>
      <c r="D4" s="27"/>
      <c r="E4" s="27"/>
      <c r="F4" s="27"/>
      <c r="G4" s="27"/>
      <c r="H4" s="27"/>
      <c r="I4" s="27"/>
      <c r="J4" s="27"/>
      <c r="K4" s="27"/>
      <c r="L4" s="27"/>
      <c r="M4" s="27"/>
      <c r="N4" s="27"/>
      <c r="O4" s="27"/>
      <c r="P4" s="27"/>
      <c r="Q4" s="27"/>
    </row>
    <row r="5" spans="2:17">
      <c r="B5" s="30" t="s">
        <v>1</v>
      </c>
      <c r="C5" s="17"/>
      <c r="D5" s="17"/>
      <c r="E5" s="17"/>
      <c r="F5" s="17"/>
      <c r="G5" s="17"/>
      <c r="H5" s="17"/>
      <c r="I5" s="17"/>
      <c r="J5" s="17"/>
      <c r="K5" s="17"/>
      <c r="L5" s="17"/>
      <c r="M5" s="17"/>
      <c r="N5" s="17"/>
      <c r="O5" s="17"/>
      <c r="P5" s="17"/>
      <c r="Q5" s="17"/>
    </row>
    <row r="6" spans="2:17">
      <c r="B6" s="17"/>
      <c r="C6" s="17"/>
      <c r="D6" s="17"/>
      <c r="E6" s="17"/>
      <c r="F6" s="17"/>
      <c r="G6" s="17"/>
      <c r="H6" s="17"/>
      <c r="I6" s="17"/>
      <c r="J6" s="17"/>
      <c r="K6" s="17"/>
      <c r="L6" s="17"/>
      <c r="M6" s="17"/>
      <c r="N6" s="17"/>
      <c r="O6" s="17"/>
      <c r="P6" s="17"/>
      <c r="Q6" s="17"/>
    </row>
    <row r="7" spans="2:17">
      <c r="B7" s="17"/>
      <c r="C7" s="8" t="s">
        <v>2</v>
      </c>
      <c r="D7" s="9"/>
      <c r="E7" s="9"/>
      <c r="F7" s="9"/>
      <c r="G7" s="9"/>
      <c r="H7" s="9"/>
      <c r="I7" s="9"/>
      <c r="J7" s="9"/>
      <c r="K7" s="9"/>
      <c r="L7" s="9"/>
      <c r="M7" s="9"/>
      <c r="N7" s="9"/>
      <c r="O7" s="9"/>
      <c r="P7" s="10"/>
      <c r="Q7" s="17"/>
    </row>
    <row r="8" spans="2:17">
      <c r="B8" s="17"/>
      <c r="C8" s="11"/>
      <c r="D8" s="7"/>
      <c r="E8" s="7"/>
      <c r="F8" s="7"/>
      <c r="G8" s="7"/>
      <c r="H8" s="7"/>
      <c r="I8" s="7"/>
      <c r="J8" s="7"/>
      <c r="K8" s="7"/>
      <c r="L8" s="7"/>
      <c r="M8" s="7"/>
      <c r="N8" s="7"/>
      <c r="O8" s="7"/>
      <c r="P8" s="12"/>
      <c r="Q8" s="17"/>
    </row>
    <row r="9" spans="2:17">
      <c r="B9" s="17"/>
      <c r="C9" s="11"/>
      <c r="D9" s="7" t="s">
        <v>3</v>
      </c>
      <c r="E9" s="7"/>
      <c r="F9" s="7" t="s">
        <v>4</v>
      </c>
      <c r="G9" s="7">
        <v>92.498000000000005</v>
      </c>
      <c r="H9" s="7"/>
      <c r="I9" s="13" t="s">
        <v>5</v>
      </c>
      <c r="J9" s="7"/>
      <c r="K9" s="7"/>
      <c r="L9" s="7"/>
      <c r="M9" s="7"/>
      <c r="N9" s="7"/>
      <c r="O9" s="7"/>
      <c r="P9" s="12"/>
      <c r="Q9" s="17"/>
    </row>
    <row r="10" spans="2:17">
      <c r="B10" s="17"/>
      <c r="C10" s="11"/>
      <c r="D10" s="31" t="s">
        <v>6</v>
      </c>
      <c r="E10" s="7"/>
      <c r="F10" s="7" t="s">
        <v>4</v>
      </c>
      <c r="G10" s="7">
        <v>118.49</v>
      </c>
      <c r="H10" s="7"/>
      <c r="I10" s="7"/>
      <c r="J10" s="7"/>
      <c r="K10" s="7"/>
      <c r="L10" s="7"/>
      <c r="M10" s="7"/>
      <c r="N10" s="7"/>
      <c r="O10" s="7"/>
      <c r="P10" s="12"/>
      <c r="Q10" s="17"/>
    </row>
    <row r="11" spans="2:17">
      <c r="B11" s="17"/>
      <c r="C11" s="11"/>
      <c r="D11" s="7"/>
      <c r="E11" s="7"/>
      <c r="F11" s="7"/>
      <c r="G11" s="7"/>
      <c r="H11" s="7"/>
      <c r="I11" s="7"/>
      <c r="J11" s="7"/>
      <c r="K11" s="7"/>
      <c r="L11" s="7"/>
      <c r="M11" s="7"/>
      <c r="N11" s="7"/>
      <c r="O11" s="7"/>
      <c r="P11" s="12"/>
      <c r="Q11" s="17"/>
    </row>
    <row r="12" spans="2:17">
      <c r="B12" s="17"/>
      <c r="C12" s="14"/>
      <c r="D12" s="15" t="s">
        <v>7</v>
      </c>
      <c r="E12" s="15"/>
      <c r="F12" s="15" t="s">
        <v>4</v>
      </c>
      <c r="G12" s="15">
        <f>G10/G9</f>
        <v>1.2810006702847627</v>
      </c>
      <c r="H12" s="15"/>
      <c r="I12" s="32" t="s">
        <v>8</v>
      </c>
      <c r="J12" s="15"/>
      <c r="K12" s="15"/>
      <c r="L12" s="15"/>
      <c r="M12" s="15"/>
      <c r="N12" s="15"/>
      <c r="O12" s="15"/>
      <c r="P12" s="16"/>
      <c r="Q12" s="17"/>
    </row>
    <row r="13" spans="2:17">
      <c r="B13" s="17"/>
      <c r="C13" s="17"/>
      <c r="D13" s="17"/>
      <c r="E13" s="17"/>
      <c r="F13" s="17"/>
      <c r="G13" s="17"/>
      <c r="H13" s="17"/>
      <c r="I13" s="17"/>
      <c r="J13" s="17"/>
      <c r="K13" s="17"/>
      <c r="L13" s="17"/>
      <c r="M13" s="17"/>
      <c r="N13" s="17"/>
      <c r="O13" s="17"/>
      <c r="P13" s="17"/>
      <c r="Q13" s="17"/>
    </row>
    <row r="14" spans="2:17">
      <c r="B14" s="30" t="s">
        <v>9</v>
      </c>
      <c r="C14" s="17"/>
      <c r="D14" s="17"/>
      <c r="E14" s="17"/>
      <c r="F14" s="17"/>
      <c r="G14" s="17"/>
      <c r="H14" s="17"/>
      <c r="I14" s="17"/>
      <c r="J14" s="17"/>
      <c r="K14" s="17"/>
      <c r="L14" s="17"/>
      <c r="M14" s="17"/>
      <c r="N14" s="17"/>
      <c r="O14" s="17"/>
      <c r="P14" s="17"/>
      <c r="Q14" s="17"/>
    </row>
    <row r="15" spans="2:17">
      <c r="B15" s="17"/>
      <c r="C15" s="17"/>
      <c r="D15" s="17"/>
      <c r="E15" s="17"/>
      <c r="F15" s="17"/>
      <c r="G15" s="17"/>
      <c r="H15" s="17"/>
      <c r="I15" s="17"/>
      <c r="J15" s="17"/>
      <c r="K15" s="17"/>
      <c r="L15" s="17"/>
      <c r="M15" s="17"/>
      <c r="N15" s="17"/>
      <c r="O15" s="17"/>
      <c r="P15" s="17"/>
      <c r="Q15" s="17"/>
    </row>
    <row r="16" spans="2:17">
      <c r="B16" s="17"/>
      <c r="C16" s="8" t="s">
        <v>10</v>
      </c>
      <c r="D16" s="9"/>
      <c r="E16" s="9"/>
      <c r="F16" s="9"/>
      <c r="G16" s="9"/>
      <c r="H16" s="9"/>
      <c r="I16" s="9"/>
      <c r="J16" s="9"/>
      <c r="K16" s="9"/>
      <c r="L16" s="9"/>
      <c r="M16" s="9"/>
      <c r="N16" s="9"/>
      <c r="O16" s="9"/>
      <c r="P16" s="10"/>
      <c r="Q16" s="17"/>
    </row>
    <row r="17" spans="2:17">
      <c r="B17" s="17"/>
      <c r="C17" s="11"/>
      <c r="D17" s="7"/>
      <c r="E17" s="7"/>
      <c r="F17" s="7"/>
      <c r="G17" s="7"/>
      <c r="H17" s="7"/>
      <c r="I17" s="7"/>
      <c r="J17" s="7"/>
      <c r="K17" s="7"/>
      <c r="L17" s="7"/>
      <c r="M17" s="7"/>
      <c r="N17" s="7"/>
      <c r="O17" s="7"/>
      <c r="P17" s="12"/>
      <c r="Q17" s="17"/>
    </row>
    <row r="18" spans="2:17">
      <c r="B18" s="17"/>
      <c r="C18" s="11"/>
      <c r="D18" s="7" t="s">
        <v>11</v>
      </c>
      <c r="E18" s="7"/>
      <c r="F18" s="7" t="s">
        <v>4</v>
      </c>
      <c r="G18" s="7">
        <v>1.1023099999999999</v>
      </c>
      <c r="H18" s="7" t="s">
        <v>12</v>
      </c>
      <c r="I18" s="13"/>
      <c r="J18" s="7"/>
      <c r="K18" s="7"/>
      <c r="L18" s="7"/>
      <c r="M18" s="7"/>
      <c r="N18" s="7"/>
      <c r="O18" s="7"/>
      <c r="P18" s="12"/>
      <c r="Q18" s="17"/>
    </row>
    <row r="19" spans="2:17">
      <c r="B19" s="17"/>
      <c r="C19" s="11"/>
      <c r="D19" s="7"/>
      <c r="E19" s="7"/>
      <c r="F19" s="7"/>
      <c r="G19" s="7"/>
      <c r="H19" s="7"/>
      <c r="I19" s="19"/>
      <c r="J19" s="7"/>
      <c r="K19" s="7"/>
      <c r="L19" s="7"/>
      <c r="M19" s="7"/>
      <c r="N19" s="7"/>
      <c r="O19" s="7"/>
      <c r="P19" s="12"/>
      <c r="Q19" s="17"/>
    </row>
    <row r="20" spans="2:17">
      <c r="B20" s="17"/>
      <c r="C20" s="11"/>
      <c r="D20" s="7" t="s">
        <v>13</v>
      </c>
      <c r="E20" s="7"/>
      <c r="F20" s="49">
        <f>50*G12</f>
        <v>64.050033514238137</v>
      </c>
      <c r="G20" s="7"/>
      <c r="H20" s="7" t="s">
        <v>14</v>
      </c>
      <c r="I20" s="19" t="s">
        <v>15</v>
      </c>
      <c r="J20" s="7"/>
      <c r="K20" s="7" t="s">
        <v>4</v>
      </c>
      <c r="L20" s="49">
        <f>F20/G18</f>
        <v>58.105282102347019</v>
      </c>
      <c r="M20" s="7"/>
      <c r="N20" s="7"/>
      <c r="O20" s="7"/>
      <c r="P20" s="12"/>
      <c r="Q20" s="17"/>
    </row>
    <row r="21" spans="2:17">
      <c r="B21" s="17"/>
      <c r="C21" s="14"/>
      <c r="D21" s="15"/>
      <c r="E21" s="15"/>
      <c r="F21" s="18" t="s">
        <v>16</v>
      </c>
      <c r="G21" s="15"/>
      <c r="H21" s="15"/>
      <c r="I21" s="18" t="s">
        <v>17</v>
      </c>
      <c r="J21" s="15"/>
      <c r="K21" s="15"/>
      <c r="L21" s="18" t="s">
        <v>18</v>
      </c>
      <c r="M21" s="15"/>
      <c r="N21" s="15"/>
      <c r="O21" s="15"/>
      <c r="P21" s="16"/>
      <c r="Q21" s="17"/>
    </row>
    <row r="22" spans="2:17">
      <c r="B22" s="17"/>
      <c r="C22" s="17"/>
      <c r="D22" s="17"/>
      <c r="E22" s="17"/>
      <c r="F22" s="17"/>
      <c r="G22" s="17"/>
      <c r="H22" s="17"/>
      <c r="I22" s="17"/>
      <c r="J22" s="17"/>
      <c r="K22" s="17"/>
      <c r="L22" s="17"/>
      <c r="M22" s="17"/>
      <c r="N22" s="17"/>
      <c r="O22" s="17"/>
      <c r="P22" s="17"/>
      <c r="Q22" s="17"/>
    </row>
    <row r="23" spans="2:17">
      <c r="B23" s="30" t="s">
        <v>19</v>
      </c>
      <c r="C23" s="17"/>
      <c r="D23" s="17"/>
      <c r="E23" s="17"/>
      <c r="F23" s="17"/>
      <c r="G23" s="17"/>
      <c r="H23" s="17"/>
      <c r="I23" s="17"/>
      <c r="J23" s="17"/>
      <c r="K23" s="17"/>
      <c r="L23" s="17"/>
      <c r="M23" s="17"/>
      <c r="N23" s="17"/>
      <c r="O23" s="17"/>
      <c r="P23" s="17"/>
      <c r="Q23" s="17"/>
    </row>
    <row r="24" spans="2:17">
      <c r="B24" s="17"/>
      <c r="C24" s="30" t="s">
        <v>20</v>
      </c>
      <c r="D24" s="17"/>
      <c r="E24" s="17"/>
      <c r="F24" s="17"/>
      <c r="G24" s="17"/>
      <c r="H24" s="17"/>
      <c r="I24" s="17"/>
      <c r="J24" s="17"/>
      <c r="K24" s="17"/>
      <c r="L24" s="17"/>
      <c r="M24" s="17"/>
      <c r="N24" s="17"/>
      <c r="O24" s="17"/>
      <c r="P24" s="17"/>
      <c r="Q24" s="17"/>
    </row>
    <row r="25" spans="2:17">
      <c r="B25" s="17"/>
      <c r="C25" s="33" t="s">
        <v>21</v>
      </c>
      <c r="D25" s="9"/>
      <c r="E25" s="9"/>
      <c r="F25" s="9"/>
      <c r="G25" s="9"/>
      <c r="H25" s="9"/>
      <c r="I25" s="9"/>
      <c r="J25" s="9"/>
      <c r="K25" s="9"/>
      <c r="L25" s="9"/>
      <c r="M25" s="9"/>
      <c r="N25" s="9"/>
      <c r="O25" s="9"/>
      <c r="P25" s="10"/>
      <c r="Q25" s="17"/>
    </row>
    <row r="26" spans="2:17">
      <c r="B26" s="17"/>
      <c r="C26" s="11"/>
      <c r="D26" s="7"/>
      <c r="E26" s="7"/>
      <c r="F26" s="7"/>
      <c r="G26" s="7"/>
      <c r="H26" s="7"/>
      <c r="I26" s="7"/>
      <c r="J26" s="7"/>
      <c r="K26" s="7"/>
      <c r="L26" s="19"/>
      <c r="M26" s="7"/>
      <c r="N26" s="7"/>
      <c r="O26" s="7"/>
      <c r="P26" s="12"/>
      <c r="Q26" s="17"/>
    </row>
    <row r="27" spans="2:17">
      <c r="B27" s="17"/>
      <c r="C27" s="11"/>
      <c r="D27" s="7" t="s">
        <v>22</v>
      </c>
      <c r="E27" s="7"/>
      <c r="F27" s="7" t="s">
        <v>4</v>
      </c>
      <c r="G27" s="20">
        <v>2.5000000000000001E-2</v>
      </c>
      <c r="H27" s="7"/>
      <c r="I27" s="7" t="s">
        <v>23</v>
      </c>
      <c r="J27" s="31" t="s">
        <v>24</v>
      </c>
      <c r="K27" s="7"/>
      <c r="L27" s="19" t="s">
        <v>4</v>
      </c>
      <c r="M27" s="50">
        <f>L20</f>
        <v>58.105282102347019</v>
      </c>
      <c r="N27" s="7"/>
      <c r="O27" s="7"/>
      <c r="P27" s="12"/>
      <c r="Q27" s="17"/>
    </row>
    <row r="28" spans="2:17">
      <c r="B28" s="17"/>
      <c r="C28" s="11"/>
      <c r="D28" s="7" t="s">
        <v>25</v>
      </c>
      <c r="E28" s="7"/>
      <c r="F28" s="7" t="s">
        <v>4</v>
      </c>
      <c r="G28" s="7">
        <v>2020</v>
      </c>
      <c r="H28" s="7"/>
      <c r="I28" s="7"/>
      <c r="J28" s="7" t="s">
        <v>26</v>
      </c>
      <c r="K28" s="7"/>
      <c r="L28" s="29" t="s">
        <v>4</v>
      </c>
      <c r="M28" s="50">
        <f>M27/(1+G27)^(G28-G29)</f>
        <v>45.391753510175988</v>
      </c>
      <c r="N28" s="7"/>
      <c r="O28" s="7"/>
      <c r="P28" s="12"/>
      <c r="Q28" s="17"/>
    </row>
    <row r="29" spans="2:17">
      <c r="B29" s="17"/>
      <c r="C29" s="11"/>
      <c r="D29" s="7" t="s">
        <v>27</v>
      </c>
      <c r="E29" s="7"/>
      <c r="F29" s="7" t="s">
        <v>4</v>
      </c>
      <c r="G29" s="7">
        <v>2010</v>
      </c>
      <c r="H29" s="7"/>
      <c r="I29" s="7"/>
      <c r="J29" s="7" t="s">
        <v>24</v>
      </c>
      <c r="K29" s="7"/>
      <c r="L29" s="19" t="s">
        <v>4</v>
      </c>
      <c r="M29" s="50">
        <f>M28/(1+G27)^(G29-G30)</f>
        <v>58.105282102347019</v>
      </c>
      <c r="N29" s="7"/>
      <c r="O29" s="7"/>
      <c r="P29" s="12"/>
      <c r="Q29" s="17"/>
    </row>
    <row r="30" spans="2:17">
      <c r="B30" s="17"/>
      <c r="C30" s="14"/>
      <c r="D30" s="15" t="s">
        <v>28</v>
      </c>
      <c r="E30" s="15"/>
      <c r="F30" s="15" t="s">
        <v>4</v>
      </c>
      <c r="G30" s="15">
        <v>2020</v>
      </c>
      <c r="H30" s="15"/>
      <c r="I30" s="15"/>
      <c r="J30" s="15"/>
      <c r="K30" s="15"/>
      <c r="L30" s="15"/>
      <c r="M30" s="15"/>
      <c r="N30" s="15"/>
      <c r="O30" s="15"/>
      <c r="P30" s="16"/>
      <c r="Q30" s="17"/>
    </row>
    <row r="31" spans="2:17">
      <c r="B31" s="17"/>
      <c r="C31" s="17"/>
      <c r="D31" s="17"/>
      <c r="E31" s="17"/>
      <c r="F31" s="17"/>
      <c r="G31" s="17"/>
      <c r="H31" s="17"/>
      <c r="I31" s="17"/>
      <c r="J31" s="17"/>
      <c r="K31" s="17"/>
      <c r="L31" s="17"/>
      <c r="M31" s="17"/>
      <c r="N31" s="17"/>
      <c r="O31" s="17"/>
      <c r="P31" s="17"/>
      <c r="Q31" s="17"/>
    </row>
    <row r="32" spans="2:17">
      <c r="B32" s="17" t="s">
        <v>29</v>
      </c>
      <c r="C32" s="17"/>
      <c r="D32" s="17"/>
      <c r="E32" s="17"/>
      <c r="F32" s="17"/>
      <c r="G32" s="17"/>
      <c r="H32" s="17"/>
      <c r="I32" s="17"/>
      <c r="J32" s="17"/>
      <c r="K32" s="17"/>
      <c r="L32" s="17"/>
      <c r="M32" s="17"/>
      <c r="N32" s="17"/>
      <c r="O32" s="17"/>
      <c r="P32" s="17"/>
      <c r="Q32" s="17"/>
    </row>
    <row r="38" spans="2:2">
      <c r="B38" s="35"/>
    </row>
    <row r="39" spans="2:2">
      <c r="B39" s="35"/>
    </row>
  </sheetData>
  <mergeCells count="1">
    <mergeCell ref="B2:Q3"/>
  </mergeCells>
  <hyperlinks>
    <hyperlink ref="I9"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8"/>
  <sheetViews>
    <sheetView zoomScale="80" zoomScaleNormal="80" workbookViewId="0"/>
  </sheetViews>
  <sheetFormatPr defaultColWidth="9.140625" defaultRowHeight="13.15"/>
  <cols>
    <col min="1" max="2" width="9.140625" style="2"/>
    <col min="3" max="3" width="11.5703125" style="3" bestFit="1" customWidth="1"/>
    <col min="4" max="7" width="11.5703125" style="2" bestFit="1" customWidth="1"/>
    <col min="8" max="8" width="9.85546875" style="2" customWidth="1"/>
    <col min="9" max="9" width="9.140625" style="2"/>
    <col min="10" max="11" width="14.28515625" style="2" customWidth="1"/>
    <col min="12" max="16384" width="9.140625" style="2"/>
  </cols>
  <sheetData>
    <row r="1" spans="1:25">
      <c r="A1" s="35" t="s">
        <v>30</v>
      </c>
      <c r="B1" s="35"/>
      <c r="C1" s="51"/>
      <c r="D1" s="35"/>
      <c r="E1" s="35"/>
      <c r="F1" s="35"/>
      <c r="G1" s="35"/>
      <c r="H1" s="35"/>
      <c r="I1" s="35"/>
      <c r="J1" s="35"/>
      <c r="K1" s="35"/>
      <c r="L1" s="35"/>
      <c r="M1" s="35"/>
      <c r="N1" s="35"/>
      <c r="O1" s="35"/>
      <c r="P1" s="35"/>
      <c r="Q1" s="35"/>
      <c r="R1" s="35"/>
      <c r="S1" s="35"/>
      <c r="T1" s="35"/>
      <c r="U1" s="35"/>
      <c r="V1" s="35"/>
      <c r="W1" s="35"/>
      <c r="X1" s="35"/>
      <c r="Y1" s="35"/>
    </row>
    <row r="2" spans="1:25" s="26" customFormat="1" ht="65.25" customHeight="1">
      <c r="A2" s="46" t="s">
        <v>31</v>
      </c>
      <c r="B2" s="34"/>
      <c r="C2" s="52" t="s">
        <v>32</v>
      </c>
      <c r="D2" s="34" t="s">
        <v>33</v>
      </c>
      <c r="E2" s="34" t="s">
        <v>34</v>
      </c>
      <c r="F2" s="34" t="s">
        <v>35</v>
      </c>
      <c r="G2" s="34" t="s">
        <v>36</v>
      </c>
      <c r="H2" s="46"/>
      <c r="I2" s="46"/>
      <c r="J2" s="46"/>
      <c r="K2" s="46"/>
      <c r="L2" s="46"/>
      <c r="M2" s="46"/>
      <c r="N2" s="46"/>
      <c r="O2" s="46"/>
      <c r="P2" s="46"/>
      <c r="Q2" s="46"/>
      <c r="R2" s="46"/>
      <c r="S2" s="46"/>
      <c r="T2" s="46"/>
      <c r="U2" s="46"/>
      <c r="V2" s="46"/>
      <c r="W2" s="46"/>
      <c r="X2" s="46"/>
      <c r="Y2" s="46"/>
    </row>
    <row r="3" spans="1:25" ht="41.25" customHeight="1">
      <c r="A3" s="35"/>
      <c r="B3" s="1" t="s">
        <v>37</v>
      </c>
      <c r="C3" s="6" t="s">
        <v>38</v>
      </c>
      <c r="D3" s="5" t="s">
        <v>39</v>
      </c>
      <c r="E3" s="5" t="s">
        <v>40</v>
      </c>
      <c r="F3" s="5" t="s">
        <v>41</v>
      </c>
      <c r="G3" s="5" t="s">
        <v>40</v>
      </c>
      <c r="H3">
        <v>2020</v>
      </c>
      <c r="I3" s="4">
        <v>2.5000000000000001E-2</v>
      </c>
      <c r="J3" s="35">
        <v>2020</v>
      </c>
      <c r="K3" s="35"/>
      <c r="L3" s="35"/>
      <c r="M3" s="35"/>
      <c r="N3" s="35"/>
      <c r="O3" s="35"/>
      <c r="P3" s="35"/>
      <c r="Q3" s="35"/>
      <c r="R3" s="35"/>
      <c r="S3" s="35"/>
      <c r="T3" s="35"/>
      <c r="U3" s="35"/>
      <c r="V3" s="35"/>
      <c r="W3" s="35"/>
      <c r="X3" s="35"/>
      <c r="Y3" s="35"/>
    </row>
    <row r="4" spans="1:25">
      <c r="A4" s="35"/>
      <c r="B4" s="53">
        <v>2010</v>
      </c>
      <c r="C4" s="28">
        <v>50</v>
      </c>
      <c r="D4" s="54">
        <f>C4/$I$5*$I$6</f>
        <v>61.419165819801513</v>
      </c>
      <c r="E4" s="54">
        <f>D4*(1/1.10231)</f>
        <v>55.718596238627534</v>
      </c>
      <c r="F4" s="54">
        <f>E4*(1+$I$3)^(B4-$H$3)</f>
        <v>43.527278328016941</v>
      </c>
      <c r="G4" s="54">
        <f>F4/(1+$I$3)^(B4-$J$3)</f>
        <v>55.718596238627541</v>
      </c>
      <c r="H4" s="35"/>
      <c r="I4" s="35"/>
      <c r="J4" s="35"/>
      <c r="K4" s="35"/>
      <c r="L4" s="35"/>
      <c r="M4" s="35"/>
      <c r="N4" s="35"/>
      <c r="O4" s="35"/>
      <c r="P4" s="35"/>
      <c r="Q4" s="35"/>
      <c r="R4" s="35"/>
      <c r="S4" s="35"/>
      <c r="T4" s="35"/>
      <c r="U4" s="35"/>
      <c r="V4" s="35"/>
      <c r="W4" s="35"/>
      <c r="X4" s="35"/>
      <c r="Y4" s="35"/>
    </row>
    <row r="5" spans="1:25" ht="13.9">
      <c r="A5" s="35"/>
      <c r="B5" s="53">
        <v>2011</v>
      </c>
      <c r="C5" s="28">
        <v>51</v>
      </c>
      <c r="D5" s="54">
        <f>C5/$I$5*$I$6</f>
        <v>62.64754913619754</v>
      </c>
      <c r="E5" s="54">
        <f>D5*(1/1.10231)</f>
        <v>56.832968163400082</v>
      </c>
      <c r="F5" s="54">
        <f>E5*(1+$I$3)^(B5-$H$3)</f>
        <v>45.507769491941708</v>
      </c>
      <c r="G5" s="54">
        <f>F5/(1+$I$3)^(B5-$J$3)</f>
        <v>56.832968163400082</v>
      </c>
      <c r="H5" s="35" t="s">
        <v>42</v>
      </c>
      <c r="I5" s="21">
        <v>92.498000000000005</v>
      </c>
      <c r="J5" s="35"/>
      <c r="K5" s="35"/>
      <c r="L5" s="35"/>
      <c r="M5" s="35"/>
      <c r="N5" s="35"/>
      <c r="O5" s="35"/>
      <c r="P5" s="35"/>
      <c r="Q5" s="35"/>
      <c r="R5" s="35"/>
      <c r="S5" s="35"/>
      <c r="T5" s="35"/>
      <c r="U5" s="35"/>
      <c r="V5" s="35"/>
      <c r="W5" s="35"/>
      <c r="X5" s="35"/>
      <c r="Y5" s="35"/>
    </row>
    <row r="6" spans="1:25" ht="13.9">
      <c r="A6" s="35"/>
      <c r="B6" s="53">
        <v>2012</v>
      </c>
      <c r="C6" s="28">
        <v>53</v>
      </c>
      <c r="D6" s="54">
        <f>C6/$I$5*$I$6</f>
        <v>65.104315768989608</v>
      </c>
      <c r="E6" s="54">
        <f>D6*(1/1.10231)</f>
        <v>59.061712012945193</v>
      </c>
      <c r="F6" s="54">
        <f>E6*(1+$I$3)^(B6-$H$3)</f>
        <v>48.474697600975162</v>
      </c>
      <c r="G6" s="54">
        <f>F6/(1+$I$3)^(B6-$J$3)</f>
        <v>59.061712012945193</v>
      </c>
      <c r="H6" s="35" t="s">
        <v>43</v>
      </c>
      <c r="I6" s="21">
        <v>113.623</v>
      </c>
      <c r="J6" s="35"/>
      <c r="K6" s="35"/>
      <c r="L6" s="35"/>
      <c r="M6" s="35"/>
      <c r="N6" s="35"/>
      <c r="O6" s="35"/>
      <c r="P6" s="35"/>
      <c r="Q6" s="35"/>
      <c r="R6" s="35"/>
      <c r="S6" s="35"/>
      <c r="T6" s="35"/>
      <c r="U6" s="35"/>
      <c r="V6" s="35"/>
      <c r="W6" s="35"/>
      <c r="X6" s="35"/>
      <c r="Y6" s="35"/>
    </row>
    <row r="7" spans="1:25">
      <c r="A7" s="35"/>
      <c r="B7" s="53">
        <v>2013</v>
      </c>
      <c r="C7" s="28">
        <v>54</v>
      </c>
      <c r="D7" s="54">
        <f>C7/$I$5*$I$6</f>
        <v>66.332699085385627</v>
      </c>
      <c r="E7" s="54">
        <f>D7*(1/1.10231)</f>
        <v>60.176083937717728</v>
      </c>
      <c r="F7" s="54">
        <f>E7*(1+$I$3)^(B7-$H$3)</f>
        <v>50.624047400263663</v>
      </c>
      <c r="G7" s="54">
        <f>F7/(1+$I$3)^(B7-$J$3)</f>
        <v>60.176083937717728</v>
      </c>
      <c r="H7" s="35"/>
      <c r="I7" s="35"/>
      <c r="J7" s="35"/>
      <c r="K7" s="35"/>
      <c r="L7" s="35"/>
      <c r="M7" s="35"/>
      <c r="N7" s="35"/>
      <c r="O7" s="35"/>
      <c r="P7" s="35"/>
      <c r="Q7" s="35"/>
      <c r="R7" s="35"/>
      <c r="S7" s="35"/>
      <c r="T7" s="35"/>
      <c r="U7" s="35"/>
      <c r="V7" s="35"/>
      <c r="W7" s="35"/>
      <c r="X7" s="35"/>
      <c r="Y7" s="35"/>
    </row>
    <row r="8" spans="1:25">
      <c r="A8" s="35"/>
      <c r="B8" s="53">
        <v>2014</v>
      </c>
      <c r="C8" s="28">
        <v>55</v>
      </c>
      <c r="D8" s="54">
        <f>C8/$I$5*$I$6</f>
        <v>67.561082401781661</v>
      </c>
      <c r="E8" s="54">
        <f>D8*(1/1.10231)</f>
        <v>61.290455862490283</v>
      </c>
      <c r="F8" s="54">
        <f>E8*(1+$I$3)^(B8-$H$3)</f>
        <v>52.85056800351601</v>
      </c>
      <c r="G8" s="54">
        <f>F8/(1+$I$3)^(B8-$J$3)</f>
        <v>61.29045586249029</v>
      </c>
      <c r="H8" s="35"/>
      <c r="I8" s="35"/>
      <c r="J8" s="35"/>
      <c r="K8" s="35"/>
      <c r="L8" s="35"/>
      <c r="M8" s="35"/>
      <c r="N8" s="35"/>
      <c r="O8" s="35"/>
      <c r="P8" s="35"/>
      <c r="Q8" s="35"/>
      <c r="R8" s="35"/>
      <c r="S8" s="35"/>
      <c r="T8" s="35"/>
      <c r="U8" s="35"/>
      <c r="V8" s="35"/>
      <c r="W8" s="35"/>
      <c r="X8" s="35"/>
      <c r="Y8" s="35"/>
    </row>
    <row r="9" spans="1:25">
      <c r="A9" s="35"/>
      <c r="B9" s="53">
        <v>2015</v>
      </c>
      <c r="C9" s="28">
        <v>56</v>
      </c>
      <c r="D9" s="54">
        <f>C9/$I$5*$I$6</f>
        <v>68.789465718177695</v>
      </c>
      <c r="E9" s="54">
        <f>D9*(1/1.10231)</f>
        <v>62.404827787262839</v>
      </c>
      <c r="F9" s="54">
        <f>E9*(1+$I$3)^(B9-$H$3)</f>
        <v>55.156774607305792</v>
      </c>
      <c r="G9" s="54">
        <f>F9/(1+$I$3)^(B9-$J$3)</f>
        <v>62.404827787262832</v>
      </c>
      <c r="H9" s="35"/>
      <c r="I9" s="35"/>
      <c r="J9" s="35"/>
      <c r="K9" s="35"/>
      <c r="L9" s="35"/>
      <c r="M9" s="35"/>
      <c r="N9" s="35"/>
      <c r="O9" s="35"/>
      <c r="P9" s="35"/>
      <c r="Q9" s="35"/>
      <c r="R9" s="35"/>
      <c r="S9" s="35"/>
      <c r="T9" s="35"/>
      <c r="U9" s="35"/>
      <c r="V9" s="35"/>
      <c r="W9" s="35"/>
      <c r="X9" s="35"/>
      <c r="Y9" s="35"/>
    </row>
    <row r="10" spans="1:25">
      <c r="A10" s="35"/>
      <c r="B10" s="53">
        <v>2016</v>
      </c>
      <c r="C10" s="28">
        <v>57</v>
      </c>
      <c r="D10" s="54">
        <f>C10/$I$5*$I$6</f>
        <v>70.017849034573715</v>
      </c>
      <c r="E10" s="54">
        <f>D10*(1/1.10231)</f>
        <v>63.51919971203538</v>
      </c>
      <c r="F10" s="54">
        <f>E10*(1+$I$3)^(B10-$H$3)</f>
        <v>57.545259936282868</v>
      </c>
      <c r="G10" s="54">
        <f>F10/(1+$I$3)^(B10-$J$3)</f>
        <v>63.51919971203538</v>
      </c>
      <c r="H10" s="35"/>
      <c r="I10" s="35"/>
      <c r="J10" s="35"/>
      <c r="K10" s="35"/>
      <c r="L10" s="35"/>
      <c r="M10" s="35"/>
      <c r="N10" s="35"/>
      <c r="O10" s="35"/>
      <c r="P10" s="35"/>
      <c r="Q10" s="35"/>
      <c r="R10" s="35"/>
      <c r="S10" s="35"/>
      <c r="T10" s="35"/>
      <c r="U10" s="35"/>
      <c r="V10" s="35"/>
      <c r="W10" s="35"/>
      <c r="X10" s="35"/>
      <c r="Y10" s="35"/>
    </row>
    <row r="11" spans="1:25">
      <c r="A11" s="35"/>
      <c r="B11" s="53">
        <v>2017</v>
      </c>
      <c r="C11" s="28">
        <v>59</v>
      </c>
      <c r="D11" s="54">
        <f>C11/$I$5*$I$6</f>
        <v>72.474615667365782</v>
      </c>
      <c r="E11" s="54">
        <f>D11*(1/1.10231)</f>
        <v>65.747943561580485</v>
      </c>
      <c r="F11" s="54">
        <f>E11*(1+$I$3)^(B11-$H$3)</f>
        <v>61.053501660468534</v>
      </c>
      <c r="G11" s="54">
        <f>F11/(1+$I$3)^(B11-$J$3)</f>
        <v>65.747943561580485</v>
      </c>
      <c r="H11" s="35"/>
      <c r="I11" s="35"/>
      <c r="J11" s="35"/>
      <c r="K11" s="35"/>
      <c r="L11" s="35"/>
      <c r="M11" s="35"/>
      <c r="N11" s="35"/>
      <c r="O11" s="35"/>
      <c r="P11" s="35"/>
      <c r="Q11" s="35"/>
      <c r="R11" s="35"/>
      <c r="S11" s="35"/>
      <c r="T11" s="35"/>
      <c r="U11" s="35"/>
      <c r="V11" s="35"/>
      <c r="W11" s="35"/>
      <c r="X11" s="35"/>
      <c r="Y11" s="35"/>
    </row>
    <row r="12" spans="1:25">
      <c r="A12" s="35"/>
      <c r="B12" s="53">
        <v>2018</v>
      </c>
      <c r="C12" s="28">
        <v>60</v>
      </c>
      <c r="D12" s="54">
        <f>C12/$I$5*$I$6</f>
        <v>73.702998983761802</v>
      </c>
      <c r="E12" s="54">
        <f>D12*(1/1.10231)</f>
        <v>66.862315486353026</v>
      </c>
      <c r="F12" s="54">
        <f>E12*(1+$I$3)^(B12-$H$3)</f>
        <v>63.64051444269176</v>
      </c>
      <c r="G12" s="54">
        <f>F12/(1+$I$3)^(B12-$J$3)</f>
        <v>66.862315486353026</v>
      </c>
      <c r="H12" s="35"/>
      <c r="I12" s="35"/>
      <c r="J12" s="35"/>
      <c r="K12" s="35"/>
      <c r="L12" s="35"/>
      <c r="M12" s="35"/>
      <c r="N12" s="35"/>
      <c r="O12" s="35"/>
      <c r="P12" s="35"/>
      <c r="Q12" s="35"/>
      <c r="R12" s="35"/>
      <c r="S12" s="35"/>
      <c r="T12" s="35"/>
      <c r="U12" s="35"/>
      <c r="V12" s="35"/>
      <c r="W12" s="35"/>
      <c r="X12" s="35"/>
      <c r="Y12" s="35"/>
    </row>
    <row r="13" spans="1:25">
      <c r="A13" s="35"/>
      <c r="B13" s="53">
        <v>2019</v>
      </c>
      <c r="C13" s="28">
        <v>61</v>
      </c>
      <c r="D13" s="54">
        <f>C13/$I$5*$I$6</f>
        <v>74.93138230015785</v>
      </c>
      <c r="E13" s="54">
        <f>D13*(1/1.10231)</f>
        <v>67.976687411125596</v>
      </c>
      <c r="F13" s="54">
        <f>E13*(1+$I$3)^(B13-$H$3)</f>
        <v>66.318719425488396</v>
      </c>
      <c r="G13" s="54">
        <f>F13/(1+$I$3)^(B13-$J$3)</f>
        <v>67.976687411125596</v>
      </c>
      <c r="H13" s="35"/>
      <c r="I13" s="35"/>
      <c r="J13" s="35"/>
      <c r="K13" s="35"/>
      <c r="L13" s="35"/>
      <c r="M13" s="35"/>
      <c r="N13" s="35"/>
      <c r="O13" s="35"/>
      <c r="P13" s="35"/>
      <c r="Q13" s="35"/>
      <c r="R13" s="35"/>
      <c r="S13" s="35"/>
      <c r="T13" s="35"/>
      <c r="U13" s="35"/>
      <c r="V13" s="35"/>
      <c r="W13" s="35"/>
      <c r="X13" s="35"/>
      <c r="Y13" s="35"/>
    </row>
    <row r="14" spans="1:25">
      <c r="A14" s="35"/>
      <c r="B14" s="53">
        <v>2020</v>
      </c>
      <c r="C14" s="28">
        <v>62</v>
      </c>
      <c r="D14" s="54">
        <f>C14/$I$5*$I$6</f>
        <v>76.159765616553869</v>
      </c>
      <c r="E14" s="54">
        <f>D14*(1/1.10231)</f>
        <v>69.091059335898137</v>
      </c>
      <c r="F14" s="54">
        <f>E14*(1+$I$3)^(B14-$H$3)</f>
        <v>69.091059335898137</v>
      </c>
      <c r="G14" s="54">
        <f>F14/(1+$I$3)^(B14-$J$3)</f>
        <v>69.091059335898137</v>
      </c>
      <c r="H14" s="35"/>
      <c r="I14" s="35"/>
      <c r="J14" s="35"/>
      <c r="K14" s="35"/>
      <c r="L14" s="35"/>
      <c r="M14" s="35"/>
      <c r="N14" s="35"/>
      <c r="O14" s="35"/>
      <c r="P14" s="35"/>
      <c r="Q14" s="35"/>
      <c r="R14" s="35"/>
      <c r="S14" s="35"/>
      <c r="T14" s="35"/>
      <c r="U14" s="35"/>
      <c r="V14" s="35"/>
      <c r="W14" s="35"/>
      <c r="X14" s="35"/>
      <c r="Y14" s="35"/>
    </row>
    <row r="15" spans="1:25">
      <c r="A15" s="35"/>
      <c r="B15" s="53">
        <v>2021</v>
      </c>
      <c r="C15" s="28">
        <v>63</v>
      </c>
      <c r="D15" s="54">
        <f>C15/$I$5*$I$6</f>
        <v>77.388148932949889</v>
      </c>
      <c r="E15" s="54">
        <f>D15*(1/1.10231)</f>
        <v>70.205431260670679</v>
      </c>
      <c r="F15" s="54">
        <f>E15*(1+$I$3)^(B15-$H$3)</f>
        <v>71.960567042187435</v>
      </c>
      <c r="G15" s="54">
        <f>F15/(1+$I$3)^(B15-$J$3)</f>
        <v>70.205431260670679</v>
      </c>
      <c r="H15" s="35"/>
      <c r="I15" s="35"/>
      <c r="J15" s="35"/>
      <c r="K15" s="35"/>
      <c r="L15" s="35"/>
      <c r="M15" s="35"/>
      <c r="N15" s="35"/>
      <c r="O15" s="35"/>
      <c r="P15" s="35"/>
      <c r="Q15" s="35"/>
      <c r="R15" s="35"/>
      <c r="S15" s="35"/>
      <c r="T15" s="35"/>
      <c r="U15" s="35"/>
      <c r="V15" s="35"/>
      <c r="W15" s="35"/>
      <c r="X15" s="61"/>
      <c r="Y15" s="61"/>
    </row>
    <row r="16" spans="1:25">
      <c r="A16" s="35"/>
      <c r="B16" s="53">
        <v>2022</v>
      </c>
      <c r="C16" s="28">
        <v>64</v>
      </c>
      <c r="D16" s="54">
        <f>C16/$I$5*$I$6</f>
        <v>78.616532249345937</v>
      </c>
      <c r="E16" s="54">
        <f>D16*(1/1.10231)</f>
        <v>71.319803185443249</v>
      </c>
      <c r="F16" s="54">
        <f>E16*(1+$I$3)^(B16-$H$3)</f>
        <v>74.930368221706303</v>
      </c>
      <c r="G16" s="54">
        <f>F16/(1+$I$3)^(B16-$J$3)</f>
        <v>71.319803185443249</v>
      </c>
      <c r="H16" s="35"/>
      <c r="I16" s="35"/>
      <c r="J16" s="35"/>
      <c r="K16" s="35"/>
      <c r="L16" s="35"/>
      <c r="M16" s="35"/>
      <c r="N16" s="35"/>
      <c r="O16" s="35"/>
      <c r="P16" s="35"/>
      <c r="Q16" s="35"/>
      <c r="R16" s="35"/>
      <c r="S16" s="35"/>
      <c r="T16" s="61"/>
      <c r="U16" s="61"/>
      <c r="V16" s="61"/>
      <c r="W16" s="61"/>
      <c r="X16" s="61"/>
      <c r="Y16" s="61"/>
    </row>
    <row r="17" spans="2:26">
      <c r="B17" s="53">
        <v>2023</v>
      </c>
      <c r="C17" s="28">
        <v>65</v>
      </c>
      <c r="D17" s="54">
        <f>C17/$I$5*$I$6</f>
        <v>79.844915565741957</v>
      </c>
      <c r="E17" s="54">
        <f>D17*(1/1.10231)</f>
        <v>72.43417511021579</v>
      </c>
      <c r="F17" s="54">
        <f>E17*(1+$I$3)^(B17-$H$3)</f>
        <v>78.003684105799721</v>
      </c>
      <c r="G17" s="54">
        <f>F17/(1+$I$3)^(B17-$J$3)</f>
        <v>72.43417511021579</v>
      </c>
      <c r="H17" s="35"/>
      <c r="I17" s="35"/>
      <c r="J17" s="35"/>
      <c r="K17" s="35"/>
      <c r="L17" s="24"/>
      <c r="M17" s="35"/>
      <c r="N17" s="23"/>
      <c r="O17" s="23"/>
      <c r="P17" s="23"/>
      <c r="Q17" s="35"/>
      <c r="R17" s="35"/>
      <c r="S17" s="22"/>
      <c r="T17" s="23"/>
      <c r="U17" s="23"/>
      <c r="V17" s="23"/>
      <c r="W17" s="23"/>
      <c r="X17" s="23"/>
      <c r="Y17" s="23"/>
      <c r="Z17" s="55"/>
    </row>
    <row r="18" spans="2:26">
      <c r="B18" s="53">
        <v>2024</v>
      </c>
      <c r="C18" s="28">
        <v>66</v>
      </c>
      <c r="D18" s="54">
        <f>C18/$I$5*$I$6</f>
        <v>81.073298882137991</v>
      </c>
      <c r="E18" s="54">
        <f>D18*(1/1.10231)</f>
        <v>73.548547034988346</v>
      </c>
      <c r="F18" s="54">
        <f>E18*(1+$I$3)^(B18-$H$3)</f>
        <v>81.183834303959244</v>
      </c>
      <c r="G18" s="56">
        <f>F18/(1+$I$3)^(B18-$J$3)</f>
        <v>73.548547034988346</v>
      </c>
      <c r="H18" s="35"/>
      <c r="I18" s="35"/>
      <c r="J18" s="35"/>
      <c r="K18" s="35"/>
      <c r="L18" s="35"/>
      <c r="M18" s="35"/>
      <c r="N18" s="35"/>
      <c r="O18" s="35"/>
      <c r="P18" s="35"/>
      <c r="Q18" s="35"/>
      <c r="R18" s="25"/>
      <c r="S18" s="35"/>
      <c r="T18" s="57"/>
      <c r="U18" s="57"/>
      <c r="V18" s="57"/>
      <c r="W18" s="57"/>
      <c r="X18" s="57"/>
      <c r="Y18" s="57"/>
      <c r="Z18" s="35"/>
    </row>
    <row r="19" spans="2:26">
      <c r="B19" s="53">
        <v>2025</v>
      </c>
      <c r="C19" s="28">
        <v>68</v>
      </c>
      <c r="D19" s="54">
        <f>C19/$I$5*$I$6</f>
        <v>83.530065514930044</v>
      </c>
      <c r="E19" s="54">
        <f>D19*(1/1.10231)</f>
        <v>75.777290884533429</v>
      </c>
      <c r="F19" s="54">
        <f>E19*(1+$I$3)^(B19-$H$3)</f>
        <v>85.735049257362988</v>
      </c>
      <c r="G19" s="56">
        <f>F19/(1+$I$3)^(B19-$J$3)</f>
        <v>75.777290884533429</v>
      </c>
      <c r="H19" s="35"/>
      <c r="I19" s="35"/>
      <c r="J19" s="35"/>
      <c r="K19" s="35"/>
      <c r="L19" s="35"/>
      <c r="M19" s="35"/>
      <c r="N19" s="35"/>
      <c r="O19" s="35"/>
      <c r="P19" s="35"/>
      <c r="Q19" s="35"/>
      <c r="R19" s="25"/>
      <c r="S19" s="35"/>
      <c r="T19" s="57"/>
      <c r="U19" s="57"/>
      <c r="V19" s="57"/>
      <c r="W19" s="57"/>
      <c r="X19" s="57"/>
      <c r="Y19" s="57"/>
      <c r="Z19" s="35"/>
    </row>
    <row r="20" spans="2:26">
      <c r="B20" s="53">
        <v>2026</v>
      </c>
      <c r="C20" s="28">
        <v>69</v>
      </c>
      <c r="D20" s="54">
        <f>C20/$I$5*$I$6</f>
        <v>84.758448831326092</v>
      </c>
      <c r="E20" s="54">
        <f>D20*(1/1.10231)</f>
        <v>76.891662809305998</v>
      </c>
      <c r="F20" s="54">
        <f>E20*(1+$I$3)^(B20-$H$3)</f>
        <v>89.170755275397042</v>
      </c>
      <c r="G20" s="56">
        <f>F20/(1+$I$3)^(B20-$J$3)</f>
        <v>76.891662809305998</v>
      </c>
      <c r="H20" s="35"/>
      <c r="I20" s="35"/>
      <c r="J20" s="35"/>
      <c r="K20" s="35"/>
      <c r="L20" s="35"/>
      <c r="M20" s="35"/>
      <c r="N20" s="35"/>
      <c r="O20" s="35"/>
      <c r="P20" s="35"/>
      <c r="Q20" s="35"/>
      <c r="R20" s="25"/>
      <c r="S20" s="35"/>
      <c r="T20" s="57"/>
      <c r="U20" s="57"/>
      <c r="V20" s="57"/>
      <c r="W20" s="57"/>
      <c r="X20" s="57"/>
      <c r="Y20" s="57"/>
      <c r="Z20" s="35"/>
    </row>
    <row r="21" spans="2:26">
      <c r="B21" s="53">
        <v>2027</v>
      </c>
      <c r="C21" s="28">
        <v>70</v>
      </c>
      <c r="D21" s="54">
        <f>C21/$I$5*$I$6</f>
        <v>85.986832147722112</v>
      </c>
      <c r="E21" s="54">
        <f>D21*(1/1.10231)</f>
        <v>78.00603473407854</v>
      </c>
      <c r="F21" s="54">
        <f>E21*(1+$I$3)^(B21-$H$3)</f>
        <v>92.724662188546915</v>
      </c>
      <c r="G21" s="56">
        <f>F21/(1+$I$3)^(B21-$J$3)</f>
        <v>78.00603473407854</v>
      </c>
      <c r="H21" s="35"/>
      <c r="I21" s="35"/>
      <c r="J21" s="35"/>
      <c r="K21" s="35"/>
      <c r="L21" s="35"/>
      <c r="M21" s="35"/>
      <c r="N21" s="35"/>
      <c r="O21" s="35"/>
      <c r="P21" s="35"/>
      <c r="Q21" s="35"/>
      <c r="R21" s="25"/>
      <c r="S21" s="35"/>
      <c r="T21" s="57"/>
      <c r="U21" s="57"/>
      <c r="V21" s="57"/>
      <c r="W21" s="57"/>
      <c r="X21" s="57"/>
      <c r="Y21" s="57"/>
      <c r="Z21" s="35"/>
    </row>
    <row r="22" spans="2:26">
      <c r="B22" s="53">
        <v>2028</v>
      </c>
      <c r="C22" s="28">
        <v>71</v>
      </c>
      <c r="D22" s="54">
        <f>C22/$I$5*$I$6</f>
        <v>87.215215464118145</v>
      </c>
      <c r="E22" s="54">
        <f>D22*(1/1.10231)</f>
        <v>79.120406658851095</v>
      </c>
      <c r="F22" s="54">
        <f>E22*(1+$I$3)^(B22-$H$3)</f>
        <v>96.400532725307158</v>
      </c>
      <c r="G22" s="56">
        <f>F22/(1+$I$3)^(B22-$J$3)</f>
        <v>79.120406658851095</v>
      </c>
      <c r="H22" s="35"/>
      <c r="I22" s="35"/>
      <c r="J22" s="35"/>
      <c r="K22" s="35"/>
      <c r="L22" s="35"/>
      <c r="M22" s="35"/>
      <c r="N22" s="35"/>
      <c r="O22" s="35"/>
      <c r="P22" s="35"/>
      <c r="Q22" s="35"/>
      <c r="R22" s="25"/>
      <c r="S22" s="35"/>
      <c r="T22" s="57"/>
      <c r="U22" s="57"/>
      <c r="V22" s="57"/>
      <c r="W22" s="57"/>
      <c r="X22" s="57"/>
      <c r="Y22" s="57"/>
      <c r="Z22" s="35"/>
    </row>
    <row r="23" spans="2:26">
      <c r="B23" s="53">
        <v>2029</v>
      </c>
      <c r="C23" s="28">
        <v>72</v>
      </c>
      <c r="D23" s="54">
        <f>C23/$I$5*$I$6</f>
        <v>88.443598780514179</v>
      </c>
      <c r="E23" s="54">
        <f>D23*(1/1.10231)</f>
        <v>80.234778583623651</v>
      </c>
      <c r="F23" s="54">
        <f>E23*(1+$I$3)^(B23-$H$3)</f>
        <v>100.20224387503757</v>
      </c>
      <c r="G23" s="56">
        <f>F23/(1+$I$3)^(B23-$J$3)</f>
        <v>80.234778583623651</v>
      </c>
      <c r="H23" s="35"/>
      <c r="I23" s="35"/>
      <c r="J23" s="35"/>
      <c r="K23" s="35"/>
      <c r="L23" s="35"/>
      <c r="M23" s="35"/>
      <c r="N23" s="35"/>
      <c r="O23" s="35"/>
      <c r="P23" s="35"/>
      <c r="Q23" s="35"/>
      <c r="R23" s="25"/>
      <c r="S23" s="35"/>
      <c r="T23" s="57"/>
      <c r="U23" s="57"/>
      <c r="V23" s="57"/>
      <c r="W23" s="57"/>
      <c r="X23" s="57"/>
      <c r="Y23" s="57"/>
      <c r="Z23" s="35"/>
    </row>
    <row r="24" spans="2:26">
      <c r="B24" s="53">
        <v>2030</v>
      </c>
      <c r="C24" s="28">
        <v>73</v>
      </c>
      <c r="D24" s="54">
        <f>C24/$I$5*$I$6</f>
        <v>89.671982096910199</v>
      </c>
      <c r="E24" s="54">
        <f>D24*(1/1.10231)</f>
        <v>81.349150508396193</v>
      </c>
      <c r="F24" s="54">
        <f>E24*(1+$I$3)^(B24-$H$3)</f>
        <v>104.13379024930119</v>
      </c>
      <c r="G24" s="56">
        <f>F24/(1+$I$3)^(B24-$J$3)</f>
        <v>81.349150508396193</v>
      </c>
      <c r="H24" s="35"/>
      <c r="I24" s="35"/>
      <c r="J24" s="35"/>
      <c r="K24" s="35"/>
      <c r="L24" s="35"/>
      <c r="M24" s="35"/>
      <c r="N24" s="35"/>
      <c r="O24" s="35"/>
      <c r="P24" s="35"/>
      <c r="Q24" s="35"/>
      <c r="R24" s="25"/>
      <c r="S24" s="35"/>
      <c r="T24" s="57"/>
      <c r="U24" s="57"/>
      <c r="V24" s="57"/>
      <c r="W24" s="57"/>
      <c r="X24" s="57"/>
      <c r="Y24" s="57"/>
      <c r="Z24" s="35"/>
    </row>
    <row r="25" spans="2:26">
      <c r="B25" s="53">
        <v>2031</v>
      </c>
      <c r="C25" s="28">
        <v>74</v>
      </c>
      <c r="D25" s="54">
        <f>C25/$I$5*$I$6</f>
        <v>90.900365413306233</v>
      </c>
      <c r="E25" s="54">
        <f>D25*(1/1.10231)</f>
        <v>82.463522433168748</v>
      </c>
      <c r="F25" s="54">
        <f>E25*(1+$I$3)^(B25-$H$3)</f>
        <v>108.1992875398561</v>
      </c>
      <c r="G25" s="56">
        <f>F25/(1+$I$3)^(B25-$J$3)</f>
        <v>82.463522433168748</v>
      </c>
      <c r="H25" s="35"/>
      <c r="I25" s="35"/>
      <c r="J25" s="35"/>
      <c r="K25" s="35"/>
      <c r="L25" s="35"/>
      <c r="M25" s="35"/>
      <c r="N25" s="35"/>
      <c r="O25" s="35"/>
      <c r="P25" s="35"/>
      <c r="Q25" s="35"/>
      <c r="R25" s="25"/>
      <c r="S25" s="35"/>
      <c r="T25" s="57"/>
      <c r="U25" s="57"/>
      <c r="V25" s="57"/>
      <c r="W25" s="57"/>
      <c r="X25" s="57"/>
      <c r="Y25" s="57"/>
      <c r="Z25" s="35"/>
    </row>
    <row r="26" spans="2:26">
      <c r="B26" s="53">
        <v>2032</v>
      </c>
      <c r="C26" s="28">
        <v>75</v>
      </c>
      <c r="D26" s="54">
        <f>C26/$I$5*$I$6</f>
        <v>92.128748729702266</v>
      </c>
      <c r="E26" s="54">
        <f>D26*(1/1.10231)</f>
        <v>83.577894357941304</v>
      </c>
      <c r="F26" s="54">
        <f>E26*(1+$I$3)^(B26-$H$3)</f>
        <v>112.40297607603294</v>
      </c>
      <c r="G26" s="56">
        <f>F26/(1+$I$3)^(B26-$J$3)</f>
        <v>83.577894357941304</v>
      </c>
      <c r="H26" s="35"/>
      <c r="I26" s="35"/>
      <c r="J26" s="35"/>
      <c r="K26" s="35"/>
      <c r="L26" s="35"/>
      <c r="M26" s="35"/>
      <c r="N26" s="35"/>
      <c r="O26" s="35"/>
      <c r="P26" s="35"/>
      <c r="Q26" s="35"/>
      <c r="R26" s="25"/>
      <c r="S26" s="35"/>
      <c r="T26" s="57"/>
      <c r="U26" s="57"/>
      <c r="V26" s="57"/>
      <c r="W26" s="57"/>
      <c r="X26" s="57"/>
      <c r="Y26" s="57"/>
      <c r="Z26" s="35"/>
    </row>
    <row r="27" spans="2:26">
      <c r="B27" s="53">
        <v>2033</v>
      </c>
      <c r="C27" s="28">
        <v>76</v>
      </c>
      <c r="D27" s="54">
        <f>C27/$I$5*$I$6</f>
        <v>93.357132046098286</v>
      </c>
      <c r="E27" s="54">
        <f>D27*(1/1.10231)</f>
        <v>84.692266282713845</v>
      </c>
      <c r="F27" s="54">
        <f>E27*(1+$I$3)^(B27-$H$3)</f>
        <v>116.7492244843062</v>
      </c>
      <c r="G27" s="56">
        <f>F27/(1+$I$3)^(B27-$J$3)</f>
        <v>84.692266282713845</v>
      </c>
      <c r="H27" s="35"/>
      <c r="I27" s="35"/>
      <c r="J27" s="35"/>
      <c r="K27" s="35"/>
      <c r="L27" s="35"/>
      <c r="M27" s="35"/>
      <c r="N27" s="35"/>
      <c r="O27" s="35"/>
      <c r="P27" s="35"/>
      <c r="Q27" s="35"/>
      <c r="R27" s="25"/>
      <c r="S27" s="35"/>
      <c r="T27" s="57"/>
      <c r="U27" s="57"/>
      <c r="V27" s="57"/>
      <c r="W27" s="57"/>
      <c r="X27" s="57"/>
      <c r="Y27" s="57"/>
      <c r="Z27" s="35"/>
    </row>
    <row r="28" spans="2:26">
      <c r="B28" s="53">
        <v>2034</v>
      </c>
      <c r="C28" s="28">
        <v>77</v>
      </c>
      <c r="D28" s="54">
        <f>C28/$I$5*$I$6</f>
        <v>94.58551536249432</v>
      </c>
      <c r="E28" s="54">
        <f>D28*(1/1.10231)</f>
        <v>85.806638207486401</v>
      </c>
      <c r="F28" s="54">
        <f>E28*(1+$I$3)^(B28-$H$3)</f>
        <v>121.24253345294561</v>
      </c>
      <c r="G28" s="56">
        <f>F28/(1+$I$3)^(B28-$J$3)</f>
        <v>85.806638207486401</v>
      </c>
      <c r="H28" s="35"/>
      <c r="I28" s="35"/>
      <c r="J28" s="35"/>
      <c r="K28" s="35"/>
      <c r="L28" s="35"/>
      <c r="M28" s="35"/>
      <c r="N28" s="35"/>
      <c r="O28" s="35"/>
      <c r="P28" s="35"/>
      <c r="Q28" s="35"/>
      <c r="R28" s="25"/>
      <c r="S28" s="35"/>
      <c r="T28" s="57"/>
      <c r="U28" s="57"/>
      <c r="V28" s="57"/>
      <c r="W28" s="57"/>
      <c r="X28" s="57"/>
      <c r="Y28" s="57"/>
      <c r="Z28" s="35"/>
    </row>
    <row r="29" spans="2:26">
      <c r="B29" s="53">
        <v>2035</v>
      </c>
      <c r="C29" s="28">
        <v>78</v>
      </c>
      <c r="D29" s="54">
        <f>C29/$I$5*$I$6</f>
        <v>95.813898678890354</v>
      </c>
      <c r="E29" s="54">
        <f>D29*(1/1.10231)</f>
        <v>86.921010132258942</v>
      </c>
      <c r="F29" s="54">
        <f>E29*(1+$I$3)^(B29-$H$3)</f>
        <v>125.88753960471431</v>
      </c>
      <c r="G29" s="56">
        <f>F29/(1+$I$3)^(B29-$J$3)</f>
        <v>86.921010132258942</v>
      </c>
      <c r="H29" s="35"/>
      <c r="I29" s="35"/>
      <c r="J29" s="35"/>
      <c r="K29" s="35"/>
      <c r="L29" s="35"/>
      <c r="M29" s="35"/>
      <c r="N29" s="35"/>
      <c r="O29" s="35"/>
      <c r="P29" s="35"/>
      <c r="Q29" s="35"/>
      <c r="R29" s="25"/>
      <c r="S29" s="35"/>
      <c r="T29" s="57"/>
      <c r="U29" s="57"/>
      <c r="V29" s="57"/>
      <c r="W29" s="57"/>
      <c r="X29" s="57"/>
      <c r="Y29" s="57"/>
      <c r="Z29" s="35"/>
    </row>
    <row r="30" spans="2:26">
      <c r="B30" s="53">
        <v>2036</v>
      </c>
      <c r="C30" s="28">
        <v>79</v>
      </c>
      <c r="D30" s="54">
        <f>C30/$I$5*$I$6</f>
        <v>97.042281995286388</v>
      </c>
      <c r="E30" s="54">
        <f>D30*(1/1.10231)</f>
        <v>88.035382057031498</v>
      </c>
      <c r="F30" s="54">
        <f>E30*(1+$I$3)^(B30-$H$3)</f>
        <v>130.68901948066335</v>
      </c>
      <c r="G30" s="56">
        <f>F30/(1+$I$3)^(B30-$J$3)</f>
        <v>88.035382057031498</v>
      </c>
      <c r="H30" s="35"/>
      <c r="I30" s="35"/>
      <c r="J30" s="35"/>
      <c r="K30" s="35"/>
      <c r="L30" s="35"/>
      <c r="M30" s="35"/>
      <c r="N30" s="35"/>
      <c r="O30" s="35"/>
      <c r="P30" s="35"/>
      <c r="Q30" s="35"/>
      <c r="R30" s="25"/>
      <c r="S30" s="35"/>
      <c r="T30" s="57"/>
      <c r="U30" s="57"/>
      <c r="V30" s="57"/>
      <c r="W30" s="57"/>
      <c r="X30" s="57"/>
      <c r="Y30" s="57"/>
      <c r="Z30" s="35"/>
    </row>
    <row r="31" spans="2:26">
      <c r="B31" s="53">
        <v>2037</v>
      </c>
      <c r="C31" s="28">
        <v>81</v>
      </c>
      <c r="D31" s="54">
        <f>C31/$I$5*$I$6</f>
        <v>99.499048628078441</v>
      </c>
      <c r="E31" s="54">
        <f>D31*(1/1.10231)</f>
        <v>90.264125906576595</v>
      </c>
      <c r="F31" s="54">
        <f>E31*(1+$I$3)^(B31-$H$3)</f>
        <v>137.34754230863382</v>
      </c>
      <c r="G31" s="56">
        <f>F31/(1+$I$3)^(B31-$J$3)</f>
        <v>90.264125906576595</v>
      </c>
      <c r="H31" s="35"/>
      <c r="I31" s="35"/>
      <c r="J31" s="35"/>
      <c r="K31" s="35"/>
      <c r="L31" s="35"/>
      <c r="M31" s="35"/>
      <c r="N31" s="35"/>
      <c r="O31" s="35"/>
      <c r="P31" s="35"/>
      <c r="Q31" s="35"/>
      <c r="R31" s="25"/>
      <c r="S31" s="35"/>
      <c r="T31" s="57"/>
      <c r="U31" s="57"/>
      <c r="V31" s="57"/>
      <c r="W31" s="57"/>
      <c r="X31" s="57"/>
      <c r="Y31" s="57"/>
      <c r="Z31" s="35"/>
    </row>
    <row r="32" spans="2:26">
      <c r="B32" s="53">
        <v>2038</v>
      </c>
      <c r="C32" s="28">
        <v>82</v>
      </c>
      <c r="D32" s="54">
        <f>C32/$I$5*$I$6</f>
        <v>100.72743194447447</v>
      </c>
      <c r="E32" s="54">
        <f>D32*(1/1.10231)</f>
        <v>91.378497831349151</v>
      </c>
      <c r="F32" s="54">
        <f>E32*(1+$I$3)^(B32-$H$3)</f>
        <v>142.51927075358859</v>
      </c>
      <c r="G32" s="56">
        <f>F32/(1+$I$3)^(B32-$J$3)</f>
        <v>91.378497831349165</v>
      </c>
      <c r="H32" s="35"/>
      <c r="I32" s="35"/>
      <c r="J32" s="35"/>
      <c r="K32" s="35"/>
      <c r="L32" s="35"/>
      <c r="M32" s="35"/>
      <c r="N32" s="35"/>
      <c r="O32" s="35"/>
      <c r="P32" s="35"/>
      <c r="Q32" s="35"/>
      <c r="R32" s="25"/>
      <c r="S32" s="35"/>
      <c r="T32" s="57"/>
      <c r="U32" s="57"/>
      <c r="V32" s="57"/>
      <c r="W32" s="57"/>
      <c r="X32" s="57"/>
      <c r="Y32" s="57"/>
      <c r="Z32" s="35"/>
    </row>
    <row r="33" spans="2:25">
      <c r="B33" s="53">
        <v>2039</v>
      </c>
      <c r="C33" s="28">
        <v>83</v>
      </c>
      <c r="D33" s="54">
        <f>C33/$I$5*$I$6</f>
        <v>101.95581526087051</v>
      </c>
      <c r="E33" s="54">
        <f>D33*(1/1.10231)</f>
        <v>92.492869756121706</v>
      </c>
      <c r="F33" s="54">
        <f>E33*(1+$I$3)^(B33-$H$3)</f>
        <v>147.86374340684816</v>
      </c>
      <c r="G33" s="56">
        <f>F33/(1+$I$3)^(B33-$J$3)</f>
        <v>92.492869756121706</v>
      </c>
      <c r="H33" s="35"/>
      <c r="I33" s="35"/>
      <c r="J33" s="35"/>
      <c r="K33" s="35"/>
      <c r="L33" s="35"/>
      <c r="M33" s="35"/>
      <c r="N33" s="35"/>
      <c r="O33" s="35"/>
      <c r="P33" s="35"/>
      <c r="Q33" s="35"/>
      <c r="R33" s="25"/>
      <c r="S33" s="35"/>
      <c r="T33" s="57"/>
      <c r="U33" s="57"/>
      <c r="V33" s="57"/>
      <c r="W33" s="57"/>
      <c r="X33" s="57"/>
      <c r="Y33" s="57"/>
    </row>
    <row r="34" spans="2:25">
      <c r="B34" s="53">
        <v>2040</v>
      </c>
      <c r="C34" s="28">
        <v>84</v>
      </c>
      <c r="D34" s="54">
        <f>C34/$I$5*$I$6</f>
        <v>103.18419857726654</v>
      </c>
      <c r="E34" s="54">
        <f>D34*(1/1.10231)</f>
        <v>93.607241680894262</v>
      </c>
      <c r="F34" s="54">
        <f>E34*(1+$I$3)^(B34-$H$3)</f>
        <v>153.38636514854969</v>
      </c>
      <c r="G34" s="56">
        <f>F34/(1+$I$3)^(B34-$J$3)</f>
        <v>93.607241680894248</v>
      </c>
      <c r="H34" s="35"/>
      <c r="I34" s="35"/>
      <c r="J34" s="35"/>
      <c r="K34" s="35"/>
      <c r="L34" s="35"/>
      <c r="M34" s="35"/>
      <c r="N34" s="35"/>
      <c r="O34" s="35"/>
      <c r="P34" s="35"/>
      <c r="Q34" s="35"/>
      <c r="R34" s="25"/>
      <c r="S34" s="35"/>
      <c r="T34" s="57"/>
      <c r="U34" s="57"/>
      <c r="V34" s="57"/>
      <c r="W34" s="57"/>
      <c r="X34" s="57"/>
      <c r="Y34" s="57"/>
    </row>
    <row r="35" spans="2:25">
      <c r="B35" s="53">
        <v>2041</v>
      </c>
      <c r="C35" s="28">
        <v>85</v>
      </c>
      <c r="D35" s="54">
        <f>C35/$I$5*$I$6</f>
        <v>104.41258189366256</v>
      </c>
      <c r="E35" s="54">
        <f>D35*(1/1.10231)</f>
        <v>94.721613605666803</v>
      </c>
      <c r="F35" s="54">
        <f>E35*(1+$I$3)^(B35-$H$3)</f>
        <v>159.09270313770702</v>
      </c>
      <c r="G35" s="56">
        <f>F35/(1+$I$3)^(B35-$J$3)</f>
        <v>94.721613605666803</v>
      </c>
      <c r="H35" s="35"/>
      <c r="I35" s="35"/>
      <c r="J35" s="35"/>
      <c r="K35" s="35"/>
      <c r="L35" s="35"/>
      <c r="M35" s="35"/>
      <c r="N35" s="35"/>
      <c r="O35" s="35"/>
      <c r="P35" s="35"/>
      <c r="Q35" s="35"/>
      <c r="R35" s="25"/>
      <c r="S35" s="35"/>
      <c r="T35" s="57"/>
      <c r="U35" s="57"/>
      <c r="V35" s="57"/>
      <c r="W35" s="57"/>
      <c r="X35" s="57"/>
      <c r="Y35" s="57"/>
    </row>
    <row r="36" spans="2:25">
      <c r="B36" s="53">
        <v>2042</v>
      </c>
      <c r="C36" s="28">
        <v>86</v>
      </c>
      <c r="D36" s="54">
        <f>C36/$I$5*$I$6</f>
        <v>105.6409652100586</v>
      </c>
      <c r="E36" s="54">
        <f>D36*(1/1.10231)</f>
        <v>95.835985530439359</v>
      </c>
      <c r="F36" s="54">
        <f>E36*(1+$I$3)^(B36-$H$3)</f>
        <v>164.98849154810441</v>
      </c>
      <c r="G36" s="56">
        <f>F36/(1+$I$3)^(B36-$J$3)</f>
        <v>95.835985530439359</v>
      </c>
      <c r="H36" s="35"/>
      <c r="I36" s="35"/>
      <c r="J36" s="35"/>
      <c r="K36" s="35"/>
      <c r="L36" s="35"/>
      <c r="M36" s="35"/>
      <c r="N36" s="35"/>
      <c r="O36" s="35"/>
      <c r="P36" s="35"/>
      <c r="Q36" s="35"/>
      <c r="R36" s="25"/>
      <c r="S36" s="35"/>
      <c r="T36" s="57"/>
      <c r="U36" s="57"/>
      <c r="V36" s="57"/>
      <c r="W36" s="57"/>
      <c r="X36" s="57"/>
      <c r="Y36" s="57"/>
    </row>
    <row r="37" spans="2:25">
      <c r="B37" s="53">
        <v>2043</v>
      </c>
      <c r="C37" s="28">
        <v>87</v>
      </c>
      <c r="D37" s="54">
        <f>C37/$I$5*$I$6</f>
        <v>106.86934852645463</v>
      </c>
      <c r="E37" s="54">
        <f>D37*(1/1.10231)</f>
        <v>96.950357455211901</v>
      </c>
      <c r="F37" s="54">
        <f>E37*(1+$I$3)^(B37-$H$3)</f>
        <v>171.07963643956057</v>
      </c>
      <c r="G37" s="56">
        <f>F37/(1+$I$3)^(B37-$J$3)</f>
        <v>96.950357455211901</v>
      </c>
      <c r="H37" s="35"/>
      <c r="I37" s="35"/>
      <c r="J37" s="35"/>
      <c r="K37" s="35"/>
      <c r="L37" s="35"/>
      <c r="M37" s="35"/>
      <c r="N37" s="35"/>
      <c r="O37" s="35"/>
      <c r="P37" s="35"/>
      <c r="Q37" s="35"/>
      <c r="R37" s="25"/>
      <c r="S37" s="35"/>
      <c r="T37" s="57"/>
      <c r="U37" s="57"/>
      <c r="V37" s="57"/>
      <c r="W37" s="57"/>
      <c r="X37" s="57"/>
      <c r="Y37" s="57"/>
    </row>
    <row r="38" spans="2:25">
      <c r="B38" s="53">
        <v>2044</v>
      </c>
      <c r="C38" s="28">
        <v>88</v>
      </c>
      <c r="D38" s="54">
        <f>C38/$I$5*$I$6</f>
        <v>108.09773184285065</v>
      </c>
      <c r="E38" s="54">
        <f>D38*(1/1.10231)</f>
        <v>98.064729379984442</v>
      </c>
      <c r="F38" s="54">
        <f>E38*(1+$I$3)^(B38-$H$3)</f>
        <v>177.37222076837196</v>
      </c>
      <c r="G38" s="56">
        <f>F38/(1+$I$3)^(B38-$J$3)</f>
        <v>98.064729379984442</v>
      </c>
      <c r="H38" s="35"/>
      <c r="I38" s="35"/>
      <c r="J38" s="35"/>
      <c r="K38" s="35"/>
      <c r="L38" s="35"/>
      <c r="M38" s="35"/>
      <c r="N38" s="35"/>
      <c r="O38" s="35"/>
      <c r="P38" s="35"/>
      <c r="Q38" s="35"/>
      <c r="R38" s="25"/>
      <c r="S38" s="35"/>
      <c r="T38" s="57"/>
      <c r="U38" s="57"/>
      <c r="V38" s="57"/>
      <c r="W38" s="57"/>
      <c r="X38" s="57"/>
      <c r="Y38" s="57"/>
    </row>
    <row r="39" spans="2:25">
      <c r="B39" s="53">
        <v>2045</v>
      </c>
      <c r="C39" s="28">
        <v>89</v>
      </c>
      <c r="D39" s="54">
        <f>C39/$I$5*$I$6</f>
        <v>109.32611515924668</v>
      </c>
      <c r="E39" s="54">
        <f>D39*(1/1.10231)</f>
        <v>99.179101304756998</v>
      </c>
      <c r="F39" s="54">
        <f>E39*(1+$I$3)^(B39-$H$3)</f>
        <v>183.87250954084922</v>
      </c>
      <c r="G39" s="56">
        <f>F39/(1+$I$3)^(B39-$J$3)</f>
        <v>99.179101304756998</v>
      </c>
      <c r="H39" s="35"/>
      <c r="I39" s="35"/>
      <c r="J39" s="35"/>
      <c r="K39" s="25"/>
      <c r="L39" s="35"/>
      <c r="M39" s="35"/>
      <c r="N39" s="35"/>
      <c r="O39" s="35"/>
      <c r="P39" s="35"/>
      <c r="Q39" s="35"/>
      <c r="R39" s="25"/>
      <c r="S39" s="35"/>
      <c r="T39" s="57"/>
      <c r="U39" s="57"/>
      <c r="V39" s="57"/>
      <c r="W39" s="57"/>
      <c r="X39" s="57"/>
      <c r="Y39" s="57"/>
    </row>
    <row r="40" spans="2:25">
      <c r="B40" s="58">
        <v>2046</v>
      </c>
      <c r="C40" s="28">
        <v>90</v>
      </c>
      <c r="D40" s="54">
        <f>C40/$I$5*$I$6</f>
        <v>110.55449847564272</v>
      </c>
      <c r="E40" s="54">
        <f>D40*(1/1.10231)</f>
        <v>100.29347322952955</v>
      </c>
      <c r="F40" s="54">
        <f>E40*(1+$I$3)^(B40-$H$3)</f>
        <v>190.58695511397011</v>
      </c>
      <c r="G40" s="54">
        <f>F40/(1+$I$3)^(B40-$J$3)</f>
        <v>100.29347322952955</v>
      </c>
      <c r="H40" s="35"/>
      <c r="I40" s="35"/>
      <c r="J40" s="35"/>
      <c r="K40" s="25"/>
      <c r="L40" s="35"/>
      <c r="M40" s="35"/>
      <c r="N40" s="35"/>
      <c r="O40" s="35"/>
      <c r="P40" s="35"/>
      <c r="Q40" s="35"/>
      <c r="R40" s="25"/>
      <c r="S40" s="35"/>
      <c r="T40" s="57"/>
      <c r="U40" s="57"/>
      <c r="V40" s="57"/>
      <c r="W40" s="57"/>
      <c r="X40" s="57"/>
      <c r="Y40" s="57"/>
    </row>
    <row r="41" spans="2:25">
      <c r="B41" s="58">
        <v>2047</v>
      </c>
      <c r="C41" s="28">
        <v>92</v>
      </c>
      <c r="D41" s="54">
        <f>C41/$I$5*$I$6</f>
        <v>113.01126510843478</v>
      </c>
      <c r="E41" s="54">
        <f>D41*(1/1.10231)</f>
        <v>102.52221707907466</v>
      </c>
      <c r="F41" s="54">
        <f>E41*(1+$I$3)^(B41-$H$3)</f>
        <v>199.69277630274868</v>
      </c>
      <c r="G41" s="54">
        <f>F41/(1+$I$3)^(B41-$J$3)</f>
        <v>102.52221707907466</v>
      </c>
      <c r="H41" s="35"/>
      <c r="I41" s="35"/>
      <c r="J41" s="35"/>
      <c r="K41" s="25"/>
      <c r="L41" s="35"/>
      <c r="M41" s="35"/>
      <c r="N41" s="35"/>
      <c r="O41" s="35"/>
      <c r="P41" s="35"/>
      <c r="Q41" s="35"/>
      <c r="R41" s="25"/>
      <c r="S41" s="35"/>
      <c r="T41" s="57"/>
      <c r="U41" s="57"/>
      <c r="V41" s="57"/>
      <c r="W41" s="57"/>
      <c r="X41" s="57"/>
      <c r="Y41" s="57"/>
    </row>
    <row r="42" spans="2:25">
      <c r="B42" s="58">
        <v>2048</v>
      </c>
      <c r="C42" s="28">
        <v>93</v>
      </c>
      <c r="D42" s="54">
        <f>C42/$I$5*$I$6</f>
        <v>114.2396484248308</v>
      </c>
      <c r="E42" s="54">
        <f>D42*(1/1.10231)</f>
        <v>103.63658900384721</v>
      </c>
      <c r="F42" s="54">
        <f>E42*(1+$I$3)^(B42-$H$3)</f>
        <v>206.90993370716865</v>
      </c>
      <c r="G42" s="54">
        <f>F42/(1+$I$3)^(B42-$J$3)</f>
        <v>103.63658900384721</v>
      </c>
      <c r="H42" s="35"/>
      <c r="I42" s="35"/>
      <c r="J42" s="35"/>
      <c r="K42" s="25"/>
      <c r="L42" s="35"/>
      <c r="M42" s="35"/>
      <c r="N42" s="35"/>
      <c r="O42" s="35"/>
      <c r="P42" s="35"/>
      <c r="Q42" s="35"/>
      <c r="R42" s="25"/>
      <c r="S42" s="35"/>
      <c r="T42" s="57"/>
      <c r="U42" s="57"/>
      <c r="V42" s="57"/>
      <c r="W42" s="57"/>
      <c r="X42" s="57"/>
      <c r="Y42" s="57"/>
    </row>
    <row r="43" spans="2:25">
      <c r="B43" s="58">
        <v>2049</v>
      </c>
      <c r="C43" s="28">
        <v>94</v>
      </c>
      <c r="D43" s="54">
        <f>C43/$I$5*$I$6</f>
        <v>115.46803174122684</v>
      </c>
      <c r="E43" s="54">
        <f>D43*(1/1.10231)</f>
        <v>104.75096092861976</v>
      </c>
      <c r="F43" s="54">
        <f>E43*(1+$I$3)^(B43-$H$3)</f>
        <v>214.36314099662047</v>
      </c>
      <c r="G43" s="54">
        <f>F43/(1+$I$3)^(B43-$J$3)</f>
        <v>104.75096092861976</v>
      </c>
      <c r="H43" s="35"/>
      <c r="I43" s="35"/>
      <c r="J43" s="35"/>
      <c r="K43" s="35"/>
      <c r="L43" s="35"/>
      <c r="M43" s="35"/>
      <c r="N43" s="35"/>
      <c r="O43" s="35"/>
      <c r="P43" s="35"/>
      <c r="Q43" s="35"/>
      <c r="R43" s="35"/>
      <c r="S43" s="35"/>
      <c r="T43" s="35"/>
      <c r="U43" s="35"/>
      <c r="V43" s="35"/>
      <c r="W43" s="35"/>
      <c r="X43" s="35"/>
      <c r="Y43" s="35"/>
    </row>
    <row r="44" spans="2:25">
      <c r="B44" s="58">
        <v>2050</v>
      </c>
      <c r="C44" s="28">
        <v>95</v>
      </c>
      <c r="D44" s="54">
        <f>C44/$I$5*$I$6</f>
        <v>116.69641505762286</v>
      </c>
      <c r="E44" s="54">
        <f>D44*(1/1.10231)</f>
        <v>105.8653328533923</v>
      </c>
      <c r="F44" s="54">
        <f>E44*(1+$I$3)^(B44-$H$3)</f>
        <v>222.05968994197778</v>
      </c>
      <c r="G44" s="54">
        <f>F44/(1+$I$3)^(B44-$J$3)</f>
        <v>105.8653328533923</v>
      </c>
      <c r="H44" s="35"/>
      <c r="I44" s="35"/>
      <c r="J44" s="35"/>
      <c r="K44" s="35"/>
      <c r="L44" s="35"/>
      <c r="M44" s="35"/>
      <c r="N44" s="35"/>
      <c r="O44" s="35"/>
      <c r="P44" s="35"/>
      <c r="Q44" s="35"/>
      <c r="R44" s="35"/>
      <c r="S44" s="35"/>
      <c r="T44" s="35"/>
      <c r="U44" s="35"/>
      <c r="V44" s="35"/>
      <c r="W44" s="35"/>
      <c r="X44" s="35"/>
      <c r="Y44" s="35"/>
    </row>
    <row r="45" spans="2:25">
      <c r="B45" s="58">
        <v>2051</v>
      </c>
      <c r="C45" s="28">
        <v>96</v>
      </c>
      <c r="D45" s="54">
        <f>C45/$I$5*$I$6</f>
        <v>117.92479837401889</v>
      </c>
      <c r="E45" s="54">
        <f>D45*(1/1.10231)</f>
        <v>106.97970477816486</v>
      </c>
      <c r="F45" s="54">
        <f>E45*(1+$I$3)^(B45-$H$3)</f>
        <v>230.00708937148022</v>
      </c>
      <c r="G45" s="54">
        <f>F45/(1+$I$3)^(B45-$J$3)</f>
        <v>106.97970477816486</v>
      </c>
      <c r="H45" s="35"/>
      <c r="I45" s="35"/>
      <c r="J45" s="35"/>
      <c r="K45" s="35"/>
      <c r="L45" s="35"/>
      <c r="M45" s="35"/>
      <c r="N45" s="35"/>
      <c r="O45" s="35"/>
      <c r="P45" s="35"/>
      <c r="Q45" s="35"/>
      <c r="R45" s="35"/>
      <c r="S45" s="35"/>
      <c r="T45" s="35"/>
      <c r="U45" s="35"/>
      <c r="V45" s="35"/>
      <c r="W45" s="35"/>
      <c r="X45" s="35"/>
      <c r="Y45" s="35"/>
    </row>
    <row r="46" spans="2:25">
      <c r="B46" s="58">
        <v>2052</v>
      </c>
      <c r="C46" s="28">
        <v>97</v>
      </c>
      <c r="D46" s="54">
        <f>C46/$I$5*$I$6</f>
        <v>119.15318169041493</v>
      </c>
      <c r="E46" s="54">
        <f>D46*(1/1.10231)</f>
        <v>108.09407670293741</v>
      </c>
      <c r="F46" s="54">
        <f>E46*(1+$I$3)^(B46-$H$3)</f>
        <v>238.21307146624392</v>
      </c>
      <c r="G46" s="54">
        <f>F46/(1+$I$3)^(B46-$J$3)</f>
        <v>108.09407670293741</v>
      </c>
      <c r="H46" s="35"/>
      <c r="I46" s="35"/>
      <c r="J46" s="35"/>
      <c r="K46" s="35"/>
      <c r="L46" s="35"/>
      <c r="M46" s="35"/>
      <c r="N46" s="35"/>
      <c r="O46" s="35"/>
      <c r="P46" s="35"/>
      <c r="Q46" s="35"/>
      <c r="R46" s="35"/>
      <c r="S46" s="35"/>
      <c r="T46" s="35"/>
      <c r="U46" s="35"/>
      <c r="V46" s="35"/>
      <c r="W46" s="35"/>
      <c r="X46" s="35"/>
      <c r="Y46" s="35"/>
    </row>
    <row r="47" spans="2:25">
      <c r="B47" s="58">
        <v>2053</v>
      </c>
      <c r="C47" s="28">
        <v>98</v>
      </c>
      <c r="D47" s="54">
        <f>C47/$I$5*$I$6</f>
        <v>120.38156500681094</v>
      </c>
      <c r="E47" s="54">
        <f>D47*(1/1.10231)</f>
        <v>109.20844862770996</v>
      </c>
      <c r="F47" s="54">
        <f>E47*(1+$I$3)^(B47-$H$3)</f>
        <v>246.68559823488863</v>
      </c>
      <c r="G47" s="54">
        <f>F47/(1+$I$3)^(B47-$J$3)</f>
        <v>109.20844862770996</v>
      </c>
      <c r="H47" s="35"/>
      <c r="I47" s="35"/>
      <c r="J47" s="35"/>
      <c r="K47" s="35"/>
      <c r="L47" s="35"/>
      <c r="M47" s="35"/>
      <c r="N47" s="35"/>
      <c r="O47" s="35"/>
      <c r="P47" s="35"/>
      <c r="Q47" s="35"/>
      <c r="R47" s="35"/>
      <c r="S47" s="35"/>
      <c r="T47" s="35"/>
      <c r="U47" s="35"/>
      <c r="V47" s="35"/>
      <c r="W47" s="35"/>
      <c r="X47" s="35"/>
      <c r="Y47" s="35"/>
    </row>
    <row r="48" spans="2:25">
      <c r="B48" s="58">
        <v>2054</v>
      </c>
      <c r="C48" s="28">
        <v>99</v>
      </c>
      <c r="D48" s="54">
        <f>C48/$I$5*$I$6</f>
        <v>121.60994832320698</v>
      </c>
      <c r="E48" s="54">
        <f>D48*(1/1.10231)</f>
        <v>110.3228205524825</v>
      </c>
      <c r="F48" s="54">
        <f>E48*(1+$I$3)^(B48-$H$3)</f>
        <v>255.43286817229921</v>
      </c>
      <c r="G48" s="54">
        <f>F48/(1+$I$3)^(B48-$J$3)</f>
        <v>110.3228205524825</v>
      </c>
      <c r="H48" s="35"/>
      <c r="I48" s="35"/>
      <c r="J48" s="35"/>
      <c r="K48" s="35"/>
      <c r="L48" s="35"/>
      <c r="M48" s="35"/>
      <c r="N48" s="35"/>
      <c r="O48" s="35"/>
      <c r="P48" s="35"/>
      <c r="Q48" s="35"/>
      <c r="R48" s="35"/>
      <c r="S48" s="35"/>
      <c r="T48" s="35"/>
      <c r="U48" s="35"/>
      <c r="V48" s="35"/>
      <c r="W48" s="35"/>
      <c r="X48" s="35"/>
      <c r="Y48" s="35"/>
    </row>
  </sheetData>
  <mergeCells count="4">
    <mergeCell ref="T16:U16"/>
    <mergeCell ref="V16:W16"/>
    <mergeCell ref="X16:Y16"/>
    <mergeCell ref="X15:Y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workbookViewId="0">
      <selection activeCell="A36" sqref="A36"/>
    </sheetView>
  </sheetViews>
  <sheetFormatPr defaultColWidth="8.85546875" defaultRowHeight="14.45"/>
  <cols>
    <col min="1" max="1" width="9.28515625" style="36" customWidth="1"/>
    <col min="2" max="16" width="14" style="36" customWidth="1"/>
    <col min="17" max="16384" width="8.85546875" style="36"/>
  </cols>
  <sheetData>
    <row r="1" spans="1:16">
      <c r="A1" s="36" t="s">
        <v>44</v>
      </c>
    </row>
    <row r="2" spans="1:16">
      <c r="B2" s="39" t="s">
        <v>45</v>
      </c>
      <c r="C2" s="39"/>
      <c r="D2" s="39"/>
      <c r="E2" s="39"/>
      <c r="F2" s="39"/>
      <c r="G2" s="44" t="s">
        <v>46</v>
      </c>
      <c r="H2" s="44"/>
      <c r="I2" s="44"/>
      <c r="J2" s="44"/>
      <c r="K2" s="44"/>
      <c r="L2" s="42" t="s">
        <v>47</v>
      </c>
      <c r="M2" s="42"/>
      <c r="N2" s="42"/>
      <c r="O2" s="42"/>
      <c r="P2" s="42"/>
    </row>
    <row r="3" spans="1:16">
      <c r="B3" s="39"/>
      <c r="C3" s="39" t="s">
        <v>48</v>
      </c>
      <c r="D3" s="40"/>
      <c r="E3" s="40"/>
      <c r="F3" s="40"/>
      <c r="G3" s="44"/>
      <c r="H3" s="44" t="s">
        <v>49</v>
      </c>
      <c r="I3" s="44"/>
      <c r="J3" s="44" t="s">
        <v>50</v>
      </c>
      <c r="K3" s="44">
        <f>'Conversion Description'!G18</f>
        <v>1.1023099999999999</v>
      </c>
      <c r="L3" s="42"/>
      <c r="M3" s="42" t="s">
        <v>51</v>
      </c>
      <c r="N3" s="42"/>
      <c r="O3" s="42" t="s">
        <v>52</v>
      </c>
      <c r="P3" s="47">
        <v>2.5000000000000001E-2</v>
      </c>
    </row>
    <row r="4" spans="1:16">
      <c r="B4" s="39"/>
      <c r="C4" s="39"/>
      <c r="D4" s="40"/>
      <c r="E4" s="40"/>
      <c r="F4" s="40"/>
      <c r="G4" s="44"/>
      <c r="H4" s="44"/>
      <c r="I4" s="44"/>
      <c r="J4" s="44"/>
      <c r="K4" s="44"/>
      <c r="L4" s="42"/>
      <c r="M4" s="42"/>
      <c r="N4" s="42"/>
      <c r="O4" s="42" t="s">
        <v>53</v>
      </c>
      <c r="P4" s="48">
        <v>2020</v>
      </c>
    </row>
    <row r="5" spans="1:16" ht="28.9">
      <c r="A5" s="37" t="s">
        <v>37</v>
      </c>
      <c r="B5" s="41" t="s">
        <v>54</v>
      </c>
      <c r="C5" s="41" t="s">
        <v>55</v>
      </c>
      <c r="D5" s="41" t="s">
        <v>56</v>
      </c>
      <c r="E5" s="41" t="s">
        <v>57</v>
      </c>
      <c r="F5" s="41" t="s">
        <v>58</v>
      </c>
      <c r="G5" s="45" t="s">
        <v>54</v>
      </c>
      <c r="H5" s="45" t="s">
        <v>55</v>
      </c>
      <c r="I5" s="45" t="s">
        <v>56</v>
      </c>
      <c r="J5" s="45" t="s">
        <v>57</v>
      </c>
      <c r="K5" s="45" t="s">
        <v>58</v>
      </c>
      <c r="L5" s="43" t="s">
        <v>54</v>
      </c>
      <c r="M5" s="43" t="s">
        <v>55</v>
      </c>
      <c r="N5" s="43" t="s">
        <v>56</v>
      </c>
      <c r="O5" s="43" t="s">
        <v>57</v>
      </c>
      <c r="P5" s="43" t="s">
        <v>58</v>
      </c>
    </row>
    <row r="6" spans="1:16">
      <c r="A6" s="36">
        <v>2023</v>
      </c>
      <c r="B6" s="38">
        <v>58</v>
      </c>
      <c r="C6" s="38">
        <v>27.931700303789</v>
      </c>
      <c r="D6" s="38">
        <f>B6</f>
        <v>58</v>
      </c>
      <c r="E6" s="38">
        <v>19.41</v>
      </c>
      <c r="F6" s="38">
        <v>71.23</v>
      </c>
      <c r="G6" s="38">
        <f>B6/$K$3</f>
        <v>52.616777494534212</v>
      </c>
      <c r="H6" s="38">
        <f t="shared" ref="H6:K6" si="0">C6/$K$3</f>
        <v>25.33924241255999</v>
      </c>
      <c r="I6" s="38">
        <f t="shared" si="0"/>
        <v>52.616777494534212</v>
      </c>
      <c r="J6" s="38">
        <f t="shared" si="0"/>
        <v>17.608476744291536</v>
      </c>
      <c r="K6" s="38">
        <f t="shared" si="0"/>
        <v>64.618845878201242</v>
      </c>
      <c r="L6" s="38">
        <f>G6*(1+$P$3)^($P$4-$A6)</f>
        <v>48.859908585919968</v>
      </c>
      <c r="M6" s="38">
        <f t="shared" ref="M6:P6" si="1">H6*(1+$P$3)^($P$4-$A6)</f>
        <v>23.530005577455924</v>
      </c>
      <c r="N6" s="38">
        <f t="shared" si="1"/>
        <v>48.859908585919968</v>
      </c>
      <c r="O6" s="38">
        <f t="shared" si="1"/>
        <v>16.351221131943216</v>
      </c>
      <c r="P6" s="38">
        <f t="shared" si="1"/>
        <v>60.005022216811717</v>
      </c>
    </row>
    <row r="7" spans="1:16">
      <c r="A7" s="36">
        <v>2024</v>
      </c>
      <c r="B7" s="38">
        <v>57.91</v>
      </c>
      <c r="C7" s="38">
        <v>31.305547105820903</v>
      </c>
      <c r="D7" s="38">
        <f t="shared" ref="D7:D12" si="2">B7</f>
        <v>57.91</v>
      </c>
      <c r="E7" s="38">
        <v>20.39</v>
      </c>
      <c r="F7" s="38">
        <v>74.790000000000006</v>
      </c>
      <c r="G7" s="38">
        <f t="shared" ref="G7:G12" si="3">B7/$K$3</f>
        <v>52.535130770835792</v>
      </c>
      <c r="H7" s="38">
        <f t="shared" ref="H7:H13" si="4">C7/$K$3</f>
        <v>28.399948386407548</v>
      </c>
      <c r="I7" s="38">
        <f t="shared" ref="I7:I13" si="5">D7/$K$3</f>
        <v>52.535130770835792</v>
      </c>
      <c r="J7" s="38">
        <f t="shared" ref="J7:J13" si="6">E7/$K$3</f>
        <v>18.49751884678539</v>
      </c>
      <c r="K7" s="38">
        <f t="shared" ref="K7:K13" si="7">F7/$K$3</f>
        <v>67.848427393383005</v>
      </c>
      <c r="L7" s="38">
        <f t="shared" ref="L7:L33" si="8">G7*(1+$P$3)^($P$4-$A7)</f>
        <v>47.594235596478143</v>
      </c>
      <c r="M7" s="38">
        <f t="shared" ref="M7:M33" si="9">H7*(1+$P$3)^($P$4-$A7)</f>
        <v>25.728951552945681</v>
      </c>
      <c r="N7" s="38">
        <f t="shared" ref="N7:N33" si="10">I7*(1+$P$3)^($P$4-$A7)</f>
        <v>47.594235596478143</v>
      </c>
      <c r="O7" s="38">
        <f t="shared" ref="O7:O33" si="11">J7*(1+$P$3)^($P$4-$A7)</f>
        <v>16.757839126440846</v>
      </c>
      <c r="P7" s="38">
        <f t="shared" ref="P7:P33" si="12">K7*(1+$P$3)^($P$4-$A7)</f>
        <v>61.467326545684699</v>
      </c>
    </row>
    <row r="8" spans="1:16">
      <c r="A8" s="36">
        <v>2025</v>
      </c>
      <c r="B8" s="38">
        <v>63.49</v>
      </c>
      <c r="C8" s="38">
        <v>35.086918051380763</v>
      </c>
      <c r="D8" s="38">
        <f t="shared" si="2"/>
        <v>63.49</v>
      </c>
      <c r="E8" s="38">
        <v>21.4</v>
      </c>
      <c r="F8" s="38">
        <v>78.540000000000006</v>
      </c>
      <c r="G8" s="38">
        <f t="shared" si="3"/>
        <v>57.59722764013754</v>
      </c>
      <c r="H8" s="38">
        <f t="shared" si="4"/>
        <v>31.830354484111336</v>
      </c>
      <c r="I8" s="38">
        <f t="shared" si="5"/>
        <v>57.59722764013754</v>
      </c>
      <c r="J8" s="38">
        <f t="shared" si="6"/>
        <v>19.413776523845378</v>
      </c>
      <c r="K8" s="38">
        <f t="shared" si="7"/>
        <v>71.250374214150298</v>
      </c>
      <c r="L8" s="38">
        <f t="shared" si="8"/>
        <v>50.907556604156952</v>
      </c>
      <c r="M8" s="38">
        <f t="shared" si="9"/>
        <v>28.133395286912624</v>
      </c>
      <c r="N8" s="38">
        <f t="shared" si="10"/>
        <v>50.907556604156952</v>
      </c>
      <c r="O8" s="38">
        <f t="shared" si="11"/>
        <v>17.158949619293725</v>
      </c>
      <c r="P8" s="38">
        <f t="shared" si="12"/>
        <v>62.97494874295932</v>
      </c>
    </row>
    <row r="9" spans="1:16">
      <c r="A9" s="36">
        <v>2026</v>
      </c>
      <c r="B9" s="38">
        <v>64.430000000000007</v>
      </c>
      <c r="C9" s="38">
        <v>39.32503764214367</v>
      </c>
      <c r="D9" s="38">
        <f t="shared" si="2"/>
        <v>64.430000000000007</v>
      </c>
      <c r="E9" s="38">
        <v>22.47</v>
      </c>
      <c r="F9" s="38">
        <v>82.46</v>
      </c>
      <c r="G9" s="38">
        <f t="shared" si="3"/>
        <v>58.449982309876546</v>
      </c>
      <c r="H9" s="38">
        <f t="shared" si="4"/>
        <v>35.675116475531993</v>
      </c>
      <c r="I9" s="38">
        <f t="shared" si="5"/>
        <v>58.449982309876546</v>
      </c>
      <c r="J9" s="38">
        <f t="shared" si="6"/>
        <v>20.384465350037647</v>
      </c>
      <c r="K9" s="38">
        <f t="shared" si="7"/>
        <v>74.806542624125697</v>
      </c>
      <c r="L9" s="38">
        <f t="shared" si="8"/>
        <v>50.401236561253484</v>
      </c>
      <c r="M9" s="38">
        <f t="shared" si="9"/>
        <v>30.762541129627198</v>
      </c>
      <c r="N9" s="38">
        <f t="shared" si="10"/>
        <v>50.401236561253484</v>
      </c>
      <c r="O9" s="38">
        <f t="shared" si="11"/>
        <v>17.577460585617963</v>
      </c>
      <c r="P9" s="38">
        <f t="shared" si="12"/>
        <v>64.505447258124491</v>
      </c>
    </row>
    <row r="10" spans="1:16">
      <c r="A10" s="36">
        <v>2027</v>
      </c>
      <c r="B10" s="38">
        <v>59.87</v>
      </c>
      <c r="C10" s="38">
        <v>44.075076166319469</v>
      </c>
      <c r="D10" s="38">
        <f t="shared" si="2"/>
        <v>59.87</v>
      </c>
      <c r="E10" s="38">
        <v>23.6</v>
      </c>
      <c r="F10" s="38">
        <v>86.59</v>
      </c>
      <c r="G10" s="38">
        <f t="shared" si="3"/>
        <v>54.313214975823499</v>
      </c>
      <c r="H10" s="38">
        <f t="shared" si="4"/>
        <v>39.98428406375654</v>
      </c>
      <c r="I10" s="38">
        <f t="shared" si="5"/>
        <v>54.313214975823499</v>
      </c>
      <c r="J10" s="38">
        <f t="shared" si="6"/>
        <v>21.409585325362197</v>
      </c>
      <c r="K10" s="38">
        <f t="shared" si="7"/>
        <v>78.553220056064092</v>
      </c>
      <c r="L10" s="38">
        <f t="shared" si="8"/>
        <v>45.691819564772437</v>
      </c>
      <c r="M10" s="38">
        <f t="shared" si="9"/>
        <v>33.637388132538355</v>
      </c>
      <c r="N10" s="38">
        <f t="shared" si="10"/>
        <v>45.691819564772437</v>
      </c>
      <c r="O10" s="38">
        <f t="shared" si="11"/>
        <v>18.011139831779349</v>
      </c>
      <c r="P10" s="38">
        <f t="shared" si="12"/>
        <v>66.084093137024311</v>
      </c>
    </row>
    <row r="11" spans="1:16">
      <c r="A11" s="36">
        <v>2028</v>
      </c>
      <c r="B11" s="38">
        <v>61.17</v>
      </c>
      <c r="C11" s="38">
        <v>49.398867885253182</v>
      </c>
      <c r="D11" s="38">
        <f t="shared" si="2"/>
        <v>61.17</v>
      </c>
      <c r="E11" s="38">
        <v>24.77</v>
      </c>
      <c r="F11" s="38">
        <v>90.92</v>
      </c>
      <c r="G11" s="38">
        <f t="shared" si="3"/>
        <v>55.492556540356169</v>
      </c>
      <c r="H11" s="38">
        <f t="shared" si="4"/>
        <v>44.813952413797558</v>
      </c>
      <c r="I11" s="38">
        <f t="shared" si="5"/>
        <v>55.492556540356169</v>
      </c>
      <c r="J11" s="38">
        <f t="shared" si="6"/>
        <v>22.470992733441591</v>
      </c>
      <c r="K11" s="38">
        <f t="shared" si="7"/>
        <v>82.481334651776734</v>
      </c>
      <c r="L11" s="38">
        <f t="shared" si="8"/>
        <v>45.54532548614894</v>
      </c>
      <c r="M11" s="38">
        <f t="shared" si="9"/>
        <v>36.780897768205428</v>
      </c>
      <c r="N11" s="38">
        <f t="shared" si="10"/>
        <v>45.54532548614894</v>
      </c>
      <c r="O11" s="38">
        <f t="shared" si="11"/>
        <v>18.442990228738093</v>
      </c>
      <c r="P11" s="38">
        <f t="shared" si="12"/>
        <v>67.696272571532802</v>
      </c>
    </row>
    <row r="12" spans="1:16">
      <c r="A12" s="36">
        <v>2029</v>
      </c>
      <c r="B12" s="38">
        <v>66.14</v>
      </c>
      <c r="C12" s="38">
        <v>55.36571596918634</v>
      </c>
      <c r="D12" s="38">
        <f t="shared" si="2"/>
        <v>66.14</v>
      </c>
      <c r="E12" s="38">
        <v>26.02</v>
      </c>
      <c r="F12" s="38">
        <v>95.46</v>
      </c>
      <c r="G12" s="38">
        <f t="shared" si="3"/>
        <v>60.001270060146425</v>
      </c>
      <c r="H12" s="38">
        <f t="shared" si="4"/>
        <v>50.226992378900988</v>
      </c>
      <c r="I12" s="38">
        <f t="shared" si="5"/>
        <v>60.001270060146425</v>
      </c>
      <c r="J12" s="38">
        <f t="shared" si="6"/>
        <v>23.604975007030692</v>
      </c>
      <c r="K12" s="38">
        <f t="shared" si="7"/>
        <v>86.59995826945233</v>
      </c>
      <c r="L12" s="38">
        <f t="shared" si="8"/>
        <v>48.044718679312609</v>
      </c>
      <c r="M12" s="38">
        <f t="shared" si="9"/>
        <v>40.218177324134921</v>
      </c>
      <c r="N12" s="38">
        <f t="shared" si="10"/>
        <v>48.044718679312609</v>
      </c>
      <c r="O12" s="38">
        <f t="shared" si="11"/>
        <v>18.901172966974812</v>
      </c>
      <c r="P12" s="38">
        <f t="shared" si="12"/>
        <v>69.3430427143511</v>
      </c>
    </row>
    <row r="13" spans="1:16">
      <c r="A13" s="36">
        <v>2030</v>
      </c>
      <c r="B13" s="38"/>
      <c r="C13" s="38">
        <v>62.053294660538185</v>
      </c>
      <c r="D13" s="38">
        <f>C13</f>
        <v>62.053294660538185</v>
      </c>
      <c r="E13" s="38">
        <v>27.32</v>
      </c>
      <c r="F13" s="38">
        <v>100.23</v>
      </c>
      <c r="G13" s="38"/>
      <c r="H13" s="38">
        <f t="shared" si="4"/>
        <v>56.293868930281128</v>
      </c>
      <c r="I13" s="38">
        <f t="shared" si="5"/>
        <v>56.293868930281128</v>
      </c>
      <c r="J13" s="38">
        <f t="shared" si="6"/>
        <v>24.784316571563355</v>
      </c>
      <c r="K13" s="38">
        <f t="shared" si="7"/>
        <v>90.927234625468344</v>
      </c>
      <c r="L13" s="38"/>
      <c r="M13" s="38">
        <f t="shared" si="9"/>
        <v>43.976680435293183</v>
      </c>
      <c r="N13" s="38">
        <f t="shared" si="10"/>
        <v>43.976680435293183</v>
      </c>
      <c r="O13" s="38">
        <f t="shared" si="11"/>
        <v>19.361468493569745</v>
      </c>
      <c r="P13" s="38">
        <f t="shared" si="12"/>
        <v>71.032210362756061</v>
      </c>
    </row>
    <row r="14" spans="1:16">
      <c r="A14" s="36">
        <v>2031</v>
      </c>
      <c r="B14" s="38"/>
      <c r="C14" s="38">
        <v>69.548660408737945</v>
      </c>
      <c r="D14" s="38">
        <f t="shared" ref="D14:D33" si="13">C14</f>
        <v>69.548660408737945</v>
      </c>
      <c r="E14" s="38">
        <v>28.69</v>
      </c>
      <c r="F14" s="38">
        <v>105.24</v>
      </c>
      <c r="G14" s="38"/>
      <c r="H14" s="38">
        <f t="shared" ref="H14:H33" si="14">C14/$K$3</f>
        <v>63.093558444301465</v>
      </c>
      <c r="I14" s="38">
        <f t="shared" ref="I14:I33" si="15">D14/$K$3</f>
        <v>63.093558444301465</v>
      </c>
      <c r="J14" s="38">
        <f t="shared" ref="J14:J33" si="16">E14/$K$3</f>
        <v>26.027161143417011</v>
      </c>
      <c r="K14" s="38">
        <f t="shared" ref="K14:K33" si="17">F14/$K$3</f>
        <v>95.472235578013454</v>
      </c>
      <c r="L14" s="38"/>
      <c r="M14" s="38">
        <f t="shared" si="9"/>
        <v>48.086426356953226</v>
      </c>
      <c r="N14" s="38">
        <f t="shared" si="10"/>
        <v>48.086426356953226</v>
      </c>
      <c r="O14" s="38">
        <f t="shared" si="11"/>
        <v>19.836465060190555</v>
      </c>
      <c r="P14" s="38">
        <f t="shared" si="12"/>
        <v>72.763666188025567</v>
      </c>
    </row>
    <row r="15" spans="1:16">
      <c r="A15" s="36">
        <v>2032</v>
      </c>
      <c r="B15" s="38"/>
      <c r="C15" s="38">
        <v>77.949385139190312</v>
      </c>
      <c r="D15" s="38">
        <f t="shared" si="13"/>
        <v>77.949385139190312</v>
      </c>
      <c r="E15" s="38">
        <v>30.11</v>
      </c>
      <c r="F15" s="38">
        <v>110.5</v>
      </c>
      <c r="G15" s="38"/>
      <c r="H15" s="38">
        <f t="shared" si="14"/>
        <v>70.714576788009111</v>
      </c>
      <c r="I15" s="38">
        <f t="shared" si="15"/>
        <v>70.714576788009111</v>
      </c>
      <c r="J15" s="38">
        <f t="shared" si="16"/>
        <v>27.315365006214225</v>
      </c>
      <c r="K15" s="38">
        <f t="shared" si="17"/>
        <v>100.24403298527638</v>
      </c>
      <c r="L15" s="38"/>
      <c r="M15" s="38">
        <f t="shared" si="9"/>
        <v>52.580239729212543</v>
      </c>
      <c r="N15" s="38">
        <f t="shared" si="10"/>
        <v>52.580239729212543</v>
      </c>
      <c r="O15" s="38">
        <f t="shared" si="11"/>
        <v>20.310500402531265</v>
      </c>
      <c r="P15" s="38">
        <f t="shared" si="12"/>
        <v>74.537040666878269</v>
      </c>
    </row>
    <row r="16" spans="1:16">
      <c r="A16" s="36">
        <v>2033</v>
      </c>
      <c r="B16" s="38"/>
      <c r="C16" s="38">
        <v>87.364826408855308</v>
      </c>
      <c r="D16" s="38">
        <f t="shared" si="13"/>
        <v>87.364826408855308</v>
      </c>
      <c r="E16" s="38">
        <v>31.62</v>
      </c>
      <c r="F16" s="38">
        <v>116.03</v>
      </c>
      <c r="G16" s="38"/>
      <c r="H16" s="38">
        <f t="shared" si="14"/>
        <v>79.256131586264587</v>
      </c>
      <c r="I16" s="38">
        <f t="shared" si="15"/>
        <v>79.256131586264587</v>
      </c>
      <c r="J16" s="38">
        <f t="shared" si="16"/>
        <v>28.685215592709859</v>
      </c>
      <c r="K16" s="38">
        <f t="shared" si="17"/>
        <v>105.26077056363457</v>
      </c>
      <c r="L16" s="38"/>
      <c r="M16" s="38">
        <f t="shared" si="9"/>
        <v>57.4940127481877</v>
      </c>
      <c r="N16" s="38">
        <f t="shared" si="10"/>
        <v>57.4940127481877</v>
      </c>
      <c r="O16" s="38">
        <f t="shared" si="11"/>
        <v>20.808839870978399</v>
      </c>
      <c r="P16" s="38">
        <f t="shared" si="12"/>
        <v>76.358307723897028</v>
      </c>
    </row>
    <row r="17" spans="1:16">
      <c r="A17" s="36">
        <v>2034</v>
      </c>
      <c r="B17" s="38"/>
      <c r="C17" s="38">
        <v>97.917550982862195</v>
      </c>
      <c r="D17" s="38">
        <f t="shared" si="13"/>
        <v>97.917550982862195</v>
      </c>
      <c r="E17" s="38">
        <v>33.200000000000003</v>
      </c>
      <c r="F17" s="38">
        <v>121.83</v>
      </c>
      <c r="G17" s="38"/>
      <c r="H17" s="38">
        <f t="shared" si="14"/>
        <v>88.829413670258091</v>
      </c>
      <c r="I17" s="38">
        <f t="shared" si="15"/>
        <v>88.829413670258091</v>
      </c>
      <c r="J17" s="38">
        <f t="shared" si="16"/>
        <v>30.118569186526482</v>
      </c>
      <c r="K17" s="38">
        <f t="shared" si="17"/>
        <v>110.52244831308798</v>
      </c>
      <c r="L17" s="38"/>
      <c r="M17" s="38">
        <f t="shared" si="9"/>
        <v>62.866991837853263</v>
      </c>
      <c r="N17" s="38">
        <f t="shared" si="10"/>
        <v>62.866991837853263</v>
      </c>
      <c r="O17" s="38">
        <f t="shared" si="11"/>
        <v>21.315730510682744</v>
      </c>
      <c r="P17" s="38">
        <f t="shared" si="12"/>
        <v>78.219742413146932</v>
      </c>
    </row>
    <row r="18" spans="1:16">
      <c r="A18" s="36">
        <v>2035</v>
      </c>
      <c r="B18" s="38"/>
      <c r="C18" s="38">
        <v>109.74493036375556</v>
      </c>
      <c r="D18" s="38">
        <f t="shared" si="13"/>
        <v>109.74493036375556</v>
      </c>
      <c r="E18" s="38">
        <v>34.86</v>
      </c>
      <c r="F18" s="38">
        <v>127.92</v>
      </c>
      <c r="G18" s="38"/>
      <c r="H18" s="38">
        <f t="shared" si="14"/>
        <v>99.559044519015131</v>
      </c>
      <c r="I18" s="38">
        <f t="shared" si="15"/>
        <v>99.559044519015131</v>
      </c>
      <c r="J18" s="38">
        <f t="shared" si="16"/>
        <v>31.624497645852802</v>
      </c>
      <c r="K18" s="38">
        <f t="shared" si="17"/>
        <v>116.04720995001408</v>
      </c>
      <c r="L18" s="38"/>
      <c r="M18" s="38">
        <f t="shared" si="9"/>
        <v>68.742091112179153</v>
      </c>
      <c r="N18" s="38">
        <f t="shared" si="10"/>
        <v>68.742091112179153</v>
      </c>
      <c r="O18" s="38">
        <f t="shared" si="11"/>
        <v>21.835626376796952</v>
      </c>
      <c r="P18" s="38">
        <f t="shared" si="12"/>
        <v>80.126601437747169</v>
      </c>
    </row>
    <row r="19" spans="1:16">
      <c r="A19" s="36">
        <v>2036</v>
      </c>
      <c r="B19" s="38"/>
      <c r="C19" s="38">
        <v>115.43565896258509</v>
      </c>
      <c r="D19" s="38">
        <f t="shared" si="13"/>
        <v>115.43565896258509</v>
      </c>
      <c r="E19" s="38">
        <v>36.6</v>
      </c>
      <c r="F19" s="38">
        <v>134.32</v>
      </c>
      <c r="G19" s="38"/>
      <c r="H19" s="38">
        <f t="shared" si="14"/>
        <v>104.72159280291851</v>
      </c>
      <c r="I19" s="38">
        <f t="shared" si="15"/>
        <v>104.72159280291851</v>
      </c>
      <c r="J19" s="38">
        <f t="shared" si="16"/>
        <v>33.203000970688834</v>
      </c>
      <c r="K19" s="38">
        <f t="shared" si="17"/>
        <v>121.85319919079025</v>
      </c>
      <c r="L19" s="38"/>
      <c r="M19" s="38">
        <f t="shared" si="9"/>
        <v>70.543075988031859</v>
      </c>
      <c r="N19" s="38">
        <f t="shared" si="10"/>
        <v>70.543075988031859</v>
      </c>
      <c r="O19" s="38">
        <f t="shared" si="11"/>
        <v>22.366369320928833</v>
      </c>
      <c r="P19" s="38">
        <f t="shared" si="12"/>
        <v>82.083353201834967</v>
      </c>
    </row>
    <row r="20" spans="1:16">
      <c r="A20" s="36">
        <v>2037</v>
      </c>
      <c r="B20" s="38"/>
      <c r="C20" s="38">
        <v>121.42147537894022</v>
      </c>
      <c r="D20" s="38">
        <f t="shared" si="13"/>
        <v>121.42147537894022</v>
      </c>
      <c r="E20" s="38">
        <v>38.43</v>
      </c>
      <c r="F20" s="38">
        <v>141.04</v>
      </c>
      <c r="G20" s="38"/>
      <c r="H20" s="38">
        <f t="shared" si="14"/>
        <v>110.15184057020278</v>
      </c>
      <c r="I20" s="38">
        <f t="shared" si="15"/>
        <v>110.15184057020278</v>
      </c>
      <c r="J20" s="38">
        <f t="shared" si="16"/>
        <v>34.863151019223274</v>
      </c>
      <c r="K20" s="38">
        <f t="shared" si="17"/>
        <v>127.94948789360525</v>
      </c>
      <c r="L20" s="38"/>
      <c r="M20" s="38">
        <f t="shared" si="9"/>
        <v>72.391245150405013</v>
      </c>
      <c r="N20" s="38">
        <f t="shared" si="10"/>
        <v>72.391245150405013</v>
      </c>
      <c r="O20" s="38">
        <f t="shared" si="11"/>
        <v>22.911890523878316</v>
      </c>
      <c r="P20" s="38">
        <f t="shared" si="12"/>
        <v>84.087770998901831</v>
      </c>
    </row>
    <row r="21" spans="1:16">
      <c r="A21" s="36">
        <v>2038</v>
      </c>
      <c r="B21" s="38"/>
      <c r="C21" s="38">
        <v>127.71768113678918</v>
      </c>
      <c r="D21" s="38">
        <f t="shared" si="13"/>
        <v>127.71768113678918</v>
      </c>
      <c r="E21" s="38">
        <v>40.35</v>
      </c>
      <c r="F21" s="38">
        <v>148.08000000000001</v>
      </c>
      <c r="G21" s="38"/>
      <c r="H21" s="38">
        <f t="shared" si="14"/>
        <v>115.86366914641906</v>
      </c>
      <c r="I21" s="38">
        <f t="shared" si="15"/>
        <v>115.86366914641906</v>
      </c>
      <c r="J21" s="38">
        <f t="shared" si="16"/>
        <v>36.604947791456127</v>
      </c>
      <c r="K21" s="38">
        <f t="shared" si="17"/>
        <v>134.33607605845907</v>
      </c>
      <c r="L21" s="38"/>
      <c r="M21" s="38">
        <f t="shared" si="9"/>
        <v>74.287834787855317</v>
      </c>
      <c r="N21" s="38">
        <f t="shared" si="10"/>
        <v>74.287834787855317</v>
      </c>
      <c r="O21" s="38">
        <f t="shared" si="11"/>
        <v>23.46984463709094</v>
      </c>
      <c r="P21" s="38">
        <f t="shared" si="12"/>
        <v>86.131712363331516</v>
      </c>
    </row>
    <row r="22" spans="1:16">
      <c r="A22" s="36">
        <v>2039</v>
      </c>
      <c r="B22" s="38"/>
      <c r="C22" s="38">
        <v>134.34037120741274</v>
      </c>
      <c r="D22" s="38">
        <f t="shared" si="13"/>
        <v>134.34037120741274</v>
      </c>
      <c r="E22" s="38">
        <v>42.38</v>
      </c>
      <c r="F22" s="38">
        <v>155.49</v>
      </c>
      <c r="G22" s="38"/>
      <c r="H22" s="38">
        <f t="shared" si="14"/>
        <v>121.87167966126839</v>
      </c>
      <c r="I22" s="38">
        <f t="shared" si="15"/>
        <v>121.87167966126839</v>
      </c>
      <c r="J22" s="38">
        <f t="shared" si="16"/>
        <v>38.446535003764829</v>
      </c>
      <c r="K22" s="38">
        <f t="shared" si="17"/>
        <v>141.05832297629524</v>
      </c>
      <c r="L22" s="38"/>
      <c r="M22" s="38">
        <f t="shared" si="9"/>
        <v>76.234113476038374</v>
      </c>
      <c r="N22" s="38">
        <f t="shared" si="10"/>
        <v>76.234113476038374</v>
      </c>
      <c r="O22" s="38">
        <f t="shared" si="11"/>
        <v>24.049373245562649</v>
      </c>
      <c r="P22" s="38">
        <f t="shared" si="12"/>
        <v>88.235890654849825</v>
      </c>
    </row>
    <row r="23" spans="1:16">
      <c r="A23" s="36">
        <v>2040</v>
      </c>
      <c r="B23" s="38"/>
      <c r="C23" s="38">
        <v>141.30647515292932</v>
      </c>
      <c r="D23" s="38">
        <f t="shared" si="13"/>
        <v>141.30647515292932</v>
      </c>
      <c r="E23" s="38">
        <v>44.49</v>
      </c>
      <c r="F23" s="38">
        <v>163.27000000000001</v>
      </c>
      <c r="G23" s="38"/>
      <c r="H23" s="38">
        <f t="shared" si="14"/>
        <v>128.1912303734243</v>
      </c>
      <c r="I23" s="38">
        <f t="shared" si="15"/>
        <v>128.1912303734243</v>
      </c>
      <c r="J23" s="38">
        <f t="shared" si="16"/>
        <v>40.360697081583226</v>
      </c>
      <c r="K23" s="38">
        <f t="shared" si="17"/>
        <v>148.11622864711381</v>
      </c>
      <c r="L23" s="38"/>
      <c r="M23" s="38">
        <f t="shared" si="9"/>
        <v>78.231383026223185</v>
      </c>
      <c r="N23" s="38">
        <f t="shared" si="10"/>
        <v>78.231383026223185</v>
      </c>
      <c r="O23" s="38">
        <f t="shared" si="11"/>
        <v>24.630960662417436</v>
      </c>
      <c r="P23" s="38">
        <f t="shared" si="12"/>
        <v>90.391030509168246</v>
      </c>
    </row>
    <row r="24" spans="1:16">
      <c r="A24" s="36">
        <v>2041</v>
      </c>
      <c r="B24" s="38"/>
      <c r="C24" s="38">
        <v>148.63380040328227</v>
      </c>
      <c r="D24" s="38">
        <f t="shared" si="13"/>
        <v>148.63380040328227</v>
      </c>
      <c r="E24" s="38">
        <v>46.72</v>
      </c>
      <c r="F24" s="38">
        <v>171.43</v>
      </c>
      <c r="G24" s="38"/>
      <c r="H24" s="38">
        <f t="shared" si="14"/>
        <v>134.83847593080193</v>
      </c>
      <c r="I24" s="38">
        <f t="shared" si="15"/>
        <v>134.83847593080193</v>
      </c>
      <c r="J24" s="38">
        <f t="shared" si="16"/>
        <v>42.383721457666176</v>
      </c>
      <c r="K24" s="38">
        <f t="shared" si="17"/>
        <v>155.51886492910344</v>
      </c>
      <c r="L24" s="38"/>
      <c r="M24" s="38">
        <f t="shared" si="9"/>
        <v>80.280979356037278</v>
      </c>
      <c r="N24" s="38">
        <f t="shared" si="10"/>
        <v>80.280979356037278</v>
      </c>
      <c r="O24" s="38">
        <f t="shared" si="11"/>
        <v>25.234686493498515</v>
      </c>
      <c r="P24" s="38">
        <f t="shared" si="12"/>
        <v>92.593799348896638</v>
      </c>
    </row>
    <row r="25" spans="1:16">
      <c r="A25" s="36">
        <v>2042</v>
      </c>
      <c r="B25" s="38"/>
      <c r="C25" s="38">
        <v>156.34107777731782</v>
      </c>
      <c r="D25" s="38">
        <f t="shared" si="13"/>
        <v>156.34107777731782</v>
      </c>
      <c r="E25" s="38">
        <v>49.05</v>
      </c>
      <c r="F25" s="38">
        <v>180</v>
      </c>
      <c r="G25" s="38"/>
      <c r="H25" s="38">
        <f t="shared" si="14"/>
        <v>141.83040866663447</v>
      </c>
      <c r="I25" s="38">
        <f t="shared" si="15"/>
        <v>141.83040866663447</v>
      </c>
      <c r="J25" s="38">
        <f t="shared" si="16"/>
        <v>44.497464415636259</v>
      </c>
      <c r="K25" s="38">
        <f t="shared" si="17"/>
        <v>163.29344739683032</v>
      </c>
      <c r="L25" s="38"/>
      <c r="M25" s="38">
        <f t="shared" si="9"/>
        <v>82.384273383024635</v>
      </c>
      <c r="N25" s="38">
        <f t="shared" si="10"/>
        <v>82.384273383024635</v>
      </c>
      <c r="O25" s="38">
        <f t="shared" si="11"/>
        <v>25.847004938734177</v>
      </c>
      <c r="P25" s="38">
        <f t="shared" si="12"/>
        <v>94.851394270584152</v>
      </c>
    </row>
    <row r="26" spans="1:16">
      <c r="A26" s="36">
        <v>2043</v>
      </c>
      <c r="B26" s="38"/>
      <c r="C26" s="38">
        <v>164.44800936431938</v>
      </c>
      <c r="D26" s="38">
        <f t="shared" si="13"/>
        <v>164.44800936431938</v>
      </c>
      <c r="E26" s="38">
        <v>51.5</v>
      </c>
      <c r="F26" s="38">
        <v>189</v>
      </c>
      <c r="G26" s="38"/>
      <c r="H26" s="38">
        <f t="shared" si="14"/>
        <v>149.1849020369219</v>
      </c>
      <c r="I26" s="38">
        <f t="shared" si="15"/>
        <v>149.1849020369219</v>
      </c>
      <c r="J26" s="38">
        <f t="shared" si="16"/>
        <v>46.720069671870895</v>
      </c>
      <c r="K26" s="38">
        <f t="shared" si="17"/>
        <v>171.45811976667181</v>
      </c>
      <c r="L26" s="38"/>
      <c r="M26" s="38">
        <f t="shared" si="9"/>
        <v>84.542671941613932</v>
      </c>
      <c r="N26" s="38">
        <f t="shared" si="10"/>
        <v>84.542671941613932</v>
      </c>
      <c r="O26" s="38">
        <f t="shared" si="11"/>
        <v>26.476134444092594</v>
      </c>
      <c r="P26" s="38">
        <f t="shared" si="12"/>
        <v>97.164842911330098</v>
      </c>
    </row>
    <row r="27" spans="1:16">
      <c r="A27" s="36">
        <v>2044</v>
      </c>
      <c r="B27" s="38"/>
      <c r="C27" s="38">
        <v>172.97531888839728</v>
      </c>
      <c r="D27" s="38">
        <f t="shared" si="13"/>
        <v>172.97531888839728</v>
      </c>
      <c r="E27" s="38">
        <v>54.08</v>
      </c>
      <c r="F27" s="38">
        <v>198.46</v>
      </c>
      <c r="G27" s="38"/>
      <c r="H27" s="38">
        <f t="shared" si="14"/>
        <v>156.92075631029138</v>
      </c>
      <c r="I27" s="38">
        <f t="shared" si="15"/>
        <v>156.92075631029138</v>
      </c>
      <c r="J27" s="38">
        <f t="shared" si="16"/>
        <v>49.060609084558791</v>
      </c>
      <c r="K27" s="38">
        <f t="shared" si="17"/>
        <v>180.04009761319412</v>
      </c>
      <c r="L27" s="38"/>
      <c r="M27" s="38">
        <f t="shared" si="9"/>
        <v>86.757618724110742</v>
      </c>
      <c r="N27" s="38">
        <f t="shared" si="10"/>
        <v>86.757618724110742</v>
      </c>
      <c r="O27" s="38">
        <f t="shared" si="11"/>
        <v>27.124401624182379</v>
      </c>
      <c r="P27" s="38">
        <f t="shared" si="12"/>
        <v>99.539732735488826</v>
      </c>
    </row>
    <row r="28" spans="1:16">
      <c r="A28" s="36">
        <v>2045</v>
      </c>
      <c r="B28" s="38"/>
      <c r="C28" s="38">
        <v>181.94480468448063</v>
      </c>
      <c r="D28" s="38">
        <f t="shared" si="13"/>
        <v>181.94480468448063</v>
      </c>
      <c r="E28" s="38">
        <v>56.78</v>
      </c>
      <c r="F28" s="38">
        <v>208.37</v>
      </c>
      <c r="G28" s="38"/>
      <c r="H28" s="38">
        <f t="shared" si="14"/>
        <v>165.05774662706557</v>
      </c>
      <c r="I28" s="38">
        <f t="shared" si="15"/>
        <v>165.05774662706557</v>
      </c>
      <c r="J28" s="38">
        <f t="shared" si="16"/>
        <v>51.510010795511249</v>
      </c>
      <c r="K28" s="38">
        <f t="shared" si="17"/>
        <v>189.03030907820852</v>
      </c>
      <c r="L28" s="38"/>
      <c r="M28" s="38">
        <f t="shared" si="9"/>
        <v>89.030595246342784</v>
      </c>
      <c r="N28" s="38">
        <f t="shared" si="10"/>
        <v>89.030595246342784</v>
      </c>
      <c r="O28" s="38">
        <f t="shared" si="11"/>
        <v>27.784015085529582</v>
      </c>
      <c r="P28" s="38">
        <f t="shared" si="12"/>
        <v>101.96116983747446</v>
      </c>
    </row>
    <row r="29" spans="1:16">
      <c r="A29" s="36">
        <v>2046</v>
      </c>
      <c r="B29" s="38"/>
      <c r="C29" s="38">
        <v>191.3793954213333</v>
      </c>
      <c r="D29" s="38">
        <f t="shared" si="13"/>
        <v>191.3793954213333</v>
      </c>
      <c r="E29" s="38">
        <v>59.62</v>
      </c>
      <c r="F29" s="38">
        <v>218.8</v>
      </c>
      <c r="G29" s="38"/>
      <c r="H29" s="38">
        <f t="shared" si="14"/>
        <v>173.61667355039265</v>
      </c>
      <c r="I29" s="38">
        <f t="shared" si="15"/>
        <v>173.61667355039265</v>
      </c>
      <c r="J29" s="38">
        <f t="shared" si="16"/>
        <v>54.086418521105678</v>
      </c>
      <c r="K29" s="38">
        <f t="shared" si="17"/>
        <v>198.49225716903595</v>
      </c>
      <c r="L29" s="38"/>
      <c r="M29" s="38">
        <f t="shared" si="9"/>
        <v>91.3631218386044</v>
      </c>
      <c r="N29" s="38">
        <f t="shared" si="10"/>
        <v>91.3631218386044</v>
      </c>
      <c r="O29" s="38">
        <f t="shared" si="11"/>
        <v>28.46215138273136</v>
      </c>
      <c r="P29" s="38">
        <f t="shared" si="12"/>
        <v>104.45351765417011</v>
      </c>
    </row>
    <row r="30" spans="1:16">
      <c r="A30" s="36">
        <v>2047</v>
      </c>
      <c r="B30" s="38"/>
      <c r="C30" s="38">
        <v>201.3032087140389</v>
      </c>
      <c r="D30" s="38">
        <f t="shared" si="13"/>
        <v>201.3032087140389</v>
      </c>
      <c r="E30" s="38">
        <v>62.61</v>
      </c>
      <c r="F30" s="38">
        <v>229.73</v>
      </c>
      <c r="G30" s="38"/>
      <c r="H30" s="38">
        <f t="shared" si="14"/>
        <v>182.61941623866147</v>
      </c>
      <c r="I30" s="38">
        <f t="shared" si="15"/>
        <v>182.61941623866147</v>
      </c>
      <c r="J30" s="38">
        <f t="shared" si="16"/>
        <v>56.79890411953081</v>
      </c>
      <c r="K30" s="38">
        <f t="shared" si="17"/>
        <v>208.40779816929901</v>
      </c>
      <c r="L30" s="38"/>
      <c r="M30" s="38">
        <f t="shared" si="9"/>
        <v>93.756758662562774</v>
      </c>
      <c r="N30" s="38">
        <f t="shared" si="10"/>
        <v>93.756758662562774</v>
      </c>
      <c r="O30" s="38">
        <f t="shared" si="11"/>
        <v>29.160541937519913</v>
      </c>
      <c r="P30" s="38">
        <f t="shared" si="12"/>
        <v>106.9965069366946</v>
      </c>
    </row>
    <row r="31" spans="1:16">
      <c r="A31" s="36">
        <v>2048</v>
      </c>
      <c r="B31" s="38"/>
      <c r="C31" s="38">
        <v>211.7416127757856</v>
      </c>
      <c r="D31" s="38">
        <f t="shared" si="13"/>
        <v>211.7416127757856</v>
      </c>
      <c r="E31" s="38">
        <v>65.739999999999995</v>
      </c>
      <c r="F31" s="38">
        <v>241.22</v>
      </c>
      <c r="G31" s="38"/>
      <c r="H31" s="38">
        <f t="shared" si="14"/>
        <v>192.08898837512643</v>
      </c>
      <c r="I31" s="38">
        <f t="shared" si="15"/>
        <v>192.08898837512643</v>
      </c>
      <c r="J31" s="38">
        <f t="shared" si="16"/>
        <v>59.638395732597907</v>
      </c>
      <c r="K31" s="38">
        <f t="shared" si="17"/>
        <v>218.83136322813004</v>
      </c>
      <c r="L31" s="38"/>
      <c r="M31" s="38">
        <f t="shared" si="9"/>
        <v>96.213106754806546</v>
      </c>
      <c r="N31" s="38">
        <f t="shared" si="10"/>
        <v>96.213106754806546</v>
      </c>
      <c r="O31" s="38">
        <f t="shared" si="11"/>
        <v>29.871547473092182</v>
      </c>
      <c r="P31" s="38">
        <f t="shared" si="12"/>
        <v>109.60776819986761</v>
      </c>
    </row>
    <row r="32" spans="1:16">
      <c r="A32" s="36">
        <v>2049</v>
      </c>
      <c r="B32" s="38"/>
      <c r="C32" s="38">
        <v>222.72129126655079</v>
      </c>
      <c r="D32" s="38">
        <f t="shared" si="13"/>
        <v>222.72129126655079</v>
      </c>
      <c r="E32" s="38">
        <v>69.03</v>
      </c>
      <c r="F32" s="38">
        <v>253.28</v>
      </c>
      <c r="G32" s="38"/>
      <c r="H32" s="38">
        <f t="shared" si="14"/>
        <v>202.04959699771462</v>
      </c>
      <c r="I32" s="38">
        <f t="shared" si="15"/>
        <v>202.04959699771462</v>
      </c>
      <c r="J32" s="38">
        <f t="shared" si="16"/>
        <v>62.623037076684426</v>
      </c>
      <c r="K32" s="38">
        <f t="shared" si="17"/>
        <v>229.77202420371768</v>
      </c>
      <c r="L32" s="38"/>
      <c r="M32" s="38">
        <f t="shared" si="9"/>
        <v>98.733809097734039</v>
      </c>
      <c r="N32" s="38">
        <f t="shared" si="10"/>
        <v>98.733809097734039</v>
      </c>
      <c r="O32" s="38">
        <f t="shared" si="11"/>
        <v>30.601451721379167</v>
      </c>
      <c r="P32" s="38">
        <f t="shared" si="12"/>
        <v>112.28068509330603</v>
      </c>
    </row>
    <row r="33" spans="1:16">
      <c r="A33" s="36">
        <v>2050</v>
      </c>
      <c r="B33" s="38"/>
      <c r="C33" s="38">
        <v>234.27031150445868</v>
      </c>
      <c r="D33" s="38">
        <f t="shared" si="13"/>
        <v>234.27031150445868</v>
      </c>
      <c r="E33" s="38">
        <v>72.48</v>
      </c>
      <c r="F33" s="38">
        <v>265.95</v>
      </c>
      <c r="G33" s="38"/>
      <c r="H33" s="38">
        <f t="shared" si="14"/>
        <v>212.52670437940208</v>
      </c>
      <c r="I33" s="38">
        <f t="shared" si="15"/>
        <v>212.52670437940208</v>
      </c>
      <c r="J33" s="38">
        <f t="shared" si="16"/>
        <v>65.752828151790339</v>
      </c>
      <c r="K33" s="38">
        <f t="shared" si="17"/>
        <v>241.26606852881676</v>
      </c>
      <c r="L33" s="38"/>
      <c r="M33" s="38">
        <f t="shared" si="9"/>
        <v>101.32055171849855</v>
      </c>
      <c r="N33" s="38">
        <f t="shared" si="10"/>
        <v>101.32055171849855</v>
      </c>
      <c r="O33" s="38">
        <f t="shared" si="11"/>
        <v>31.347179851327461</v>
      </c>
      <c r="P33" s="38">
        <f t="shared" si="12"/>
        <v>115.02183335348423</v>
      </c>
    </row>
    <row r="36" spans="1:16">
      <c r="A36" s="36" t="s">
        <v>59</v>
      </c>
      <c r="B36" s="36" t="s">
        <v>60</v>
      </c>
    </row>
    <row r="37" spans="1:16">
      <c r="A37" s="36" t="s">
        <v>61</v>
      </c>
      <c r="B37" s="36" t="s">
        <v>62</v>
      </c>
    </row>
    <row r="38" spans="1:16">
      <c r="B38" s="36" t="s">
        <v>63</v>
      </c>
      <c r="C38" s="36" t="s">
        <v>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Pending</CaseStatus>
    <OpenedDate xmlns="dc463f71-b30c-4ab2-9473-d307f9d35888">2020-04-01T07:00:00+00:00</OpenedDate>
    <SignificantOrder xmlns="dc463f71-b30c-4ab2-9473-d307f9d35888">false</SignificantOrder>
    <Date1 xmlns="dc463f71-b30c-4ab2-9473-d307f9d35888">2023-03-31T07:00:00+00:00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200304</DocketNumber>
    <DelegatedOrder xmlns="dc463f71-b30c-4ab2-9473-d307f9d35888">false</DelegatedOrd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15f1b76-b32e-440f-80a7-f0ca4d8a872c" ContentTypeId="0x0101006E56B4D1795A2E4DB2F0B01679ED314A" PreviousValue="true"/>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505698CA04C43D45AEDAF50110BA23A2" ma:contentTypeVersion="52" ma:contentTypeDescription="" ma:contentTypeScope="" ma:versionID="e22b57e6843e6109cbbb6b70f1963938">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E63EFF-DE13-4546-81AA-8BB01B4A1F9A}"/>
</file>

<file path=customXml/itemProps2.xml><?xml version="1.0" encoding="utf-8"?>
<ds:datastoreItem xmlns:ds="http://schemas.openxmlformats.org/officeDocument/2006/customXml" ds:itemID="{E85B9EFB-484D-45BC-919A-AB55F01070D6}"/>
</file>

<file path=customXml/itemProps3.xml><?xml version="1.0" encoding="utf-8"?>
<ds:datastoreItem xmlns:ds="http://schemas.openxmlformats.org/officeDocument/2006/customXml" ds:itemID="{3A7DD8AC-98AC-4998-BB2B-53394C9099A3}"/>
</file>

<file path=customXml/itemProps4.xml><?xml version="1.0" encoding="utf-8"?>
<ds:datastoreItem xmlns:ds="http://schemas.openxmlformats.org/officeDocument/2006/customXml" ds:itemID="{ACECC449-2DA0-4102-AE0A-18066C2C9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Scanlan, Kathi (UTC)</dc:creator>
  <cp:keywords/>
  <dc:description/>
  <cp:lastModifiedBy>Mathis, Meredith</cp:lastModifiedBy>
  <cp:revision/>
  <dcterms:created xsi:type="dcterms:W3CDTF">2019-06-06T02:50:56Z</dcterms:created>
  <dcterms:modified xsi:type="dcterms:W3CDTF">2023-03-29T18:10:15Z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0x0101006E56B4D1795A2E4DB2F0B01679ED314A00505698CA04C43D45AEDAF50110BA23A2</vt:lpwstr>
  </property>
  <property fmtid="{D5CDD505-2E9C-101B-9397-08002B2CF9AE}" pid="3" name="MediaServiceImageTags">
    <vt:lpwstr/>
  </property>
  <property fmtid="{D5CDD505-2E9C-101B-9397-08002B2CF9AE}" pid="4" name="_docset_NoMedatataSyncRequired">
    <vt:lpwstr>False</vt:lpwstr>
  </property>
</Properties>
</file>