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250" activeTab="0"/>
  </bookViews>
  <sheets>
    <sheet name="JHS-30 PCA Detail Summary" sheetId="1" r:id="rId1"/>
  </sheets>
  <externalReferences>
    <externalReference r:id="rId4"/>
  </externalReferences>
  <definedNames>
    <definedName name="__123Graph_ECURRENT" hidden="1">'[1]ConsolidatingPL'!#REF!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fullCalcOnLoad="1"/>
</workbook>
</file>

<file path=xl/comments1.xml><?xml version="1.0" encoding="utf-8"?>
<comments xmlns="http://schemas.openxmlformats.org/spreadsheetml/2006/main">
  <authors>
    <author>amoore</author>
  </authors>
  <commentList>
    <comment ref="C20" authorId="0">
      <text>
        <r>
          <rPr>
            <b/>
            <sz val="8"/>
            <rFont val="Tahoma"/>
            <family val="2"/>
          </rPr>
          <t>amoore:</t>
        </r>
        <r>
          <rPr>
            <sz val="8"/>
            <rFont val="Tahoma"/>
            <family val="2"/>
          </rPr>
          <t xml:space="preserve">
B1 used to be B..  Re-lettered when revised Summary
</t>
        </r>
      </text>
    </comment>
    <comment ref="Z33" authorId="0">
      <text>
        <r>
          <rPr>
            <b/>
            <sz val="8"/>
            <rFont val="Tahoma"/>
            <family val="2"/>
          </rPr>
          <t>amoore:</t>
        </r>
        <r>
          <rPr>
            <sz val="8"/>
            <rFont val="Tahoma"/>
            <family val="2"/>
          </rPr>
          <t xml:space="preserve">
B used to be note D.  Re-lettered when revised summary.</t>
        </r>
      </text>
    </comment>
    <comment ref="C37" authorId="0">
      <text>
        <r>
          <rPr>
            <b/>
            <sz val="8"/>
            <rFont val="Tahoma"/>
            <family val="2"/>
          </rPr>
          <t>amoore:</t>
        </r>
        <r>
          <rPr>
            <sz val="8"/>
            <rFont val="Tahoma"/>
            <family val="2"/>
          </rPr>
          <t xml:space="preserve">
B used to be note D.  Re-lettered when revised summary.</t>
        </r>
      </text>
    </comment>
    <comment ref="C43" authorId="0">
      <text>
        <r>
          <rPr>
            <b/>
            <sz val="8"/>
            <rFont val="Tahoma"/>
            <family val="2"/>
          </rPr>
          <t>amoore:</t>
        </r>
        <r>
          <rPr>
            <sz val="8"/>
            <rFont val="Tahoma"/>
            <family val="2"/>
          </rPr>
          <t xml:space="preserve">
(C) used to be (E)</t>
        </r>
      </text>
    </comment>
    <comment ref="C45" authorId="0">
      <text>
        <r>
          <rPr>
            <b/>
            <sz val="8"/>
            <rFont val="Tahoma"/>
            <family val="2"/>
          </rPr>
          <t>amoore:</t>
        </r>
        <r>
          <rPr>
            <sz val="8"/>
            <rFont val="Tahoma"/>
            <family val="2"/>
          </rPr>
          <t xml:space="preserve">
(D) used to be (F)</t>
        </r>
      </text>
    </comment>
    <comment ref="C29" authorId="0">
      <text>
        <r>
          <rPr>
            <b/>
            <sz val="8"/>
            <rFont val="Tahoma"/>
            <family val="2"/>
          </rPr>
          <t>amoore:</t>
        </r>
        <r>
          <rPr>
            <sz val="8"/>
            <rFont val="Tahoma"/>
            <family val="2"/>
          </rPr>
          <t xml:space="preserve">
C1 used to be C..  Re-lettered when revised Summary
</t>
        </r>
      </text>
    </comment>
  </commentList>
</comments>
</file>

<file path=xl/sharedStrings.xml><?xml version="1.0" encoding="utf-8"?>
<sst xmlns="http://schemas.openxmlformats.org/spreadsheetml/2006/main" count="242" uniqueCount="65">
  <si>
    <t>Puget Sound Energy</t>
  </si>
  <si>
    <t>Power Cost Adjustment Summary</t>
  </si>
  <si>
    <t>Actual Costs and Disallowance as recorded through the PCA Mechanism</t>
  </si>
  <si>
    <t>Actuals</t>
  </si>
  <si>
    <t>Baseline</t>
  </si>
  <si>
    <t>Difference (A)</t>
  </si>
  <si>
    <t>Wholesale Customer</t>
  </si>
  <si>
    <t>Imbalance for Sharing</t>
  </si>
  <si>
    <t>Company per PCA</t>
  </si>
  <si>
    <t>Customer per PCA</t>
  </si>
  <si>
    <t>Total</t>
  </si>
  <si>
    <t>Interest on Customer</t>
  </si>
  <si>
    <t>Total Customer per PCA</t>
  </si>
  <si>
    <t>Tenaska Disallowance Reserve</t>
  </si>
  <si>
    <t>PCA Year  (B)</t>
  </si>
  <si>
    <t>Monthly</t>
  </si>
  <si>
    <t>Cumulative</t>
  </si>
  <si>
    <t xml:space="preserve">Cumulative </t>
  </si>
  <si>
    <t>PCA Period</t>
  </si>
  <si>
    <t>Monthly (A)</t>
  </si>
  <si>
    <t>Cumulative (A)</t>
  </si>
  <si>
    <t>Monthly Monthly Difference (A)</t>
  </si>
  <si>
    <t>Cumulative Difference (A)</t>
  </si>
  <si>
    <t>Jul.-02</t>
  </si>
  <si>
    <t>Aug.-02</t>
  </si>
  <si>
    <t>Sept.-02</t>
  </si>
  <si>
    <t>Oct.-02</t>
  </si>
  <si>
    <t>Nov.-02</t>
  </si>
  <si>
    <t>Dec.-02</t>
  </si>
  <si>
    <t>Jan.-03</t>
  </si>
  <si>
    <t>Feb.-03</t>
  </si>
  <si>
    <t>Mar.-03</t>
  </si>
  <si>
    <t>Apr.-03</t>
  </si>
  <si>
    <t>May.-03</t>
  </si>
  <si>
    <t>Jun.-03</t>
  </si>
  <si>
    <t>(B1)</t>
  </si>
  <si>
    <t>Jul.-03</t>
  </si>
  <si>
    <t>Aug.-03</t>
  </si>
  <si>
    <t>Sept.-03</t>
  </si>
  <si>
    <t>Oct.-03</t>
  </si>
  <si>
    <t>Nov.-03</t>
  </si>
  <si>
    <t>Dec.-03</t>
  </si>
  <si>
    <t>Jan.-04</t>
  </si>
  <si>
    <t>(C1)</t>
  </si>
  <si>
    <t>Feb.-04</t>
  </si>
  <si>
    <t>Mar.-04</t>
  </si>
  <si>
    <t>Apr.-04</t>
  </si>
  <si>
    <t>May.-04</t>
  </si>
  <si>
    <t>(B)</t>
  </si>
  <si>
    <t>Jun.-04</t>
  </si>
  <si>
    <t>(B) (C)</t>
  </si>
  <si>
    <t>(B) (D)</t>
  </si>
  <si>
    <t>1-4 - Cumulative Amounts</t>
  </si>
  <si>
    <t>Monthly Difference</t>
  </si>
  <si>
    <t>1-5 - Cumulative Amounts</t>
  </si>
  <si>
    <t>PCA Period (A)</t>
  </si>
  <si>
    <t>Monthly Difference (A)</t>
  </si>
  <si>
    <t>1-6 - Cumulative Amounts</t>
  </si>
  <si>
    <t>1-7 - Cumulative Amounts</t>
  </si>
  <si>
    <t xml:space="preserve">Monthly </t>
  </si>
  <si>
    <t>1-8 - Cumulative Amounts</t>
  </si>
  <si>
    <t xml:space="preserve">Notes: </t>
  </si>
  <si>
    <t>(A)  A credit balance represents an overrecovery of power costs (baseline rate was greater than actual rate).  A debit balance represents an underrecovery of power costs (actual rate was greater than baseline rate.)  The difference excludes any adjustments for Firm Wholesale Customers.</t>
  </si>
  <si>
    <t>(B)  The PCA mechanism was a June through July fiscal period from July 2002 through June 2006 with a cumulative cap on excess power costs of $40 million.  The Washington Commission changed the PCA mechanism period to a calendar year basis without  a cumulative cap starting January 2007.</t>
  </si>
  <si>
    <t xml:space="preserve">(C)  The June 2010 PCA calculation does not include a $17.8 million loss that PSE recorded per the Washington Commission's order in Docket No. UE-070725 to adjust the carrying value of PSE's California wholesale energy sales regulatory asset as the sales occurred in 2000, prior to the establishment of the PCA mechanism.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</si>
</sst>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0_);_(* \(#,##0.00000\);_(* &quot;-&quot;??_);_(@_)"/>
    <numFmt numFmtId="168" formatCode="0.0000000"/>
    <numFmt numFmtId="169" formatCode="d\.mmm\.yy"/>
    <numFmt numFmtId="170" formatCode="_(* #,##0.000_);_(* \(#,##0.000\);_(* &quot;-&quot;??_);_(@_)"/>
    <numFmt numFmtId="171" formatCode="[$-409]mmm\-yy;@"/>
    <numFmt numFmtId="172" formatCode="#."/>
    <numFmt numFmtId="173" formatCode="_(* ###0_);_(* \(###0\);_(* &quot;-&quot;_);_(@_)"/>
    <numFmt numFmtId="174" formatCode="_([$€-2]* #,##0.00_);_([$€-2]* \(#,##0.00\);_([$€-2]* &quot;-&quot;??_)"/>
    <numFmt numFmtId="175" formatCode="0\ &quot; HR&quot;"/>
    <numFmt numFmtId="176" formatCode="&quot;$&quot;#,##0;\-&quot;$&quot;#,##0"/>
    <numFmt numFmtId="177" formatCode="0000000"/>
    <numFmt numFmtId="178" formatCode="0.0000%"/>
    <numFmt numFmtId="179" formatCode="0.00000%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0.0%"/>
    <numFmt numFmtId="184" formatCode="[$-409]d\-mmm\-yy;@"/>
    <numFmt numFmtId="185" formatCode="&quot;$&quot;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524">
    <xf numFmtId="164" fontId="0" fillId="0" borderId="0">
      <alignment horizontal="left" wrapText="1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2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12" fillId="0" borderId="0">
      <alignment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13" fillId="25" borderId="0" applyNumberFormat="0" applyBorder="0" applyAlignment="0" applyProtection="0"/>
    <xf numFmtId="0" fontId="62" fillId="26" borderId="0" applyNumberFormat="0" applyBorder="0" applyAlignment="0" applyProtection="0"/>
    <xf numFmtId="0" fontId="13" fillId="17" borderId="0" applyNumberFormat="0" applyBorder="0" applyAlignment="0" applyProtection="0"/>
    <xf numFmtId="0" fontId="62" fillId="27" borderId="0" applyNumberFormat="0" applyBorder="0" applyAlignment="0" applyProtection="0"/>
    <xf numFmtId="0" fontId="13" fillId="19" borderId="0" applyNumberFormat="0" applyBorder="0" applyAlignment="0" applyProtection="0"/>
    <xf numFmtId="0" fontId="62" fillId="28" borderId="0" applyNumberFormat="0" applyBorder="0" applyAlignment="0" applyProtection="0"/>
    <xf numFmtId="0" fontId="13" fillId="29" borderId="0" applyNumberFormat="0" applyBorder="0" applyAlignment="0" applyProtection="0"/>
    <xf numFmtId="0" fontId="62" fillId="30" borderId="0" applyNumberFormat="0" applyBorder="0" applyAlignment="0" applyProtection="0"/>
    <xf numFmtId="0" fontId="13" fillId="31" borderId="0" applyNumberFormat="0" applyBorder="0" applyAlignment="0" applyProtection="0"/>
    <xf numFmtId="0" fontId="62" fillId="32" borderId="0" applyNumberFormat="0" applyBorder="0" applyAlignment="0" applyProtection="0"/>
    <xf numFmtId="0" fontId="13" fillId="33" borderId="0" applyNumberFormat="0" applyBorder="0" applyAlignment="0" applyProtection="0"/>
    <xf numFmtId="0" fontId="62" fillId="34" borderId="0" applyNumberFormat="0" applyBorder="0" applyAlignment="0" applyProtection="0"/>
    <xf numFmtId="0" fontId="13" fillId="35" borderId="0" applyNumberFormat="0" applyBorder="0" applyAlignment="0" applyProtection="0"/>
    <xf numFmtId="0" fontId="62" fillId="36" borderId="0" applyNumberFormat="0" applyBorder="0" applyAlignment="0" applyProtection="0"/>
    <xf numFmtId="0" fontId="13" fillId="37" borderId="0" applyNumberFormat="0" applyBorder="0" applyAlignment="0" applyProtection="0"/>
    <xf numFmtId="0" fontId="62" fillId="38" borderId="0" applyNumberFormat="0" applyBorder="0" applyAlignment="0" applyProtection="0"/>
    <xf numFmtId="0" fontId="13" fillId="39" borderId="0" applyNumberFormat="0" applyBorder="0" applyAlignment="0" applyProtection="0"/>
    <xf numFmtId="0" fontId="62" fillId="40" borderId="0" applyNumberFormat="0" applyBorder="0" applyAlignment="0" applyProtection="0"/>
    <xf numFmtId="0" fontId="13" fillId="29" borderId="0" applyNumberFormat="0" applyBorder="0" applyAlignment="0" applyProtection="0"/>
    <xf numFmtId="0" fontId="62" fillId="41" borderId="0" applyNumberFormat="0" applyBorder="0" applyAlignment="0" applyProtection="0"/>
    <xf numFmtId="0" fontId="13" fillId="31" borderId="0" applyNumberFormat="0" applyBorder="0" applyAlignment="0" applyProtection="0"/>
    <xf numFmtId="0" fontId="62" fillId="42" borderId="0" applyNumberFormat="0" applyBorder="0" applyAlignment="0" applyProtection="0"/>
    <xf numFmtId="0" fontId="13" fillId="43" borderId="0" applyNumberFormat="0" applyBorder="0" applyAlignment="0" applyProtection="0"/>
    <xf numFmtId="0" fontId="63" fillId="44" borderId="0" applyNumberFormat="0" applyBorder="0" applyAlignment="0" applyProtection="0"/>
    <xf numFmtId="0" fontId="14" fillId="5" borderId="0" applyNumberFormat="0" applyBorder="0" applyAlignment="0" applyProtection="0"/>
    <xf numFmtId="169" fontId="15" fillId="0" borderId="0" applyFill="0" applyBorder="0" applyAlignment="0">
      <protection/>
    </xf>
    <xf numFmtId="0" fontId="64" fillId="45" borderId="1" applyNumberFormat="0" applyAlignment="0" applyProtection="0"/>
    <xf numFmtId="0" fontId="16" fillId="46" borderId="2" applyNumberFormat="0" applyAlignment="0" applyProtection="0"/>
    <xf numFmtId="0" fontId="65" fillId="47" borderId="3" applyNumberFormat="0" applyAlignment="0" applyProtection="0"/>
    <xf numFmtId="0" fontId="17" fillId="48" borderId="4" applyNumberFormat="0" applyAlignment="0" applyProtection="0"/>
    <xf numFmtId="41" fontId="0" fillId="46" borderId="0">
      <alignment/>
      <protection/>
    </xf>
    <xf numFmtId="43" fontId="0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72" fontId="23" fillId="0" borderId="0">
      <alignment/>
      <protection locked="0"/>
    </xf>
    <xf numFmtId="0" fontId="21" fillId="0" borderId="0">
      <alignment/>
      <protection/>
    </xf>
    <xf numFmtId="0" fontId="24" fillId="0" borderId="0" applyNumberFormat="0" applyAlignment="0">
      <protection/>
    </xf>
    <xf numFmtId="0" fontId="25" fillId="0" borderId="0" applyNumberFormat="0" applyAlignment="0"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44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0" fillId="0" borderId="0">
      <alignment/>
      <protection/>
    </xf>
    <xf numFmtId="17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20" fillId="0" borderId="0">
      <alignment/>
      <protection/>
    </xf>
    <xf numFmtId="0" fontId="67" fillId="49" borderId="0" applyNumberFormat="0" applyBorder="0" applyAlignment="0" applyProtection="0"/>
    <xf numFmtId="0" fontId="27" fillId="7" borderId="0" applyNumberFormat="0" applyBorder="0" applyAlignment="0" applyProtection="0"/>
    <xf numFmtId="38" fontId="28" fillId="46" borderId="0" applyNumberFormat="0" applyBorder="0" applyAlignment="0" applyProtection="0"/>
    <xf numFmtId="38" fontId="28" fillId="46" borderId="0" applyNumberFormat="0" applyBorder="0" applyAlignment="0" applyProtection="0"/>
    <xf numFmtId="38" fontId="28" fillId="46" borderId="0" applyNumberFormat="0" applyBorder="0" applyAlignment="0" applyProtection="0"/>
    <xf numFmtId="38" fontId="28" fillId="46" borderId="0" applyNumberFormat="0" applyBorder="0" applyAlignment="0" applyProtection="0"/>
    <xf numFmtId="38" fontId="28" fillId="46" borderId="0" applyNumberFormat="0" applyBorder="0" applyAlignment="0" applyProtection="0"/>
    <xf numFmtId="0" fontId="5" fillId="0" borderId="5" applyNumberFormat="0" applyAlignment="0" applyProtection="0"/>
    <xf numFmtId="0" fontId="5" fillId="0" borderId="6">
      <alignment horizontal="left"/>
      <protection/>
    </xf>
    <xf numFmtId="0" fontId="68" fillId="0" borderId="7" applyNumberFormat="0" applyFill="0" applyAlignment="0" applyProtection="0"/>
    <xf numFmtId="0" fontId="29" fillId="0" borderId="8" applyNumberFormat="0" applyFill="0" applyAlignment="0" applyProtection="0"/>
    <xf numFmtId="0" fontId="69" fillId="0" borderId="9" applyNumberFormat="0" applyFill="0" applyAlignment="0" applyProtection="0"/>
    <xf numFmtId="0" fontId="30" fillId="0" borderId="10" applyNumberFormat="0" applyFill="0" applyAlignment="0" applyProtection="0"/>
    <xf numFmtId="0" fontId="70" fillId="0" borderId="11" applyNumberFormat="0" applyFill="0" applyAlignment="0" applyProtection="0"/>
    <xf numFmtId="0" fontId="31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32" fillId="0" borderId="0">
      <alignment/>
      <protection/>
    </xf>
    <xf numFmtId="40" fontId="32" fillId="0" borderId="0">
      <alignment/>
      <protection/>
    </xf>
    <xf numFmtId="0" fontId="71" fillId="50" borderId="1" applyNumberFormat="0" applyAlignment="0" applyProtection="0"/>
    <xf numFmtId="10" fontId="28" fillId="51" borderId="13" applyNumberFormat="0" applyBorder="0" applyAlignment="0" applyProtection="0"/>
    <xf numFmtId="10" fontId="28" fillId="51" borderId="13" applyNumberFormat="0" applyBorder="0" applyAlignment="0" applyProtection="0"/>
    <xf numFmtId="10" fontId="28" fillId="51" borderId="13" applyNumberFormat="0" applyBorder="0" applyAlignment="0" applyProtection="0"/>
    <xf numFmtId="10" fontId="28" fillId="51" borderId="13" applyNumberFormat="0" applyBorder="0" applyAlignment="0" applyProtection="0"/>
    <xf numFmtId="10" fontId="28" fillId="51" borderId="13" applyNumberFormat="0" applyBorder="0" applyAlignment="0" applyProtection="0"/>
    <xf numFmtId="0" fontId="33" fillId="13" borderId="2" applyNumberFormat="0" applyAlignment="0" applyProtection="0"/>
    <xf numFmtId="41" fontId="34" fillId="52" borderId="14">
      <alignment horizontal="left"/>
      <protection locked="0"/>
    </xf>
    <xf numFmtId="10" fontId="34" fillId="52" borderId="14">
      <alignment horizontal="right"/>
      <protection locked="0"/>
    </xf>
    <xf numFmtId="41" fontId="34" fillId="52" borderId="14">
      <alignment horizontal="left"/>
      <protection locked="0"/>
    </xf>
    <xf numFmtId="0" fontId="28" fillId="46" borderId="0">
      <alignment/>
      <protection/>
    </xf>
    <xf numFmtId="3" fontId="35" fillId="0" borderId="0" applyFill="0" applyBorder="0" applyAlignment="0" applyProtection="0"/>
    <xf numFmtId="0" fontId="72" fillId="0" borderId="15" applyNumberFormat="0" applyFill="0" applyAlignment="0" applyProtection="0"/>
    <xf numFmtId="0" fontId="36" fillId="0" borderId="16" applyNumberFormat="0" applyFill="0" applyAlignment="0" applyProtection="0"/>
    <xf numFmtId="44" fontId="8" fillId="0" borderId="17" applyNumberFormat="0" applyFont="0" applyAlignment="0">
      <protection/>
    </xf>
    <xf numFmtId="44" fontId="8" fillId="0" borderId="17" applyNumberFormat="0" applyFont="0" applyAlignment="0">
      <protection/>
    </xf>
    <xf numFmtId="44" fontId="8" fillId="0" borderId="17" applyNumberFormat="0" applyFont="0" applyAlignment="0">
      <protection/>
    </xf>
    <xf numFmtId="44" fontId="8" fillId="0" borderId="17" applyNumberFormat="0" applyFont="0" applyAlignment="0">
      <protection/>
    </xf>
    <xf numFmtId="44" fontId="8" fillId="0" borderId="17" applyNumberFormat="0" applyFont="0" applyAlignment="0">
      <protection/>
    </xf>
    <xf numFmtId="44" fontId="8" fillId="0" borderId="18" applyNumberFormat="0" applyFont="0" applyAlignment="0">
      <protection/>
    </xf>
    <xf numFmtId="44" fontId="8" fillId="0" borderId="18" applyNumberFormat="0" applyFont="0" applyAlignment="0">
      <protection/>
    </xf>
    <xf numFmtId="44" fontId="8" fillId="0" borderId="18" applyNumberFormat="0" applyFont="0" applyAlignment="0">
      <protection/>
    </xf>
    <xf numFmtId="44" fontId="8" fillId="0" borderId="18" applyNumberFormat="0" applyFont="0" applyAlignment="0">
      <protection/>
    </xf>
    <xf numFmtId="44" fontId="8" fillId="0" borderId="18" applyNumberFormat="0" applyFont="0" applyAlignment="0">
      <protection/>
    </xf>
    <xf numFmtId="0" fontId="73" fillId="53" borderId="0" applyNumberFormat="0" applyBorder="0" applyAlignment="0" applyProtection="0"/>
    <xf numFmtId="0" fontId="37" fillId="52" borderId="0" applyNumberFormat="0" applyBorder="0" applyAlignment="0" applyProtection="0"/>
    <xf numFmtId="37" fontId="38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7" fontId="39" fillId="0" borderId="0">
      <alignment/>
      <protection/>
    </xf>
    <xf numFmtId="37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176" fontId="40" fillId="0" borderId="0">
      <alignment horizontal="left" wrapText="1"/>
      <protection/>
    </xf>
    <xf numFmtId="176" fontId="40" fillId="0" borderId="0">
      <alignment horizontal="left" wrapText="1"/>
      <protection/>
    </xf>
    <xf numFmtId="176" fontId="40" fillId="0" borderId="0">
      <alignment horizontal="left" wrapText="1"/>
      <protection/>
    </xf>
    <xf numFmtId="176" fontId="40" fillId="0" borderId="0">
      <alignment horizontal="left" wrapText="1"/>
      <protection/>
    </xf>
    <xf numFmtId="176" fontId="40" fillId="0" borderId="0">
      <alignment horizontal="left" wrapText="1"/>
      <protection/>
    </xf>
    <xf numFmtId="176" fontId="40" fillId="0" borderId="0">
      <alignment horizontal="left" wrapText="1"/>
      <protection/>
    </xf>
    <xf numFmtId="176" fontId="4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 horizontal="left" wrapText="1"/>
      <protection/>
    </xf>
    <xf numFmtId="179" fontId="4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0" fontId="0" fillId="0" borderId="0">
      <alignment/>
      <protection/>
    </xf>
    <xf numFmtId="164" fontId="40" fillId="0" borderId="0">
      <alignment horizontal="left" wrapText="1"/>
      <protection/>
    </xf>
    <xf numFmtId="0" fontId="61" fillId="54" borderId="19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74" fillId="45" borderId="21" applyNumberFormat="0" applyAlignment="0" applyProtection="0"/>
    <xf numFmtId="0" fontId="41" fillId="46" borderId="22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0" fillId="56" borderId="14">
      <alignment/>
      <protection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3" fillId="0" borderId="23">
      <alignment horizontal="center"/>
      <protection/>
    </xf>
    <xf numFmtId="3" fontId="42" fillId="0" borderId="0" applyFont="0" applyFill="0" applyBorder="0" applyAlignment="0" applyProtection="0"/>
    <xf numFmtId="0" fontId="42" fillId="57" borderId="0" applyNumberFormat="0" applyFont="0" applyBorder="0" applyAlignment="0" applyProtection="0"/>
    <xf numFmtId="0" fontId="21" fillId="0" borderId="0">
      <alignment/>
      <protection/>
    </xf>
    <xf numFmtId="3" fontId="44" fillId="0" borderId="0" applyFill="0" applyBorder="0" applyAlignment="0" applyProtection="0"/>
    <xf numFmtId="0" fontId="45" fillId="0" borderId="0">
      <alignment/>
      <protection/>
    </xf>
    <xf numFmtId="3" fontId="44" fillId="0" borderId="0" applyFill="0" applyBorder="0" applyAlignment="0" applyProtection="0"/>
    <xf numFmtId="42" fontId="0" fillId="51" borderId="0">
      <alignment/>
      <protection/>
    </xf>
    <xf numFmtId="42" fontId="0" fillId="51" borderId="24">
      <alignment vertical="center"/>
      <protection/>
    </xf>
    <xf numFmtId="0" fontId="8" fillId="51" borderId="25" applyNumberFormat="0">
      <alignment horizontal="center" vertical="center" wrapText="1"/>
      <protection/>
    </xf>
    <xf numFmtId="10" fontId="0" fillId="51" borderId="0">
      <alignment/>
      <protection/>
    </xf>
    <xf numFmtId="181" fontId="0" fillId="51" borderId="0">
      <alignment/>
      <protection/>
    </xf>
    <xf numFmtId="42" fontId="0" fillId="51" borderId="0">
      <alignment/>
      <protection/>
    </xf>
    <xf numFmtId="166" fontId="32" fillId="0" borderId="0" applyBorder="0" applyAlignment="0">
      <protection/>
    </xf>
    <xf numFmtId="42" fontId="0" fillId="51" borderId="26">
      <alignment horizontal="left"/>
      <protection/>
    </xf>
    <xf numFmtId="181" fontId="46" fillId="51" borderId="26">
      <alignment horizontal="left"/>
      <protection/>
    </xf>
    <xf numFmtId="166" fontId="32" fillId="0" borderId="0" applyBorder="0" applyAlignment="0">
      <protection/>
    </xf>
    <xf numFmtId="14" fontId="40" fillId="0" borderId="0" applyNumberFormat="0" applyFill="0" applyBorder="0" applyAlignment="0" applyProtection="0"/>
    <xf numFmtId="182" fontId="0" fillId="0" borderId="0" applyFont="0" applyFill="0" applyAlignment="0">
      <protection/>
    </xf>
    <xf numFmtId="4" fontId="47" fillId="52" borderId="22" applyNumberFormat="0" applyProtection="0">
      <alignment vertical="center"/>
    </xf>
    <xf numFmtId="4" fontId="48" fillId="52" borderId="22" applyNumberFormat="0" applyProtection="0">
      <alignment vertical="center"/>
    </xf>
    <xf numFmtId="4" fontId="47" fillId="52" borderId="22" applyNumberFormat="0" applyProtection="0">
      <alignment horizontal="left" vertical="center" indent="1"/>
    </xf>
    <xf numFmtId="4" fontId="47" fillId="52" borderId="22" applyNumberFormat="0" applyProtection="0">
      <alignment horizontal="left" vertical="center" indent="1"/>
    </xf>
    <xf numFmtId="0" fontId="0" fillId="58" borderId="0" applyNumberFormat="0" applyProtection="0">
      <alignment horizontal="left" vertical="center" indent="1"/>
    </xf>
    <xf numFmtId="4" fontId="47" fillId="5" borderId="22" applyNumberFormat="0" applyProtection="0">
      <alignment horizontal="right" vertical="center"/>
    </xf>
    <xf numFmtId="4" fontId="47" fillId="17" borderId="22" applyNumberFormat="0" applyProtection="0">
      <alignment horizontal="right" vertical="center"/>
    </xf>
    <xf numFmtId="4" fontId="47" fillId="37" borderId="22" applyNumberFormat="0" applyProtection="0">
      <alignment horizontal="right" vertical="center"/>
    </xf>
    <xf numFmtId="4" fontId="47" fillId="23" borderId="22" applyNumberFormat="0" applyProtection="0">
      <alignment horizontal="right" vertical="center"/>
    </xf>
    <xf numFmtId="4" fontId="47" fillId="33" borderId="22" applyNumberFormat="0" applyProtection="0">
      <alignment horizontal="right" vertical="center"/>
    </xf>
    <xf numFmtId="4" fontId="47" fillId="43" borderId="22" applyNumberFormat="0" applyProtection="0">
      <alignment horizontal="right" vertical="center"/>
    </xf>
    <xf numFmtId="4" fontId="47" fillId="39" borderId="22" applyNumberFormat="0" applyProtection="0">
      <alignment horizontal="right" vertical="center"/>
    </xf>
    <xf numFmtId="4" fontId="47" fillId="59" borderId="22" applyNumberFormat="0" applyProtection="0">
      <alignment horizontal="right" vertical="center"/>
    </xf>
    <xf numFmtId="4" fontId="47" fillId="19" borderId="22" applyNumberFormat="0" applyProtection="0">
      <alignment horizontal="right" vertical="center"/>
    </xf>
    <xf numFmtId="4" fontId="49" fillId="60" borderId="0" applyNumberFormat="0" applyProtection="0">
      <alignment horizontal="left" vertical="center" indent="1"/>
    </xf>
    <xf numFmtId="4" fontId="47" fillId="61" borderId="0" applyNumberFormat="0" applyProtection="0">
      <alignment horizontal="left" vertical="center" indent="1"/>
    </xf>
    <xf numFmtId="4" fontId="50" fillId="62" borderId="0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0" fontId="0" fillId="63" borderId="22" applyNumberFormat="0" applyProtection="0">
      <alignment horizontal="left" vertical="center" indent="1"/>
    </xf>
    <xf numFmtId="0" fontId="0" fillId="63" borderId="22" applyNumberFormat="0" applyProtection="0">
      <alignment horizontal="left" vertical="center" indent="1"/>
    </xf>
    <xf numFmtId="0" fontId="0" fillId="48" borderId="22" applyNumberFormat="0" applyProtection="0">
      <alignment horizontal="left" vertical="center" indent="1"/>
    </xf>
    <xf numFmtId="0" fontId="0" fillId="48" borderId="22" applyNumberFormat="0" applyProtection="0">
      <alignment horizontal="left" vertical="center" indent="1"/>
    </xf>
    <xf numFmtId="0" fontId="0" fillId="46" borderId="22" applyNumberFormat="0" applyProtection="0">
      <alignment horizontal="left" vertical="center" indent="1"/>
    </xf>
    <xf numFmtId="0" fontId="0" fillId="46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4" fontId="47" fillId="55" borderId="22" applyNumberFormat="0" applyProtection="0">
      <alignment vertical="center"/>
    </xf>
    <xf numFmtId="4" fontId="48" fillId="55" borderId="22" applyNumberFormat="0" applyProtection="0">
      <alignment vertical="center"/>
    </xf>
    <xf numFmtId="4" fontId="47" fillId="55" borderId="22" applyNumberFormat="0" applyProtection="0">
      <alignment horizontal="left" vertical="center" indent="1"/>
    </xf>
    <xf numFmtId="4" fontId="47" fillId="55" borderId="22" applyNumberFormat="0" applyProtection="0">
      <alignment horizontal="left" vertical="center" indent="1"/>
    </xf>
    <xf numFmtId="4" fontId="47" fillId="61" borderId="22" applyNumberFormat="0" applyProtection="0">
      <alignment horizontal="right" vertical="center"/>
    </xf>
    <xf numFmtId="4" fontId="48" fillId="61" borderId="22" applyNumberFormat="0" applyProtection="0">
      <alignment horizontal="right" vertical="center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52" fillId="0" borderId="0" applyNumberFormat="0" applyProtection="0">
      <alignment horizontal="left" indent="5"/>
    </xf>
    <xf numFmtId="4" fontId="53" fillId="61" borderId="22" applyNumberFormat="0" applyProtection="0">
      <alignment horizontal="right" vertical="center"/>
    </xf>
    <xf numFmtId="39" fontId="0" fillId="64" borderId="0">
      <alignment/>
      <protection/>
    </xf>
    <xf numFmtId="38" fontId="28" fillId="0" borderId="27">
      <alignment/>
      <protection/>
    </xf>
    <xf numFmtId="38" fontId="28" fillId="0" borderId="27">
      <alignment/>
      <protection/>
    </xf>
    <xf numFmtId="38" fontId="28" fillId="0" borderId="27">
      <alignment/>
      <protection/>
    </xf>
    <xf numFmtId="38" fontId="28" fillId="0" borderId="27">
      <alignment/>
      <protection/>
    </xf>
    <xf numFmtId="38" fontId="28" fillId="0" borderId="27">
      <alignment/>
      <protection/>
    </xf>
    <xf numFmtId="38" fontId="32" fillId="0" borderId="26">
      <alignment/>
      <protection/>
    </xf>
    <xf numFmtId="39" fontId="40" fillId="65" borderId="0">
      <alignment/>
      <protection/>
    </xf>
    <xf numFmtId="164" fontId="0" fillId="0" borderId="0">
      <alignment horizontal="left" wrapText="1"/>
      <protection/>
    </xf>
    <xf numFmtId="167" fontId="0" fillId="0" borderId="0">
      <alignment horizontal="left" wrapText="1"/>
      <protection/>
    </xf>
    <xf numFmtId="164" fontId="0" fillId="0" borderId="0">
      <alignment horizontal="left" wrapText="1"/>
      <protection/>
    </xf>
    <xf numFmtId="179" fontId="0" fillId="0" borderId="0">
      <alignment horizontal="left" wrapText="1"/>
      <protection/>
    </xf>
    <xf numFmtId="183" fontId="0" fillId="0" borderId="0">
      <alignment horizontal="left" wrapText="1"/>
      <protection/>
    </xf>
    <xf numFmtId="164" fontId="0" fillId="0" borderId="0">
      <alignment horizontal="left" wrapText="1"/>
      <protection/>
    </xf>
    <xf numFmtId="180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83" fontId="0" fillId="0" borderId="0">
      <alignment horizontal="left" wrapText="1"/>
      <protection/>
    </xf>
    <xf numFmtId="184" fontId="0" fillId="0" borderId="0">
      <alignment horizontal="left" wrapText="1"/>
      <protection/>
    </xf>
    <xf numFmtId="40" fontId="54" fillId="0" borderId="0" applyBorder="0">
      <alignment horizontal="right"/>
      <protection/>
    </xf>
    <xf numFmtId="41" fontId="55" fillId="51" borderId="0">
      <alignment horizontal="left"/>
      <protection/>
    </xf>
    <xf numFmtId="0" fontId="7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5" fontId="57" fillId="51" borderId="0">
      <alignment horizontal="left" vertical="center"/>
      <protection/>
    </xf>
    <xf numFmtId="0" fontId="8" fillId="51" borderId="0">
      <alignment horizontal="left" wrapText="1"/>
      <protection/>
    </xf>
    <xf numFmtId="0" fontId="58" fillId="0" borderId="0">
      <alignment horizontal="left" vertical="center"/>
      <protection/>
    </xf>
    <xf numFmtId="0" fontId="76" fillId="0" borderId="28" applyNumberFormat="0" applyFill="0" applyAlignment="0" applyProtection="0"/>
    <xf numFmtId="0" fontId="59" fillId="0" borderId="29" applyNumberFormat="0" applyFill="0" applyAlignment="0" applyProtection="0"/>
    <xf numFmtId="0" fontId="21" fillId="0" borderId="30">
      <alignment/>
      <protection/>
    </xf>
    <xf numFmtId="0" fontId="77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97">
    <xf numFmtId="164" fontId="0" fillId="0" borderId="0" xfId="0" applyAlignment="1">
      <alignment horizontal="left"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0" fillId="0" borderId="32" xfId="0" applyNumberFormat="1" applyBorder="1" applyAlignment="1">
      <alignment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0" fillId="0" borderId="33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 horizontal="center" wrapText="1"/>
    </xf>
    <xf numFmtId="0" fontId="0" fillId="0" borderId="33" xfId="0" applyNumberFormat="1" applyFill="1" applyBorder="1" applyAlignment="1">
      <alignment horizontal="center" wrapText="1"/>
    </xf>
    <xf numFmtId="0" fontId="0" fillId="0" borderId="35" xfId="0" applyNumberFormat="1" applyFill="1" applyBorder="1" applyAlignment="1">
      <alignment horizontal="center" wrapText="1"/>
    </xf>
    <xf numFmtId="0" fontId="0" fillId="0" borderId="23" xfId="0" applyNumberForma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5" xfId="0" applyNumberFormat="1" applyFill="1" applyBorder="1" applyAlignment="1">
      <alignment/>
    </xf>
    <xf numFmtId="0" fontId="0" fillId="0" borderId="31" xfId="0" applyNumberFormat="1" applyFill="1" applyBorder="1" applyAlignment="1">
      <alignment/>
    </xf>
    <xf numFmtId="0" fontId="0" fillId="0" borderId="25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65" fontId="0" fillId="0" borderId="40" xfId="1273" applyNumberFormat="1" applyBorder="1" applyAlignment="1">
      <alignment/>
    </xf>
    <xf numFmtId="165" fontId="0" fillId="0" borderId="41" xfId="1273" applyNumberFormat="1" applyFont="1" applyFill="1" applyBorder="1" applyAlignment="1">
      <alignment/>
    </xf>
    <xf numFmtId="165" fontId="0" fillId="0" borderId="41" xfId="1273" applyNumberFormat="1" applyBorder="1" applyAlignment="1">
      <alignment/>
    </xf>
    <xf numFmtId="165" fontId="0" fillId="0" borderId="40" xfId="1273" applyNumberFormat="1" applyFill="1" applyBorder="1" applyAlignment="1">
      <alignment/>
    </xf>
    <xf numFmtId="165" fontId="0" fillId="0" borderId="41" xfId="1273" applyNumberFormat="1" applyFont="1" applyBorder="1" applyAlignment="1">
      <alignment/>
    </xf>
    <xf numFmtId="165" fontId="0" fillId="0" borderId="0" xfId="1273" applyNumberFormat="1" applyFont="1" applyFill="1" applyBorder="1" applyAlignment="1">
      <alignment/>
    </xf>
    <xf numFmtId="165" fontId="0" fillId="0" borderId="0" xfId="1273" applyNumberFormat="1" applyAlignment="1">
      <alignment/>
    </xf>
    <xf numFmtId="165" fontId="0" fillId="0" borderId="40" xfId="1273" applyNumberFormat="1" applyFont="1" applyBorder="1" applyAlignment="1">
      <alignment/>
    </xf>
    <xf numFmtId="165" fontId="0" fillId="0" borderId="0" xfId="1273" applyNumberFormat="1" applyFont="1" applyAlignment="1">
      <alignment/>
    </xf>
    <xf numFmtId="44" fontId="0" fillId="0" borderId="40" xfId="1273" applyFont="1" applyBorder="1" applyAlignment="1">
      <alignment/>
    </xf>
    <xf numFmtId="166" fontId="0" fillId="0" borderId="40" xfId="1227" applyNumberFormat="1" applyBorder="1" applyAlignment="1">
      <alignment/>
    </xf>
    <xf numFmtId="166" fontId="0" fillId="0" borderId="41" xfId="0" applyNumberFormat="1" applyFill="1" applyBorder="1" applyAlignment="1">
      <alignment/>
    </xf>
    <xf numFmtId="166" fontId="0" fillId="0" borderId="41" xfId="0" applyNumberFormat="1" applyBorder="1" applyAlignment="1">
      <alignment/>
    </xf>
    <xf numFmtId="166" fontId="0" fillId="0" borderId="41" xfId="1227" applyNumberFormat="1" applyBorder="1" applyAlignment="1">
      <alignment/>
    </xf>
    <xf numFmtId="166" fontId="0" fillId="0" borderId="40" xfId="1227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43" fontId="0" fillId="0" borderId="0" xfId="1227" applyAlignment="1">
      <alignment/>
    </xf>
    <xf numFmtId="43" fontId="0" fillId="0" borderId="40" xfId="0" applyNumberFormat="1" applyBorder="1" applyAlignment="1">
      <alignment/>
    </xf>
    <xf numFmtId="43" fontId="0" fillId="0" borderId="41" xfId="0" applyNumberFormat="1" applyBorder="1" applyAlignment="1">
      <alignment/>
    </xf>
    <xf numFmtId="43" fontId="0" fillId="0" borderId="0" xfId="0" applyNumberFormat="1" applyAlignment="1">
      <alignment/>
    </xf>
    <xf numFmtId="166" fontId="0" fillId="0" borderId="42" xfId="1227" applyNumberFormat="1" applyBorder="1" applyAlignment="1">
      <alignment/>
    </xf>
    <xf numFmtId="166" fontId="0" fillId="0" borderId="43" xfId="0" applyNumberFormat="1" applyFill="1" applyBorder="1" applyAlignment="1">
      <alignment/>
    </xf>
    <xf numFmtId="166" fontId="0" fillId="0" borderId="43" xfId="0" applyNumberFormat="1" applyBorder="1" applyAlignment="1">
      <alignment/>
    </xf>
    <xf numFmtId="166" fontId="0" fillId="0" borderId="43" xfId="1227" applyNumberFormat="1" applyBorder="1" applyAlignment="1">
      <alignment/>
    </xf>
    <xf numFmtId="166" fontId="0" fillId="0" borderId="42" xfId="1227" applyNumberFormat="1" applyFill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25" xfId="0" applyNumberFormat="1" applyFill="1" applyBorder="1" applyAlignment="1">
      <alignment/>
    </xf>
    <xf numFmtId="43" fontId="0" fillId="0" borderId="25" xfId="1227" applyBorder="1" applyAlignment="1">
      <alignment/>
    </xf>
    <xf numFmtId="43" fontId="0" fillId="0" borderId="42" xfId="0" applyNumberFormat="1" applyBorder="1" applyAlignment="1">
      <alignment/>
    </xf>
    <xf numFmtId="43" fontId="0" fillId="0" borderId="43" xfId="0" applyNumberFormat="1" applyBorder="1" applyAlignment="1">
      <alignment/>
    </xf>
    <xf numFmtId="166" fontId="0" fillId="0" borderId="42" xfId="1227" applyNumberFormat="1" applyFont="1" applyBorder="1" applyAlignment="1">
      <alignment/>
    </xf>
    <xf numFmtId="166" fontId="0" fillId="0" borderId="43" xfId="1227" applyNumberFormat="1" applyFont="1" applyBorder="1" applyAlignment="1">
      <alignment/>
    </xf>
    <xf numFmtId="0" fontId="8" fillId="0" borderId="25" xfId="0" applyNumberFormat="1" applyFont="1" applyBorder="1" applyAlignment="1">
      <alignment horizontal="center"/>
    </xf>
    <xf numFmtId="166" fontId="0" fillId="0" borderId="43" xfId="0" applyNumberFormat="1" applyBorder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43" fontId="0" fillId="0" borderId="0" xfId="1227" applyFill="1" applyBorder="1" applyAlignment="1">
      <alignment/>
    </xf>
    <xf numFmtId="166" fontId="0" fillId="0" borderId="41" xfId="1227" applyNumberFormat="1" applyFill="1" applyBorder="1" applyAlignment="1">
      <alignment/>
    </xf>
    <xf numFmtId="166" fontId="0" fillId="0" borderId="41" xfId="1227" applyNumberFormat="1" applyFont="1" applyFill="1" applyBorder="1" applyAlignment="1">
      <alignment/>
    </xf>
    <xf numFmtId="43" fontId="0" fillId="0" borderId="0" xfId="1227" applyFill="1" applyAlignment="1">
      <alignment/>
    </xf>
    <xf numFmtId="166" fontId="0" fillId="0" borderId="25" xfId="1227" applyNumberFormat="1" applyFill="1" applyBorder="1" applyAlignment="1">
      <alignment/>
    </xf>
    <xf numFmtId="166" fontId="0" fillId="0" borderId="43" xfId="1227" applyNumberFormat="1" applyFill="1" applyBorder="1" applyAlignment="1">
      <alignment/>
    </xf>
    <xf numFmtId="43" fontId="0" fillId="0" borderId="42" xfId="0" applyNumberFormat="1" applyFill="1" applyBorder="1" applyAlignment="1">
      <alignment/>
    </xf>
    <xf numFmtId="43" fontId="0" fillId="0" borderId="43" xfId="0" applyNumberFormat="1" applyFill="1" applyBorder="1" applyAlignment="1">
      <alignment/>
    </xf>
    <xf numFmtId="166" fontId="0" fillId="0" borderId="43" xfId="1227" applyNumberFormat="1" applyFont="1" applyFill="1" applyBorder="1" applyAlignment="1">
      <alignment/>
    </xf>
    <xf numFmtId="0" fontId="0" fillId="0" borderId="43" xfId="0" applyNumberFormat="1" applyFill="1" applyBorder="1" applyAlignment="1">
      <alignment/>
    </xf>
    <xf numFmtId="166" fontId="0" fillId="0" borderId="42" xfId="0" applyNumberFormat="1" applyFill="1" applyBorder="1" applyAlignment="1">
      <alignment/>
    </xf>
    <xf numFmtId="0" fontId="6" fillId="0" borderId="41" xfId="0" applyNumberFormat="1" applyFont="1" applyBorder="1" applyAlignment="1">
      <alignment horizontal="left"/>
    </xf>
    <xf numFmtId="166" fontId="0" fillId="0" borderId="0" xfId="1227" applyNumberFormat="1" applyBorder="1" applyAlignment="1">
      <alignment/>
    </xf>
    <xf numFmtId="166" fontId="0" fillId="0" borderId="44" xfId="0" applyNumberFormat="1" applyBorder="1" applyAlignment="1">
      <alignment/>
    </xf>
    <xf numFmtId="43" fontId="0" fillId="0" borderId="0" xfId="1227" applyBorder="1" applyAlignment="1">
      <alignment/>
    </xf>
    <xf numFmtId="166" fontId="0" fillId="0" borderId="0" xfId="1227" applyNumberFormat="1" applyFill="1" applyBorder="1" applyAlignment="1">
      <alignment/>
    </xf>
    <xf numFmtId="166" fontId="0" fillId="0" borderId="44" xfId="1227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44" xfId="0" applyNumberFormat="1" applyBorder="1" applyAlignment="1">
      <alignment/>
    </xf>
    <xf numFmtId="0" fontId="0" fillId="0" borderId="44" xfId="0" applyNumberFormat="1" applyBorder="1" applyAlignment="1">
      <alignment/>
    </xf>
    <xf numFmtId="166" fontId="0" fillId="0" borderId="0" xfId="1227" applyNumberFormat="1" applyFont="1" applyFill="1" applyBorder="1" applyAlignment="1">
      <alignment/>
    </xf>
    <xf numFmtId="166" fontId="0" fillId="0" borderId="40" xfId="1227" applyNumberFormat="1" applyFont="1" applyFill="1" applyBorder="1" applyAlignment="1">
      <alignment/>
    </xf>
    <xf numFmtId="166" fontId="0" fillId="0" borderId="41" xfId="1227" applyNumberFormat="1" applyFont="1" applyBorder="1" applyAlignment="1">
      <alignment/>
    </xf>
    <xf numFmtId="0" fontId="0" fillId="0" borderId="41" xfId="0" applyNumberFormat="1" applyBorder="1" applyAlignment="1">
      <alignment/>
    </xf>
    <xf numFmtId="0" fontId="0" fillId="66" borderId="0" xfId="0" applyNumberFormat="1" applyFill="1" applyAlignment="1">
      <alignment/>
    </xf>
    <xf numFmtId="0" fontId="8" fillId="66" borderId="0" xfId="0" applyNumberFormat="1" applyFont="1" applyFill="1" applyAlignment="1">
      <alignment horizontal="center"/>
    </xf>
    <xf numFmtId="166" fontId="0" fillId="0" borderId="42" xfId="0" applyNumberFormat="1" applyBorder="1" applyAlignment="1">
      <alignment/>
    </xf>
    <xf numFmtId="43" fontId="0" fillId="0" borderId="25" xfId="1227" applyFill="1" applyBorder="1" applyAlignment="1">
      <alignment/>
    </xf>
    <xf numFmtId="166" fontId="0" fillId="0" borderId="42" xfId="1227" applyNumberFormat="1" applyFont="1" applyFill="1" applyBorder="1" applyAlignment="1">
      <alignment/>
    </xf>
    <xf numFmtId="0" fontId="8" fillId="66" borderId="43" xfId="0" applyNumberFormat="1" applyFont="1" applyFill="1" applyBorder="1" applyAlignment="1">
      <alignment horizontal="center"/>
    </xf>
    <xf numFmtId="0" fontId="0" fillId="0" borderId="43" xfId="0" applyNumberFormat="1" applyBorder="1" applyAlignment="1">
      <alignment/>
    </xf>
    <xf numFmtId="0" fontId="8" fillId="0" borderId="0" xfId="0" applyNumberFormat="1" applyFont="1" applyFill="1" applyAlignment="1">
      <alignment horizontal="center"/>
    </xf>
    <xf numFmtId="166" fontId="0" fillId="0" borderId="0" xfId="1227" applyNumberFormat="1" applyFont="1" applyBorder="1" applyAlignment="1">
      <alignment/>
    </xf>
    <xf numFmtId="166" fontId="0" fillId="0" borderId="0" xfId="1227" applyNumberFormat="1" applyAlignment="1">
      <alignment/>
    </xf>
    <xf numFmtId="0" fontId="7" fillId="0" borderId="41" xfId="0" applyNumberFormat="1" applyFont="1" applyFill="1" applyBorder="1" applyAlignment="1">
      <alignment horizontal="center"/>
    </xf>
    <xf numFmtId="0" fontId="8" fillId="0" borderId="41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left"/>
    </xf>
    <xf numFmtId="165" fontId="8" fillId="0" borderId="45" xfId="1273" applyNumberFormat="1" applyFont="1" applyBorder="1" applyAlignment="1">
      <alignment/>
    </xf>
    <xf numFmtId="165" fontId="0" fillId="0" borderId="40" xfId="1273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166" fontId="0" fillId="0" borderId="25" xfId="1227" applyNumberFormat="1" applyFont="1" applyFill="1" applyBorder="1" applyAlignment="1">
      <alignment/>
    </xf>
    <xf numFmtId="0" fontId="8" fillId="0" borderId="46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9" fontId="0" fillId="0" borderId="25" xfId="1420" applyBorder="1" applyAlignment="1">
      <alignment/>
    </xf>
    <xf numFmtId="166" fontId="0" fillId="0" borderId="25" xfId="1420" applyNumberFormat="1" applyBorder="1" applyAlignment="1">
      <alignment/>
    </xf>
    <xf numFmtId="43" fontId="0" fillId="0" borderId="25" xfId="1227" applyFont="1" applyBorder="1" applyAlignment="1" quotePrefix="1">
      <alignment/>
    </xf>
    <xf numFmtId="9" fontId="0" fillId="0" borderId="25" xfId="1420" applyFill="1" applyBorder="1" applyAlignment="1">
      <alignment/>
    </xf>
    <xf numFmtId="9" fontId="0" fillId="0" borderId="25" xfId="1420" applyFont="1" applyBorder="1" applyAlignment="1" quotePrefix="1">
      <alignment/>
    </xf>
    <xf numFmtId="0" fontId="7" fillId="0" borderId="0" xfId="0" applyNumberFormat="1" applyFont="1" applyBorder="1" applyAlignment="1">
      <alignment horizontal="center"/>
    </xf>
    <xf numFmtId="166" fontId="0" fillId="0" borderId="47" xfId="1227" applyNumberFormat="1" applyBorder="1" applyAlignment="1">
      <alignment/>
    </xf>
    <xf numFmtId="166" fontId="0" fillId="0" borderId="26" xfId="1227" applyNumberFormat="1" applyBorder="1" applyAlignment="1">
      <alignment/>
    </xf>
    <xf numFmtId="166" fontId="0" fillId="0" borderId="26" xfId="0" applyNumberFormat="1" applyBorder="1" applyAlignment="1">
      <alignment/>
    </xf>
    <xf numFmtId="43" fontId="0" fillId="0" borderId="48" xfId="1227" applyBorder="1" applyAlignment="1">
      <alignment/>
    </xf>
    <xf numFmtId="166" fontId="0" fillId="0" borderId="26" xfId="1227" applyNumberFormat="1" applyFont="1" applyFill="1" applyBorder="1" applyAlignment="1">
      <alignment/>
    </xf>
    <xf numFmtId="166" fontId="0" fillId="0" borderId="44" xfId="1227" applyNumberFormat="1" applyFont="1" applyBorder="1" applyAlignment="1">
      <alignment/>
    </xf>
    <xf numFmtId="166" fontId="0" fillId="0" borderId="40" xfId="0" applyNumberForma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16" fontId="0" fillId="0" borderId="0" xfId="0" applyNumberFormat="1" applyFont="1" applyFill="1" applyAlignment="1" quotePrefix="1">
      <alignment horizontal="left"/>
    </xf>
    <xf numFmtId="0" fontId="8" fillId="0" borderId="31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37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 horizontal="center" wrapText="1"/>
    </xf>
    <xf numFmtId="0" fontId="0" fillId="0" borderId="35" xfId="0" applyNumberFormat="1" applyFill="1" applyBorder="1" applyAlignment="1">
      <alignment wrapText="1"/>
    </xf>
    <xf numFmtId="0" fontId="0" fillId="0" borderId="0" xfId="0" applyNumberFormat="1" applyFill="1" applyAlignment="1">
      <alignment wrapText="1"/>
    </xf>
    <xf numFmtId="166" fontId="0" fillId="0" borderId="47" xfId="0" applyNumberFormat="1" applyBorder="1" applyAlignment="1">
      <alignment/>
    </xf>
    <xf numFmtId="166" fontId="0" fillId="0" borderId="44" xfId="0" applyNumberFormat="1" applyFill="1" applyBorder="1" applyAlignment="1">
      <alignment horizontal="center"/>
    </xf>
    <xf numFmtId="166" fontId="0" fillId="0" borderId="44" xfId="1227" applyNumberFormat="1" applyFill="1" applyBorder="1" applyAlignment="1">
      <alignment/>
    </xf>
    <xf numFmtId="166" fontId="0" fillId="0" borderId="26" xfId="1227" applyNumberFormat="1" applyFill="1" applyBorder="1" applyAlignment="1">
      <alignment/>
    </xf>
    <xf numFmtId="166" fontId="0" fillId="0" borderId="44" xfId="1227" applyNumberFormat="1" applyFont="1" applyFill="1" applyBorder="1" applyAlignment="1">
      <alignment horizontal="center"/>
    </xf>
    <xf numFmtId="166" fontId="0" fillId="0" borderId="39" xfId="1227" applyNumberFormat="1" applyFont="1" applyBorder="1" applyAlignment="1">
      <alignment/>
    </xf>
    <xf numFmtId="166" fontId="0" fillId="0" borderId="41" xfId="0" applyNumberFormat="1" applyFill="1" applyBorder="1" applyAlignment="1">
      <alignment horizontal="center"/>
    </xf>
    <xf numFmtId="166" fontId="0" fillId="0" borderId="41" xfId="1227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25" xfId="1227" applyNumberFormat="1" applyBorder="1" applyAlignment="1">
      <alignment/>
    </xf>
    <xf numFmtId="166" fontId="0" fillId="0" borderId="43" xfId="1227" applyNumberFormat="1" applyFont="1" applyFill="1" applyBorder="1" applyAlignment="1">
      <alignment horizontal="center"/>
    </xf>
    <xf numFmtId="166" fontId="0" fillId="0" borderId="0" xfId="1227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17" fontId="0" fillId="0" borderId="0" xfId="0" applyNumberFormat="1" applyFont="1" applyAlignment="1">
      <alignment horizontal="right"/>
    </xf>
    <xf numFmtId="166" fontId="0" fillId="0" borderId="44" xfId="0" applyNumberFormat="1" applyFill="1" applyBorder="1" applyAlignment="1">
      <alignment/>
    </xf>
    <xf numFmtId="166" fontId="0" fillId="0" borderId="47" xfId="1227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44" xfId="1227" applyNumberFormat="1" applyFont="1" applyFill="1" applyBorder="1" applyAlignment="1">
      <alignment/>
    </xf>
    <xf numFmtId="166" fontId="0" fillId="0" borderId="47" xfId="1227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 wrapText="1"/>
    </xf>
    <xf numFmtId="17" fontId="0" fillId="0" borderId="0" xfId="0" applyNumberFormat="1" applyFont="1" applyAlignment="1">
      <alignment horizontal="left" wrapText="1"/>
    </xf>
    <xf numFmtId="0" fontId="7" fillId="0" borderId="0" xfId="0" applyNumberFormat="1" applyFont="1" applyBorder="1" applyAlignment="1">
      <alignment horizontal="center" wrapText="1"/>
    </xf>
    <xf numFmtId="0" fontId="0" fillId="0" borderId="49" xfId="0" applyNumberForma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166" fontId="0" fillId="0" borderId="0" xfId="1227" applyNumberFormat="1" applyFont="1" applyFill="1" applyBorder="1" applyAlignment="1">
      <alignment wrapText="1"/>
    </xf>
    <xf numFmtId="166" fontId="0" fillId="0" borderId="0" xfId="1227" applyNumberFormat="1" applyFont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166" fontId="0" fillId="0" borderId="40" xfId="0" applyNumberFormat="1" applyFill="1" applyBorder="1" applyAlignment="1">
      <alignment/>
    </xf>
    <xf numFmtId="0" fontId="0" fillId="0" borderId="5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43" fontId="0" fillId="0" borderId="26" xfId="1227" applyFill="1" applyBorder="1" applyAlignment="1">
      <alignment/>
    </xf>
    <xf numFmtId="166" fontId="0" fillId="0" borderId="26" xfId="1227" applyNumberFormat="1" applyFont="1" applyFill="1" applyBorder="1" applyAlignment="1">
      <alignment horizontal="center"/>
    </xf>
    <xf numFmtId="166" fontId="0" fillId="0" borderId="26" xfId="1227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165" fontId="0" fillId="0" borderId="51" xfId="1273" applyNumberFormat="1" applyFill="1" applyBorder="1" applyAlignment="1">
      <alignment/>
    </xf>
    <xf numFmtId="0" fontId="4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6" fontId="9" fillId="0" borderId="0" xfId="1420" applyNumberFormat="1" applyFont="1" applyAlignment="1">
      <alignment/>
    </xf>
    <xf numFmtId="0" fontId="9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0" xfId="1420" applyNumberFormat="1" applyFont="1" applyAlignment="1">
      <alignment/>
    </xf>
    <xf numFmtId="9" fontId="9" fillId="0" borderId="0" xfId="1420" applyFont="1" applyFill="1" applyAlignment="1">
      <alignment/>
    </xf>
    <xf numFmtId="9" fontId="9" fillId="0" borderId="0" xfId="1420" applyFont="1" applyAlignment="1">
      <alignment/>
    </xf>
    <xf numFmtId="166" fontId="0" fillId="0" borderId="0" xfId="0" applyNumberFormat="1" applyFont="1" applyAlignment="1">
      <alignment/>
    </xf>
    <xf numFmtId="9" fontId="0" fillId="0" borderId="0" xfId="1420" applyFont="1" applyAlignment="1">
      <alignment/>
    </xf>
    <xf numFmtId="166" fontId="0" fillId="0" borderId="0" xfId="1227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 horizontal="center"/>
    </xf>
    <xf numFmtId="165" fontId="0" fillId="0" borderId="48" xfId="1273" applyNumberFormat="1" applyFont="1" applyBorder="1" applyAlignment="1">
      <alignment/>
    </xf>
    <xf numFmtId="165" fontId="0" fillId="0" borderId="44" xfId="1273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16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0" fillId="0" borderId="0" xfId="0" applyNumberFormat="1" applyFont="1" applyAlignment="1">
      <alignment wrapText="1"/>
    </xf>
  </cellXfs>
  <cellStyles count="1510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_04 07E Wild Horse Wind Expansion (C) (2)" xfId="22"/>
    <cellStyle name="_4.06E Pass Throughs_04 07E Wild Horse Wind Expansion (C) (2)_Adj Bench DR 3 for Initial Briefs (Electric)" xfId="23"/>
    <cellStyle name="_4.06E Pass Throughs_04 07E Wild Horse Wind Expansion (C) (2)_Electric Rev Req Model (2009 GRC) " xfId="24"/>
    <cellStyle name="_4.06E Pass Throughs_04 07E Wild Horse Wind Expansion (C) (2)_Electric Rev Req Model (2009 GRC) Rebuttal" xfId="25"/>
    <cellStyle name="_4.06E Pass Throughs_04 07E Wild Horse Wind Expansion (C) (2)_Electric Rev Req Model (2009 GRC) Rebuttal REmoval of New  WH Solar AdjustMI" xfId="26"/>
    <cellStyle name="_4.06E Pass Throughs_04 07E Wild Horse Wind Expansion (C) (2)_Electric Rev Req Model (2009 GRC) Revised 01-18-2010" xfId="27"/>
    <cellStyle name="_4.06E Pass Throughs_04 07E Wild Horse Wind Expansion (C) (2)_Final Order Electric EXHIBIT A-1" xfId="28"/>
    <cellStyle name="_4.06E Pass Throughs_04 07E Wild Horse Wind Expansion (C) (2)_TENASKA REGULATORY ASSET" xfId="29"/>
    <cellStyle name="_4.06E Pass Throughs_16.37E Wild Horse Expansion DeferralRevwrkingfile SF" xfId="30"/>
    <cellStyle name="_4.06E Pass Throughs_2009 Compliance Filing PCA Exhibits for GRC" xfId="31"/>
    <cellStyle name="_4.06E Pass Throughs_2009 GRC Compl Filing - Exhibit D" xfId="32"/>
    <cellStyle name="_4.06E Pass Throughs_4 31 Regulatory Assets and Liabilities  7 06- Exhibit D" xfId="33"/>
    <cellStyle name="_4.06E Pass Throughs_4 32 Regulatory Assets and Liabilities  7 06- Exhibit D" xfId="34"/>
    <cellStyle name="_4.06E Pass Throughs_Book2" xfId="35"/>
    <cellStyle name="_4.06E Pass Throughs_Book2_Adj Bench DR 3 for Initial Briefs (Electric)" xfId="36"/>
    <cellStyle name="_4.06E Pass Throughs_Book2_Electric Rev Req Model (2009 GRC) Rebuttal" xfId="37"/>
    <cellStyle name="_4.06E Pass Throughs_Book2_Electric Rev Req Model (2009 GRC) Rebuttal REmoval of New  WH Solar AdjustMI" xfId="38"/>
    <cellStyle name="_4.06E Pass Throughs_Book2_Electric Rev Req Model (2009 GRC) Revised 01-18-2010" xfId="39"/>
    <cellStyle name="_4.06E Pass Throughs_Book2_Final Order Electric EXHIBIT A-1" xfId="40"/>
    <cellStyle name="_4.06E Pass Throughs_Book4" xfId="41"/>
    <cellStyle name="_4.06E Pass Throughs_Book9" xfId="42"/>
    <cellStyle name="_4.06E Pass Throughs_PCA 10 -  Exhibit D from A Kellogg Jan 2011" xfId="43"/>
    <cellStyle name="_4.06E Pass Throughs_PCA 10 -  Exhibit D from A Kellogg July 2011" xfId="44"/>
    <cellStyle name="_4.06E Pass Throughs_PCA 9 -  Exhibit D April 2010" xfId="45"/>
    <cellStyle name="_4.06E Pass Throughs_PCA 9 -  Exhibit D Nov 2010" xfId="46"/>
    <cellStyle name="_4.06E Pass Throughs_PCA 9 - Exhibit D at August 2010" xfId="47"/>
    <cellStyle name="_4.06E Pass Throughs_PCA 9 - Exhibit D June 2010 GRC" xfId="48"/>
    <cellStyle name="_4.06E Pass Throughs_Power Costs - Comparison bx Rbtl-Staff-Jt-PC" xfId="49"/>
    <cellStyle name="_4.06E Pass Throughs_Power Costs - Comparison bx Rbtl-Staff-Jt-PC_Adj Bench DR 3 for Initial Briefs (Electric)" xfId="50"/>
    <cellStyle name="_4.06E Pass Throughs_Power Costs - Comparison bx Rbtl-Staff-Jt-PC_Electric Rev Req Model (2009 GRC) Rebuttal" xfId="51"/>
    <cellStyle name="_4.06E Pass Throughs_Power Costs - Comparison bx Rbtl-Staff-Jt-PC_Electric Rev Req Model (2009 GRC) Rebuttal REmoval of New  WH Solar AdjustMI" xfId="52"/>
    <cellStyle name="_4.06E Pass Throughs_Power Costs - Comparison bx Rbtl-Staff-Jt-PC_Electric Rev Req Model (2009 GRC) Revised 01-18-2010" xfId="53"/>
    <cellStyle name="_4.06E Pass Throughs_Power Costs - Comparison bx Rbtl-Staff-Jt-PC_Final Order Electric EXHIBIT A-1" xfId="54"/>
    <cellStyle name="_4.06E Pass Throughs_Rebuttal Power Costs" xfId="55"/>
    <cellStyle name="_4.06E Pass Throughs_Rebuttal Power Costs_Adj Bench DR 3 for Initial Briefs (Electric)" xfId="56"/>
    <cellStyle name="_4.06E Pass Throughs_Rebuttal Power Costs_Electric Rev Req Model (2009 GRC) Rebuttal" xfId="57"/>
    <cellStyle name="_4.06E Pass Throughs_Rebuttal Power Costs_Electric Rev Req Model (2009 GRC) Rebuttal REmoval of New  WH Solar AdjustMI" xfId="58"/>
    <cellStyle name="_4.06E Pass Throughs_Rebuttal Power Costs_Electric Rev Req Model (2009 GRC) Revised 01-18-2010" xfId="59"/>
    <cellStyle name="_4.06E Pass Throughs_Rebuttal Power Costs_Final Order Electric EXHIBIT A-1" xfId="60"/>
    <cellStyle name="_4.13E Montana Energy Tax" xfId="61"/>
    <cellStyle name="_4.13E Montana Energy Tax_04 07E Wild Horse Wind Expansion (C) (2)" xfId="62"/>
    <cellStyle name="_4.13E Montana Energy Tax_04 07E Wild Horse Wind Expansion (C) (2)_Adj Bench DR 3 for Initial Briefs (Electric)" xfId="63"/>
    <cellStyle name="_4.13E Montana Energy Tax_04 07E Wild Horse Wind Expansion (C) (2)_Electric Rev Req Model (2009 GRC) " xfId="64"/>
    <cellStyle name="_4.13E Montana Energy Tax_04 07E Wild Horse Wind Expansion (C) (2)_Electric Rev Req Model (2009 GRC) Rebuttal" xfId="65"/>
    <cellStyle name="_4.13E Montana Energy Tax_04 07E Wild Horse Wind Expansion (C) (2)_Electric Rev Req Model (2009 GRC) Rebuttal REmoval of New  WH Solar AdjustMI" xfId="66"/>
    <cellStyle name="_4.13E Montana Energy Tax_04 07E Wild Horse Wind Expansion (C) (2)_Electric Rev Req Model (2009 GRC) Revised 01-18-2010" xfId="67"/>
    <cellStyle name="_4.13E Montana Energy Tax_04 07E Wild Horse Wind Expansion (C) (2)_Final Order Electric EXHIBIT A-1" xfId="68"/>
    <cellStyle name="_4.13E Montana Energy Tax_04 07E Wild Horse Wind Expansion (C) (2)_TENASKA REGULATORY ASSET" xfId="69"/>
    <cellStyle name="_4.13E Montana Energy Tax_16.37E Wild Horse Expansion DeferralRevwrkingfile SF" xfId="70"/>
    <cellStyle name="_4.13E Montana Energy Tax_2009 Compliance Filing PCA Exhibits for GRC" xfId="71"/>
    <cellStyle name="_4.13E Montana Energy Tax_2009 GRC Compl Filing - Exhibit D" xfId="72"/>
    <cellStyle name="_4.13E Montana Energy Tax_4 31 Regulatory Assets and Liabilities  7 06- Exhibit D" xfId="73"/>
    <cellStyle name="_4.13E Montana Energy Tax_4 32 Regulatory Assets and Liabilities  7 06- Exhibit D" xfId="74"/>
    <cellStyle name="_4.13E Montana Energy Tax_Book2" xfId="75"/>
    <cellStyle name="_4.13E Montana Energy Tax_Book2_Adj Bench DR 3 for Initial Briefs (Electric)" xfId="76"/>
    <cellStyle name="_4.13E Montana Energy Tax_Book2_Electric Rev Req Model (2009 GRC) Rebuttal" xfId="77"/>
    <cellStyle name="_4.13E Montana Energy Tax_Book2_Electric Rev Req Model (2009 GRC) Rebuttal REmoval of New  WH Solar AdjustMI" xfId="78"/>
    <cellStyle name="_4.13E Montana Energy Tax_Book2_Electric Rev Req Model (2009 GRC) Revised 01-18-2010" xfId="79"/>
    <cellStyle name="_4.13E Montana Energy Tax_Book2_Final Order Electric EXHIBIT A-1" xfId="80"/>
    <cellStyle name="_4.13E Montana Energy Tax_Book4" xfId="81"/>
    <cellStyle name="_4.13E Montana Energy Tax_Book9" xfId="82"/>
    <cellStyle name="_4.13E Montana Energy Tax_PCA 10 -  Exhibit D from A Kellogg Jan 2011" xfId="83"/>
    <cellStyle name="_4.13E Montana Energy Tax_PCA 10 -  Exhibit D from A Kellogg July 2011" xfId="84"/>
    <cellStyle name="_4.13E Montana Energy Tax_PCA 9 -  Exhibit D April 2010" xfId="85"/>
    <cellStyle name="_4.13E Montana Energy Tax_PCA 9 -  Exhibit D Nov 2010" xfId="86"/>
    <cellStyle name="_4.13E Montana Energy Tax_PCA 9 - Exhibit D at August 2010" xfId="87"/>
    <cellStyle name="_4.13E Montana Energy Tax_PCA 9 - Exhibit D June 2010 GRC" xfId="88"/>
    <cellStyle name="_4.13E Montana Energy Tax_Power Costs - Comparison bx Rbtl-Staff-Jt-PC" xfId="89"/>
    <cellStyle name="_4.13E Montana Energy Tax_Power Costs - Comparison bx Rbtl-Staff-Jt-PC_Adj Bench DR 3 for Initial Briefs (Electric)" xfId="90"/>
    <cellStyle name="_4.13E Montana Energy Tax_Power Costs - Comparison bx Rbtl-Staff-Jt-PC_Electric Rev Req Model (2009 GRC) Rebuttal" xfId="91"/>
    <cellStyle name="_4.13E Montana Energy Tax_Power Costs - Comparison bx Rbtl-Staff-Jt-PC_Electric Rev Req Model (2009 GRC) Rebuttal REmoval of New  WH Solar AdjustMI" xfId="92"/>
    <cellStyle name="_4.13E Montana Energy Tax_Power Costs - Comparison bx Rbtl-Staff-Jt-PC_Electric Rev Req Model (2009 GRC) Revised 01-18-2010" xfId="93"/>
    <cellStyle name="_4.13E Montana Energy Tax_Power Costs - Comparison bx Rbtl-Staff-Jt-PC_Final Order Electric EXHIBIT A-1" xfId="94"/>
    <cellStyle name="_4.13E Montana Energy Tax_Rebuttal Power Costs" xfId="95"/>
    <cellStyle name="_4.13E Montana Energy Tax_Rebuttal Power Costs_Adj Bench DR 3 for Initial Briefs (Electric)" xfId="96"/>
    <cellStyle name="_4.13E Montana Energy Tax_Rebuttal Power Costs_Electric Rev Req Model (2009 GRC) Rebuttal" xfId="97"/>
    <cellStyle name="_4.13E Montana Energy Tax_Rebuttal Power Costs_Electric Rev Req Model (2009 GRC) Rebuttal REmoval of New  WH Solar AdjustMI" xfId="98"/>
    <cellStyle name="_4.13E Montana Energy Tax_Rebuttal Power Costs_Electric Rev Req Model (2009 GRC) Revised 01-18-2010" xfId="99"/>
    <cellStyle name="_4.13E Montana Energy Tax_Rebuttal Power Costs_Final Order Electric EXHIBIT A-1" xfId="100"/>
    <cellStyle name="_x0013__Adj Bench DR 3 for Initial Briefs (Electric)" xfId="101"/>
    <cellStyle name="_AURORA WIP" xfId="102"/>
    <cellStyle name="_Book1" xfId="103"/>
    <cellStyle name="_Book1 (2)" xfId="104"/>
    <cellStyle name="_Book1 (2)_04 07E Wild Horse Wind Expansion (C) (2)" xfId="105"/>
    <cellStyle name="_Book1 (2)_04 07E Wild Horse Wind Expansion (C) (2)_Adj Bench DR 3 for Initial Briefs (Electric)" xfId="106"/>
    <cellStyle name="_Book1 (2)_04 07E Wild Horse Wind Expansion (C) (2)_Electric Rev Req Model (2009 GRC) " xfId="107"/>
    <cellStyle name="_Book1 (2)_04 07E Wild Horse Wind Expansion (C) (2)_Electric Rev Req Model (2009 GRC) Rebuttal" xfId="108"/>
    <cellStyle name="_Book1 (2)_04 07E Wild Horse Wind Expansion (C) (2)_Electric Rev Req Model (2009 GRC) Rebuttal REmoval of New  WH Solar AdjustMI" xfId="109"/>
    <cellStyle name="_Book1 (2)_04 07E Wild Horse Wind Expansion (C) (2)_Electric Rev Req Model (2009 GRC) Revised 01-18-2010" xfId="110"/>
    <cellStyle name="_Book1 (2)_04 07E Wild Horse Wind Expansion (C) (2)_Final Order Electric EXHIBIT A-1" xfId="111"/>
    <cellStyle name="_Book1 (2)_04 07E Wild Horse Wind Expansion (C) (2)_TENASKA REGULATORY ASSET" xfId="112"/>
    <cellStyle name="_Book1 (2)_16.37E Wild Horse Expansion DeferralRevwrkingfile SF" xfId="113"/>
    <cellStyle name="_Book1 (2)_2009 Compliance Filing PCA Exhibits for GRC" xfId="114"/>
    <cellStyle name="_Book1 (2)_2009 GRC Compl Filing - Exhibit D" xfId="115"/>
    <cellStyle name="_Book1 (2)_4 31 Regulatory Assets and Liabilities  7 06- Exhibit D" xfId="116"/>
    <cellStyle name="_Book1 (2)_4 32 Regulatory Assets and Liabilities  7 06- Exhibit D" xfId="117"/>
    <cellStyle name="_Book1 (2)_Book2" xfId="118"/>
    <cellStyle name="_Book1 (2)_Book2_Adj Bench DR 3 for Initial Briefs (Electric)" xfId="119"/>
    <cellStyle name="_Book1 (2)_Book2_Electric Rev Req Model (2009 GRC) Rebuttal" xfId="120"/>
    <cellStyle name="_Book1 (2)_Book2_Electric Rev Req Model (2009 GRC) Rebuttal REmoval of New  WH Solar AdjustMI" xfId="121"/>
    <cellStyle name="_Book1 (2)_Book2_Electric Rev Req Model (2009 GRC) Revised 01-18-2010" xfId="122"/>
    <cellStyle name="_Book1 (2)_Book2_Final Order Electric EXHIBIT A-1" xfId="123"/>
    <cellStyle name="_Book1 (2)_Book4" xfId="124"/>
    <cellStyle name="_Book1 (2)_Book9" xfId="125"/>
    <cellStyle name="_Book1 (2)_PCA 10 -  Exhibit D from A Kellogg Jan 2011" xfId="126"/>
    <cellStyle name="_Book1 (2)_PCA 10 -  Exhibit D from A Kellogg July 2011" xfId="127"/>
    <cellStyle name="_Book1 (2)_PCA 9 -  Exhibit D April 2010" xfId="128"/>
    <cellStyle name="_Book1 (2)_PCA 9 -  Exhibit D Nov 2010" xfId="129"/>
    <cellStyle name="_Book1 (2)_PCA 9 - Exhibit D at August 2010" xfId="130"/>
    <cellStyle name="_Book1 (2)_PCA 9 - Exhibit D June 2010 GRC" xfId="131"/>
    <cellStyle name="_Book1 (2)_Power Costs - Comparison bx Rbtl-Staff-Jt-PC" xfId="132"/>
    <cellStyle name="_Book1 (2)_Power Costs - Comparison bx Rbtl-Staff-Jt-PC_Adj Bench DR 3 for Initial Briefs (Electric)" xfId="133"/>
    <cellStyle name="_Book1 (2)_Power Costs - Comparison bx Rbtl-Staff-Jt-PC_Electric Rev Req Model (2009 GRC) Rebuttal" xfId="134"/>
    <cellStyle name="_Book1 (2)_Power Costs - Comparison bx Rbtl-Staff-Jt-PC_Electric Rev Req Model (2009 GRC) Rebuttal REmoval of New  WH Solar AdjustMI" xfId="135"/>
    <cellStyle name="_Book1 (2)_Power Costs - Comparison bx Rbtl-Staff-Jt-PC_Electric Rev Req Model (2009 GRC) Revised 01-18-2010" xfId="136"/>
    <cellStyle name="_Book1 (2)_Power Costs - Comparison bx Rbtl-Staff-Jt-PC_Final Order Electric EXHIBIT A-1" xfId="137"/>
    <cellStyle name="_Book1 (2)_Rebuttal Power Costs" xfId="138"/>
    <cellStyle name="_Book1 (2)_Rebuttal Power Costs_Adj Bench DR 3 for Initial Briefs (Electric)" xfId="139"/>
    <cellStyle name="_Book1 (2)_Rebuttal Power Costs_Electric Rev Req Model (2009 GRC) Rebuttal" xfId="140"/>
    <cellStyle name="_Book1 (2)_Rebuttal Power Costs_Electric Rev Req Model (2009 GRC) Rebuttal REmoval of New  WH Solar AdjustMI" xfId="141"/>
    <cellStyle name="_Book1 (2)_Rebuttal Power Costs_Electric Rev Req Model (2009 GRC) Revised 01-18-2010" xfId="142"/>
    <cellStyle name="_Book1 (2)_Rebuttal Power Costs_Final Order Electric EXHIBIT A-1" xfId="143"/>
    <cellStyle name="_Book1_(C) WHE Proforma with ITC cash grant 10 Yr Amort_for deferral_102809" xfId="144"/>
    <cellStyle name="_Book1_(C) WHE Proforma with ITC cash grant 10 Yr Amort_for deferral_102809_16.07E Wild Horse Wind Expansionwrkingfile" xfId="145"/>
    <cellStyle name="_Book1_(C) WHE Proforma with ITC cash grant 10 Yr Amort_for deferral_102809_16.07E Wild Horse Wind Expansionwrkingfile SF" xfId="146"/>
    <cellStyle name="_Book1_(C) WHE Proforma with ITC cash grant 10 Yr Amort_for deferral_102809_16.37E Wild Horse Expansion DeferralRevwrkingfile SF" xfId="147"/>
    <cellStyle name="_Book1_(C) WHE Proforma with ITC cash grant 10 Yr Amort_for rebuttal_120709" xfId="148"/>
    <cellStyle name="_Book1_04.07E Wild Horse Wind Expansion" xfId="149"/>
    <cellStyle name="_Book1_04.07E Wild Horse Wind Expansion_16.07E Wild Horse Wind Expansionwrkingfile" xfId="150"/>
    <cellStyle name="_Book1_04.07E Wild Horse Wind Expansion_16.07E Wild Horse Wind Expansionwrkingfile SF" xfId="151"/>
    <cellStyle name="_Book1_04.07E Wild Horse Wind Expansion_16.37E Wild Horse Expansion DeferralRevwrkingfile SF" xfId="152"/>
    <cellStyle name="_Book1_16.07E Wild Horse Wind Expansionwrkingfile" xfId="153"/>
    <cellStyle name="_Book1_16.07E Wild Horse Wind Expansionwrkingfile SF" xfId="154"/>
    <cellStyle name="_Book1_16.37E Wild Horse Expansion DeferralRevwrkingfile SF" xfId="155"/>
    <cellStyle name="_Book1_2009 Compliance Filing PCA Exhibits for GRC" xfId="156"/>
    <cellStyle name="_Book1_2009 GRC Compl Filing - Exhibit D" xfId="157"/>
    <cellStyle name="_Book1_4 31 Regulatory Assets and Liabilities  7 06- Exhibit D" xfId="158"/>
    <cellStyle name="_Book1_4 32 Regulatory Assets and Liabilities  7 06- Exhibit D" xfId="159"/>
    <cellStyle name="_Book1_Book2" xfId="160"/>
    <cellStyle name="_Book1_Book2_Adj Bench DR 3 for Initial Briefs (Electric)" xfId="161"/>
    <cellStyle name="_Book1_Book2_Electric Rev Req Model (2009 GRC) Rebuttal" xfId="162"/>
    <cellStyle name="_Book1_Book2_Electric Rev Req Model (2009 GRC) Rebuttal REmoval of New  WH Solar AdjustMI" xfId="163"/>
    <cellStyle name="_Book1_Book2_Electric Rev Req Model (2009 GRC) Revised 01-18-2010" xfId="164"/>
    <cellStyle name="_Book1_Book2_Final Order Electric EXHIBIT A-1" xfId="165"/>
    <cellStyle name="_Book1_Book4" xfId="166"/>
    <cellStyle name="_Book1_Book9" xfId="167"/>
    <cellStyle name="_Book1_PCA 10 -  Exhibit D from A Kellogg Jan 2011" xfId="168"/>
    <cellStyle name="_Book1_PCA 10 -  Exhibit D from A Kellogg July 2011" xfId="169"/>
    <cellStyle name="_Book1_PCA 9 -  Exhibit D April 2010" xfId="170"/>
    <cellStyle name="_Book1_PCA 9 -  Exhibit D Nov 2010" xfId="171"/>
    <cellStyle name="_Book1_PCA 9 - Exhibit D at August 2010" xfId="172"/>
    <cellStyle name="_Book1_PCA 9 - Exhibit D June 2010 GRC" xfId="173"/>
    <cellStyle name="_Book1_Power Costs - Comparison bx Rbtl-Staff-Jt-PC" xfId="174"/>
    <cellStyle name="_Book1_Power Costs - Comparison bx Rbtl-Staff-Jt-PC_Adj Bench DR 3 for Initial Briefs (Electric)" xfId="175"/>
    <cellStyle name="_Book1_Power Costs - Comparison bx Rbtl-Staff-Jt-PC_Electric Rev Req Model (2009 GRC) Rebuttal" xfId="176"/>
    <cellStyle name="_Book1_Power Costs - Comparison bx Rbtl-Staff-Jt-PC_Electric Rev Req Model (2009 GRC) Rebuttal REmoval of New  WH Solar AdjustMI" xfId="177"/>
    <cellStyle name="_Book1_Power Costs - Comparison bx Rbtl-Staff-Jt-PC_Electric Rev Req Model (2009 GRC) Revised 01-18-2010" xfId="178"/>
    <cellStyle name="_Book1_Power Costs - Comparison bx Rbtl-Staff-Jt-PC_Final Order Electric EXHIBIT A-1" xfId="179"/>
    <cellStyle name="_Book1_Rebuttal Power Costs" xfId="180"/>
    <cellStyle name="_Book1_Rebuttal Power Costs_Adj Bench DR 3 for Initial Briefs (Electric)" xfId="181"/>
    <cellStyle name="_Book1_Rebuttal Power Costs_Electric Rev Req Model (2009 GRC) Rebuttal" xfId="182"/>
    <cellStyle name="_Book1_Rebuttal Power Costs_Electric Rev Req Model (2009 GRC) Rebuttal REmoval of New  WH Solar AdjustMI" xfId="183"/>
    <cellStyle name="_Book1_Rebuttal Power Costs_Electric Rev Req Model (2009 GRC) Revised 01-18-2010" xfId="184"/>
    <cellStyle name="_Book1_Rebuttal Power Costs_Final Order Electric EXHIBIT A-1" xfId="185"/>
    <cellStyle name="_Book2" xfId="186"/>
    <cellStyle name="_x0013__Book2" xfId="187"/>
    <cellStyle name="_Book2_04 07E Wild Horse Wind Expansion (C) (2)" xfId="188"/>
    <cellStyle name="_Book2_04 07E Wild Horse Wind Expansion (C) (2)_Adj Bench DR 3 for Initial Briefs (Electric)" xfId="189"/>
    <cellStyle name="_Book2_04 07E Wild Horse Wind Expansion (C) (2)_Electric Rev Req Model (2009 GRC) " xfId="190"/>
    <cellStyle name="_Book2_04 07E Wild Horse Wind Expansion (C) (2)_Electric Rev Req Model (2009 GRC) Rebuttal" xfId="191"/>
    <cellStyle name="_Book2_04 07E Wild Horse Wind Expansion (C) (2)_Electric Rev Req Model (2009 GRC) Rebuttal REmoval of New  WH Solar AdjustMI" xfId="192"/>
    <cellStyle name="_Book2_04 07E Wild Horse Wind Expansion (C) (2)_Electric Rev Req Model (2009 GRC) Revised 01-18-2010" xfId="193"/>
    <cellStyle name="_Book2_04 07E Wild Horse Wind Expansion (C) (2)_Final Order Electric EXHIBIT A-1" xfId="194"/>
    <cellStyle name="_Book2_04 07E Wild Horse Wind Expansion (C) (2)_TENASKA REGULATORY ASSET" xfId="195"/>
    <cellStyle name="_Book2_16.37E Wild Horse Expansion DeferralRevwrkingfile SF" xfId="196"/>
    <cellStyle name="_Book2_2009 Compliance Filing PCA Exhibits for GRC" xfId="197"/>
    <cellStyle name="_Book2_2009 GRC Compl Filing - Exhibit D" xfId="198"/>
    <cellStyle name="_Book2_4 31 Regulatory Assets and Liabilities  7 06- Exhibit D" xfId="199"/>
    <cellStyle name="_Book2_4 32 Regulatory Assets and Liabilities  7 06- Exhibit D" xfId="200"/>
    <cellStyle name="_x0013__Book2_Adj Bench DR 3 for Initial Briefs (Electric)" xfId="201"/>
    <cellStyle name="_Book2_Book2" xfId="202"/>
    <cellStyle name="_Book2_Book2_Adj Bench DR 3 for Initial Briefs (Electric)" xfId="203"/>
    <cellStyle name="_Book2_Book2_Electric Rev Req Model (2009 GRC) Rebuttal" xfId="204"/>
    <cellStyle name="_Book2_Book2_Electric Rev Req Model (2009 GRC) Rebuttal REmoval of New  WH Solar AdjustMI" xfId="205"/>
    <cellStyle name="_Book2_Book2_Electric Rev Req Model (2009 GRC) Revised 01-18-2010" xfId="206"/>
    <cellStyle name="_Book2_Book2_Final Order Electric EXHIBIT A-1" xfId="207"/>
    <cellStyle name="_Book2_Book4" xfId="208"/>
    <cellStyle name="_Book2_Book9" xfId="209"/>
    <cellStyle name="_x0013__Book2_Electric Rev Req Model (2009 GRC) Rebuttal" xfId="210"/>
    <cellStyle name="_x0013__Book2_Electric Rev Req Model (2009 GRC) Rebuttal REmoval of New  WH Solar AdjustMI" xfId="211"/>
    <cellStyle name="_x0013__Book2_Electric Rev Req Model (2009 GRC) Revised 01-18-2010" xfId="212"/>
    <cellStyle name="_x0013__Book2_Final Order Electric EXHIBIT A-1" xfId="213"/>
    <cellStyle name="_Book2_PCA 10 -  Exhibit D from A Kellogg Jan 2011" xfId="214"/>
    <cellStyle name="_Book2_PCA 10 -  Exhibit D from A Kellogg July 2011" xfId="215"/>
    <cellStyle name="_Book2_PCA 9 -  Exhibit D April 2010" xfId="216"/>
    <cellStyle name="_Book2_PCA 9 -  Exhibit D Nov 2010" xfId="217"/>
    <cellStyle name="_Book2_PCA 9 - Exhibit D at August 2010" xfId="218"/>
    <cellStyle name="_Book2_PCA 9 - Exhibit D June 2010 GRC" xfId="219"/>
    <cellStyle name="_Book2_Power Costs - Comparison bx Rbtl-Staff-Jt-PC" xfId="220"/>
    <cellStyle name="_Book2_Power Costs - Comparison bx Rbtl-Staff-Jt-PC_Adj Bench DR 3 for Initial Briefs (Electric)" xfId="221"/>
    <cellStyle name="_Book2_Power Costs - Comparison bx Rbtl-Staff-Jt-PC_Electric Rev Req Model (2009 GRC) Rebuttal" xfId="222"/>
    <cellStyle name="_Book2_Power Costs - Comparison bx Rbtl-Staff-Jt-PC_Electric Rev Req Model (2009 GRC) Rebuttal REmoval of New  WH Solar AdjustMI" xfId="223"/>
    <cellStyle name="_Book2_Power Costs - Comparison bx Rbtl-Staff-Jt-PC_Electric Rev Req Model (2009 GRC) Revised 01-18-2010" xfId="224"/>
    <cellStyle name="_Book2_Power Costs - Comparison bx Rbtl-Staff-Jt-PC_Final Order Electric EXHIBIT A-1" xfId="225"/>
    <cellStyle name="_Book2_Rebuttal Power Costs" xfId="226"/>
    <cellStyle name="_Book2_Rebuttal Power Costs_Adj Bench DR 3 for Initial Briefs (Electric)" xfId="227"/>
    <cellStyle name="_Book2_Rebuttal Power Costs_Electric Rev Req Model (2009 GRC) Rebuttal" xfId="228"/>
    <cellStyle name="_Book2_Rebuttal Power Costs_Electric Rev Req Model (2009 GRC) Rebuttal REmoval of New  WH Solar AdjustMI" xfId="229"/>
    <cellStyle name="_Book2_Rebuttal Power Costs_Electric Rev Req Model (2009 GRC) Revised 01-18-2010" xfId="230"/>
    <cellStyle name="_Book2_Rebuttal Power Costs_Final Order Electric EXHIBIT A-1" xfId="231"/>
    <cellStyle name="_Book3" xfId="232"/>
    <cellStyle name="_Book5" xfId="233"/>
    <cellStyle name="_Chelan Debt Forecast 12.19.05" xfId="234"/>
    <cellStyle name="_Chelan Debt Forecast 12.19.05_(C) WHE Proforma with ITC cash grant 10 Yr Amort_for deferral_102809" xfId="235"/>
    <cellStyle name="_Chelan Debt Forecast 12.19.05_(C) WHE Proforma with ITC cash grant 10 Yr Amort_for deferral_102809_16.07E Wild Horse Wind Expansionwrkingfile" xfId="236"/>
    <cellStyle name="_Chelan Debt Forecast 12.19.05_(C) WHE Proforma with ITC cash grant 10 Yr Amort_for deferral_102809_16.07E Wild Horse Wind Expansionwrkingfile SF" xfId="237"/>
    <cellStyle name="_Chelan Debt Forecast 12.19.05_(C) WHE Proforma with ITC cash grant 10 Yr Amort_for deferral_102809_16.37E Wild Horse Expansion DeferralRevwrkingfile SF" xfId="238"/>
    <cellStyle name="_Chelan Debt Forecast 12.19.05_(C) WHE Proforma with ITC cash grant 10 Yr Amort_for rebuttal_120709" xfId="239"/>
    <cellStyle name="_Chelan Debt Forecast 12.19.05_04.07E Wild Horse Wind Expansion" xfId="240"/>
    <cellStyle name="_Chelan Debt Forecast 12.19.05_04.07E Wild Horse Wind Expansion_16.07E Wild Horse Wind Expansionwrkingfile" xfId="241"/>
    <cellStyle name="_Chelan Debt Forecast 12.19.05_04.07E Wild Horse Wind Expansion_16.07E Wild Horse Wind Expansionwrkingfile SF" xfId="242"/>
    <cellStyle name="_Chelan Debt Forecast 12.19.05_04.07E Wild Horse Wind Expansion_16.37E Wild Horse Expansion DeferralRevwrkingfile SF" xfId="243"/>
    <cellStyle name="_Chelan Debt Forecast 12.19.05_16.07E Wild Horse Wind Expansionwrkingfile" xfId="244"/>
    <cellStyle name="_Chelan Debt Forecast 12.19.05_16.07E Wild Horse Wind Expansionwrkingfile SF" xfId="245"/>
    <cellStyle name="_Chelan Debt Forecast 12.19.05_16.37E Wild Horse Expansion DeferralRevwrkingfile SF" xfId="246"/>
    <cellStyle name="_Chelan Debt Forecast 12.19.05_2009 Compliance Filing PCA Exhibits for GRC" xfId="247"/>
    <cellStyle name="_Chelan Debt Forecast 12.19.05_4 31 Regulatory Assets and Liabilities  7 06- Exhibit D" xfId="248"/>
    <cellStyle name="_Chelan Debt Forecast 12.19.05_4 32 Regulatory Assets and Liabilities  7 06- Exhibit D" xfId="249"/>
    <cellStyle name="_Chelan Debt Forecast 12.19.05_Book2" xfId="250"/>
    <cellStyle name="_Chelan Debt Forecast 12.19.05_Book2_Adj Bench DR 3 for Initial Briefs (Electric)" xfId="251"/>
    <cellStyle name="_Chelan Debt Forecast 12.19.05_Book2_Electric Rev Req Model (2009 GRC) Rebuttal" xfId="252"/>
    <cellStyle name="_Chelan Debt Forecast 12.19.05_Book2_Electric Rev Req Model (2009 GRC) Rebuttal REmoval of New  WH Solar AdjustMI" xfId="253"/>
    <cellStyle name="_Chelan Debt Forecast 12.19.05_Book2_Electric Rev Req Model (2009 GRC) Revised 01-18-2010" xfId="254"/>
    <cellStyle name="_Chelan Debt Forecast 12.19.05_Book2_Final Order Electric EXHIBIT A-1" xfId="255"/>
    <cellStyle name="_Chelan Debt Forecast 12.19.05_Book4" xfId="256"/>
    <cellStyle name="_Chelan Debt Forecast 12.19.05_Book9" xfId="257"/>
    <cellStyle name="_Chelan Debt Forecast 12.19.05_Exhibit D fr R Gho 12-31-08" xfId="258"/>
    <cellStyle name="_Chelan Debt Forecast 12.19.05_Exhibit D fr R Gho 12-31-08 v2" xfId="259"/>
    <cellStyle name="_Chelan Debt Forecast 12.19.05_PCA 10 -  Exhibit D from A Kellogg Jan 2011" xfId="260"/>
    <cellStyle name="_Chelan Debt Forecast 12.19.05_PCA 10 -  Exhibit D from A Kellogg July 2011" xfId="261"/>
    <cellStyle name="_Chelan Debt Forecast 12.19.05_PCA 7 - Exhibit D update 11_30_08 (2)" xfId="262"/>
    <cellStyle name="_Chelan Debt Forecast 12.19.05_PCA 8 - Exhibit D update 12_31_09" xfId="263"/>
    <cellStyle name="_Chelan Debt Forecast 12.19.05_PCA 9 -  Exhibit D April 2010" xfId="264"/>
    <cellStyle name="_Chelan Debt Forecast 12.19.05_PCA 9 -  Exhibit D Feb 2010" xfId="265"/>
    <cellStyle name="_Chelan Debt Forecast 12.19.05_PCA 9 -  Exhibit D Feb 2010 v2" xfId="266"/>
    <cellStyle name="_Chelan Debt Forecast 12.19.05_PCA 9 -  Exhibit D Feb 2010 WF" xfId="267"/>
    <cellStyle name="_Chelan Debt Forecast 12.19.05_PCA 9 -  Exhibit D Jan 2010" xfId="268"/>
    <cellStyle name="_Chelan Debt Forecast 12.19.05_PCA 9 -  Exhibit D March 2010 (2)" xfId="269"/>
    <cellStyle name="_Chelan Debt Forecast 12.19.05_PCA 9 -  Exhibit D Nov 2010" xfId="270"/>
    <cellStyle name="_Chelan Debt Forecast 12.19.05_PCA 9 - Exhibit D at August 2010" xfId="271"/>
    <cellStyle name="_Chelan Debt Forecast 12.19.05_PCA 9 - Exhibit D June 2010 GRC" xfId="272"/>
    <cellStyle name="_Chelan Debt Forecast 12.19.05_Power Costs - Comparison bx Rbtl-Staff-Jt-PC" xfId="273"/>
    <cellStyle name="_Chelan Debt Forecast 12.19.05_Power Costs - Comparison bx Rbtl-Staff-Jt-PC_Adj Bench DR 3 for Initial Briefs (Electric)" xfId="274"/>
    <cellStyle name="_Chelan Debt Forecast 12.19.05_Power Costs - Comparison bx Rbtl-Staff-Jt-PC_Electric Rev Req Model (2009 GRC) Rebuttal" xfId="275"/>
    <cellStyle name="_Chelan Debt Forecast 12.19.05_Power Costs - Comparison bx Rbtl-Staff-Jt-PC_Electric Rev Req Model (2009 GRC) Rebuttal REmoval of New  WH Solar AdjustMI" xfId="276"/>
    <cellStyle name="_Chelan Debt Forecast 12.19.05_Power Costs - Comparison bx Rbtl-Staff-Jt-PC_Electric Rev Req Model (2009 GRC) Revised 01-18-2010" xfId="277"/>
    <cellStyle name="_Chelan Debt Forecast 12.19.05_Power Costs - Comparison bx Rbtl-Staff-Jt-PC_Final Order Electric EXHIBIT A-1" xfId="278"/>
    <cellStyle name="_Chelan Debt Forecast 12.19.05_Rebuttal Power Costs" xfId="279"/>
    <cellStyle name="_Chelan Debt Forecast 12.19.05_Rebuttal Power Costs_Adj Bench DR 3 for Initial Briefs (Electric)" xfId="280"/>
    <cellStyle name="_Chelan Debt Forecast 12.19.05_Rebuttal Power Costs_Electric Rev Req Model (2009 GRC) Rebuttal" xfId="281"/>
    <cellStyle name="_Chelan Debt Forecast 12.19.05_Rebuttal Power Costs_Electric Rev Req Model (2009 GRC) Rebuttal REmoval of New  WH Solar AdjustMI" xfId="282"/>
    <cellStyle name="_Chelan Debt Forecast 12.19.05_Rebuttal Power Costs_Electric Rev Req Model (2009 GRC) Revised 01-18-2010" xfId="283"/>
    <cellStyle name="_Chelan Debt Forecast 12.19.05_Rebuttal Power Costs_Final Order Electric EXHIBIT A-1" xfId="284"/>
    <cellStyle name="_Copy 11-9 Sumas Proforma - Current" xfId="285"/>
    <cellStyle name="_Costs not in AURORA 06GRC" xfId="286"/>
    <cellStyle name="_Costs not in AURORA 06GRC_04 07E Wild Horse Wind Expansion (C) (2)" xfId="287"/>
    <cellStyle name="_Costs not in AURORA 06GRC_04 07E Wild Horse Wind Expansion (C) (2)_Adj Bench DR 3 for Initial Briefs (Electric)" xfId="288"/>
    <cellStyle name="_Costs not in AURORA 06GRC_04 07E Wild Horse Wind Expansion (C) (2)_Electric Rev Req Model (2009 GRC) " xfId="289"/>
    <cellStyle name="_Costs not in AURORA 06GRC_04 07E Wild Horse Wind Expansion (C) (2)_Electric Rev Req Model (2009 GRC) Rebuttal" xfId="290"/>
    <cellStyle name="_Costs not in AURORA 06GRC_04 07E Wild Horse Wind Expansion (C) (2)_Electric Rev Req Model (2009 GRC) Rebuttal REmoval of New  WH Solar AdjustMI" xfId="291"/>
    <cellStyle name="_Costs not in AURORA 06GRC_04 07E Wild Horse Wind Expansion (C) (2)_Electric Rev Req Model (2009 GRC) Revised 01-18-2010" xfId="292"/>
    <cellStyle name="_Costs not in AURORA 06GRC_04 07E Wild Horse Wind Expansion (C) (2)_Final Order Electric EXHIBIT A-1" xfId="293"/>
    <cellStyle name="_Costs not in AURORA 06GRC_04 07E Wild Horse Wind Expansion (C) (2)_TENASKA REGULATORY ASSET" xfId="294"/>
    <cellStyle name="_Costs not in AURORA 06GRC_16.37E Wild Horse Expansion DeferralRevwrkingfile SF" xfId="295"/>
    <cellStyle name="_Costs not in AURORA 06GRC_2009 Compliance Filing PCA Exhibits for GRC" xfId="296"/>
    <cellStyle name="_Costs not in AURORA 06GRC_4 31 Regulatory Assets and Liabilities  7 06- Exhibit D" xfId="297"/>
    <cellStyle name="_Costs not in AURORA 06GRC_4 32 Regulatory Assets and Liabilities  7 06- Exhibit D" xfId="298"/>
    <cellStyle name="_Costs not in AURORA 06GRC_Book2" xfId="299"/>
    <cellStyle name="_Costs not in AURORA 06GRC_Book2_Adj Bench DR 3 for Initial Briefs (Electric)" xfId="300"/>
    <cellStyle name="_Costs not in AURORA 06GRC_Book2_Electric Rev Req Model (2009 GRC) Rebuttal" xfId="301"/>
    <cellStyle name="_Costs not in AURORA 06GRC_Book2_Electric Rev Req Model (2009 GRC) Rebuttal REmoval of New  WH Solar AdjustMI" xfId="302"/>
    <cellStyle name="_Costs not in AURORA 06GRC_Book2_Electric Rev Req Model (2009 GRC) Revised 01-18-2010" xfId="303"/>
    <cellStyle name="_Costs not in AURORA 06GRC_Book2_Final Order Electric EXHIBIT A-1" xfId="304"/>
    <cellStyle name="_Costs not in AURORA 06GRC_Book4" xfId="305"/>
    <cellStyle name="_Costs not in AURORA 06GRC_Book9" xfId="306"/>
    <cellStyle name="_Costs not in AURORA 06GRC_Exhibit D fr R Gho 12-31-08" xfId="307"/>
    <cellStyle name="_Costs not in AURORA 06GRC_Exhibit D fr R Gho 12-31-08 v2" xfId="308"/>
    <cellStyle name="_Costs not in AURORA 06GRC_PCA 10 -  Exhibit D from A Kellogg Jan 2011" xfId="309"/>
    <cellStyle name="_Costs not in AURORA 06GRC_PCA 10 -  Exhibit D from A Kellogg July 2011" xfId="310"/>
    <cellStyle name="_Costs not in AURORA 06GRC_PCA 7 - Exhibit D update 11_30_08 (2)" xfId="311"/>
    <cellStyle name="_Costs not in AURORA 06GRC_PCA 8 - Exhibit D update 12_31_09" xfId="312"/>
    <cellStyle name="_Costs not in AURORA 06GRC_PCA 9 -  Exhibit D April 2010" xfId="313"/>
    <cellStyle name="_Costs not in AURORA 06GRC_PCA 9 -  Exhibit D Feb 2010" xfId="314"/>
    <cellStyle name="_Costs not in AURORA 06GRC_PCA 9 -  Exhibit D Feb 2010 v2" xfId="315"/>
    <cellStyle name="_Costs not in AURORA 06GRC_PCA 9 -  Exhibit D Feb 2010 WF" xfId="316"/>
    <cellStyle name="_Costs not in AURORA 06GRC_PCA 9 -  Exhibit D Jan 2010" xfId="317"/>
    <cellStyle name="_Costs not in AURORA 06GRC_PCA 9 -  Exhibit D March 2010 (2)" xfId="318"/>
    <cellStyle name="_Costs not in AURORA 06GRC_PCA 9 -  Exhibit D Nov 2010" xfId="319"/>
    <cellStyle name="_Costs not in AURORA 06GRC_PCA 9 - Exhibit D at August 2010" xfId="320"/>
    <cellStyle name="_Costs not in AURORA 06GRC_PCA 9 - Exhibit D June 2010 GRC" xfId="321"/>
    <cellStyle name="_Costs not in AURORA 06GRC_Power Costs - Comparison bx Rbtl-Staff-Jt-PC" xfId="322"/>
    <cellStyle name="_Costs not in AURORA 06GRC_Power Costs - Comparison bx Rbtl-Staff-Jt-PC_Adj Bench DR 3 for Initial Briefs (Electric)" xfId="323"/>
    <cellStyle name="_Costs not in AURORA 06GRC_Power Costs - Comparison bx Rbtl-Staff-Jt-PC_Electric Rev Req Model (2009 GRC) Rebuttal" xfId="324"/>
    <cellStyle name="_Costs not in AURORA 06GRC_Power Costs - Comparison bx Rbtl-Staff-Jt-PC_Electric Rev Req Model (2009 GRC) Rebuttal REmoval of New  WH Solar AdjustMI" xfId="325"/>
    <cellStyle name="_Costs not in AURORA 06GRC_Power Costs - Comparison bx Rbtl-Staff-Jt-PC_Electric Rev Req Model (2009 GRC) Revised 01-18-2010" xfId="326"/>
    <cellStyle name="_Costs not in AURORA 06GRC_Power Costs - Comparison bx Rbtl-Staff-Jt-PC_Final Order Electric EXHIBIT A-1" xfId="327"/>
    <cellStyle name="_Costs not in AURORA 06GRC_Rebuttal Power Costs" xfId="328"/>
    <cellStyle name="_Costs not in AURORA 06GRC_Rebuttal Power Costs_Adj Bench DR 3 for Initial Briefs (Electric)" xfId="329"/>
    <cellStyle name="_Costs not in AURORA 06GRC_Rebuttal Power Costs_Electric Rev Req Model (2009 GRC) Rebuttal" xfId="330"/>
    <cellStyle name="_Costs not in AURORA 06GRC_Rebuttal Power Costs_Electric Rev Req Model (2009 GRC) Rebuttal REmoval of New  WH Solar AdjustMI" xfId="331"/>
    <cellStyle name="_Costs not in AURORA 06GRC_Rebuttal Power Costs_Electric Rev Req Model (2009 GRC) Revised 01-18-2010" xfId="332"/>
    <cellStyle name="_Costs not in AURORA 06GRC_Rebuttal Power Costs_Final Order Electric EXHIBIT A-1" xfId="333"/>
    <cellStyle name="_Costs not in AURORA 2006GRC 6.15.06" xfId="334"/>
    <cellStyle name="_Costs not in AURORA 2006GRC 6.15.06_04 07E Wild Horse Wind Expansion (C) (2)" xfId="335"/>
    <cellStyle name="_Costs not in AURORA 2006GRC 6.15.06_04 07E Wild Horse Wind Expansion (C) (2)_Adj Bench DR 3 for Initial Briefs (Electric)" xfId="336"/>
    <cellStyle name="_Costs not in AURORA 2006GRC 6.15.06_04 07E Wild Horse Wind Expansion (C) (2)_Electric Rev Req Model (2009 GRC) " xfId="337"/>
    <cellStyle name="_Costs not in AURORA 2006GRC 6.15.06_04 07E Wild Horse Wind Expansion (C) (2)_Electric Rev Req Model (2009 GRC) Rebuttal" xfId="338"/>
    <cellStyle name="_Costs not in AURORA 2006GRC 6.15.06_04 07E Wild Horse Wind Expansion (C) (2)_Electric Rev Req Model (2009 GRC) Rebuttal REmoval of New  WH Solar AdjustMI" xfId="339"/>
    <cellStyle name="_Costs not in AURORA 2006GRC 6.15.06_04 07E Wild Horse Wind Expansion (C) (2)_Electric Rev Req Model (2009 GRC) Revised 01-18-2010" xfId="340"/>
    <cellStyle name="_Costs not in AURORA 2006GRC 6.15.06_04 07E Wild Horse Wind Expansion (C) (2)_Final Order Electric EXHIBIT A-1" xfId="341"/>
    <cellStyle name="_Costs not in AURORA 2006GRC 6.15.06_04 07E Wild Horse Wind Expansion (C) (2)_TENASKA REGULATORY ASSET" xfId="342"/>
    <cellStyle name="_Costs not in AURORA 2006GRC 6.15.06_16.37E Wild Horse Expansion DeferralRevwrkingfile SF" xfId="343"/>
    <cellStyle name="_Costs not in AURORA 2006GRC 6.15.06_2009 Compliance Filing PCA Exhibits for GRC" xfId="344"/>
    <cellStyle name="_Costs not in AURORA 2006GRC 6.15.06_2009 GRC Compl Filing - Exhibit D" xfId="345"/>
    <cellStyle name="_Costs not in AURORA 2006GRC 6.15.06_4 31 Regulatory Assets and Liabilities  7 06- Exhibit D" xfId="346"/>
    <cellStyle name="_Costs not in AURORA 2006GRC 6.15.06_4 32 Regulatory Assets and Liabilities  7 06- Exhibit D" xfId="347"/>
    <cellStyle name="_Costs not in AURORA 2006GRC 6.15.06_Book2" xfId="348"/>
    <cellStyle name="_Costs not in AURORA 2006GRC 6.15.06_Book2_Adj Bench DR 3 for Initial Briefs (Electric)" xfId="349"/>
    <cellStyle name="_Costs not in AURORA 2006GRC 6.15.06_Book2_Electric Rev Req Model (2009 GRC) Rebuttal" xfId="350"/>
    <cellStyle name="_Costs not in AURORA 2006GRC 6.15.06_Book2_Electric Rev Req Model (2009 GRC) Rebuttal REmoval of New  WH Solar AdjustMI" xfId="351"/>
    <cellStyle name="_Costs not in AURORA 2006GRC 6.15.06_Book2_Electric Rev Req Model (2009 GRC) Revised 01-18-2010" xfId="352"/>
    <cellStyle name="_Costs not in AURORA 2006GRC 6.15.06_Book2_Final Order Electric EXHIBIT A-1" xfId="353"/>
    <cellStyle name="_Costs not in AURORA 2006GRC 6.15.06_Book4" xfId="354"/>
    <cellStyle name="_Costs not in AURORA 2006GRC 6.15.06_Book9" xfId="355"/>
    <cellStyle name="_Costs not in AURORA 2006GRC 6.15.06_PCA 10 -  Exhibit D from A Kellogg Jan 2011" xfId="356"/>
    <cellStyle name="_Costs not in AURORA 2006GRC 6.15.06_PCA 10 -  Exhibit D from A Kellogg July 2011" xfId="357"/>
    <cellStyle name="_Costs not in AURORA 2006GRC 6.15.06_PCA 9 -  Exhibit D April 2010" xfId="358"/>
    <cellStyle name="_Costs not in AURORA 2006GRC 6.15.06_PCA 9 -  Exhibit D Nov 2010" xfId="359"/>
    <cellStyle name="_Costs not in AURORA 2006GRC 6.15.06_PCA 9 - Exhibit D at August 2010" xfId="360"/>
    <cellStyle name="_Costs not in AURORA 2006GRC 6.15.06_PCA 9 - Exhibit D June 2010 GRC" xfId="361"/>
    <cellStyle name="_Costs not in AURORA 2006GRC 6.15.06_Power Costs - Comparison bx Rbtl-Staff-Jt-PC" xfId="362"/>
    <cellStyle name="_Costs not in AURORA 2006GRC 6.15.06_Power Costs - Comparison bx Rbtl-Staff-Jt-PC_Adj Bench DR 3 for Initial Briefs (Electric)" xfId="363"/>
    <cellStyle name="_Costs not in AURORA 2006GRC 6.15.06_Power Costs - Comparison bx Rbtl-Staff-Jt-PC_Electric Rev Req Model (2009 GRC) Rebuttal" xfId="364"/>
    <cellStyle name="_Costs not in AURORA 2006GRC 6.15.06_Power Costs - Comparison bx Rbtl-Staff-Jt-PC_Electric Rev Req Model (2009 GRC) Rebuttal REmoval of New  WH Solar AdjustMI" xfId="365"/>
    <cellStyle name="_Costs not in AURORA 2006GRC 6.15.06_Power Costs - Comparison bx Rbtl-Staff-Jt-PC_Electric Rev Req Model (2009 GRC) Revised 01-18-2010" xfId="366"/>
    <cellStyle name="_Costs not in AURORA 2006GRC 6.15.06_Power Costs - Comparison bx Rbtl-Staff-Jt-PC_Final Order Electric EXHIBIT A-1" xfId="367"/>
    <cellStyle name="_Costs not in AURORA 2006GRC 6.15.06_Rebuttal Power Costs" xfId="368"/>
    <cellStyle name="_Costs not in AURORA 2006GRC 6.15.06_Rebuttal Power Costs_Adj Bench DR 3 for Initial Briefs (Electric)" xfId="369"/>
    <cellStyle name="_Costs not in AURORA 2006GRC 6.15.06_Rebuttal Power Costs_Electric Rev Req Model (2009 GRC) Rebuttal" xfId="370"/>
    <cellStyle name="_Costs not in AURORA 2006GRC 6.15.06_Rebuttal Power Costs_Electric Rev Req Model (2009 GRC) Rebuttal REmoval of New  WH Solar AdjustMI" xfId="371"/>
    <cellStyle name="_Costs not in AURORA 2006GRC 6.15.06_Rebuttal Power Costs_Electric Rev Req Model (2009 GRC) Revised 01-18-2010" xfId="372"/>
    <cellStyle name="_Costs not in AURORA 2006GRC 6.15.06_Rebuttal Power Costs_Final Order Electric EXHIBIT A-1" xfId="373"/>
    <cellStyle name="_Costs not in AURORA 2006GRC w gas price updated" xfId="374"/>
    <cellStyle name="_Costs not in AURORA 2006GRC w gas price updated_Adj Bench DR 3 for Initial Briefs (Electric)" xfId="375"/>
    <cellStyle name="_Costs not in AURORA 2006GRC w gas price updated_Book2" xfId="376"/>
    <cellStyle name="_Costs not in AURORA 2006GRC w gas price updated_Book2_Adj Bench DR 3 for Initial Briefs (Electric)" xfId="377"/>
    <cellStyle name="_Costs not in AURORA 2006GRC w gas price updated_Book2_Electric Rev Req Model (2009 GRC) Rebuttal" xfId="378"/>
    <cellStyle name="_Costs not in AURORA 2006GRC w gas price updated_Book2_Electric Rev Req Model (2009 GRC) Rebuttal REmoval of New  WH Solar AdjustMI" xfId="379"/>
    <cellStyle name="_Costs not in AURORA 2006GRC w gas price updated_Book2_Electric Rev Req Model (2009 GRC) Revised 01-18-2010" xfId="380"/>
    <cellStyle name="_Costs not in AURORA 2006GRC w gas price updated_Book2_Final Order Electric EXHIBIT A-1" xfId="381"/>
    <cellStyle name="_Costs not in AURORA 2006GRC w gas price updated_Electric Rev Req Model (2009 GRC) " xfId="382"/>
    <cellStyle name="_Costs not in AURORA 2006GRC w gas price updated_Electric Rev Req Model (2009 GRC) Rebuttal" xfId="383"/>
    <cellStyle name="_Costs not in AURORA 2006GRC w gas price updated_Electric Rev Req Model (2009 GRC) Rebuttal REmoval of New  WH Solar AdjustMI" xfId="384"/>
    <cellStyle name="_Costs not in AURORA 2006GRC w gas price updated_Electric Rev Req Model (2009 GRC) Revised 01-18-2010" xfId="385"/>
    <cellStyle name="_Costs not in AURORA 2006GRC w gas price updated_Final Order Electric EXHIBIT A-1" xfId="386"/>
    <cellStyle name="_Costs not in AURORA 2006GRC w gas price updated_Rebuttal Power Costs" xfId="387"/>
    <cellStyle name="_Costs not in AURORA 2006GRC w gas price updated_Rebuttal Power Costs_Adj Bench DR 3 for Initial Briefs (Electric)" xfId="388"/>
    <cellStyle name="_Costs not in AURORA 2006GRC w gas price updated_Rebuttal Power Costs_Electric Rev Req Model (2009 GRC) Rebuttal" xfId="389"/>
    <cellStyle name="_Costs not in AURORA 2006GRC w gas price updated_Rebuttal Power Costs_Electric Rev Req Model (2009 GRC) Rebuttal REmoval of New  WH Solar AdjustMI" xfId="390"/>
    <cellStyle name="_Costs not in AURORA 2006GRC w gas price updated_Rebuttal Power Costs_Electric Rev Req Model (2009 GRC) Revised 01-18-2010" xfId="391"/>
    <cellStyle name="_Costs not in AURORA 2006GRC w gas price updated_Rebuttal Power Costs_Final Order Electric EXHIBIT A-1" xfId="392"/>
    <cellStyle name="_Costs not in AURORA 2006GRC w gas price updated_TENASKA REGULATORY ASSET" xfId="393"/>
    <cellStyle name="_Costs not in AURORA 2007 Rate Case" xfId="394"/>
    <cellStyle name="_Costs not in AURORA 2007 Rate Case_(C) WHE Proforma with ITC cash grant 10 Yr Amort_for deferral_102809" xfId="395"/>
    <cellStyle name="_Costs not in AURORA 2007 Rate Case_(C) WHE Proforma with ITC cash grant 10 Yr Amort_for deferral_102809_16.07E Wild Horse Wind Expansionwrkingfile" xfId="396"/>
    <cellStyle name="_Costs not in AURORA 2007 Rate Case_(C) WHE Proforma with ITC cash grant 10 Yr Amort_for deferral_102809_16.07E Wild Horse Wind Expansionwrkingfile SF" xfId="397"/>
    <cellStyle name="_Costs not in AURORA 2007 Rate Case_(C) WHE Proforma with ITC cash grant 10 Yr Amort_for deferral_102809_16.37E Wild Horse Expansion DeferralRevwrkingfile SF" xfId="398"/>
    <cellStyle name="_Costs not in AURORA 2007 Rate Case_(C) WHE Proforma with ITC cash grant 10 Yr Amort_for rebuttal_120709" xfId="399"/>
    <cellStyle name="_Costs not in AURORA 2007 Rate Case_04.07E Wild Horse Wind Expansion" xfId="400"/>
    <cellStyle name="_Costs not in AURORA 2007 Rate Case_04.07E Wild Horse Wind Expansion_16.07E Wild Horse Wind Expansionwrkingfile" xfId="401"/>
    <cellStyle name="_Costs not in AURORA 2007 Rate Case_04.07E Wild Horse Wind Expansion_16.07E Wild Horse Wind Expansionwrkingfile SF" xfId="402"/>
    <cellStyle name="_Costs not in AURORA 2007 Rate Case_04.07E Wild Horse Wind Expansion_16.37E Wild Horse Expansion DeferralRevwrkingfile SF" xfId="403"/>
    <cellStyle name="_Costs not in AURORA 2007 Rate Case_16.07E Wild Horse Wind Expansionwrkingfile" xfId="404"/>
    <cellStyle name="_Costs not in AURORA 2007 Rate Case_16.07E Wild Horse Wind Expansionwrkingfile SF" xfId="405"/>
    <cellStyle name="_Costs not in AURORA 2007 Rate Case_16.37E Wild Horse Expansion DeferralRevwrkingfile SF" xfId="406"/>
    <cellStyle name="_Costs not in AURORA 2007 Rate Case_2009 Compliance Filing PCA Exhibits for GRC" xfId="407"/>
    <cellStyle name="_Costs not in AURORA 2007 Rate Case_2009 GRC Compl Filing - Exhibit D" xfId="408"/>
    <cellStyle name="_Costs not in AURORA 2007 Rate Case_4 31 Regulatory Assets and Liabilities  7 06- Exhibit D" xfId="409"/>
    <cellStyle name="_Costs not in AURORA 2007 Rate Case_4 32 Regulatory Assets and Liabilities  7 06- Exhibit D" xfId="410"/>
    <cellStyle name="_Costs not in AURORA 2007 Rate Case_Book2" xfId="411"/>
    <cellStyle name="_Costs not in AURORA 2007 Rate Case_Book2_Adj Bench DR 3 for Initial Briefs (Electric)" xfId="412"/>
    <cellStyle name="_Costs not in AURORA 2007 Rate Case_Book2_Electric Rev Req Model (2009 GRC) Rebuttal" xfId="413"/>
    <cellStyle name="_Costs not in AURORA 2007 Rate Case_Book2_Electric Rev Req Model (2009 GRC) Rebuttal REmoval of New  WH Solar AdjustMI" xfId="414"/>
    <cellStyle name="_Costs not in AURORA 2007 Rate Case_Book2_Electric Rev Req Model (2009 GRC) Revised 01-18-2010" xfId="415"/>
    <cellStyle name="_Costs not in AURORA 2007 Rate Case_Book2_Final Order Electric EXHIBIT A-1" xfId="416"/>
    <cellStyle name="_Costs not in AURORA 2007 Rate Case_Book4" xfId="417"/>
    <cellStyle name="_Costs not in AURORA 2007 Rate Case_Book9" xfId="418"/>
    <cellStyle name="_Costs not in AURORA 2007 Rate Case_PCA 10 -  Exhibit D from A Kellogg Jan 2011" xfId="419"/>
    <cellStyle name="_Costs not in AURORA 2007 Rate Case_PCA 10 -  Exhibit D from A Kellogg July 2011" xfId="420"/>
    <cellStyle name="_Costs not in AURORA 2007 Rate Case_PCA 9 -  Exhibit D April 2010" xfId="421"/>
    <cellStyle name="_Costs not in AURORA 2007 Rate Case_PCA 9 -  Exhibit D Nov 2010" xfId="422"/>
    <cellStyle name="_Costs not in AURORA 2007 Rate Case_PCA 9 - Exhibit D at August 2010" xfId="423"/>
    <cellStyle name="_Costs not in AURORA 2007 Rate Case_PCA 9 - Exhibit D June 2010 GRC" xfId="424"/>
    <cellStyle name="_Costs not in AURORA 2007 Rate Case_Power Costs - Comparison bx Rbtl-Staff-Jt-PC" xfId="425"/>
    <cellStyle name="_Costs not in AURORA 2007 Rate Case_Power Costs - Comparison bx Rbtl-Staff-Jt-PC_Adj Bench DR 3 for Initial Briefs (Electric)" xfId="426"/>
    <cellStyle name="_Costs not in AURORA 2007 Rate Case_Power Costs - Comparison bx Rbtl-Staff-Jt-PC_Electric Rev Req Model (2009 GRC) Rebuttal" xfId="427"/>
    <cellStyle name="_Costs not in AURORA 2007 Rate Case_Power Costs - Comparison bx Rbtl-Staff-Jt-PC_Electric Rev Req Model (2009 GRC) Rebuttal REmoval of New  WH Solar AdjustMI" xfId="428"/>
    <cellStyle name="_Costs not in AURORA 2007 Rate Case_Power Costs - Comparison bx Rbtl-Staff-Jt-PC_Electric Rev Req Model (2009 GRC) Revised 01-18-2010" xfId="429"/>
    <cellStyle name="_Costs not in AURORA 2007 Rate Case_Power Costs - Comparison bx Rbtl-Staff-Jt-PC_Final Order Electric EXHIBIT A-1" xfId="430"/>
    <cellStyle name="_Costs not in AURORA 2007 Rate Case_Rebuttal Power Costs" xfId="431"/>
    <cellStyle name="_Costs not in AURORA 2007 Rate Case_Rebuttal Power Costs_Adj Bench DR 3 for Initial Briefs (Electric)" xfId="432"/>
    <cellStyle name="_Costs not in AURORA 2007 Rate Case_Rebuttal Power Costs_Electric Rev Req Model (2009 GRC) Rebuttal" xfId="433"/>
    <cellStyle name="_Costs not in AURORA 2007 Rate Case_Rebuttal Power Costs_Electric Rev Req Model (2009 GRC) Rebuttal REmoval of New  WH Solar AdjustMI" xfId="434"/>
    <cellStyle name="_Costs not in AURORA 2007 Rate Case_Rebuttal Power Costs_Electric Rev Req Model (2009 GRC) Revised 01-18-2010" xfId="435"/>
    <cellStyle name="_Costs not in AURORA 2007 Rate Case_Rebuttal Power Costs_Final Order Electric EXHIBIT A-1" xfId="436"/>
    <cellStyle name="_Costs not in KWI3000 '06Budget" xfId="437"/>
    <cellStyle name="_Costs not in KWI3000 '06Budget_(C) WHE Proforma with ITC cash grant 10 Yr Amort_for deferral_102809" xfId="438"/>
    <cellStyle name="_Costs not in KWI3000 '06Budget_(C) WHE Proforma with ITC cash grant 10 Yr Amort_for deferral_102809_16.07E Wild Horse Wind Expansionwrkingfile" xfId="439"/>
    <cellStyle name="_Costs not in KWI3000 '06Budget_(C) WHE Proforma with ITC cash grant 10 Yr Amort_for deferral_102809_16.07E Wild Horse Wind Expansionwrkingfile SF" xfId="440"/>
    <cellStyle name="_Costs not in KWI3000 '06Budget_(C) WHE Proforma with ITC cash grant 10 Yr Amort_for deferral_102809_16.37E Wild Horse Expansion DeferralRevwrkingfile SF" xfId="441"/>
    <cellStyle name="_Costs not in KWI3000 '06Budget_(C) WHE Proforma with ITC cash grant 10 Yr Amort_for rebuttal_120709" xfId="442"/>
    <cellStyle name="_Costs not in KWI3000 '06Budget_04.07E Wild Horse Wind Expansion" xfId="443"/>
    <cellStyle name="_Costs not in KWI3000 '06Budget_04.07E Wild Horse Wind Expansion_16.07E Wild Horse Wind Expansionwrkingfile" xfId="444"/>
    <cellStyle name="_Costs not in KWI3000 '06Budget_04.07E Wild Horse Wind Expansion_16.07E Wild Horse Wind Expansionwrkingfile SF" xfId="445"/>
    <cellStyle name="_Costs not in KWI3000 '06Budget_04.07E Wild Horse Wind Expansion_16.37E Wild Horse Expansion DeferralRevwrkingfile SF" xfId="446"/>
    <cellStyle name="_Costs not in KWI3000 '06Budget_16.07E Wild Horse Wind Expansionwrkingfile" xfId="447"/>
    <cellStyle name="_Costs not in KWI3000 '06Budget_16.07E Wild Horse Wind Expansionwrkingfile SF" xfId="448"/>
    <cellStyle name="_Costs not in KWI3000 '06Budget_16.37E Wild Horse Expansion DeferralRevwrkingfile SF" xfId="449"/>
    <cellStyle name="_Costs not in KWI3000 '06Budget_2009 Compliance Filing PCA Exhibits for GRC" xfId="450"/>
    <cellStyle name="_Costs not in KWI3000 '06Budget_4 31 Regulatory Assets and Liabilities  7 06- Exhibit D" xfId="451"/>
    <cellStyle name="_Costs not in KWI3000 '06Budget_4 32 Regulatory Assets and Liabilities  7 06- Exhibit D" xfId="452"/>
    <cellStyle name="_Costs not in KWI3000 '06Budget_Book2" xfId="453"/>
    <cellStyle name="_Costs not in KWI3000 '06Budget_Book2_Adj Bench DR 3 for Initial Briefs (Electric)" xfId="454"/>
    <cellStyle name="_Costs not in KWI3000 '06Budget_Book2_Electric Rev Req Model (2009 GRC) Rebuttal" xfId="455"/>
    <cellStyle name="_Costs not in KWI3000 '06Budget_Book2_Electric Rev Req Model (2009 GRC) Rebuttal REmoval of New  WH Solar AdjustMI" xfId="456"/>
    <cellStyle name="_Costs not in KWI3000 '06Budget_Book2_Electric Rev Req Model (2009 GRC) Revised 01-18-2010" xfId="457"/>
    <cellStyle name="_Costs not in KWI3000 '06Budget_Book2_Final Order Electric EXHIBIT A-1" xfId="458"/>
    <cellStyle name="_Costs not in KWI3000 '06Budget_Book4" xfId="459"/>
    <cellStyle name="_Costs not in KWI3000 '06Budget_Book9" xfId="460"/>
    <cellStyle name="_Costs not in KWI3000 '06Budget_Exhibit D fr R Gho 12-31-08" xfId="461"/>
    <cellStyle name="_Costs not in KWI3000 '06Budget_Exhibit D fr R Gho 12-31-08 v2" xfId="462"/>
    <cellStyle name="_Costs not in KWI3000 '06Budget_PCA 10 -  Exhibit D from A Kellogg Jan 2011" xfId="463"/>
    <cellStyle name="_Costs not in KWI3000 '06Budget_PCA 10 -  Exhibit D from A Kellogg July 2011" xfId="464"/>
    <cellStyle name="_Costs not in KWI3000 '06Budget_PCA 7 - Exhibit D update 11_30_08 (2)" xfId="465"/>
    <cellStyle name="_Costs not in KWI3000 '06Budget_PCA 8 - Exhibit D update 12_31_09" xfId="466"/>
    <cellStyle name="_Costs not in KWI3000 '06Budget_PCA 9 -  Exhibit D April 2010" xfId="467"/>
    <cellStyle name="_Costs not in KWI3000 '06Budget_PCA 9 -  Exhibit D Feb 2010" xfId="468"/>
    <cellStyle name="_Costs not in KWI3000 '06Budget_PCA 9 -  Exhibit D Feb 2010 v2" xfId="469"/>
    <cellStyle name="_Costs not in KWI3000 '06Budget_PCA 9 -  Exhibit D Feb 2010 WF" xfId="470"/>
    <cellStyle name="_Costs not in KWI3000 '06Budget_PCA 9 -  Exhibit D Jan 2010" xfId="471"/>
    <cellStyle name="_Costs not in KWI3000 '06Budget_PCA 9 -  Exhibit D March 2010 (2)" xfId="472"/>
    <cellStyle name="_Costs not in KWI3000 '06Budget_PCA 9 -  Exhibit D Nov 2010" xfId="473"/>
    <cellStyle name="_Costs not in KWI3000 '06Budget_PCA 9 - Exhibit D at August 2010" xfId="474"/>
    <cellStyle name="_Costs not in KWI3000 '06Budget_PCA 9 - Exhibit D June 2010 GRC" xfId="475"/>
    <cellStyle name="_Costs not in KWI3000 '06Budget_Power Costs - Comparison bx Rbtl-Staff-Jt-PC" xfId="476"/>
    <cellStyle name="_Costs not in KWI3000 '06Budget_Power Costs - Comparison bx Rbtl-Staff-Jt-PC_Adj Bench DR 3 for Initial Briefs (Electric)" xfId="477"/>
    <cellStyle name="_Costs not in KWI3000 '06Budget_Power Costs - Comparison bx Rbtl-Staff-Jt-PC_Electric Rev Req Model (2009 GRC) Rebuttal" xfId="478"/>
    <cellStyle name="_Costs not in KWI3000 '06Budget_Power Costs - Comparison bx Rbtl-Staff-Jt-PC_Electric Rev Req Model (2009 GRC) Rebuttal REmoval of New  WH Solar AdjustMI" xfId="479"/>
    <cellStyle name="_Costs not in KWI3000 '06Budget_Power Costs - Comparison bx Rbtl-Staff-Jt-PC_Electric Rev Req Model (2009 GRC) Revised 01-18-2010" xfId="480"/>
    <cellStyle name="_Costs not in KWI3000 '06Budget_Power Costs - Comparison bx Rbtl-Staff-Jt-PC_Final Order Electric EXHIBIT A-1" xfId="481"/>
    <cellStyle name="_Costs not in KWI3000 '06Budget_Rebuttal Power Costs" xfId="482"/>
    <cellStyle name="_Costs not in KWI3000 '06Budget_Rebuttal Power Costs_Adj Bench DR 3 for Initial Briefs (Electric)" xfId="483"/>
    <cellStyle name="_Costs not in KWI3000 '06Budget_Rebuttal Power Costs_Electric Rev Req Model (2009 GRC) Rebuttal" xfId="484"/>
    <cellStyle name="_Costs not in KWI3000 '06Budget_Rebuttal Power Costs_Electric Rev Req Model (2009 GRC) Rebuttal REmoval of New  WH Solar AdjustMI" xfId="485"/>
    <cellStyle name="_Costs not in KWI3000 '06Budget_Rebuttal Power Costs_Electric Rev Req Model (2009 GRC) Revised 01-18-2010" xfId="486"/>
    <cellStyle name="_Costs not in KWI3000 '06Budget_Rebuttal Power Costs_Final Order Electric EXHIBIT A-1" xfId="487"/>
    <cellStyle name="_DEM-WP (C) Power Cost 2006GRC Order" xfId="488"/>
    <cellStyle name="_DEM-WP (C) Power Cost 2006GRC Order_04 07E Wild Horse Wind Expansion (C) (2)" xfId="489"/>
    <cellStyle name="_DEM-WP (C) Power Cost 2006GRC Order_04 07E Wild Horse Wind Expansion (C) (2)_Adj Bench DR 3 for Initial Briefs (Electric)" xfId="490"/>
    <cellStyle name="_DEM-WP (C) Power Cost 2006GRC Order_04 07E Wild Horse Wind Expansion (C) (2)_Electric Rev Req Model (2009 GRC) " xfId="491"/>
    <cellStyle name="_DEM-WP (C) Power Cost 2006GRC Order_04 07E Wild Horse Wind Expansion (C) (2)_Electric Rev Req Model (2009 GRC) Rebuttal" xfId="492"/>
    <cellStyle name="_DEM-WP (C) Power Cost 2006GRC Order_04 07E Wild Horse Wind Expansion (C) (2)_Electric Rev Req Model (2009 GRC) Rebuttal REmoval of New  WH Solar AdjustMI" xfId="493"/>
    <cellStyle name="_DEM-WP (C) Power Cost 2006GRC Order_04 07E Wild Horse Wind Expansion (C) (2)_Electric Rev Req Model (2009 GRC) Revised 01-18-2010" xfId="494"/>
    <cellStyle name="_DEM-WP (C) Power Cost 2006GRC Order_04 07E Wild Horse Wind Expansion (C) (2)_Final Order Electric EXHIBIT A-1" xfId="495"/>
    <cellStyle name="_DEM-WP (C) Power Cost 2006GRC Order_04 07E Wild Horse Wind Expansion (C) (2)_TENASKA REGULATORY ASSET" xfId="496"/>
    <cellStyle name="_DEM-WP (C) Power Cost 2006GRC Order_16.37E Wild Horse Expansion DeferralRevwrkingfile SF" xfId="497"/>
    <cellStyle name="_DEM-WP (C) Power Cost 2006GRC Order_2009 Compliance Filing PCA Exhibits for GRC" xfId="498"/>
    <cellStyle name="_DEM-WP (C) Power Cost 2006GRC Order_2009 GRC Compl Filing - Exhibit D" xfId="499"/>
    <cellStyle name="_DEM-WP (C) Power Cost 2006GRC Order_4 31 Regulatory Assets and Liabilities  7 06- Exhibit D" xfId="500"/>
    <cellStyle name="_DEM-WP (C) Power Cost 2006GRC Order_4 32 Regulatory Assets and Liabilities  7 06- Exhibit D" xfId="501"/>
    <cellStyle name="_DEM-WP (C) Power Cost 2006GRC Order_Book2" xfId="502"/>
    <cellStyle name="_DEM-WP (C) Power Cost 2006GRC Order_Book2_Adj Bench DR 3 for Initial Briefs (Electric)" xfId="503"/>
    <cellStyle name="_DEM-WP (C) Power Cost 2006GRC Order_Book2_Electric Rev Req Model (2009 GRC) Rebuttal" xfId="504"/>
    <cellStyle name="_DEM-WP (C) Power Cost 2006GRC Order_Book2_Electric Rev Req Model (2009 GRC) Rebuttal REmoval of New  WH Solar AdjustMI" xfId="505"/>
    <cellStyle name="_DEM-WP (C) Power Cost 2006GRC Order_Book2_Electric Rev Req Model (2009 GRC) Revised 01-18-2010" xfId="506"/>
    <cellStyle name="_DEM-WP (C) Power Cost 2006GRC Order_Book2_Final Order Electric EXHIBIT A-1" xfId="507"/>
    <cellStyle name="_DEM-WP (C) Power Cost 2006GRC Order_Book4" xfId="508"/>
    <cellStyle name="_DEM-WP (C) Power Cost 2006GRC Order_Book9" xfId="509"/>
    <cellStyle name="_DEM-WP (C) Power Cost 2006GRC Order_PCA 10 -  Exhibit D from A Kellogg Jan 2011" xfId="510"/>
    <cellStyle name="_DEM-WP (C) Power Cost 2006GRC Order_PCA 10 -  Exhibit D from A Kellogg July 2011" xfId="511"/>
    <cellStyle name="_DEM-WP (C) Power Cost 2006GRC Order_PCA 9 -  Exhibit D April 2010" xfId="512"/>
    <cellStyle name="_DEM-WP (C) Power Cost 2006GRC Order_PCA 9 -  Exhibit D Nov 2010" xfId="513"/>
    <cellStyle name="_DEM-WP (C) Power Cost 2006GRC Order_PCA 9 - Exhibit D at August 2010" xfId="514"/>
    <cellStyle name="_DEM-WP (C) Power Cost 2006GRC Order_PCA 9 - Exhibit D June 2010 GRC" xfId="515"/>
    <cellStyle name="_DEM-WP (C) Power Cost 2006GRC Order_Power Costs - Comparison bx Rbtl-Staff-Jt-PC" xfId="516"/>
    <cellStyle name="_DEM-WP (C) Power Cost 2006GRC Order_Power Costs - Comparison bx Rbtl-Staff-Jt-PC_Adj Bench DR 3 for Initial Briefs (Electric)" xfId="517"/>
    <cellStyle name="_DEM-WP (C) Power Cost 2006GRC Order_Power Costs - Comparison bx Rbtl-Staff-Jt-PC_Electric Rev Req Model (2009 GRC) Rebuttal" xfId="518"/>
    <cellStyle name="_DEM-WP (C) Power Cost 2006GRC Order_Power Costs - Comparison bx Rbtl-Staff-Jt-PC_Electric Rev Req Model (2009 GRC) Rebuttal REmoval of New  WH Solar AdjustMI" xfId="519"/>
    <cellStyle name="_DEM-WP (C) Power Cost 2006GRC Order_Power Costs - Comparison bx Rbtl-Staff-Jt-PC_Electric Rev Req Model (2009 GRC) Revised 01-18-2010" xfId="520"/>
    <cellStyle name="_DEM-WP (C) Power Cost 2006GRC Order_Power Costs - Comparison bx Rbtl-Staff-Jt-PC_Final Order Electric EXHIBIT A-1" xfId="521"/>
    <cellStyle name="_DEM-WP (C) Power Cost 2006GRC Order_Rebuttal Power Costs" xfId="522"/>
    <cellStyle name="_DEM-WP (C) Power Cost 2006GRC Order_Rebuttal Power Costs_Adj Bench DR 3 for Initial Briefs (Electric)" xfId="523"/>
    <cellStyle name="_DEM-WP (C) Power Cost 2006GRC Order_Rebuttal Power Costs_Electric Rev Req Model (2009 GRC) Rebuttal" xfId="524"/>
    <cellStyle name="_DEM-WP (C) Power Cost 2006GRC Order_Rebuttal Power Costs_Electric Rev Req Model (2009 GRC) Rebuttal REmoval of New  WH Solar AdjustMI" xfId="525"/>
    <cellStyle name="_DEM-WP (C) Power Cost 2006GRC Order_Rebuttal Power Costs_Electric Rev Req Model (2009 GRC) Revised 01-18-2010" xfId="526"/>
    <cellStyle name="_DEM-WP (C) Power Cost 2006GRC Order_Rebuttal Power Costs_Final Order Electric EXHIBIT A-1" xfId="527"/>
    <cellStyle name="_DEM-WP Revised (HC) Wild Horse 2006GRC" xfId="528"/>
    <cellStyle name="_DEM-WP Revised (HC) Wild Horse 2006GRC_16.37E Wild Horse Expansion DeferralRevwrkingfile SF" xfId="529"/>
    <cellStyle name="_DEM-WP Revised (HC) Wild Horse 2006GRC_2009 GRC Compl Filing - Exhibit D" xfId="530"/>
    <cellStyle name="_DEM-WP Revised (HC) Wild Horse 2006GRC_Adj Bench DR 3 for Initial Briefs (Electric)" xfId="531"/>
    <cellStyle name="_DEM-WP Revised (HC) Wild Horse 2006GRC_Book2" xfId="532"/>
    <cellStyle name="_DEM-WP Revised (HC) Wild Horse 2006GRC_Book4" xfId="533"/>
    <cellStyle name="_DEM-WP Revised (HC) Wild Horse 2006GRC_Electric Rev Req Model (2009 GRC) " xfId="534"/>
    <cellStyle name="_DEM-WP Revised (HC) Wild Horse 2006GRC_Electric Rev Req Model (2009 GRC) Rebuttal" xfId="535"/>
    <cellStyle name="_DEM-WP Revised (HC) Wild Horse 2006GRC_Electric Rev Req Model (2009 GRC) Rebuttal REmoval of New  WH Solar AdjustMI" xfId="536"/>
    <cellStyle name="_DEM-WP Revised (HC) Wild Horse 2006GRC_Electric Rev Req Model (2009 GRC) Revised 01-18-2010" xfId="537"/>
    <cellStyle name="_DEM-WP Revised (HC) Wild Horse 2006GRC_Final Order Electric EXHIBIT A-1" xfId="538"/>
    <cellStyle name="_DEM-WP Revised (HC) Wild Horse 2006GRC_Power Costs - Comparison bx Rbtl-Staff-Jt-PC" xfId="539"/>
    <cellStyle name="_DEM-WP Revised (HC) Wild Horse 2006GRC_Rebuttal Power Costs" xfId="540"/>
    <cellStyle name="_DEM-WP Revised (HC) Wild Horse 2006GRC_TENASKA REGULATORY ASSET" xfId="541"/>
    <cellStyle name="_DEM-WP(C) Colstrip FOR" xfId="542"/>
    <cellStyle name="_DEM-WP(C) Colstrip FOR_(C) WHE Proforma with ITC cash grant 10 Yr Amort_for rebuttal_120709" xfId="543"/>
    <cellStyle name="_DEM-WP(C) Colstrip FOR_16.07E Wild Horse Wind Expansionwrkingfile" xfId="544"/>
    <cellStyle name="_DEM-WP(C) Colstrip FOR_16.07E Wild Horse Wind Expansionwrkingfile SF" xfId="545"/>
    <cellStyle name="_DEM-WP(C) Colstrip FOR_16.37E Wild Horse Expansion DeferralRevwrkingfile SF" xfId="546"/>
    <cellStyle name="_DEM-WP(C) Colstrip FOR_Adj Bench DR 3 for Initial Briefs (Electric)" xfId="547"/>
    <cellStyle name="_DEM-WP(C) Colstrip FOR_Book2" xfId="548"/>
    <cellStyle name="_DEM-WP(C) Colstrip FOR_Book2_Adj Bench DR 3 for Initial Briefs (Electric)" xfId="549"/>
    <cellStyle name="_DEM-WP(C) Colstrip FOR_Book2_Electric Rev Req Model (2009 GRC) Rebuttal" xfId="550"/>
    <cellStyle name="_DEM-WP(C) Colstrip FOR_Book2_Electric Rev Req Model (2009 GRC) Rebuttal REmoval of New  WH Solar AdjustMI" xfId="551"/>
    <cellStyle name="_DEM-WP(C) Colstrip FOR_Book2_Electric Rev Req Model (2009 GRC) Revised 01-18-2010" xfId="552"/>
    <cellStyle name="_DEM-WP(C) Colstrip FOR_Book2_Final Order Electric EXHIBIT A-1" xfId="553"/>
    <cellStyle name="_DEM-WP(C) Colstrip FOR_Electric Rev Req Model (2009 GRC) Rebuttal" xfId="554"/>
    <cellStyle name="_DEM-WP(C) Colstrip FOR_Electric Rev Req Model (2009 GRC) Rebuttal REmoval of New  WH Solar AdjustMI" xfId="555"/>
    <cellStyle name="_DEM-WP(C) Colstrip FOR_Electric Rev Req Model (2009 GRC) Revised 01-18-2010" xfId="556"/>
    <cellStyle name="_DEM-WP(C) Colstrip FOR_Final Order Electric EXHIBIT A-1" xfId="557"/>
    <cellStyle name="_DEM-WP(C) Colstrip FOR_Rebuttal Power Costs" xfId="558"/>
    <cellStyle name="_DEM-WP(C) Colstrip FOR_Rebuttal Power Costs_Adj Bench DR 3 for Initial Briefs (Electric)" xfId="559"/>
    <cellStyle name="_DEM-WP(C) Colstrip FOR_Rebuttal Power Costs_Electric Rev Req Model (2009 GRC) Rebuttal" xfId="560"/>
    <cellStyle name="_DEM-WP(C) Colstrip FOR_Rebuttal Power Costs_Electric Rev Req Model (2009 GRC) Rebuttal REmoval of New  WH Solar AdjustMI" xfId="561"/>
    <cellStyle name="_DEM-WP(C) Colstrip FOR_Rebuttal Power Costs_Electric Rev Req Model (2009 GRC) Revised 01-18-2010" xfId="562"/>
    <cellStyle name="_DEM-WP(C) Colstrip FOR_Rebuttal Power Costs_Final Order Electric EXHIBIT A-1" xfId="563"/>
    <cellStyle name="_DEM-WP(C) Colstrip FOR_TENASKA REGULATORY ASSET" xfId="564"/>
    <cellStyle name="_DEM-WP(C) Costs not in AURORA 2006GRC" xfId="565"/>
    <cellStyle name="_DEM-WP(C) Costs not in AURORA 2006GRC_(C) WHE Proforma with ITC cash grant 10 Yr Amort_for deferral_102809" xfId="566"/>
    <cellStyle name="_DEM-WP(C) Costs not in AURORA 2006GRC_(C) WHE Proforma with ITC cash grant 10 Yr Amort_for deferral_102809_16.07E Wild Horse Wind Expansionwrkingfile" xfId="567"/>
    <cellStyle name="_DEM-WP(C) Costs not in AURORA 2006GRC_(C) WHE Proforma with ITC cash grant 10 Yr Amort_for deferral_102809_16.07E Wild Horse Wind Expansionwrkingfile SF" xfId="568"/>
    <cellStyle name="_DEM-WP(C) Costs not in AURORA 2006GRC_(C) WHE Proforma with ITC cash grant 10 Yr Amort_for deferral_102809_16.37E Wild Horse Expansion DeferralRevwrkingfile SF" xfId="569"/>
    <cellStyle name="_DEM-WP(C) Costs not in AURORA 2006GRC_(C) WHE Proforma with ITC cash grant 10 Yr Amort_for rebuttal_120709" xfId="570"/>
    <cellStyle name="_DEM-WP(C) Costs not in AURORA 2006GRC_04.07E Wild Horse Wind Expansion" xfId="571"/>
    <cellStyle name="_DEM-WP(C) Costs not in AURORA 2006GRC_04.07E Wild Horse Wind Expansion_16.07E Wild Horse Wind Expansionwrkingfile" xfId="572"/>
    <cellStyle name="_DEM-WP(C) Costs not in AURORA 2006GRC_04.07E Wild Horse Wind Expansion_16.07E Wild Horse Wind Expansionwrkingfile SF" xfId="573"/>
    <cellStyle name="_DEM-WP(C) Costs not in AURORA 2006GRC_04.07E Wild Horse Wind Expansion_16.37E Wild Horse Expansion DeferralRevwrkingfile SF" xfId="574"/>
    <cellStyle name="_DEM-WP(C) Costs not in AURORA 2006GRC_16.07E Wild Horse Wind Expansionwrkingfile" xfId="575"/>
    <cellStyle name="_DEM-WP(C) Costs not in AURORA 2006GRC_16.07E Wild Horse Wind Expansionwrkingfile SF" xfId="576"/>
    <cellStyle name="_DEM-WP(C) Costs not in AURORA 2006GRC_16.37E Wild Horse Expansion DeferralRevwrkingfile SF" xfId="577"/>
    <cellStyle name="_DEM-WP(C) Costs not in AURORA 2006GRC_2009 Compliance Filing PCA Exhibits for GRC" xfId="578"/>
    <cellStyle name="_DEM-WP(C) Costs not in AURORA 2006GRC_2009 GRC Compl Filing - Exhibit D" xfId="579"/>
    <cellStyle name="_DEM-WP(C) Costs not in AURORA 2006GRC_4 31 Regulatory Assets and Liabilities  7 06- Exhibit D" xfId="580"/>
    <cellStyle name="_DEM-WP(C) Costs not in AURORA 2006GRC_4 32 Regulatory Assets and Liabilities  7 06- Exhibit D" xfId="581"/>
    <cellStyle name="_DEM-WP(C) Costs not in AURORA 2006GRC_Book2" xfId="582"/>
    <cellStyle name="_DEM-WP(C) Costs not in AURORA 2006GRC_Book2_Adj Bench DR 3 for Initial Briefs (Electric)" xfId="583"/>
    <cellStyle name="_DEM-WP(C) Costs not in AURORA 2006GRC_Book2_Electric Rev Req Model (2009 GRC) Rebuttal" xfId="584"/>
    <cellStyle name="_DEM-WP(C) Costs not in AURORA 2006GRC_Book2_Electric Rev Req Model (2009 GRC) Rebuttal REmoval of New  WH Solar AdjustMI" xfId="585"/>
    <cellStyle name="_DEM-WP(C) Costs not in AURORA 2006GRC_Book2_Electric Rev Req Model (2009 GRC) Revised 01-18-2010" xfId="586"/>
    <cellStyle name="_DEM-WP(C) Costs not in AURORA 2006GRC_Book2_Final Order Electric EXHIBIT A-1" xfId="587"/>
    <cellStyle name="_DEM-WP(C) Costs not in AURORA 2006GRC_Book4" xfId="588"/>
    <cellStyle name="_DEM-WP(C) Costs not in AURORA 2006GRC_Book9" xfId="589"/>
    <cellStyle name="_DEM-WP(C) Costs not in AURORA 2006GRC_PCA 10 -  Exhibit D from A Kellogg Jan 2011" xfId="590"/>
    <cellStyle name="_DEM-WP(C) Costs not in AURORA 2006GRC_PCA 10 -  Exhibit D from A Kellogg July 2011" xfId="591"/>
    <cellStyle name="_DEM-WP(C) Costs not in AURORA 2006GRC_PCA 9 -  Exhibit D April 2010" xfId="592"/>
    <cellStyle name="_DEM-WP(C) Costs not in AURORA 2006GRC_PCA 9 -  Exhibit D Nov 2010" xfId="593"/>
    <cellStyle name="_DEM-WP(C) Costs not in AURORA 2006GRC_PCA 9 - Exhibit D at August 2010" xfId="594"/>
    <cellStyle name="_DEM-WP(C) Costs not in AURORA 2006GRC_PCA 9 - Exhibit D June 2010 GRC" xfId="595"/>
    <cellStyle name="_DEM-WP(C) Costs not in AURORA 2006GRC_Power Costs - Comparison bx Rbtl-Staff-Jt-PC" xfId="596"/>
    <cellStyle name="_DEM-WP(C) Costs not in AURORA 2006GRC_Power Costs - Comparison bx Rbtl-Staff-Jt-PC_Adj Bench DR 3 for Initial Briefs (Electric)" xfId="597"/>
    <cellStyle name="_DEM-WP(C) Costs not in AURORA 2006GRC_Power Costs - Comparison bx Rbtl-Staff-Jt-PC_Electric Rev Req Model (2009 GRC) Rebuttal" xfId="598"/>
    <cellStyle name="_DEM-WP(C) Costs not in AURORA 2006GRC_Power Costs - Comparison bx Rbtl-Staff-Jt-PC_Electric Rev Req Model (2009 GRC) Rebuttal REmoval of New  WH Solar AdjustMI" xfId="599"/>
    <cellStyle name="_DEM-WP(C) Costs not in AURORA 2006GRC_Power Costs - Comparison bx Rbtl-Staff-Jt-PC_Electric Rev Req Model (2009 GRC) Revised 01-18-2010" xfId="600"/>
    <cellStyle name="_DEM-WP(C) Costs not in AURORA 2006GRC_Power Costs - Comparison bx Rbtl-Staff-Jt-PC_Final Order Electric EXHIBIT A-1" xfId="601"/>
    <cellStyle name="_DEM-WP(C) Costs not in AURORA 2006GRC_Rebuttal Power Costs" xfId="602"/>
    <cellStyle name="_DEM-WP(C) Costs not in AURORA 2006GRC_Rebuttal Power Costs_Adj Bench DR 3 for Initial Briefs (Electric)" xfId="603"/>
    <cellStyle name="_DEM-WP(C) Costs not in AURORA 2006GRC_Rebuttal Power Costs_Electric Rev Req Model (2009 GRC) Rebuttal" xfId="604"/>
    <cellStyle name="_DEM-WP(C) Costs not in AURORA 2006GRC_Rebuttal Power Costs_Electric Rev Req Model (2009 GRC) Rebuttal REmoval of New  WH Solar AdjustMI" xfId="605"/>
    <cellStyle name="_DEM-WP(C) Costs not in AURORA 2006GRC_Rebuttal Power Costs_Electric Rev Req Model (2009 GRC) Revised 01-18-2010" xfId="606"/>
    <cellStyle name="_DEM-WP(C) Costs not in AURORA 2006GRC_Rebuttal Power Costs_Final Order Electric EXHIBIT A-1" xfId="607"/>
    <cellStyle name="_DEM-WP(C) Costs not in AURORA 2007GRC" xfId="608"/>
    <cellStyle name="_DEM-WP(C) Costs not in AURORA 2007GRC_16.37E Wild Horse Expansion DeferralRevwrkingfile SF" xfId="609"/>
    <cellStyle name="_DEM-WP(C) Costs not in AURORA 2007GRC_2009 GRC Compl Filing - Exhibit D" xfId="610"/>
    <cellStyle name="_DEM-WP(C) Costs not in AURORA 2007GRC_Adj Bench DR 3 for Initial Briefs (Electric)" xfId="611"/>
    <cellStyle name="_DEM-WP(C) Costs not in AURORA 2007GRC_Book2" xfId="612"/>
    <cellStyle name="_DEM-WP(C) Costs not in AURORA 2007GRC_Book4" xfId="613"/>
    <cellStyle name="_DEM-WP(C) Costs not in AURORA 2007GRC_Electric Rev Req Model (2009 GRC) " xfId="614"/>
    <cellStyle name="_DEM-WP(C) Costs not in AURORA 2007GRC_Electric Rev Req Model (2009 GRC) Rebuttal" xfId="615"/>
    <cellStyle name="_DEM-WP(C) Costs not in AURORA 2007GRC_Electric Rev Req Model (2009 GRC) Rebuttal REmoval of New  WH Solar AdjustMI" xfId="616"/>
    <cellStyle name="_DEM-WP(C) Costs not in AURORA 2007GRC_Electric Rev Req Model (2009 GRC) Revised 01-18-2010" xfId="617"/>
    <cellStyle name="_DEM-WP(C) Costs not in AURORA 2007GRC_Final Order Electric EXHIBIT A-1" xfId="618"/>
    <cellStyle name="_DEM-WP(C) Costs not in AURORA 2007GRC_Power Costs - Comparison bx Rbtl-Staff-Jt-PC" xfId="619"/>
    <cellStyle name="_DEM-WP(C) Costs not in AURORA 2007GRC_Rebuttal Power Costs" xfId="620"/>
    <cellStyle name="_DEM-WP(C) Costs not in AURORA 2007GRC_TENASKA REGULATORY ASSET" xfId="621"/>
    <cellStyle name="_DEM-WP(C) Costs not in AURORA 2007PCORC-5.07Update" xfId="622"/>
    <cellStyle name="_DEM-WP(C) Costs not in AURORA 2007PCORC-5.07Update_16.37E Wild Horse Expansion DeferralRevwrkingfile SF" xfId="623"/>
    <cellStyle name="_DEM-WP(C) Costs not in AURORA 2007PCORC-5.07Update_2009 GRC Compl Filing - Exhibit D" xfId="624"/>
    <cellStyle name="_DEM-WP(C) Costs not in AURORA 2007PCORC-5.07Update_Adj Bench DR 3 for Initial Briefs (Electric)" xfId="625"/>
    <cellStyle name="_DEM-WP(C) Costs not in AURORA 2007PCORC-5.07Update_Book2" xfId="626"/>
    <cellStyle name="_DEM-WP(C) Costs not in AURORA 2007PCORC-5.07Update_Book4" xfId="627"/>
    <cellStyle name="_DEM-WP(C) Costs not in AURORA 2007PCORC-5.07Update_DEM-WP(C) Production O&amp;M 2009GRC Rebuttal" xfId="628"/>
    <cellStyle name="_DEM-WP(C) Costs not in AURORA 2007PCORC-5.07Update_DEM-WP(C) Production O&amp;M 2009GRC Rebuttal_Adj Bench DR 3 for Initial Briefs (Electric)" xfId="629"/>
    <cellStyle name="_DEM-WP(C) Costs not in AURORA 2007PCORC-5.07Update_DEM-WP(C) Production O&amp;M 2009GRC Rebuttal_Book2" xfId="630"/>
    <cellStyle name="_DEM-WP(C) Costs not in AURORA 2007PCORC-5.07Update_DEM-WP(C) Production O&amp;M 2009GRC Rebuttal_Book2_Adj Bench DR 3 for Initial Briefs (Electric)" xfId="631"/>
    <cellStyle name="_DEM-WP(C) Costs not in AURORA 2007PCORC-5.07Update_DEM-WP(C) Production O&amp;M 2009GRC Rebuttal_Book2_Electric Rev Req Model (2009 GRC) Rebuttal" xfId="632"/>
    <cellStyle name="_DEM-WP(C) Costs not in AURORA 2007PCORC-5.07Update_DEM-WP(C) Production O&amp;M 2009GRC Rebuttal_Book2_Electric Rev Req Model (2009 GRC) Rebuttal REmoval of New  WH Solar AdjustMI" xfId="633"/>
    <cellStyle name="_DEM-WP(C) Costs not in AURORA 2007PCORC-5.07Update_DEM-WP(C) Production O&amp;M 2009GRC Rebuttal_Book2_Electric Rev Req Model (2009 GRC) Revised 01-18-2010" xfId="634"/>
    <cellStyle name="_DEM-WP(C) Costs not in AURORA 2007PCORC-5.07Update_DEM-WP(C) Production O&amp;M 2009GRC Rebuttal_Book2_Final Order Electric EXHIBIT A-1" xfId="635"/>
    <cellStyle name="_DEM-WP(C) Costs not in AURORA 2007PCORC-5.07Update_DEM-WP(C) Production O&amp;M 2009GRC Rebuttal_Electric Rev Req Model (2009 GRC) Rebuttal" xfId="636"/>
    <cellStyle name="_DEM-WP(C) Costs not in AURORA 2007PCORC-5.07Update_DEM-WP(C) Production O&amp;M 2009GRC Rebuttal_Electric Rev Req Model (2009 GRC) Rebuttal REmoval of New  WH Solar AdjustMI" xfId="637"/>
    <cellStyle name="_DEM-WP(C) Costs not in AURORA 2007PCORC-5.07Update_DEM-WP(C) Production O&amp;M 2009GRC Rebuttal_Electric Rev Req Model (2009 GRC) Revised 01-18-2010" xfId="638"/>
    <cellStyle name="_DEM-WP(C) Costs not in AURORA 2007PCORC-5.07Update_DEM-WP(C) Production O&amp;M 2009GRC Rebuttal_Final Order Electric EXHIBIT A-1" xfId="639"/>
    <cellStyle name="_DEM-WP(C) Costs not in AURORA 2007PCORC-5.07Update_DEM-WP(C) Production O&amp;M 2009GRC Rebuttal_Rebuttal Power Costs" xfId="640"/>
    <cellStyle name="_DEM-WP(C) Costs not in AURORA 2007PCORC-5.07Update_DEM-WP(C) Production O&amp;M 2009GRC Rebuttal_Rebuttal Power Costs_Adj Bench DR 3 for Initial Briefs (Electric)" xfId="641"/>
    <cellStyle name="_DEM-WP(C) Costs not in AURORA 2007PCORC-5.07Update_DEM-WP(C) Production O&amp;M 2009GRC Rebuttal_Rebuttal Power Costs_Electric Rev Req Model (2009 GRC) Rebuttal" xfId="642"/>
    <cellStyle name="_DEM-WP(C) Costs not in AURORA 2007PCORC-5.07Update_DEM-WP(C) Production O&amp;M 2009GRC Rebuttal_Rebuttal Power Costs_Electric Rev Req Model (2009 GRC) Rebuttal REmoval of New  WH Solar AdjustMI" xfId="643"/>
    <cellStyle name="_DEM-WP(C) Costs not in AURORA 2007PCORC-5.07Update_DEM-WP(C) Production O&amp;M 2009GRC Rebuttal_Rebuttal Power Costs_Electric Rev Req Model (2009 GRC) Revised 01-18-2010" xfId="644"/>
    <cellStyle name="_DEM-WP(C) Costs not in AURORA 2007PCORC-5.07Update_DEM-WP(C) Production O&amp;M 2009GRC Rebuttal_Rebuttal Power Costs_Final Order Electric EXHIBIT A-1" xfId="645"/>
    <cellStyle name="_DEM-WP(C) Costs not in AURORA 2007PCORC-5.07Update_Electric Rev Req Model (2009 GRC) " xfId="646"/>
    <cellStyle name="_DEM-WP(C) Costs not in AURORA 2007PCORC-5.07Update_Electric Rev Req Model (2009 GRC) Rebuttal" xfId="647"/>
    <cellStyle name="_DEM-WP(C) Costs not in AURORA 2007PCORC-5.07Update_Electric Rev Req Model (2009 GRC) Rebuttal REmoval of New  WH Solar AdjustMI" xfId="648"/>
    <cellStyle name="_DEM-WP(C) Costs not in AURORA 2007PCORC-5.07Update_Electric Rev Req Model (2009 GRC) Revised 01-18-2010" xfId="649"/>
    <cellStyle name="_DEM-WP(C) Costs not in AURORA 2007PCORC-5.07Update_Final Order Electric EXHIBIT A-1" xfId="650"/>
    <cellStyle name="_DEM-WP(C) Costs not in AURORA 2007PCORC-5.07Update_Power Costs - Comparison bx Rbtl-Staff-Jt-PC" xfId="651"/>
    <cellStyle name="_DEM-WP(C) Costs not in AURORA 2007PCORC-5.07Update_Rebuttal Power Costs" xfId="652"/>
    <cellStyle name="_DEM-WP(C) Costs not in AURORA 2007PCORC-5.07Update_TENASKA REGULATORY ASSET" xfId="653"/>
    <cellStyle name="_DEM-WP(C) Prod O&amp;M 2007GRC" xfId="654"/>
    <cellStyle name="_DEM-WP(C) Prod O&amp;M 2007GRC_Adj Bench DR 3 for Initial Briefs (Electric)" xfId="655"/>
    <cellStyle name="_DEM-WP(C) Prod O&amp;M 2007GRC_Book2" xfId="656"/>
    <cellStyle name="_DEM-WP(C) Prod O&amp;M 2007GRC_Book2_Adj Bench DR 3 for Initial Briefs (Electric)" xfId="657"/>
    <cellStyle name="_DEM-WP(C) Prod O&amp;M 2007GRC_Book2_Electric Rev Req Model (2009 GRC) Rebuttal" xfId="658"/>
    <cellStyle name="_DEM-WP(C) Prod O&amp;M 2007GRC_Book2_Electric Rev Req Model (2009 GRC) Rebuttal REmoval of New  WH Solar AdjustMI" xfId="659"/>
    <cellStyle name="_DEM-WP(C) Prod O&amp;M 2007GRC_Book2_Electric Rev Req Model (2009 GRC) Revised 01-18-2010" xfId="660"/>
    <cellStyle name="_DEM-WP(C) Prod O&amp;M 2007GRC_Book2_Final Order Electric EXHIBIT A-1" xfId="661"/>
    <cellStyle name="_DEM-WP(C) Prod O&amp;M 2007GRC_Electric Rev Req Model (2009 GRC) Rebuttal" xfId="662"/>
    <cellStyle name="_DEM-WP(C) Prod O&amp;M 2007GRC_Electric Rev Req Model (2009 GRC) Rebuttal REmoval of New  WH Solar AdjustMI" xfId="663"/>
    <cellStyle name="_DEM-WP(C) Prod O&amp;M 2007GRC_Electric Rev Req Model (2009 GRC) Revised 01-18-2010" xfId="664"/>
    <cellStyle name="_DEM-WP(C) Prod O&amp;M 2007GRC_Final Order Electric EXHIBIT A-1" xfId="665"/>
    <cellStyle name="_DEM-WP(C) Prod O&amp;M 2007GRC_Rebuttal Power Costs" xfId="666"/>
    <cellStyle name="_DEM-WP(C) Prod O&amp;M 2007GRC_Rebuttal Power Costs_Adj Bench DR 3 for Initial Briefs (Electric)" xfId="667"/>
    <cellStyle name="_DEM-WP(C) Prod O&amp;M 2007GRC_Rebuttal Power Costs_Electric Rev Req Model (2009 GRC) Rebuttal" xfId="668"/>
    <cellStyle name="_DEM-WP(C) Prod O&amp;M 2007GRC_Rebuttal Power Costs_Electric Rev Req Model (2009 GRC) Rebuttal REmoval of New  WH Solar AdjustMI" xfId="669"/>
    <cellStyle name="_DEM-WP(C) Prod O&amp;M 2007GRC_Rebuttal Power Costs_Electric Rev Req Model (2009 GRC) Revised 01-18-2010" xfId="670"/>
    <cellStyle name="_DEM-WP(C) Prod O&amp;M 2007GRC_Rebuttal Power Costs_Final Order Electric EXHIBIT A-1" xfId="671"/>
    <cellStyle name="_DEM-WP(C) Rate Year Sumas by Month Update Corrected" xfId="672"/>
    <cellStyle name="_DEM-WP(C) Sumas Proforma 11.5.07" xfId="673"/>
    <cellStyle name="_DEM-WP(C) Westside Hydro Data_051007" xfId="674"/>
    <cellStyle name="_DEM-WP(C) Westside Hydro Data_051007_16.37E Wild Horse Expansion DeferralRevwrkingfile SF" xfId="675"/>
    <cellStyle name="_DEM-WP(C) Westside Hydro Data_051007_2009 GRC Compl Filing - Exhibit D" xfId="676"/>
    <cellStyle name="_DEM-WP(C) Westside Hydro Data_051007_Adj Bench DR 3 for Initial Briefs (Electric)" xfId="677"/>
    <cellStyle name="_DEM-WP(C) Westside Hydro Data_051007_Book2" xfId="678"/>
    <cellStyle name="_DEM-WP(C) Westside Hydro Data_051007_Book4" xfId="679"/>
    <cellStyle name="_DEM-WP(C) Westside Hydro Data_051007_Electric Rev Req Model (2009 GRC) " xfId="680"/>
    <cellStyle name="_DEM-WP(C) Westside Hydro Data_051007_Electric Rev Req Model (2009 GRC) Rebuttal" xfId="681"/>
    <cellStyle name="_DEM-WP(C) Westside Hydro Data_051007_Electric Rev Req Model (2009 GRC) Rebuttal REmoval of New  WH Solar AdjustMI" xfId="682"/>
    <cellStyle name="_DEM-WP(C) Westside Hydro Data_051007_Electric Rev Req Model (2009 GRC) Revised 01-18-2010" xfId="683"/>
    <cellStyle name="_DEM-WP(C) Westside Hydro Data_051007_Final Order Electric EXHIBIT A-1" xfId="684"/>
    <cellStyle name="_DEM-WP(C) Westside Hydro Data_051007_Power Costs - Comparison bx Rbtl-Staff-Jt-PC" xfId="685"/>
    <cellStyle name="_DEM-WP(C) Westside Hydro Data_051007_Rebuttal Power Costs" xfId="686"/>
    <cellStyle name="_DEM-WP(C) Westside Hydro Data_051007_TENASKA REGULATORY ASSET" xfId="687"/>
    <cellStyle name="_x0013__Electric Rev Req Model (2009 GRC) " xfId="688"/>
    <cellStyle name="_x0013__Electric Rev Req Model (2009 GRC) Rebuttal" xfId="689"/>
    <cellStyle name="_x0013__Electric Rev Req Model (2009 GRC) Rebuttal REmoval of New  WH Solar AdjustMI" xfId="690"/>
    <cellStyle name="_x0013__Electric Rev Req Model (2009 GRC) Revised 01-18-2010" xfId="691"/>
    <cellStyle name="_x0013__Final Order Electric EXHIBIT A-1" xfId="692"/>
    <cellStyle name="_Fixed Gas Transport 1 19 09" xfId="693"/>
    <cellStyle name="_Fuel Prices 4-14" xfId="694"/>
    <cellStyle name="_Fuel Prices 4-14_04 07E Wild Horse Wind Expansion (C) (2)" xfId="695"/>
    <cellStyle name="_Fuel Prices 4-14_04 07E Wild Horse Wind Expansion (C) (2)_Adj Bench DR 3 for Initial Briefs (Electric)" xfId="696"/>
    <cellStyle name="_Fuel Prices 4-14_04 07E Wild Horse Wind Expansion (C) (2)_Electric Rev Req Model (2009 GRC) " xfId="697"/>
    <cellStyle name="_Fuel Prices 4-14_04 07E Wild Horse Wind Expansion (C) (2)_Electric Rev Req Model (2009 GRC) Rebuttal" xfId="698"/>
    <cellStyle name="_Fuel Prices 4-14_04 07E Wild Horse Wind Expansion (C) (2)_Electric Rev Req Model (2009 GRC) Rebuttal REmoval of New  WH Solar AdjustMI" xfId="699"/>
    <cellStyle name="_Fuel Prices 4-14_04 07E Wild Horse Wind Expansion (C) (2)_Electric Rev Req Model (2009 GRC) Revised 01-18-2010" xfId="700"/>
    <cellStyle name="_Fuel Prices 4-14_04 07E Wild Horse Wind Expansion (C) (2)_Final Order Electric EXHIBIT A-1" xfId="701"/>
    <cellStyle name="_Fuel Prices 4-14_04 07E Wild Horse Wind Expansion (C) (2)_TENASKA REGULATORY ASSET" xfId="702"/>
    <cellStyle name="_Fuel Prices 4-14_16.37E Wild Horse Expansion DeferralRevwrkingfile SF" xfId="703"/>
    <cellStyle name="_Fuel Prices 4-14_2009 Compliance Filing PCA Exhibits for GRC" xfId="704"/>
    <cellStyle name="_Fuel Prices 4-14_2009 GRC Compl Filing - Exhibit D" xfId="705"/>
    <cellStyle name="_Fuel Prices 4-14_4 31 Regulatory Assets and Liabilities  7 06- Exhibit D" xfId="706"/>
    <cellStyle name="_Fuel Prices 4-14_4 32 Regulatory Assets and Liabilities  7 06- Exhibit D" xfId="707"/>
    <cellStyle name="_Fuel Prices 4-14_Book2" xfId="708"/>
    <cellStyle name="_Fuel Prices 4-14_Book2_Adj Bench DR 3 for Initial Briefs (Electric)" xfId="709"/>
    <cellStyle name="_Fuel Prices 4-14_Book2_Electric Rev Req Model (2009 GRC) Rebuttal" xfId="710"/>
    <cellStyle name="_Fuel Prices 4-14_Book2_Electric Rev Req Model (2009 GRC) Rebuttal REmoval of New  WH Solar AdjustMI" xfId="711"/>
    <cellStyle name="_Fuel Prices 4-14_Book2_Electric Rev Req Model (2009 GRC) Revised 01-18-2010" xfId="712"/>
    <cellStyle name="_Fuel Prices 4-14_Book2_Final Order Electric EXHIBIT A-1" xfId="713"/>
    <cellStyle name="_Fuel Prices 4-14_Book4" xfId="714"/>
    <cellStyle name="_Fuel Prices 4-14_Book9" xfId="715"/>
    <cellStyle name="_Fuel Prices 4-14_PCA 10 -  Exhibit D from A Kellogg Jan 2011" xfId="716"/>
    <cellStyle name="_Fuel Prices 4-14_PCA 10 -  Exhibit D from A Kellogg July 2011" xfId="717"/>
    <cellStyle name="_Fuel Prices 4-14_PCA 9 -  Exhibit D April 2010" xfId="718"/>
    <cellStyle name="_Fuel Prices 4-14_PCA 9 -  Exhibit D Nov 2010" xfId="719"/>
    <cellStyle name="_Fuel Prices 4-14_PCA 9 - Exhibit D at August 2010" xfId="720"/>
    <cellStyle name="_Fuel Prices 4-14_PCA 9 - Exhibit D June 2010 GRC" xfId="721"/>
    <cellStyle name="_Fuel Prices 4-14_Power Costs - Comparison bx Rbtl-Staff-Jt-PC" xfId="722"/>
    <cellStyle name="_Fuel Prices 4-14_Power Costs - Comparison bx Rbtl-Staff-Jt-PC_Adj Bench DR 3 for Initial Briefs (Electric)" xfId="723"/>
    <cellStyle name="_Fuel Prices 4-14_Power Costs - Comparison bx Rbtl-Staff-Jt-PC_Electric Rev Req Model (2009 GRC) Rebuttal" xfId="724"/>
    <cellStyle name="_Fuel Prices 4-14_Power Costs - Comparison bx Rbtl-Staff-Jt-PC_Electric Rev Req Model (2009 GRC) Rebuttal REmoval of New  WH Solar AdjustMI" xfId="725"/>
    <cellStyle name="_Fuel Prices 4-14_Power Costs - Comparison bx Rbtl-Staff-Jt-PC_Electric Rev Req Model (2009 GRC) Revised 01-18-2010" xfId="726"/>
    <cellStyle name="_Fuel Prices 4-14_Power Costs - Comparison bx Rbtl-Staff-Jt-PC_Final Order Electric EXHIBIT A-1" xfId="727"/>
    <cellStyle name="_Fuel Prices 4-14_Rebuttal Power Costs" xfId="728"/>
    <cellStyle name="_Fuel Prices 4-14_Rebuttal Power Costs_Adj Bench DR 3 for Initial Briefs (Electric)" xfId="729"/>
    <cellStyle name="_Fuel Prices 4-14_Rebuttal Power Costs_Electric Rev Req Model (2009 GRC) Rebuttal" xfId="730"/>
    <cellStyle name="_Fuel Prices 4-14_Rebuttal Power Costs_Electric Rev Req Model (2009 GRC) Rebuttal REmoval of New  WH Solar AdjustMI" xfId="731"/>
    <cellStyle name="_Fuel Prices 4-14_Rebuttal Power Costs_Electric Rev Req Model (2009 GRC) Revised 01-18-2010" xfId="732"/>
    <cellStyle name="_Fuel Prices 4-14_Rebuttal Power Costs_Final Order Electric EXHIBIT A-1" xfId="733"/>
    <cellStyle name="_Gas Transportation Charges_2009GRC_120308" xfId="734"/>
    <cellStyle name="_NIM 06 Base Case Current Trends" xfId="735"/>
    <cellStyle name="_NIM 06 Base Case Current Trends_Adj Bench DR 3 for Initial Briefs (Electric)" xfId="736"/>
    <cellStyle name="_NIM 06 Base Case Current Trends_Book2" xfId="737"/>
    <cellStyle name="_NIM 06 Base Case Current Trends_Book2_Adj Bench DR 3 for Initial Briefs (Electric)" xfId="738"/>
    <cellStyle name="_NIM 06 Base Case Current Trends_Book2_Electric Rev Req Model (2009 GRC) Rebuttal" xfId="739"/>
    <cellStyle name="_NIM 06 Base Case Current Trends_Book2_Electric Rev Req Model (2009 GRC) Rebuttal REmoval of New  WH Solar AdjustMI" xfId="740"/>
    <cellStyle name="_NIM 06 Base Case Current Trends_Book2_Electric Rev Req Model (2009 GRC) Revised 01-18-2010" xfId="741"/>
    <cellStyle name="_NIM 06 Base Case Current Trends_Book2_Final Order Electric EXHIBIT A-1" xfId="742"/>
    <cellStyle name="_NIM 06 Base Case Current Trends_Electric Rev Req Model (2009 GRC) " xfId="743"/>
    <cellStyle name="_NIM 06 Base Case Current Trends_Electric Rev Req Model (2009 GRC) Rebuttal" xfId="744"/>
    <cellStyle name="_NIM 06 Base Case Current Trends_Electric Rev Req Model (2009 GRC) Rebuttal REmoval of New  WH Solar AdjustMI" xfId="745"/>
    <cellStyle name="_NIM 06 Base Case Current Trends_Electric Rev Req Model (2009 GRC) Revised 01-18-2010" xfId="746"/>
    <cellStyle name="_NIM 06 Base Case Current Trends_Final Order Electric EXHIBIT A-1" xfId="747"/>
    <cellStyle name="_NIM 06 Base Case Current Trends_Rebuttal Power Costs" xfId="748"/>
    <cellStyle name="_NIM 06 Base Case Current Trends_Rebuttal Power Costs_Adj Bench DR 3 for Initial Briefs (Electric)" xfId="749"/>
    <cellStyle name="_NIM 06 Base Case Current Trends_Rebuttal Power Costs_Electric Rev Req Model (2009 GRC) Rebuttal" xfId="750"/>
    <cellStyle name="_NIM 06 Base Case Current Trends_Rebuttal Power Costs_Electric Rev Req Model (2009 GRC) Rebuttal REmoval of New  WH Solar AdjustMI" xfId="751"/>
    <cellStyle name="_NIM 06 Base Case Current Trends_Rebuttal Power Costs_Electric Rev Req Model (2009 GRC) Revised 01-18-2010" xfId="752"/>
    <cellStyle name="_NIM 06 Base Case Current Trends_Rebuttal Power Costs_Final Order Electric EXHIBIT A-1" xfId="753"/>
    <cellStyle name="_NIM 06 Base Case Current Trends_TENASKA REGULATORY ASSET" xfId="754"/>
    <cellStyle name="_Portfolio SPlan Base Case.xls Chart 1" xfId="755"/>
    <cellStyle name="_Portfolio SPlan Base Case.xls Chart 1_Adj Bench DR 3 for Initial Briefs (Electric)" xfId="756"/>
    <cellStyle name="_Portfolio SPlan Base Case.xls Chart 1_Book2" xfId="757"/>
    <cellStyle name="_Portfolio SPlan Base Case.xls Chart 1_Book2_Adj Bench DR 3 for Initial Briefs (Electric)" xfId="758"/>
    <cellStyle name="_Portfolio SPlan Base Case.xls Chart 1_Book2_Electric Rev Req Model (2009 GRC) Rebuttal" xfId="759"/>
    <cellStyle name="_Portfolio SPlan Base Case.xls Chart 1_Book2_Electric Rev Req Model (2009 GRC) Rebuttal REmoval of New  WH Solar AdjustMI" xfId="760"/>
    <cellStyle name="_Portfolio SPlan Base Case.xls Chart 1_Book2_Electric Rev Req Model (2009 GRC) Revised 01-18-2010" xfId="761"/>
    <cellStyle name="_Portfolio SPlan Base Case.xls Chart 1_Book2_Final Order Electric EXHIBIT A-1" xfId="762"/>
    <cellStyle name="_Portfolio SPlan Base Case.xls Chart 1_Electric Rev Req Model (2009 GRC) " xfId="763"/>
    <cellStyle name="_Portfolio SPlan Base Case.xls Chart 1_Electric Rev Req Model (2009 GRC) Rebuttal" xfId="764"/>
    <cellStyle name="_Portfolio SPlan Base Case.xls Chart 1_Electric Rev Req Model (2009 GRC) Rebuttal REmoval of New  WH Solar AdjustMI" xfId="765"/>
    <cellStyle name="_Portfolio SPlan Base Case.xls Chart 1_Electric Rev Req Model (2009 GRC) Revised 01-18-2010" xfId="766"/>
    <cellStyle name="_Portfolio SPlan Base Case.xls Chart 1_Final Order Electric EXHIBIT A-1" xfId="767"/>
    <cellStyle name="_Portfolio SPlan Base Case.xls Chart 1_Rebuttal Power Costs" xfId="768"/>
    <cellStyle name="_Portfolio SPlan Base Case.xls Chart 1_Rebuttal Power Costs_Adj Bench DR 3 for Initial Briefs (Electric)" xfId="769"/>
    <cellStyle name="_Portfolio SPlan Base Case.xls Chart 1_Rebuttal Power Costs_Electric Rev Req Model (2009 GRC) Rebuttal" xfId="770"/>
    <cellStyle name="_Portfolio SPlan Base Case.xls Chart 1_Rebuttal Power Costs_Electric Rev Req Model (2009 GRC) Rebuttal REmoval of New  WH Solar AdjustMI" xfId="771"/>
    <cellStyle name="_Portfolio SPlan Base Case.xls Chart 1_Rebuttal Power Costs_Electric Rev Req Model (2009 GRC) Revised 01-18-2010" xfId="772"/>
    <cellStyle name="_Portfolio SPlan Base Case.xls Chart 1_Rebuttal Power Costs_Final Order Electric EXHIBIT A-1" xfId="773"/>
    <cellStyle name="_Portfolio SPlan Base Case.xls Chart 1_TENASKA REGULATORY ASSET" xfId="774"/>
    <cellStyle name="_Portfolio SPlan Base Case.xls Chart 2" xfId="775"/>
    <cellStyle name="_Portfolio SPlan Base Case.xls Chart 2_Adj Bench DR 3 for Initial Briefs (Electric)" xfId="776"/>
    <cellStyle name="_Portfolio SPlan Base Case.xls Chart 2_Book2" xfId="777"/>
    <cellStyle name="_Portfolio SPlan Base Case.xls Chart 2_Book2_Adj Bench DR 3 for Initial Briefs (Electric)" xfId="778"/>
    <cellStyle name="_Portfolio SPlan Base Case.xls Chart 2_Book2_Electric Rev Req Model (2009 GRC) Rebuttal" xfId="779"/>
    <cellStyle name="_Portfolio SPlan Base Case.xls Chart 2_Book2_Electric Rev Req Model (2009 GRC) Rebuttal REmoval of New  WH Solar AdjustMI" xfId="780"/>
    <cellStyle name="_Portfolio SPlan Base Case.xls Chart 2_Book2_Electric Rev Req Model (2009 GRC) Revised 01-18-2010" xfId="781"/>
    <cellStyle name="_Portfolio SPlan Base Case.xls Chart 2_Book2_Final Order Electric EXHIBIT A-1" xfId="782"/>
    <cellStyle name="_Portfolio SPlan Base Case.xls Chart 2_Electric Rev Req Model (2009 GRC) " xfId="783"/>
    <cellStyle name="_Portfolio SPlan Base Case.xls Chart 2_Electric Rev Req Model (2009 GRC) Rebuttal" xfId="784"/>
    <cellStyle name="_Portfolio SPlan Base Case.xls Chart 2_Electric Rev Req Model (2009 GRC) Rebuttal REmoval of New  WH Solar AdjustMI" xfId="785"/>
    <cellStyle name="_Portfolio SPlan Base Case.xls Chart 2_Electric Rev Req Model (2009 GRC) Revised 01-18-2010" xfId="786"/>
    <cellStyle name="_Portfolio SPlan Base Case.xls Chart 2_Final Order Electric EXHIBIT A-1" xfId="787"/>
    <cellStyle name="_Portfolio SPlan Base Case.xls Chart 2_Rebuttal Power Costs" xfId="788"/>
    <cellStyle name="_Portfolio SPlan Base Case.xls Chart 2_Rebuttal Power Costs_Adj Bench DR 3 for Initial Briefs (Electric)" xfId="789"/>
    <cellStyle name="_Portfolio SPlan Base Case.xls Chart 2_Rebuttal Power Costs_Electric Rev Req Model (2009 GRC) Rebuttal" xfId="790"/>
    <cellStyle name="_Portfolio SPlan Base Case.xls Chart 2_Rebuttal Power Costs_Electric Rev Req Model (2009 GRC) Rebuttal REmoval of New  WH Solar AdjustMI" xfId="791"/>
    <cellStyle name="_Portfolio SPlan Base Case.xls Chart 2_Rebuttal Power Costs_Electric Rev Req Model (2009 GRC) Revised 01-18-2010" xfId="792"/>
    <cellStyle name="_Portfolio SPlan Base Case.xls Chart 2_Rebuttal Power Costs_Final Order Electric EXHIBIT A-1" xfId="793"/>
    <cellStyle name="_Portfolio SPlan Base Case.xls Chart 2_TENASKA REGULATORY ASSET" xfId="794"/>
    <cellStyle name="_Portfolio SPlan Base Case.xls Chart 3" xfId="795"/>
    <cellStyle name="_Portfolio SPlan Base Case.xls Chart 3_Adj Bench DR 3 for Initial Briefs (Electric)" xfId="796"/>
    <cellStyle name="_Portfolio SPlan Base Case.xls Chart 3_Book2" xfId="797"/>
    <cellStyle name="_Portfolio SPlan Base Case.xls Chart 3_Book2_Adj Bench DR 3 for Initial Briefs (Electric)" xfId="798"/>
    <cellStyle name="_Portfolio SPlan Base Case.xls Chart 3_Book2_Electric Rev Req Model (2009 GRC) Rebuttal" xfId="799"/>
    <cellStyle name="_Portfolio SPlan Base Case.xls Chart 3_Book2_Electric Rev Req Model (2009 GRC) Rebuttal REmoval of New  WH Solar AdjustMI" xfId="800"/>
    <cellStyle name="_Portfolio SPlan Base Case.xls Chart 3_Book2_Electric Rev Req Model (2009 GRC) Revised 01-18-2010" xfId="801"/>
    <cellStyle name="_Portfolio SPlan Base Case.xls Chart 3_Book2_Final Order Electric EXHIBIT A-1" xfId="802"/>
    <cellStyle name="_Portfolio SPlan Base Case.xls Chart 3_Electric Rev Req Model (2009 GRC) " xfId="803"/>
    <cellStyle name="_Portfolio SPlan Base Case.xls Chart 3_Electric Rev Req Model (2009 GRC) Rebuttal" xfId="804"/>
    <cellStyle name="_Portfolio SPlan Base Case.xls Chart 3_Electric Rev Req Model (2009 GRC) Rebuttal REmoval of New  WH Solar AdjustMI" xfId="805"/>
    <cellStyle name="_Portfolio SPlan Base Case.xls Chart 3_Electric Rev Req Model (2009 GRC) Revised 01-18-2010" xfId="806"/>
    <cellStyle name="_Portfolio SPlan Base Case.xls Chart 3_Final Order Electric EXHIBIT A-1" xfId="807"/>
    <cellStyle name="_Portfolio SPlan Base Case.xls Chart 3_Rebuttal Power Costs" xfId="808"/>
    <cellStyle name="_Portfolio SPlan Base Case.xls Chart 3_Rebuttal Power Costs_Adj Bench DR 3 for Initial Briefs (Electric)" xfId="809"/>
    <cellStyle name="_Portfolio SPlan Base Case.xls Chart 3_Rebuttal Power Costs_Electric Rev Req Model (2009 GRC) Rebuttal" xfId="810"/>
    <cellStyle name="_Portfolio SPlan Base Case.xls Chart 3_Rebuttal Power Costs_Electric Rev Req Model (2009 GRC) Rebuttal REmoval of New  WH Solar AdjustMI" xfId="811"/>
    <cellStyle name="_Portfolio SPlan Base Case.xls Chart 3_Rebuttal Power Costs_Electric Rev Req Model (2009 GRC) Revised 01-18-2010" xfId="812"/>
    <cellStyle name="_Portfolio SPlan Base Case.xls Chart 3_Rebuttal Power Costs_Final Order Electric EXHIBIT A-1" xfId="813"/>
    <cellStyle name="_Portfolio SPlan Base Case.xls Chart 3_TENASKA REGULATORY ASSET" xfId="814"/>
    <cellStyle name="_Power Cost Value Copy 11.30.05 gas 1.09.06 AURORA at 1.10.06" xfId="815"/>
    <cellStyle name="_Power Cost Value Copy 11.30.05 gas 1.09.06 AURORA at 1.10.06_04 07E Wild Horse Wind Expansion (C) (2)" xfId="816"/>
    <cellStyle name="_Power Cost Value Copy 11.30.05 gas 1.09.06 AURORA at 1.10.06_04 07E Wild Horse Wind Expansion (C) (2)_Adj Bench DR 3 for Initial Briefs (Electric)" xfId="817"/>
    <cellStyle name="_Power Cost Value Copy 11.30.05 gas 1.09.06 AURORA at 1.10.06_04 07E Wild Horse Wind Expansion (C) (2)_Electric Rev Req Model (2009 GRC) " xfId="818"/>
    <cellStyle name="_Power Cost Value Copy 11.30.05 gas 1.09.06 AURORA at 1.10.06_04 07E Wild Horse Wind Expansion (C) (2)_Electric Rev Req Model (2009 GRC) Rebuttal" xfId="819"/>
    <cellStyle name="_Power Cost Value Copy 11.30.05 gas 1.09.06 AURORA at 1.10.06_04 07E Wild Horse Wind Expansion (C) (2)_Electric Rev Req Model (2009 GRC) Rebuttal REmoval of New  WH Solar AdjustMI" xfId="820"/>
    <cellStyle name="_Power Cost Value Copy 11.30.05 gas 1.09.06 AURORA at 1.10.06_04 07E Wild Horse Wind Expansion (C) (2)_Electric Rev Req Model (2009 GRC) Revised 01-18-2010" xfId="821"/>
    <cellStyle name="_Power Cost Value Copy 11.30.05 gas 1.09.06 AURORA at 1.10.06_04 07E Wild Horse Wind Expansion (C) (2)_Final Order Electric EXHIBIT A-1" xfId="822"/>
    <cellStyle name="_Power Cost Value Copy 11.30.05 gas 1.09.06 AURORA at 1.10.06_04 07E Wild Horse Wind Expansion (C) (2)_TENASKA REGULATORY ASSET" xfId="823"/>
    <cellStyle name="_Power Cost Value Copy 11.30.05 gas 1.09.06 AURORA at 1.10.06_16.37E Wild Horse Expansion DeferralRevwrkingfile SF" xfId="824"/>
    <cellStyle name="_Power Cost Value Copy 11.30.05 gas 1.09.06 AURORA at 1.10.06_2009 Compliance Filing PCA Exhibits for GRC" xfId="825"/>
    <cellStyle name="_Power Cost Value Copy 11.30.05 gas 1.09.06 AURORA at 1.10.06_4 31 Regulatory Assets and Liabilities  7 06- Exhibit D" xfId="826"/>
    <cellStyle name="_Power Cost Value Copy 11.30.05 gas 1.09.06 AURORA at 1.10.06_4 32 Regulatory Assets and Liabilities  7 06- Exhibit D" xfId="827"/>
    <cellStyle name="_Power Cost Value Copy 11.30.05 gas 1.09.06 AURORA at 1.10.06_Book2" xfId="828"/>
    <cellStyle name="_Power Cost Value Copy 11.30.05 gas 1.09.06 AURORA at 1.10.06_Book2_Adj Bench DR 3 for Initial Briefs (Electric)" xfId="829"/>
    <cellStyle name="_Power Cost Value Copy 11.30.05 gas 1.09.06 AURORA at 1.10.06_Book2_Electric Rev Req Model (2009 GRC) Rebuttal" xfId="830"/>
    <cellStyle name="_Power Cost Value Copy 11.30.05 gas 1.09.06 AURORA at 1.10.06_Book2_Electric Rev Req Model (2009 GRC) Rebuttal REmoval of New  WH Solar AdjustMI" xfId="831"/>
    <cellStyle name="_Power Cost Value Copy 11.30.05 gas 1.09.06 AURORA at 1.10.06_Book2_Electric Rev Req Model (2009 GRC) Revised 01-18-2010" xfId="832"/>
    <cellStyle name="_Power Cost Value Copy 11.30.05 gas 1.09.06 AURORA at 1.10.06_Book2_Final Order Electric EXHIBIT A-1" xfId="833"/>
    <cellStyle name="_Power Cost Value Copy 11.30.05 gas 1.09.06 AURORA at 1.10.06_Book4" xfId="834"/>
    <cellStyle name="_Power Cost Value Copy 11.30.05 gas 1.09.06 AURORA at 1.10.06_Book9" xfId="835"/>
    <cellStyle name="_Power Cost Value Copy 11.30.05 gas 1.09.06 AURORA at 1.10.06_Exhibit D fr R Gho 12-31-08" xfId="836"/>
    <cellStyle name="_Power Cost Value Copy 11.30.05 gas 1.09.06 AURORA at 1.10.06_Exhibit D fr R Gho 12-31-08 v2" xfId="837"/>
    <cellStyle name="_Power Cost Value Copy 11.30.05 gas 1.09.06 AURORA at 1.10.06_PCA 10 -  Exhibit D from A Kellogg Jan 2011" xfId="838"/>
    <cellStyle name="_Power Cost Value Copy 11.30.05 gas 1.09.06 AURORA at 1.10.06_PCA 10 -  Exhibit D from A Kellogg July 2011" xfId="839"/>
    <cellStyle name="_Power Cost Value Copy 11.30.05 gas 1.09.06 AURORA at 1.10.06_PCA 7 - Exhibit D update 11_30_08 (2)" xfId="840"/>
    <cellStyle name="_Power Cost Value Copy 11.30.05 gas 1.09.06 AURORA at 1.10.06_PCA 8 - Exhibit D update 12_31_09" xfId="841"/>
    <cellStyle name="_Power Cost Value Copy 11.30.05 gas 1.09.06 AURORA at 1.10.06_PCA 9 -  Exhibit D April 2010" xfId="842"/>
    <cellStyle name="_Power Cost Value Copy 11.30.05 gas 1.09.06 AURORA at 1.10.06_PCA 9 -  Exhibit D Feb 2010" xfId="843"/>
    <cellStyle name="_Power Cost Value Copy 11.30.05 gas 1.09.06 AURORA at 1.10.06_PCA 9 -  Exhibit D Feb 2010 v2" xfId="844"/>
    <cellStyle name="_Power Cost Value Copy 11.30.05 gas 1.09.06 AURORA at 1.10.06_PCA 9 -  Exhibit D Feb 2010 WF" xfId="845"/>
    <cellStyle name="_Power Cost Value Copy 11.30.05 gas 1.09.06 AURORA at 1.10.06_PCA 9 -  Exhibit D Jan 2010" xfId="846"/>
    <cellStyle name="_Power Cost Value Copy 11.30.05 gas 1.09.06 AURORA at 1.10.06_PCA 9 -  Exhibit D March 2010 (2)" xfId="847"/>
    <cellStyle name="_Power Cost Value Copy 11.30.05 gas 1.09.06 AURORA at 1.10.06_PCA 9 -  Exhibit D Nov 2010" xfId="848"/>
    <cellStyle name="_Power Cost Value Copy 11.30.05 gas 1.09.06 AURORA at 1.10.06_PCA 9 - Exhibit D at August 2010" xfId="849"/>
    <cellStyle name="_Power Cost Value Copy 11.30.05 gas 1.09.06 AURORA at 1.10.06_PCA 9 - Exhibit D June 2010 GRC" xfId="850"/>
    <cellStyle name="_Power Cost Value Copy 11.30.05 gas 1.09.06 AURORA at 1.10.06_Power Costs - Comparison bx Rbtl-Staff-Jt-PC" xfId="851"/>
    <cellStyle name="_Power Cost Value Copy 11.30.05 gas 1.09.06 AURORA at 1.10.06_Power Costs - Comparison bx Rbtl-Staff-Jt-PC_Adj Bench DR 3 for Initial Briefs (Electric)" xfId="852"/>
    <cellStyle name="_Power Cost Value Copy 11.30.05 gas 1.09.06 AURORA at 1.10.06_Power Costs - Comparison bx Rbtl-Staff-Jt-PC_Electric Rev Req Model (2009 GRC) Rebuttal" xfId="853"/>
    <cellStyle name="_Power Cost Value Copy 11.30.05 gas 1.09.06 AURORA at 1.10.06_Power Costs - Comparison bx Rbtl-Staff-Jt-PC_Electric Rev Req Model (2009 GRC) Rebuttal REmoval of New  WH Solar AdjustMI" xfId="854"/>
    <cellStyle name="_Power Cost Value Copy 11.30.05 gas 1.09.06 AURORA at 1.10.06_Power Costs - Comparison bx Rbtl-Staff-Jt-PC_Electric Rev Req Model (2009 GRC) Revised 01-18-2010" xfId="855"/>
    <cellStyle name="_Power Cost Value Copy 11.30.05 gas 1.09.06 AURORA at 1.10.06_Power Costs - Comparison bx Rbtl-Staff-Jt-PC_Final Order Electric EXHIBIT A-1" xfId="856"/>
    <cellStyle name="_Power Cost Value Copy 11.30.05 gas 1.09.06 AURORA at 1.10.06_Rebuttal Power Costs" xfId="857"/>
    <cellStyle name="_Power Cost Value Copy 11.30.05 gas 1.09.06 AURORA at 1.10.06_Rebuttal Power Costs_Adj Bench DR 3 for Initial Briefs (Electric)" xfId="858"/>
    <cellStyle name="_Power Cost Value Copy 11.30.05 gas 1.09.06 AURORA at 1.10.06_Rebuttal Power Costs_Electric Rev Req Model (2009 GRC) Rebuttal" xfId="859"/>
    <cellStyle name="_Power Cost Value Copy 11.30.05 gas 1.09.06 AURORA at 1.10.06_Rebuttal Power Costs_Electric Rev Req Model (2009 GRC) Rebuttal REmoval of New  WH Solar AdjustMI" xfId="860"/>
    <cellStyle name="_Power Cost Value Copy 11.30.05 gas 1.09.06 AURORA at 1.10.06_Rebuttal Power Costs_Electric Rev Req Model (2009 GRC) Revised 01-18-2010" xfId="861"/>
    <cellStyle name="_Power Cost Value Copy 11.30.05 gas 1.09.06 AURORA at 1.10.06_Rebuttal Power Costs_Final Order Electric EXHIBIT A-1" xfId="862"/>
    <cellStyle name="_x0013__Rebuttal Power Costs" xfId="863"/>
    <cellStyle name="_x0013__Rebuttal Power Costs_Adj Bench DR 3 for Initial Briefs (Electric)" xfId="864"/>
    <cellStyle name="_x0013__Rebuttal Power Costs_Electric Rev Req Model (2009 GRC) Rebuttal" xfId="865"/>
    <cellStyle name="_x0013__Rebuttal Power Costs_Electric Rev Req Model (2009 GRC) Rebuttal REmoval of New  WH Solar AdjustMI" xfId="866"/>
    <cellStyle name="_x0013__Rebuttal Power Costs_Electric Rev Req Model (2009 GRC) Revised 01-18-2010" xfId="867"/>
    <cellStyle name="_x0013__Rebuttal Power Costs_Final Order Electric EXHIBIT A-1" xfId="868"/>
    <cellStyle name="_Recon to Darrin's 5.11.05 proforma" xfId="869"/>
    <cellStyle name="_Recon to Darrin's 5.11.05 proforma_(C) WHE Proforma with ITC cash grant 10 Yr Amort_for deferral_102809" xfId="870"/>
    <cellStyle name="_Recon to Darrin's 5.11.05 proforma_(C) WHE Proforma with ITC cash grant 10 Yr Amort_for deferral_102809_16.07E Wild Horse Wind Expansionwrkingfile" xfId="871"/>
    <cellStyle name="_Recon to Darrin's 5.11.05 proforma_(C) WHE Proforma with ITC cash grant 10 Yr Amort_for deferral_102809_16.07E Wild Horse Wind Expansionwrkingfile SF" xfId="872"/>
    <cellStyle name="_Recon to Darrin's 5.11.05 proforma_(C) WHE Proforma with ITC cash grant 10 Yr Amort_for deferral_102809_16.37E Wild Horse Expansion DeferralRevwrkingfile SF" xfId="873"/>
    <cellStyle name="_Recon to Darrin's 5.11.05 proforma_(C) WHE Proforma with ITC cash grant 10 Yr Amort_for rebuttal_120709" xfId="874"/>
    <cellStyle name="_Recon to Darrin's 5.11.05 proforma_04.07E Wild Horse Wind Expansion" xfId="875"/>
    <cellStyle name="_Recon to Darrin's 5.11.05 proforma_04.07E Wild Horse Wind Expansion_16.07E Wild Horse Wind Expansionwrkingfile" xfId="876"/>
    <cellStyle name="_Recon to Darrin's 5.11.05 proforma_04.07E Wild Horse Wind Expansion_16.07E Wild Horse Wind Expansionwrkingfile SF" xfId="877"/>
    <cellStyle name="_Recon to Darrin's 5.11.05 proforma_04.07E Wild Horse Wind Expansion_16.37E Wild Horse Expansion DeferralRevwrkingfile SF" xfId="878"/>
    <cellStyle name="_Recon to Darrin's 5.11.05 proforma_16.07E Wild Horse Wind Expansionwrkingfile" xfId="879"/>
    <cellStyle name="_Recon to Darrin's 5.11.05 proforma_16.07E Wild Horse Wind Expansionwrkingfile SF" xfId="880"/>
    <cellStyle name="_Recon to Darrin's 5.11.05 proforma_16.37E Wild Horse Expansion DeferralRevwrkingfile SF" xfId="881"/>
    <cellStyle name="_Recon to Darrin's 5.11.05 proforma_2009 Compliance Filing PCA Exhibits for GRC" xfId="882"/>
    <cellStyle name="_Recon to Darrin's 5.11.05 proforma_4 31 Regulatory Assets and Liabilities  7 06- Exhibit D" xfId="883"/>
    <cellStyle name="_Recon to Darrin's 5.11.05 proforma_4 32 Regulatory Assets and Liabilities  7 06- Exhibit D" xfId="884"/>
    <cellStyle name="_Recon to Darrin's 5.11.05 proforma_Book2" xfId="885"/>
    <cellStyle name="_Recon to Darrin's 5.11.05 proforma_Book2_Adj Bench DR 3 for Initial Briefs (Electric)" xfId="886"/>
    <cellStyle name="_Recon to Darrin's 5.11.05 proforma_Book2_Electric Rev Req Model (2009 GRC) Rebuttal" xfId="887"/>
    <cellStyle name="_Recon to Darrin's 5.11.05 proforma_Book2_Electric Rev Req Model (2009 GRC) Rebuttal REmoval of New  WH Solar AdjustMI" xfId="888"/>
    <cellStyle name="_Recon to Darrin's 5.11.05 proforma_Book2_Electric Rev Req Model (2009 GRC) Revised 01-18-2010" xfId="889"/>
    <cellStyle name="_Recon to Darrin's 5.11.05 proforma_Book2_Final Order Electric EXHIBIT A-1" xfId="890"/>
    <cellStyle name="_Recon to Darrin's 5.11.05 proforma_Book4" xfId="891"/>
    <cellStyle name="_Recon to Darrin's 5.11.05 proforma_Book9" xfId="892"/>
    <cellStyle name="_Recon to Darrin's 5.11.05 proforma_Exhibit D fr R Gho 12-31-08" xfId="893"/>
    <cellStyle name="_Recon to Darrin's 5.11.05 proforma_Exhibit D fr R Gho 12-31-08 v2" xfId="894"/>
    <cellStyle name="_Recon to Darrin's 5.11.05 proforma_PCA 10 -  Exhibit D from A Kellogg Jan 2011" xfId="895"/>
    <cellStyle name="_Recon to Darrin's 5.11.05 proforma_PCA 10 -  Exhibit D from A Kellogg July 2011" xfId="896"/>
    <cellStyle name="_Recon to Darrin's 5.11.05 proforma_PCA 7 - Exhibit D update 11_30_08 (2)" xfId="897"/>
    <cellStyle name="_Recon to Darrin's 5.11.05 proforma_PCA 8 - Exhibit D update 12_31_09" xfId="898"/>
    <cellStyle name="_Recon to Darrin's 5.11.05 proforma_PCA 9 -  Exhibit D April 2010" xfId="899"/>
    <cellStyle name="_Recon to Darrin's 5.11.05 proforma_PCA 9 -  Exhibit D Feb 2010" xfId="900"/>
    <cellStyle name="_Recon to Darrin's 5.11.05 proforma_PCA 9 -  Exhibit D Feb 2010 v2" xfId="901"/>
    <cellStyle name="_Recon to Darrin's 5.11.05 proforma_PCA 9 -  Exhibit D Feb 2010 WF" xfId="902"/>
    <cellStyle name="_Recon to Darrin's 5.11.05 proforma_PCA 9 -  Exhibit D Jan 2010" xfId="903"/>
    <cellStyle name="_Recon to Darrin's 5.11.05 proforma_PCA 9 -  Exhibit D March 2010 (2)" xfId="904"/>
    <cellStyle name="_Recon to Darrin's 5.11.05 proforma_PCA 9 -  Exhibit D Nov 2010" xfId="905"/>
    <cellStyle name="_Recon to Darrin's 5.11.05 proforma_PCA 9 - Exhibit D at August 2010" xfId="906"/>
    <cellStyle name="_Recon to Darrin's 5.11.05 proforma_PCA 9 - Exhibit D June 2010 GRC" xfId="907"/>
    <cellStyle name="_Recon to Darrin's 5.11.05 proforma_Power Costs - Comparison bx Rbtl-Staff-Jt-PC" xfId="908"/>
    <cellStyle name="_Recon to Darrin's 5.11.05 proforma_Power Costs - Comparison bx Rbtl-Staff-Jt-PC_Adj Bench DR 3 for Initial Briefs (Electric)" xfId="909"/>
    <cellStyle name="_Recon to Darrin's 5.11.05 proforma_Power Costs - Comparison bx Rbtl-Staff-Jt-PC_Electric Rev Req Model (2009 GRC) Rebuttal" xfId="910"/>
    <cellStyle name="_Recon to Darrin's 5.11.05 proforma_Power Costs - Comparison bx Rbtl-Staff-Jt-PC_Electric Rev Req Model (2009 GRC) Rebuttal REmoval of New  WH Solar AdjustMI" xfId="911"/>
    <cellStyle name="_Recon to Darrin's 5.11.05 proforma_Power Costs - Comparison bx Rbtl-Staff-Jt-PC_Electric Rev Req Model (2009 GRC) Revised 01-18-2010" xfId="912"/>
    <cellStyle name="_Recon to Darrin's 5.11.05 proforma_Power Costs - Comparison bx Rbtl-Staff-Jt-PC_Final Order Electric EXHIBIT A-1" xfId="913"/>
    <cellStyle name="_Recon to Darrin's 5.11.05 proforma_Rebuttal Power Costs" xfId="914"/>
    <cellStyle name="_Recon to Darrin's 5.11.05 proforma_Rebuttal Power Costs_Adj Bench DR 3 for Initial Briefs (Electric)" xfId="915"/>
    <cellStyle name="_Recon to Darrin's 5.11.05 proforma_Rebuttal Power Costs_Electric Rev Req Model (2009 GRC) Rebuttal" xfId="916"/>
    <cellStyle name="_Recon to Darrin's 5.11.05 proforma_Rebuttal Power Costs_Electric Rev Req Model (2009 GRC) Rebuttal REmoval of New  WH Solar AdjustMI" xfId="917"/>
    <cellStyle name="_Recon to Darrin's 5.11.05 proforma_Rebuttal Power Costs_Electric Rev Req Model (2009 GRC) Revised 01-18-2010" xfId="918"/>
    <cellStyle name="_Recon to Darrin's 5.11.05 proforma_Rebuttal Power Costs_Final Order Electric EXHIBIT A-1" xfId="919"/>
    <cellStyle name="_Sumas Proforma - 11-09-07" xfId="920"/>
    <cellStyle name="_Sumas Property Taxes v1" xfId="921"/>
    <cellStyle name="_Tenaska Comparison" xfId="922"/>
    <cellStyle name="_Tenaska Comparison_(C) WHE Proforma with ITC cash grant 10 Yr Amort_for deferral_102809" xfId="923"/>
    <cellStyle name="_Tenaska Comparison_(C) WHE Proforma with ITC cash grant 10 Yr Amort_for deferral_102809_16.07E Wild Horse Wind Expansionwrkingfile" xfId="924"/>
    <cellStyle name="_Tenaska Comparison_(C) WHE Proforma with ITC cash grant 10 Yr Amort_for deferral_102809_16.07E Wild Horse Wind Expansionwrkingfile SF" xfId="925"/>
    <cellStyle name="_Tenaska Comparison_(C) WHE Proforma with ITC cash grant 10 Yr Amort_for deferral_102809_16.37E Wild Horse Expansion DeferralRevwrkingfile SF" xfId="926"/>
    <cellStyle name="_Tenaska Comparison_(C) WHE Proforma with ITC cash grant 10 Yr Amort_for rebuttal_120709" xfId="927"/>
    <cellStyle name="_Tenaska Comparison_04.07E Wild Horse Wind Expansion" xfId="928"/>
    <cellStyle name="_Tenaska Comparison_04.07E Wild Horse Wind Expansion_16.07E Wild Horse Wind Expansionwrkingfile" xfId="929"/>
    <cellStyle name="_Tenaska Comparison_04.07E Wild Horse Wind Expansion_16.07E Wild Horse Wind Expansionwrkingfile SF" xfId="930"/>
    <cellStyle name="_Tenaska Comparison_04.07E Wild Horse Wind Expansion_16.37E Wild Horse Expansion DeferralRevwrkingfile SF" xfId="931"/>
    <cellStyle name="_Tenaska Comparison_16.07E Wild Horse Wind Expansionwrkingfile" xfId="932"/>
    <cellStyle name="_Tenaska Comparison_16.07E Wild Horse Wind Expansionwrkingfile SF" xfId="933"/>
    <cellStyle name="_Tenaska Comparison_16.37E Wild Horse Expansion DeferralRevwrkingfile SF" xfId="934"/>
    <cellStyle name="_Tenaska Comparison_2009 Compliance Filing PCA Exhibits for GRC" xfId="935"/>
    <cellStyle name="_Tenaska Comparison_2009 GRC Compl Filing - Exhibit D" xfId="936"/>
    <cellStyle name="_Tenaska Comparison_4 31 Regulatory Assets and Liabilities  7 06- Exhibit D" xfId="937"/>
    <cellStyle name="_Tenaska Comparison_4 32 Regulatory Assets and Liabilities  7 06- Exhibit D" xfId="938"/>
    <cellStyle name="_Tenaska Comparison_Book2" xfId="939"/>
    <cellStyle name="_Tenaska Comparison_Book2_Adj Bench DR 3 for Initial Briefs (Electric)" xfId="940"/>
    <cellStyle name="_Tenaska Comparison_Book2_Electric Rev Req Model (2009 GRC) Rebuttal" xfId="941"/>
    <cellStyle name="_Tenaska Comparison_Book2_Electric Rev Req Model (2009 GRC) Rebuttal REmoval of New  WH Solar AdjustMI" xfId="942"/>
    <cellStyle name="_Tenaska Comparison_Book2_Electric Rev Req Model (2009 GRC) Revised 01-18-2010" xfId="943"/>
    <cellStyle name="_Tenaska Comparison_Book2_Final Order Electric EXHIBIT A-1" xfId="944"/>
    <cellStyle name="_Tenaska Comparison_Book4" xfId="945"/>
    <cellStyle name="_Tenaska Comparison_Book9" xfId="946"/>
    <cellStyle name="_Tenaska Comparison_PCA 10 -  Exhibit D from A Kellogg Jan 2011" xfId="947"/>
    <cellStyle name="_Tenaska Comparison_PCA 10 -  Exhibit D from A Kellogg July 2011" xfId="948"/>
    <cellStyle name="_Tenaska Comparison_PCA 9 -  Exhibit D April 2010" xfId="949"/>
    <cellStyle name="_Tenaska Comparison_PCA 9 -  Exhibit D Nov 2010" xfId="950"/>
    <cellStyle name="_Tenaska Comparison_PCA 9 - Exhibit D at August 2010" xfId="951"/>
    <cellStyle name="_Tenaska Comparison_PCA 9 - Exhibit D June 2010 GRC" xfId="952"/>
    <cellStyle name="_Tenaska Comparison_Power Costs - Comparison bx Rbtl-Staff-Jt-PC" xfId="953"/>
    <cellStyle name="_Tenaska Comparison_Power Costs - Comparison bx Rbtl-Staff-Jt-PC_Adj Bench DR 3 for Initial Briefs (Electric)" xfId="954"/>
    <cellStyle name="_Tenaska Comparison_Power Costs - Comparison bx Rbtl-Staff-Jt-PC_Electric Rev Req Model (2009 GRC) Rebuttal" xfId="955"/>
    <cellStyle name="_Tenaska Comparison_Power Costs - Comparison bx Rbtl-Staff-Jt-PC_Electric Rev Req Model (2009 GRC) Rebuttal REmoval of New  WH Solar AdjustMI" xfId="956"/>
    <cellStyle name="_Tenaska Comparison_Power Costs - Comparison bx Rbtl-Staff-Jt-PC_Electric Rev Req Model (2009 GRC) Revised 01-18-2010" xfId="957"/>
    <cellStyle name="_Tenaska Comparison_Power Costs - Comparison bx Rbtl-Staff-Jt-PC_Final Order Electric EXHIBIT A-1" xfId="958"/>
    <cellStyle name="_Tenaska Comparison_Rebuttal Power Costs" xfId="959"/>
    <cellStyle name="_Tenaska Comparison_Rebuttal Power Costs_Adj Bench DR 3 for Initial Briefs (Electric)" xfId="960"/>
    <cellStyle name="_Tenaska Comparison_Rebuttal Power Costs_Electric Rev Req Model (2009 GRC) Rebuttal" xfId="961"/>
    <cellStyle name="_Tenaska Comparison_Rebuttal Power Costs_Electric Rev Req Model (2009 GRC) Rebuttal REmoval of New  WH Solar AdjustMI" xfId="962"/>
    <cellStyle name="_Tenaska Comparison_Rebuttal Power Costs_Electric Rev Req Model (2009 GRC) Revised 01-18-2010" xfId="963"/>
    <cellStyle name="_Tenaska Comparison_Rebuttal Power Costs_Final Order Electric EXHIBIT A-1" xfId="964"/>
    <cellStyle name="_x0013__TENASKA REGULATORY ASSET" xfId="965"/>
    <cellStyle name="_Value Copy 11 30 05 gas 12 09 05 AURORA at 12 14 05" xfId="966"/>
    <cellStyle name="_Value Copy 11 30 05 gas 12 09 05 AURORA at 12 14 05_04 07E Wild Horse Wind Expansion (C) (2)" xfId="967"/>
    <cellStyle name="_Value Copy 11 30 05 gas 12 09 05 AURORA at 12 14 05_04 07E Wild Horse Wind Expansion (C) (2)_Adj Bench DR 3 for Initial Briefs (Electric)" xfId="968"/>
    <cellStyle name="_Value Copy 11 30 05 gas 12 09 05 AURORA at 12 14 05_04 07E Wild Horse Wind Expansion (C) (2)_Electric Rev Req Model (2009 GRC) " xfId="969"/>
    <cellStyle name="_Value Copy 11 30 05 gas 12 09 05 AURORA at 12 14 05_04 07E Wild Horse Wind Expansion (C) (2)_Electric Rev Req Model (2009 GRC) Rebuttal" xfId="970"/>
    <cellStyle name="_Value Copy 11 30 05 gas 12 09 05 AURORA at 12 14 05_04 07E Wild Horse Wind Expansion (C) (2)_Electric Rev Req Model (2009 GRC) Rebuttal REmoval of New  WH Solar AdjustMI" xfId="971"/>
    <cellStyle name="_Value Copy 11 30 05 gas 12 09 05 AURORA at 12 14 05_04 07E Wild Horse Wind Expansion (C) (2)_Electric Rev Req Model (2009 GRC) Revised 01-18-2010" xfId="972"/>
    <cellStyle name="_Value Copy 11 30 05 gas 12 09 05 AURORA at 12 14 05_04 07E Wild Horse Wind Expansion (C) (2)_Final Order Electric EXHIBIT A-1" xfId="973"/>
    <cellStyle name="_Value Copy 11 30 05 gas 12 09 05 AURORA at 12 14 05_04 07E Wild Horse Wind Expansion (C) (2)_TENASKA REGULATORY ASSET" xfId="974"/>
    <cellStyle name="_Value Copy 11 30 05 gas 12 09 05 AURORA at 12 14 05_16.37E Wild Horse Expansion DeferralRevwrkingfile SF" xfId="975"/>
    <cellStyle name="_Value Copy 11 30 05 gas 12 09 05 AURORA at 12 14 05_2009 Compliance Filing PCA Exhibits for GRC" xfId="976"/>
    <cellStyle name="_Value Copy 11 30 05 gas 12 09 05 AURORA at 12 14 05_4 31 Regulatory Assets and Liabilities  7 06- Exhibit D" xfId="977"/>
    <cellStyle name="_Value Copy 11 30 05 gas 12 09 05 AURORA at 12 14 05_4 32 Regulatory Assets and Liabilities  7 06- Exhibit D" xfId="978"/>
    <cellStyle name="_Value Copy 11 30 05 gas 12 09 05 AURORA at 12 14 05_Book2" xfId="979"/>
    <cellStyle name="_Value Copy 11 30 05 gas 12 09 05 AURORA at 12 14 05_Book2_Adj Bench DR 3 for Initial Briefs (Electric)" xfId="980"/>
    <cellStyle name="_Value Copy 11 30 05 gas 12 09 05 AURORA at 12 14 05_Book2_Electric Rev Req Model (2009 GRC) Rebuttal" xfId="981"/>
    <cellStyle name="_Value Copy 11 30 05 gas 12 09 05 AURORA at 12 14 05_Book2_Electric Rev Req Model (2009 GRC) Rebuttal REmoval of New  WH Solar AdjustMI" xfId="982"/>
    <cellStyle name="_Value Copy 11 30 05 gas 12 09 05 AURORA at 12 14 05_Book2_Electric Rev Req Model (2009 GRC) Revised 01-18-2010" xfId="983"/>
    <cellStyle name="_Value Copy 11 30 05 gas 12 09 05 AURORA at 12 14 05_Book2_Final Order Electric EXHIBIT A-1" xfId="984"/>
    <cellStyle name="_Value Copy 11 30 05 gas 12 09 05 AURORA at 12 14 05_Book4" xfId="985"/>
    <cellStyle name="_Value Copy 11 30 05 gas 12 09 05 AURORA at 12 14 05_Book9" xfId="986"/>
    <cellStyle name="_Value Copy 11 30 05 gas 12 09 05 AURORA at 12 14 05_Exhibit D fr R Gho 12-31-08" xfId="987"/>
    <cellStyle name="_Value Copy 11 30 05 gas 12 09 05 AURORA at 12 14 05_Exhibit D fr R Gho 12-31-08 v2" xfId="988"/>
    <cellStyle name="_Value Copy 11 30 05 gas 12 09 05 AURORA at 12 14 05_PCA 10 -  Exhibit D from A Kellogg Jan 2011" xfId="989"/>
    <cellStyle name="_Value Copy 11 30 05 gas 12 09 05 AURORA at 12 14 05_PCA 10 -  Exhibit D from A Kellogg July 2011" xfId="990"/>
    <cellStyle name="_Value Copy 11 30 05 gas 12 09 05 AURORA at 12 14 05_PCA 7 - Exhibit D update 11_30_08 (2)" xfId="991"/>
    <cellStyle name="_Value Copy 11 30 05 gas 12 09 05 AURORA at 12 14 05_PCA 8 - Exhibit D update 12_31_09" xfId="992"/>
    <cellStyle name="_Value Copy 11 30 05 gas 12 09 05 AURORA at 12 14 05_PCA 9 -  Exhibit D April 2010" xfId="993"/>
    <cellStyle name="_Value Copy 11 30 05 gas 12 09 05 AURORA at 12 14 05_PCA 9 -  Exhibit D Feb 2010" xfId="994"/>
    <cellStyle name="_Value Copy 11 30 05 gas 12 09 05 AURORA at 12 14 05_PCA 9 -  Exhibit D Feb 2010 v2" xfId="995"/>
    <cellStyle name="_Value Copy 11 30 05 gas 12 09 05 AURORA at 12 14 05_PCA 9 -  Exhibit D Feb 2010 WF" xfId="996"/>
    <cellStyle name="_Value Copy 11 30 05 gas 12 09 05 AURORA at 12 14 05_PCA 9 -  Exhibit D Jan 2010" xfId="997"/>
    <cellStyle name="_Value Copy 11 30 05 gas 12 09 05 AURORA at 12 14 05_PCA 9 -  Exhibit D March 2010 (2)" xfId="998"/>
    <cellStyle name="_Value Copy 11 30 05 gas 12 09 05 AURORA at 12 14 05_PCA 9 -  Exhibit D Nov 2010" xfId="999"/>
    <cellStyle name="_Value Copy 11 30 05 gas 12 09 05 AURORA at 12 14 05_PCA 9 - Exhibit D at August 2010" xfId="1000"/>
    <cellStyle name="_Value Copy 11 30 05 gas 12 09 05 AURORA at 12 14 05_PCA 9 - Exhibit D June 2010 GRC" xfId="1001"/>
    <cellStyle name="_Value Copy 11 30 05 gas 12 09 05 AURORA at 12 14 05_Power Costs - Comparison bx Rbtl-Staff-Jt-PC" xfId="1002"/>
    <cellStyle name="_Value Copy 11 30 05 gas 12 09 05 AURORA at 12 14 05_Power Costs - Comparison bx Rbtl-Staff-Jt-PC_Adj Bench DR 3 for Initial Briefs (Electric)" xfId="1003"/>
    <cellStyle name="_Value Copy 11 30 05 gas 12 09 05 AURORA at 12 14 05_Power Costs - Comparison bx Rbtl-Staff-Jt-PC_Electric Rev Req Model (2009 GRC) Rebuttal" xfId="1004"/>
    <cellStyle name="_Value Copy 11 30 05 gas 12 09 05 AURORA at 12 14 05_Power Costs - Comparison bx Rbtl-Staff-Jt-PC_Electric Rev Req Model (2009 GRC) Rebuttal REmoval of New  WH Solar AdjustMI" xfId="1005"/>
    <cellStyle name="_Value Copy 11 30 05 gas 12 09 05 AURORA at 12 14 05_Power Costs - Comparison bx Rbtl-Staff-Jt-PC_Electric Rev Req Model (2009 GRC) Revised 01-18-2010" xfId="1006"/>
    <cellStyle name="_Value Copy 11 30 05 gas 12 09 05 AURORA at 12 14 05_Power Costs - Comparison bx Rbtl-Staff-Jt-PC_Final Order Electric EXHIBIT A-1" xfId="1007"/>
    <cellStyle name="_Value Copy 11 30 05 gas 12 09 05 AURORA at 12 14 05_Rebuttal Power Costs" xfId="1008"/>
    <cellStyle name="_Value Copy 11 30 05 gas 12 09 05 AURORA at 12 14 05_Rebuttal Power Costs_Adj Bench DR 3 for Initial Briefs (Electric)" xfId="1009"/>
    <cellStyle name="_Value Copy 11 30 05 gas 12 09 05 AURORA at 12 14 05_Rebuttal Power Costs_Electric Rev Req Model (2009 GRC) Rebuttal" xfId="1010"/>
    <cellStyle name="_Value Copy 11 30 05 gas 12 09 05 AURORA at 12 14 05_Rebuttal Power Costs_Electric Rev Req Model (2009 GRC) Rebuttal REmoval of New  WH Solar AdjustMI" xfId="1011"/>
    <cellStyle name="_Value Copy 11 30 05 gas 12 09 05 AURORA at 12 14 05_Rebuttal Power Costs_Electric Rev Req Model (2009 GRC) Revised 01-18-2010" xfId="1012"/>
    <cellStyle name="_Value Copy 11 30 05 gas 12 09 05 AURORA at 12 14 05_Rebuttal Power Costs_Final Order Electric EXHIBIT A-1" xfId="1013"/>
    <cellStyle name="_VC 6.15.06 update on 06GRC power costs.xls Chart 1" xfId="1014"/>
    <cellStyle name="_VC 6.15.06 update on 06GRC power costs.xls Chart 1_04 07E Wild Horse Wind Expansion (C) (2)" xfId="1015"/>
    <cellStyle name="_VC 6.15.06 update on 06GRC power costs.xls Chart 1_04 07E Wild Horse Wind Expansion (C) (2)_Adj Bench DR 3 for Initial Briefs (Electric)" xfId="1016"/>
    <cellStyle name="_VC 6.15.06 update on 06GRC power costs.xls Chart 1_04 07E Wild Horse Wind Expansion (C) (2)_Electric Rev Req Model (2009 GRC) " xfId="1017"/>
    <cellStyle name="_VC 6.15.06 update on 06GRC power costs.xls Chart 1_04 07E Wild Horse Wind Expansion (C) (2)_Electric Rev Req Model (2009 GRC) Rebuttal" xfId="1018"/>
    <cellStyle name="_VC 6.15.06 update on 06GRC power costs.xls Chart 1_04 07E Wild Horse Wind Expansion (C) (2)_Electric Rev Req Model (2009 GRC) Rebuttal REmoval of New  WH Solar AdjustMI" xfId="1019"/>
    <cellStyle name="_VC 6.15.06 update on 06GRC power costs.xls Chart 1_04 07E Wild Horse Wind Expansion (C) (2)_Electric Rev Req Model (2009 GRC) Revised 01-18-2010" xfId="1020"/>
    <cellStyle name="_VC 6.15.06 update on 06GRC power costs.xls Chart 1_04 07E Wild Horse Wind Expansion (C) (2)_Final Order Electric EXHIBIT A-1" xfId="1021"/>
    <cellStyle name="_VC 6.15.06 update on 06GRC power costs.xls Chart 1_04 07E Wild Horse Wind Expansion (C) (2)_TENASKA REGULATORY ASSET" xfId="1022"/>
    <cellStyle name="_VC 6.15.06 update on 06GRC power costs.xls Chart 1_16.37E Wild Horse Expansion DeferralRevwrkingfile SF" xfId="1023"/>
    <cellStyle name="_VC 6.15.06 update on 06GRC power costs.xls Chart 1_2009 Compliance Filing PCA Exhibits for GRC" xfId="1024"/>
    <cellStyle name="_VC 6.15.06 update on 06GRC power costs.xls Chart 1_2009 GRC Compl Filing - Exhibit D" xfId="1025"/>
    <cellStyle name="_VC 6.15.06 update on 06GRC power costs.xls Chart 1_4 31 Regulatory Assets and Liabilities  7 06- Exhibit D" xfId="1026"/>
    <cellStyle name="_VC 6.15.06 update on 06GRC power costs.xls Chart 1_4 32 Regulatory Assets and Liabilities  7 06- Exhibit D" xfId="1027"/>
    <cellStyle name="_VC 6.15.06 update on 06GRC power costs.xls Chart 1_Book2" xfId="1028"/>
    <cellStyle name="_VC 6.15.06 update on 06GRC power costs.xls Chart 1_Book2_Adj Bench DR 3 for Initial Briefs (Electric)" xfId="1029"/>
    <cellStyle name="_VC 6.15.06 update on 06GRC power costs.xls Chart 1_Book2_Electric Rev Req Model (2009 GRC) Rebuttal" xfId="1030"/>
    <cellStyle name="_VC 6.15.06 update on 06GRC power costs.xls Chart 1_Book2_Electric Rev Req Model (2009 GRC) Rebuttal REmoval of New  WH Solar AdjustMI" xfId="1031"/>
    <cellStyle name="_VC 6.15.06 update on 06GRC power costs.xls Chart 1_Book2_Electric Rev Req Model (2009 GRC) Revised 01-18-2010" xfId="1032"/>
    <cellStyle name="_VC 6.15.06 update on 06GRC power costs.xls Chart 1_Book2_Final Order Electric EXHIBIT A-1" xfId="1033"/>
    <cellStyle name="_VC 6.15.06 update on 06GRC power costs.xls Chart 1_Book4" xfId="1034"/>
    <cellStyle name="_VC 6.15.06 update on 06GRC power costs.xls Chart 1_Book9" xfId="1035"/>
    <cellStyle name="_VC 6.15.06 update on 06GRC power costs.xls Chart 1_PCA 10 -  Exhibit D from A Kellogg Jan 2011" xfId="1036"/>
    <cellStyle name="_VC 6.15.06 update on 06GRC power costs.xls Chart 1_PCA 10 -  Exhibit D from A Kellogg July 2011" xfId="1037"/>
    <cellStyle name="_VC 6.15.06 update on 06GRC power costs.xls Chart 1_PCA 9 -  Exhibit D April 2010" xfId="1038"/>
    <cellStyle name="_VC 6.15.06 update on 06GRC power costs.xls Chart 1_PCA 9 -  Exhibit D Nov 2010" xfId="1039"/>
    <cellStyle name="_VC 6.15.06 update on 06GRC power costs.xls Chart 1_PCA 9 - Exhibit D at August 2010" xfId="1040"/>
    <cellStyle name="_VC 6.15.06 update on 06GRC power costs.xls Chart 1_PCA 9 - Exhibit D June 2010 GRC" xfId="1041"/>
    <cellStyle name="_VC 6.15.06 update on 06GRC power costs.xls Chart 1_Power Costs - Comparison bx Rbtl-Staff-Jt-PC" xfId="1042"/>
    <cellStyle name="_VC 6.15.06 update on 06GRC power costs.xls Chart 1_Power Costs - Comparison bx Rbtl-Staff-Jt-PC_Adj Bench DR 3 for Initial Briefs (Electric)" xfId="1043"/>
    <cellStyle name="_VC 6.15.06 update on 06GRC power costs.xls Chart 1_Power Costs - Comparison bx Rbtl-Staff-Jt-PC_Electric Rev Req Model (2009 GRC) Rebuttal" xfId="1044"/>
    <cellStyle name="_VC 6.15.06 update on 06GRC power costs.xls Chart 1_Power Costs - Comparison bx Rbtl-Staff-Jt-PC_Electric Rev Req Model (2009 GRC) Rebuttal REmoval of New  WH Solar AdjustMI" xfId="1045"/>
    <cellStyle name="_VC 6.15.06 update on 06GRC power costs.xls Chart 1_Power Costs - Comparison bx Rbtl-Staff-Jt-PC_Electric Rev Req Model (2009 GRC) Revised 01-18-2010" xfId="1046"/>
    <cellStyle name="_VC 6.15.06 update on 06GRC power costs.xls Chart 1_Power Costs - Comparison bx Rbtl-Staff-Jt-PC_Final Order Electric EXHIBIT A-1" xfId="1047"/>
    <cellStyle name="_VC 6.15.06 update on 06GRC power costs.xls Chart 1_Rebuttal Power Costs" xfId="1048"/>
    <cellStyle name="_VC 6.15.06 update on 06GRC power costs.xls Chart 1_Rebuttal Power Costs_Adj Bench DR 3 for Initial Briefs (Electric)" xfId="1049"/>
    <cellStyle name="_VC 6.15.06 update on 06GRC power costs.xls Chart 1_Rebuttal Power Costs_Electric Rev Req Model (2009 GRC) Rebuttal" xfId="1050"/>
    <cellStyle name="_VC 6.15.06 update on 06GRC power costs.xls Chart 1_Rebuttal Power Costs_Electric Rev Req Model (2009 GRC) Rebuttal REmoval of New  WH Solar AdjustMI" xfId="1051"/>
    <cellStyle name="_VC 6.15.06 update on 06GRC power costs.xls Chart 1_Rebuttal Power Costs_Electric Rev Req Model (2009 GRC) Revised 01-18-2010" xfId="1052"/>
    <cellStyle name="_VC 6.15.06 update on 06GRC power costs.xls Chart 1_Rebuttal Power Costs_Final Order Electric EXHIBIT A-1" xfId="1053"/>
    <cellStyle name="_VC 6.15.06 update on 06GRC power costs.xls Chart 2" xfId="1054"/>
    <cellStyle name="_VC 6.15.06 update on 06GRC power costs.xls Chart 2_04 07E Wild Horse Wind Expansion (C) (2)" xfId="1055"/>
    <cellStyle name="_VC 6.15.06 update on 06GRC power costs.xls Chart 2_04 07E Wild Horse Wind Expansion (C) (2)_Adj Bench DR 3 for Initial Briefs (Electric)" xfId="1056"/>
    <cellStyle name="_VC 6.15.06 update on 06GRC power costs.xls Chart 2_04 07E Wild Horse Wind Expansion (C) (2)_Electric Rev Req Model (2009 GRC) " xfId="1057"/>
    <cellStyle name="_VC 6.15.06 update on 06GRC power costs.xls Chart 2_04 07E Wild Horse Wind Expansion (C) (2)_Electric Rev Req Model (2009 GRC) Rebuttal" xfId="1058"/>
    <cellStyle name="_VC 6.15.06 update on 06GRC power costs.xls Chart 2_04 07E Wild Horse Wind Expansion (C) (2)_Electric Rev Req Model (2009 GRC) Rebuttal REmoval of New  WH Solar AdjustMI" xfId="1059"/>
    <cellStyle name="_VC 6.15.06 update on 06GRC power costs.xls Chart 2_04 07E Wild Horse Wind Expansion (C) (2)_Electric Rev Req Model (2009 GRC) Revised 01-18-2010" xfId="1060"/>
    <cellStyle name="_VC 6.15.06 update on 06GRC power costs.xls Chart 2_04 07E Wild Horse Wind Expansion (C) (2)_Final Order Electric EXHIBIT A-1" xfId="1061"/>
    <cellStyle name="_VC 6.15.06 update on 06GRC power costs.xls Chart 2_04 07E Wild Horse Wind Expansion (C) (2)_TENASKA REGULATORY ASSET" xfId="1062"/>
    <cellStyle name="_VC 6.15.06 update on 06GRC power costs.xls Chart 2_16.37E Wild Horse Expansion DeferralRevwrkingfile SF" xfId="1063"/>
    <cellStyle name="_VC 6.15.06 update on 06GRC power costs.xls Chart 2_2009 Compliance Filing PCA Exhibits for GRC" xfId="1064"/>
    <cellStyle name="_VC 6.15.06 update on 06GRC power costs.xls Chart 2_2009 GRC Compl Filing - Exhibit D" xfId="1065"/>
    <cellStyle name="_VC 6.15.06 update on 06GRC power costs.xls Chart 2_4 31 Regulatory Assets and Liabilities  7 06- Exhibit D" xfId="1066"/>
    <cellStyle name="_VC 6.15.06 update on 06GRC power costs.xls Chart 2_4 32 Regulatory Assets and Liabilities  7 06- Exhibit D" xfId="1067"/>
    <cellStyle name="_VC 6.15.06 update on 06GRC power costs.xls Chart 2_Book2" xfId="1068"/>
    <cellStyle name="_VC 6.15.06 update on 06GRC power costs.xls Chart 2_Book2_Adj Bench DR 3 for Initial Briefs (Electric)" xfId="1069"/>
    <cellStyle name="_VC 6.15.06 update on 06GRC power costs.xls Chart 2_Book2_Electric Rev Req Model (2009 GRC) Rebuttal" xfId="1070"/>
    <cellStyle name="_VC 6.15.06 update on 06GRC power costs.xls Chart 2_Book2_Electric Rev Req Model (2009 GRC) Rebuttal REmoval of New  WH Solar AdjustMI" xfId="1071"/>
    <cellStyle name="_VC 6.15.06 update on 06GRC power costs.xls Chart 2_Book2_Electric Rev Req Model (2009 GRC) Revised 01-18-2010" xfId="1072"/>
    <cellStyle name="_VC 6.15.06 update on 06GRC power costs.xls Chart 2_Book2_Final Order Electric EXHIBIT A-1" xfId="1073"/>
    <cellStyle name="_VC 6.15.06 update on 06GRC power costs.xls Chart 2_Book4" xfId="1074"/>
    <cellStyle name="_VC 6.15.06 update on 06GRC power costs.xls Chart 2_Book9" xfId="1075"/>
    <cellStyle name="_VC 6.15.06 update on 06GRC power costs.xls Chart 2_PCA 10 -  Exhibit D from A Kellogg Jan 2011" xfId="1076"/>
    <cellStyle name="_VC 6.15.06 update on 06GRC power costs.xls Chart 2_PCA 10 -  Exhibit D from A Kellogg July 2011" xfId="1077"/>
    <cellStyle name="_VC 6.15.06 update on 06GRC power costs.xls Chart 2_PCA 9 -  Exhibit D April 2010" xfId="1078"/>
    <cellStyle name="_VC 6.15.06 update on 06GRC power costs.xls Chart 2_PCA 9 -  Exhibit D Nov 2010" xfId="1079"/>
    <cellStyle name="_VC 6.15.06 update on 06GRC power costs.xls Chart 2_PCA 9 - Exhibit D at August 2010" xfId="1080"/>
    <cellStyle name="_VC 6.15.06 update on 06GRC power costs.xls Chart 2_PCA 9 - Exhibit D June 2010 GRC" xfId="1081"/>
    <cellStyle name="_VC 6.15.06 update on 06GRC power costs.xls Chart 2_Power Costs - Comparison bx Rbtl-Staff-Jt-PC" xfId="1082"/>
    <cellStyle name="_VC 6.15.06 update on 06GRC power costs.xls Chart 2_Power Costs - Comparison bx Rbtl-Staff-Jt-PC_Adj Bench DR 3 for Initial Briefs (Electric)" xfId="1083"/>
    <cellStyle name="_VC 6.15.06 update on 06GRC power costs.xls Chart 2_Power Costs - Comparison bx Rbtl-Staff-Jt-PC_Electric Rev Req Model (2009 GRC) Rebuttal" xfId="1084"/>
    <cellStyle name="_VC 6.15.06 update on 06GRC power costs.xls Chart 2_Power Costs - Comparison bx Rbtl-Staff-Jt-PC_Electric Rev Req Model (2009 GRC) Rebuttal REmoval of New  WH Solar AdjustMI" xfId="1085"/>
    <cellStyle name="_VC 6.15.06 update on 06GRC power costs.xls Chart 2_Power Costs - Comparison bx Rbtl-Staff-Jt-PC_Electric Rev Req Model (2009 GRC) Revised 01-18-2010" xfId="1086"/>
    <cellStyle name="_VC 6.15.06 update on 06GRC power costs.xls Chart 2_Power Costs - Comparison bx Rbtl-Staff-Jt-PC_Final Order Electric EXHIBIT A-1" xfId="1087"/>
    <cellStyle name="_VC 6.15.06 update on 06GRC power costs.xls Chart 2_Rebuttal Power Costs" xfId="1088"/>
    <cellStyle name="_VC 6.15.06 update on 06GRC power costs.xls Chart 2_Rebuttal Power Costs_Adj Bench DR 3 for Initial Briefs (Electric)" xfId="1089"/>
    <cellStyle name="_VC 6.15.06 update on 06GRC power costs.xls Chart 2_Rebuttal Power Costs_Electric Rev Req Model (2009 GRC) Rebuttal" xfId="1090"/>
    <cellStyle name="_VC 6.15.06 update on 06GRC power costs.xls Chart 2_Rebuttal Power Costs_Electric Rev Req Model (2009 GRC) Rebuttal REmoval of New  WH Solar AdjustMI" xfId="1091"/>
    <cellStyle name="_VC 6.15.06 update on 06GRC power costs.xls Chart 2_Rebuttal Power Costs_Electric Rev Req Model (2009 GRC) Revised 01-18-2010" xfId="1092"/>
    <cellStyle name="_VC 6.15.06 update on 06GRC power costs.xls Chart 2_Rebuttal Power Costs_Final Order Electric EXHIBIT A-1" xfId="1093"/>
    <cellStyle name="_VC 6.15.06 update on 06GRC power costs.xls Chart 3" xfId="1094"/>
    <cellStyle name="_VC 6.15.06 update on 06GRC power costs.xls Chart 3_04 07E Wild Horse Wind Expansion (C) (2)" xfId="1095"/>
    <cellStyle name="_VC 6.15.06 update on 06GRC power costs.xls Chart 3_04 07E Wild Horse Wind Expansion (C) (2)_Adj Bench DR 3 for Initial Briefs (Electric)" xfId="1096"/>
    <cellStyle name="_VC 6.15.06 update on 06GRC power costs.xls Chart 3_04 07E Wild Horse Wind Expansion (C) (2)_Electric Rev Req Model (2009 GRC) " xfId="1097"/>
    <cellStyle name="_VC 6.15.06 update on 06GRC power costs.xls Chart 3_04 07E Wild Horse Wind Expansion (C) (2)_Electric Rev Req Model (2009 GRC) Rebuttal" xfId="1098"/>
    <cellStyle name="_VC 6.15.06 update on 06GRC power costs.xls Chart 3_04 07E Wild Horse Wind Expansion (C) (2)_Electric Rev Req Model (2009 GRC) Rebuttal REmoval of New  WH Solar AdjustMI" xfId="1099"/>
    <cellStyle name="_VC 6.15.06 update on 06GRC power costs.xls Chart 3_04 07E Wild Horse Wind Expansion (C) (2)_Electric Rev Req Model (2009 GRC) Revised 01-18-2010" xfId="1100"/>
    <cellStyle name="_VC 6.15.06 update on 06GRC power costs.xls Chart 3_04 07E Wild Horse Wind Expansion (C) (2)_Final Order Electric EXHIBIT A-1" xfId="1101"/>
    <cellStyle name="_VC 6.15.06 update on 06GRC power costs.xls Chart 3_04 07E Wild Horse Wind Expansion (C) (2)_TENASKA REGULATORY ASSET" xfId="1102"/>
    <cellStyle name="_VC 6.15.06 update on 06GRC power costs.xls Chart 3_16.37E Wild Horse Expansion DeferralRevwrkingfile SF" xfId="1103"/>
    <cellStyle name="_VC 6.15.06 update on 06GRC power costs.xls Chart 3_2009 Compliance Filing PCA Exhibits for GRC" xfId="1104"/>
    <cellStyle name="_VC 6.15.06 update on 06GRC power costs.xls Chart 3_2009 GRC Compl Filing - Exhibit D" xfId="1105"/>
    <cellStyle name="_VC 6.15.06 update on 06GRC power costs.xls Chart 3_4 31 Regulatory Assets and Liabilities  7 06- Exhibit D" xfId="1106"/>
    <cellStyle name="_VC 6.15.06 update on 06GRC power costs.xls Chart 3_4 32 Regulatory Assets and Liabilities  7 06- Exhibit D" xfId="1107"/>
    <cellStyle name="_VC 6.15.06 update on 06GRC power costs.xls Chart 3_Book2" xfId="1108"/>
    <cellStyle name="_VC 6.15.06 update on 06GRC power costs.xls Chart 3_Book2_Adj Bench DR 3 for Initial Briefs (Electric)" xfId="1109"/>
    <cellStyle name="_VC 6.15.06 update on 06GRC power costs.xls Chart 3_Book2_Electric Rev Req Model (2009 GRC) Rebuttal" xfId="1110"/>
    <cellStyle name="_VC 6.15.06 update on 06GRC power costs.xls Chart 3_Book2_Electric Rev Req Model (2009 GRC) Rebuttal REmoval of New  WH Solar AdjustMI" xfId="1111"/>
    <cellStyle name="_VC 6.15.06 update on 06GRC power costs.xls Chart 3_Book2_Electric Rev Req Model (2009 GRC) Revised 01-18-2010" xfId="1112"/>
    <cellStyle name="_VC 6.15.06 update on 06GRC power costs.xls Chart 3_Book2_Final Order Electric EXHIBIT A-1" xfId="1113"/>
    <cellStyle name="_VC 6.15.06 update on 06GRC power costs.xls Chart 3_Book4" xfId="1114"/>
    <cellStyle name="_VC 6.15.06 update on 06GRC power costs.xls Chart 3_Book9" xfId="1115"/>
    <cellStyle name="_VC 6.15.06 update on 06GRC power costs.xls Chart 3_PCA 10 -  Exhibit D from A Kellogg Jan 2011" xfId="1116"/>
    <cellStyle name="_VC 6.15.06 update on 06GRC power costs.xls Chart 3_PCA 10 -  Exhibit D from A Kellogg July 2011" xfId="1117"/>
    <cellStyle name="_VC 6.15.06 update on 06GRC power costs.xls Chart 3_PCA 9 -  Exhibit D April 2010" xfId="1118"/>
    <cellStyle name="_VC 6.15.06 update on 06GRC power costs.xls Chart 3_PCA 9 -  Exhibit D Nov 2010" xfId="1119"/>
    <cellStyle name="_VC 6.15.06 update on 06GRC power costs.xls Chart 3_PCA 9 - Exhibit D at August 2010" xfId="1120"/>
    <cellStyle name="_VC 6.15.06 update on 06GRC power costs.xls Chart 3_PCA 9 - Exhibit D June 2010 GRC" xfId="1121"/>
    <cellStyle name="_VC 6.15.06 update on 06GRC power costs.xls Chart 3_Power Costs - Comparison bx Rbtl-Staff-Jt-PC" xfId="1122"/>
    <cellStyle name="_VC 6.15.06 update on 06GRC power costs.xls Chart 3_Power Costs - Comparison bx Rbtl-Staff-Jt-PC_Adj Bench DR 3 for Initial Briefs (Electric)" xfId="1123"/>
    <cellStyle name="_VC 6.15.06 update on 06GRC power costs.xls Chart 3_Power Costs - Comparison bx Rbtl-Staff-Jt-PC_Electric Rev Req Model (2009 GRC) Rebuttal" xfId="1124"/>
    <cellStyle name="_VC 6.15.06 update on 06GRC power costs.xls Chart 3_Power Costs - Comparison bx Rbtl-Staff-Jt-PC_Electric Rev Req Model (2009 GRC) Rebuttal REmoval of New  WH Solar AdjustMI" xfId="1125"/>
    <cellStyle name="_VC 6.15.06 update on 06GRC power costs.xls Chart 3_Power Costs - Comparison bx Rbtl-Staff-Jt-PC_Electric Rev Req Model (2009 GRC) Revised 01-18-2010" xfId="1126"/>
    <cellStyle name="_VC 6.15.06 update on 06GRC power costs.xls Chart 3_Power Costs - Comparison bx Rbtl-Staff-Jt-PC_Final Order Electric EXHIBIT A-1" xfId="1127"/>
    <cellStyle name="_VC 6.15.06 update on 06GRC power costs.xls Chart 3_Rebuttal Power Costs" xfId="1128"/>
    <cellStyle name="_VC 6.15.06 update on 06GRC power costs.xls Chart 3_Rebuttal Power Costs_Adj Bench DR 3 for Initial Briefs (Electric)" xfId="1129"/>
    <cellStyle name="_VC 6.15.06 update on 06GRC power costs.xls Chart 3_Rebuttal Power Costs_Electric Rev Req Model (2009 GRC) Rebuttal" xfId="1130"/>
    <cellStyle name="_VC 6.15.06 update on 06GRC power costs.xls Chart 3_Rebuttal Power Costs_Electric Rev Req Model (2009 GRC) Rebuttal REmoval of New  WH Solar AdjustMI" xfId="1131"/>
    <cellStyle name="_VC 6.15.06 update on 06GRC power costs.xls Chart 3_Rebuttal Power Costs_Electric Rev Req Model (2009 GRC) Revised 01-18-2010" xfId="1132"/>
    <cellStyle name="_VC 6.15.06 update on 06GRC power costs.xls Chart 3_Rebuttal Power Costs_Final Order Electric EXHIBIT A-1" xfId="1133"/>
    <cellStyle name="0,0&#13;&#10;NA&#13;&#10;" xfId="1134"/>
    <cellStyle name="20% - Accent1" xfId="1135"/>
    <cellStyle name="20% - Accent1 2" xfId="1136"/>
    <cellStyle name="20% - Accent1 2 2" xfId="1137"/>
    <cellStyle name="20% - Accent1 2_2009 GRC Compl Filing - Exhibit D" xfId="1138"/>
    <cellStyle name="20% - Accent1 3" xfId="1139"/>
    <cellStyle name="20% - Accent2" xfId="1140"/>
    <cellStyle name="20% - Accent2 2" xfId="1141"/>
    <cellStyle name="20% - Accent2 2 2" xfId="1142"/>
    <cellStyle name="20% - Accent2 2_2009 GRC Compl Filing - Exhibit D" xfId="1143"/>
    <cellStyle name="20% - Accent2 3" xfId="1144"/>
    <cellStyle name="20% - Accent3" xfId="1145"/>
    <cellStyle name="20% - Accent3 2" xfId="1146"/>
    <cellStyle name="20% - Accent3 2 2" xfId="1147"/>
    <cellStyle name="20% - Accent3 2_2009 GRC Compl Filing - Exhibit D" xfId="1148"/>
    <cellStyle name="20% - Accent3 3" xfId="1149"/>
    <cellStyle name="20% - Accent4" xfId="1150"/>
    <cellStyle name="20% - Accent4 2" xfId="1151"/>
    <cellStyle name="20% - Accent4 2 2" xfId="1152"/>
    <cellStyle name="20% - Accent4 2_2009 GRC Compl Filing - Exhibit D" xfId="1153"/>
    <cellStyle name="20% - Accent4 3" xfId="1154"/>
    <cellStyle name="20% - Accent5" xfId="1155"/>
    <cellStyle name="20% - Accent5 2" xfId="1156"/>
    <cellStyle name="20% - Accent5 2 2" xfId="1157"/>
    <cellStyle name="20% - Accent5 2_2009 GRC Compl Filing - Exhibit D" xfId="1158"/>
    <cellStyle name="20% - Accent5 3" xfId="1159"/>
    <cellStyle name="20% - Accent6" xfId="1160"/>
    <cellStyle name="20% - Accent6 2" xfId="1161"/>
    <cellStyle name="20% - Accent6 2 2" xfId="1162"/>
    <cellStyle name="20% - Accent6 2_2009 GRC Compl Filing - Exhibit D" xfId="1163"/>
    <cellStyle name="20% - Accent6 3" xfId="1164"/>
    <cellStyle name="40% - Accent1" xfId="1165"/>
    <cellStyle name="40% - Accent1 2" xfId="1166"/>
    <cellStyle name="40% - Accent1 2 2" xfId="1167"/>
    <cellStyle name="40% - Accent1 2_2009 GRC Compl Filing - Exhibit D" xfId="1168"/>
    <cellStyle name="40% - Accent1 3" xfId="1169"/>
    <cellStyle name="40% - Accent2" xfId="1170"/>
    <cellStyle name="40% - Accent2 2" xfId="1171"/>
    <cellStyle name="40% - Accent2 2 2" xfId="1172"/>
    <cellStyle name="40% - Accent2 2_2009 GRC Compl Filing - Exhibit D" xfId="1173"/>
    <cellStyle name="40% - Accent2 3" xfId="1174"/>
    <cellStyle name="40% - Accent3" xfId="1175"/>
    <cellStyle name="40% - Accent3 2" xfId="1176"/>
    <cellStyle name="40% - Accent3 2 2" xfId="1177"/>
    <cellStyle name="40% - Accent3 2_2009 GRC Compl Filing - Exhibit D" xfId="1178"/>
    <cellStyle name="40% - Accent3 3" xfId="1179"/>
    <cellStyle name="40% - Accent4" xfId="1180"/>
    <cellStyle name="40% - Accent4 2" xfId="1181"/>
    <cellStyle name="40% - Accent4 2 2" xfId="1182"/>
    <cellStyle name="40% - Accent4 2_2009 GRC Compl Filing - Exhibit D" xfId="1183"/>
    <cellStyle name="40% - Accent4 3" xfId="1184"/>
    <cellStyle name="40% - Accent5" xfId="1185"/>
    <cellStyle name="40% - Accent5 2" xfId="1186"/>
    <cellStyle name="40% - Accent5 2 2" xfId="1187"/>
    <cellStyle name="40% - Accent5 2_2009 GRC Compl Filing - Exhibit D" xfId="1188"/>
    <cellStyle name="40% - Accent5 3" xfId="1189"/>
    <cellStyle name="40% - Accent6" xfId="1190"/>
    <cellStyle name="40% - Accent6 2" xfId="1191"/>
    <cellStyle name="40% - Accent6 2 2" xfId="1192"/>
    <cellStyle name="40% - Accent6 2_2009 GRC Compl Filing - Exhibit D" xfId="1193"/>
    <cellStyle name="40% - Accent6 3" xfId="1194"/>
    <cellStyle name="60% - Accent1" xfId="1195"/>
    <cellStyle name="60% - Accent1 2 2" xfId="1196"/>
    <cellStyle name="60% - Accent2" xfId="1197"/>
    <cellStyle name="60% - Accent2 2 2" xfId="1198"/>
    <cellStyle name="60% - Accent3" xfId="1199"/>
    <cellStyle name="60% - Accent3 2 2" xfId="1200"/>
    <cellStyle name="60% - Accent4" xfId="1201"/>
    <cellStyle name="60% - Accent4 2 2" xfId="1202"/>
    <cellStyle name="60% - Accent5" xfId="1203"/>
    <cellStyle name="60% - Accent5 2 2" xfId="1204"/>
    <cellStyle name="60% - Accent6" xfId="1205"/>
    <cellStyle name="60% - Accent6 2 2" xfId="1206"/>
    <cellStyle name="Accent1" xfId="1207"/>
    <cellStyle name="Accent1 2 2" xfId="1208"/>
    <cellStyle name="Accent2" xfId="1209"/>
    <cellStyle name="Accent2 2 2" xfId="1210"/>
    <cellStyle name="Accent3" xfId="1211"/>
    <cellStyle name="Accent3 2 2" xfId="1212"/>
    <cellStyle name="Accent4" xfId="1213"/>
    <cellStyle name="Accent4 2 2" xfId="1214"/>
    <cellStyle name="Accent5" xfId="1215"/>
    <cellStyle name="Accent5 2 2" xfId="1216"/>
    <cellStyle name="Accent6" xfId="1217"/>
    <cellStyle name="Accent6 2 2" xfId="1218"/>
    <cellStyle name="Bad" xfId="1219"/>
    <cellStyle name="Bad 2 2" xfId="1220"/>
    <cellStyle name="Calc Currency (0)" xfId="1221"/>
    <cellStyle name="Calculation" xfId="1222"/>
    <cellStyle name="Calculation 2 2" xfId="1223"/>
    <cellStyle name="Check Cell" xfId="1224"/>
    <cellStyle name="Check Cell 2 2" xfId="1225"/>
    <cellStyle name="CheckCell" xfId="1226"/>
    <cellStyle name="Comma" xfId="1227"/>
    <cellStyle name="Comma [0]" xfId="1228"/>
    <cellStyle name="Comma 10" xfId="1229"/>
    <cellStyle name="Comma 10 2" xfId="1230"/>
    <cellStyle name="Comma 11" xfId="1231"/>
    <cellStyle name="Comma 12" xfId="1232"/>
    <cellStyle name="Comma 13" xfId="1233"/>
    <cellStyle name="Comma 14" xfId="1234"/>
    <cellStyle name="Comma 15" xfId="1235"/>
    <cellStyle name="Comma 16" xfId="1236"/>
    <cellStyle name="Comma 17" xfId="1237"/>
    <cellStyle name="Comma 2" xfId="1238"/>
    <cellStyle name="Comma 2 2" xfId="1239"/>
    <cellStyle name="Comma 2 2 2" xfId="1240"/>
    <cellStyle name="Comma 2 3" xfId="1241"/>
    <cellStyle name="Comma 2 4" xfId="1242"/>
    <cellStyle name="Comma 2 5" xfId="1243"/>
    <cellStyle name="Comma 2 6" xfId="1244"/>
    <cellStyle name="Comma 2 7" xfId="1245"/>
    <cellStyle name="Comma 2 8" xfId="1246"/>
    <cellStyle name="Comma 26" xfId="1247"/>
    <cellStyle name="Comma 27" xfId="1248"/>
    <cellStyle name="Comma 28" xfId="1249"/>
    <cellStyle name="Comma 3" xfId="1250"/>
    <cellStyle name="Comma 4" xfId="1251"/>
    <cellStyle name="Comma 4 2" xfId="1252"/>
    <cellStyle name="Comma 5" xfId="1253"/>
    <cellStyle name="Comma 6" xfId="1254"/>
    <cellStyle name="Comma 7" xfId="1255"/>
    <cellStyle name="Comma 8" xfId="1256"/>
    <cellStyle name="Comma 9" xfId="1257"/>
    <cellStyle name="Comma0" xfId="1258"/>
    <cellStyle name="Comma0 - Style2" xfId="1259"/>
    <cellStyle name="Comma0 - Style4" xfId="1260"/>
    <cellStyle name="Comma0 - Style5" xfId="1261"/>
    <cellStyle name="Comma0 2" xfId="1262"/>
    <cellStyle name="Comma0 3" xfId="1263"/>
    <cellStyle name="Comma0 4" xfId="1264"/>
    <cellStyle name="Comma0_00COS Ind Allocators" xfId="1265"/>
    <cellStyle name="Comma1 - Style1" xfId="1266"/>
    <cellStyle name="Copied" xfId="1267"/>
    <cellStyle name="COST1" xfId="1268"/>
    <cellStyle name="Curren - Style1" xfId="1269"/>
    <cellStyle name="Curren - Style2" xfId="1270"/>
    <cellStyle name="Curren - Style5" xfId="1271"/>
    <cellStyle name="Curren - Style6" xfId="1272"/>
    <cellStyle name="Currency" xfId="1273"/>
    <cellStyle name="Currency [0]" xfId="1274"/>
    <cellStyle name="Currency 10" xfId="1275"/>
    <cellStyle name="Currency 11" xfId="1276"/>
    <cellStyle name="Currency 12" xfId="1277"/>
    <cellStyle name="Currency 12 2" xfId="1278"/>
    <cellStyle name="Currency 12 3" xfId="1279"/>
    <cellStyle name="Currency 12 4" xfId="1280"/>
    <cellStyle name="Currency 2" xfId="1281"/>
    <cellStyle name="Currency 2 2" xfId="1282"/>
    <cellStyle name="Currency 2 3" xfId="1283"/>
    <cellStyle name="Currency 2 4" xfId="1284"/>
    <cellStyle name="Currency 2 5" xfId="1285"/>
    <cellStyle name="Currency 2 6" xfId="1286"/>
    <cellStyle name="Currency 2 7" xfId="1287"/>
    <cellStyle name="Currency 2 8" xfId="1288"/>
    <cellStyle name="Currency 3" xfId="1289"/>
    <cellStyle name="Currency 4" xfId="1290"/>
    <cellStyle name="Currency 4 2" xfId="1291"/>
    <cellStyle name="Currency 4_2009 GRC Compliance Filing (Electric) for Exh A-1" xfId="1292"/>
    <cellStyle name="Currency 5" xfId="1293"/>
    <cellStyle name="Currency 6" xfId="1294"/>
    <cellStyle name="Currency 7" xfId="1295"/>
    <cellStyle name="Currency 8" xfId="1296"/>
    <cellStyle name="Currency 9" xfId="1297"/>
    <cellStyle name="Currency0" xfId="1298"/>
    <cellStyle name="Date" xfId="1299"/>
    <cellStyle name="Date 2" xfId="1300"/>
    <cellStyle name="Date 3" xfId="1301"/>
    <cellStyle name="Date 4" xfId="1302"/>
    <cellStyle name="Entered" xfId="1303"/>
    <cellStyle name="Euro" xfId="1304"/>
    <cellStyle name="Explanatory Text" xfId="1305"/>
    <cellStyle name="Explanatory Text 2 2" xfId="1306"/>
    <cellStyle name="Fixed" xfId="1307"/>
    <cellStyle name="Fixed3 - Style3" xfId="1308"/>
    <cellStyle name="Good" xfId="1309"/>
    <cellStyle name="Good 2 2" xfId="1310"/>
    <cellStyle name="Grey" xfId="1311"/>
    <cellStyle name="Grey 2" xfId="1312"/>
    <cellStyle name="Grey 3" xfId="1313"/>
    <cellStyle name="Grey 4" xfId="1314"/>
    <cellStyle name="Grey_(C) WHE Proforma with ITC cash grant 10 Yr Amort_for deferral_102809" xfId="1315"/>
    <cellStyle name="Header1" xfId="1316"/>
    <cellStyle name="Header2" xfId="1317"/>
    <cellStyle name="Heading 1" xfId="1318"/>
    <cellStyle name="Heading 1 2 2" xfId="1319"/>
    <cellStyle name="Heading 2" xfId="1320"/>
    <cellStyle name="Heading 2 2 2" xfId="1321"/>
    <cellStyle name="Heading 3" xfId="1322"/>
    <cellStyle name="Heading 3 2 2" xfId="1323"/>
    <cellStyle name="Heading 4" xfId="1324"/>
    <cellStyle name="Heading 4 2 2" xfId="1325"/>
    <cellStyle name="Heading1" xfId="1326"/>
    <cellStyle name="Heading2" xfId="1327"/>
    <cellStyle name="Input" xfId="1328"/>
    <cellStyle name="Input [yellow]" xfId="1329"/>
    <cellStyle name="Input [yellow] 2" xfId="1330"/>
    <cellStyle name="Input [yellow] 3" xfId="1331"/>
    <cellStyle name="Input [yellow] 4" xfId="1332"/>
    <cellStyle name="Input [yellow]_(C) WHE Proforma with ITC cash grant 10 Yr Amort_for deferral_102809" xfId="1333"/>
    <cellStyle name="Input 2 2" xfId="1334"/>
    <cellStyle name="Input Cells" xfId="1335"/>
    <cellStyle name="Input Cells Percent" xfId="1336"/>
    <cellStyle name="Input Cells_4.34E Mint Farm Deferral" xfId="1337"/>
    <cellStyle name="Lines" xfId="1338"/>
    <cellStyle name="LINKED" xfId="1339"/>
    <cellStyle name="Linked Cell" xfId="1340"/>
    <cellStyle name="Linked Cell 2 2" xfId="1341"/>
    <cellStyle name="modified border" xfId="1342"/>
    <cellStyle name="modified border 2" xfId="1343"/>
    <cellStyle name="modified border 3" xfId="1344"/>
    <cellStyle name="modified border 4" xfId="1345"/>
    <cellStyle name="modified border_4.34E Mint Farm Deferral" xfId="1346"/>
    <cellStyle name="modified border1" xfId="1347"/>
    <cellStyle name="modified border1 2" xfId="1348"/>
    <cellStyle name="modified border1 3" xfId="1349"/>
    <cellStyle name="modified border1 4" xfId="1350"/>
    <cellStyle name="modified border1_4.34E Mint Farm Deferral" xfId="1351"/>
    <cellStyle name="Neutral" xfId="1352"/>
    <cellStyle name="Neutral 2 2" xfId="1353"/>
    <cellStyle name="no dec" xfId="1354"/>
    <cellStyle name="Normal - Style1" xfId="1355"/>
    <cellStyle name="Normal - Style1 2" xfId="1356"/>
    <cellStyle name="Normal - Style1 3" xfId="1357"/>
    <cellStyle name="Normal - Style1 4" xfId="1358"/>
    <cellStyle name="Normal - Style1 5" xfId="1359"/>
    <cellStyle name="Normal - Style1_(C) WHE Proforma with ITC cash grant 10 Yr Amort_for deferral_102809" xfId="1360"/>
    <cellStyle name="Normal 10" xfId="1361"/>
    <cellStyle name="Normal 10 2" xfId="1362"/>
    <cellStyle name="Normal 10 2 2" xfId="1363"/>
    <cellStyle name="Normal 10 3" xfId="1364"/>
    <cellStyle name="Normal 10_04.07E Wild Horse Wind Expansion" xfId="1365"/>
    <cellStyle name="Normal 11" xfId="1366"/>
    <cellStyle name="Normal 12" xfId="1367"/>
    <cellStyle name="Normal 13" xfId="1368"/>
    <cellStyle name="Normal 14" xfId="1369"/>
    <cellStyle name="Normal 15" xfId="1370"/>
    <cellStyle name="Normal 16" xfId="1371"/>
    <cellStyle name="Normal 17" xfId="1372"/>
    <cellStyle name="Normal 18" xfId="1373"/>
    <cellStyle name="Normal 19" xfId="1374"/>
    <cellStyle name="Normal 2" xfId="1375"/>
    <cellStyle name="Normal 2 10" xfId="1376"/>
    <cellStyle name="Normal 2 11" xfId="1377"/>
    <cellStyle name="Normal 2 2" xfId="1378"/>
    <cellStyle name="Normal 2 2 2" xfId="1379"/>
    <cellStyle name="Normal 2 2 3" xfId="1380"/>
    <cellStyle name="Normal 2 3" xfId="1381"/>
    <cellStyle name="Normal 2 4" xfId="1382"/>
    <cellStyle name="Normal 2 5" xfId="1383"/>
    <cellStyle name="Normal 2 6" xfId="1384"/>
    <cellStyle name="Normal 2 7" xfId="1385"/>
    <cellStyle name="Normal 2 8" xfId="1386"/>
    <cellStyle name="Normal 2 9" xfId="1387"/>
    <cellStyle name="Normal 2_16.37E Wild Horse Expansion DeferralRevwrkingfile SF" xfId="1388"/>
    <cellStyle name="Normal 20" xfId="1389"/>
    <cellStyle name="Normal 21" xfId="1390"/>
    <cellStyle name="Normal 22" xfId="1391"/>
    <cellStyle name="Normal 23" xfId="1392"/>
    <cellStyle name="Normal 3" xfId="1393"/>
    <cellStyle name="Normal 3 2" xfId="1394"/>
    <cellStyle name="Normal 3 3" xfId="1395"/>
    <cellStyle name="Normal 3 4" xfId="1396"/>
    <cellStyle name="Normal 3_2009 GRC Compl Filing - Exhibit D" xfId="1397"/>
    <cellStyle name="Normal 4" xfId="1398"/>
    <cellStyle name="Normal 4 2" xfId="1399"/>
    <cellStyle name="Normal 5" xfId="1400"/>
    <cellStyle name="Normal 6" xfId="1401"/>
    <cellStyle name="Normal 7" xfId="1402"/>
    <cellStyle name="Normal 8" xfId="1403"/>
    <cellStyle name="Normal 9" xfId="1404"/>
    <cellStyle name="Note" xfId="1405"/>
    <cellStyle name="Note 2" xfId="1406"/>
    <cellStyle name="Note 2 2" xfId="1407"/>
    <cellStyle name="Note 3" xfId="1408"/>
    <cellStyle name="Note 4" xfId="1409"/>
    <cellStyle name="Note 5" xfId="1410"/>
    <cellStyle name="Note 6" xfId="1411"/>
    <cellStyle name="Note 7" xfId="1412"/>
    <cellStyle name="Note 8" xfId="1413"/>
    <cellStyle name="Note 9" xfId="1414"/>
    <cellStyle name="Output" xfId="1415"/>
    <cellStyle name="Output 2 2" xfId="1416"/>
    <cellStyle name="Percen - Style1" xfId="1417"/>
    <cellStyle name="Percen - Style2" xfId="1418"/>
    <cellStyle name="Percen - Style3" xfId="1419"/>
    <cellStyle name="Percent" xfId="1420"/>
    <cellStyle name="Percent [2]" xfId="1421"/>
    <cellStyle name="Percent 2" xfId="1422"/>
    <cellStyle name="Percent 2 2" xfId="1423"/>
    <cellStyle name="Percent 3" xfId="1424"/>
    <cellStyle name="Percent 4" xfId="1425"/>
    <cellStyle name="Percent 4 2" xfId="1426"/>
    <cellStyle name="Percent 5" xfId="1427"/>
    <cellStyle name="Percent 6" xfId="1428"/>
    <cellStyle name="Percent 7" xfId="1429"/>
    <cellStyle name="Processing" xfId="1430"/>
    <cellStyle name="PSChar" xfId="1431"/>
    <cellStyle name="PSDate" xfId="1432"/>
    <cellStyle name="PSDec" xfId="1433"/>
    <cellStyle name="PSHeading" xfId="1434"/>
    <cellStyle name="PSInt" xfId="1435"/>
    <cellStyle name="PSSpacer" xfId="1436"/>
    <cellStyle name="purple - Style8" xfId="1437"/>
    <cellStyle name="RED" xfId="1438"/>
    <cellStyle name="Red - Style7" xfId="1439"/>
    <cellStyle name="RED_04 07E Wild Horse Wind Expansion (C) (2)" xfId="1440"/>
    <cellStyle name="Report" xfId="1441"/>
    <cellStyle name="Report Bar" xfId="1442"/>
    <cellStyle name="Report Heading" xfId="1443"/>
    <cellStyle name="Report Percent" xfId="1444"/>
    <cellStyle name="Report Unit Cost" xfId="1445"/>
    <cellStyle name="Report_Adj Bench DR 3 for Initial Briefs (Electric)" xfId="1446"/>
    <cellStyle name="Reports" xfId="1447"/>
    <cellStyle name="Reports Total" xfId="1448"/>
    <cellStyle name="Reports Unit Cost Total" xfId="1449"/>
    <cellStyle name="Reports_16.37E Wild Horse Expansion DeferralRevwrkingfile SF" xfId="1450"/>
    <cellStyle name="RevList" xfId="1451"/>
    <cellStyle name="round100" xfId="1452"/>
    <cellStyle name="SAPBEXaggData" xfId="1453"/>
    <cellStyle name="SAPBEXaggDataEmph" xfId="1454"/>
    <cellStyle name="SAPBEXaggItem" xfId="1455"/>
    <cellStyle name="SAPBEXaggItemX" xfId="1456"/>
    <cellStyle name="SAPBEXchaText" xfId="1457"/>
    <cellStyle name="SAPBEXexcBad7" xfId="1458"/>
    <cellStyle name="SAPBEXexcBad8" xfId="1459"/>
    <cellStyle name="SAPBEXexcBad9" xfId="1460"/>
    <cellStyle name="SAPBEXexcCritical4" xfId="1461"/>
    <cellStyle name="SAPBEXexcCritical5" xfId="1462"/>
    <cellStyle name="SAPBEXexcCritical6" xfId="1463"/>
    <cellStyle name="SAPBEXexcGood1" xfId="1464"/>
    <cellStyle name="SAPBEXexcGood2" xfId="1465"/>
    <cellStyle name="SAPBEXexcGood3" xfId="1466"/>
    <cellStyle name="SAPBEXfilterDrill" xfId="1467"/>
    <cellStyle name="SAPBEXfilterItem" xfId="1468"/>
    <cellStyle name="SAPBEXfilterText" xfId="1469"/>
    <cellStyle name="SAPBEXformats" xfId="1470"/>
    <cellStyle name="SAPBEXheaderItem" xfId="1471"/>
    <cellStyle name="SAPBEXheaderText" xfId="1472"/>
    <cellStyle name="SAPBEXHLevel0" xfId="1473"/>
    <cellStyle name="SAPBEXHLevel0X" xfId="1474"/>
    <cellStyle name="SAPBEXHLevel1" xfId="1475"/>
    <cellStyle name="SAPBEXHLevel1X" xfId="1476"/>
    <cellStyle name="SAPBEXHLevel2" xfId="1477"/>
    <cellStyle name="SAPBEXHLevel2X" xfId="1478"/>
    <cellStyle name="SAPBEXHLevel3" xfId="1479"/>
    <cellStyle name="SAPBEXHLevel3X" xfId="1480"/>
    <cellStyle name="SAPBEXresData" xfId="1481"/>
    <cellStyle name="SAPBEXresDataEmph" xfId="1482"/>
    <cellStyle name="SAPBEXresItem" xfId="1483"/>
    <cellStyle name="SAPBEXresItemX" xfId="1484"/>
    <cellStyle name="SAPBEXstdData" xfId="1485"/>
    <cellStyle name="SAPBEXstdDataEmph" xfId="1486"/>
    <cellStyle name="SAPBEXstdItem" xfId="1487"/>
    <cellStyle name="SAPBEXstdItemX" xfId="1488"/>
    <cellStyle name="SAPBEXtitle" xfId="1489"/>
    <cellStyle name="SAPBEXundefined" xfId="1490"/>
    <cellStyle name="shade" xfId="1491"/>
    <cellStyle name="StmtTtl1" xfId="1492"/>
    <cellStyle name="StmtTtl1 2" xfId="1493"/>
    <cellStyle name="StmtTtl1 3" xfId="1494"/>
    <cellStyle name="StmtTtl1 4" xfId="1495"/>
    <cellStyle name="StmtTtl1_(C) WHE Proforma with ITC cash grant 10 Yr Amort_for deferral_102809" xfId="1496"/>
    <cellStyle name="StmtTtl2" xfId="1497"/>
    <cellStyle name="STYL1 - Style1" xfId="1498"/>
    <cellStyle name="Style 1" xfId="1499"/>
    <cellStyle name="Style 1 2" xfId="1500"/>
    <cellStyle name="Style 1 3" xfId="1501"/>
    <cellStyle name="Style 1 3 2" xfId="1502"/>
    <cellStyle name="Style 1 3 3" xfId="1503"/>
    <cellStyle name="Style 1 4" xfId="1504"/>
    <cellStyle name="Style 1 5" xfId="1505"/>
    <cellStyle name="Style 1 6" xfId="1506"/>
    <cellStyle name="Style 1 6 2" xfId="1507"/>
    <cellStyle name="Style 1 6 3" xfId="1508"/>
    <cellStyle name="Style 1 6 4" xfId="1509"/>
    <cellStyle name="Style 1 6 5" xfId="1510"/>
    <cellStyle name="Style 1_04.07E Wild Horse Wind Expansion" xfId="1511"/>
    <cellStyle name="Subtotal" xfId="1512"/>
    <cellStyle name="Sub-total" xfId="1513"/>
    <cellStyle name="Title" xfId="1514"/>
    <cellStyle name="Title 2 2" xfId="1515"/>
    <cellStyle name="Title: Major" xfId="1516"/>
    <cellStyle name="Title: Minor" xfId="1517"/>
    <cellStyle name="Title: Worksheet" xfId="1518"/>
    <cellStyle name="Total" xfId="1519"/>
    <cellStyle name="Total 2 2" xfId="1520"/>
    <cellStyle name="Total4 - Style4" xfId="1521"/>
    <cellStyle name="Warning Text" xfId="1522"/>
    <cellStyle name="Warning Text 2 2" xfId="15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63"/>
  <sheetViews>
    <sheetView tabSelected="1" view="pageLayout" workbookViewId="0" topLeftCell="A1">
      <selection activeCell="A64" sqref="A64"/>
    </sheetView>
  </sheetViews>
  <sheetFormatPr defaultColWidth="9.140625" defaultRowHeight="12.75"/>
  <cols>
    <col min="1" max="1" width="4.8515625" style="1" customWidth="1"/>
    <col min="2" max="2" width="8.421875" style="1" bestFit="1" customWidth="1"/>
    <col min="3" max="3" width="4.57421875" style="1" hidden="1" customWidth="1"/>
    <col min="4" max="4" width="13.7109375" style="1" hidden="1" customWidth="1"/>
    <col min="5" max="5" width="16.140625" style="1" hidden="1" customWidth="1"/>
    <col min="6" max="6" width="13.140625" style="1" hidden="1" customWidth="1"/>
    <col min="7" max="7" width="15.7109375" style="1" hidden="1" customWidth="1"/>
    <col min="8" max="8" width="13.28125" style="1" hidden="1" customWidth="1"/>
    <col min="9" max="9" width="14.140625" style="1" hidden="1" customWidth="1"/>
    <col min="10" max="10" width="12.7109375" style="1" hidden="1" customWidth="1"/>
    <col min="11" max="11" width="20.00390625" style="1" hidden="1" customWidth="1"/>
    <col min="12" max="12" width="13.7109375" style="1" hidden="1" customWidth="1"/>
    <col min="13" max="13" width="14.00390625" style="1" hidden="1" customWidth="1"/>
    <col min="14" max="14" width="13.421875" style="1" hidden="1" customWidth="1"/>
    <col min="15" max="15" width="13.8515625" style="1" bestFit="1" customWidth="1"/>
    <col min="16" max="16" width="14.28125" style="1" customWidth="1"/>
    <col min="17" max="17" width="2.57421875" style="1" customWidth="1"/>
    <col min="18" max="18" width="13.421875" style="2" customWidth="1"/>
    <col min="19" max="19" width="14.00390625" style="1" customWidth="1"/>
    <col min="20" max="20" width="13.57421875" style="1" customWidth="1"/>
    <col min="21" max="21" width="14.28125" style="1" customWidth="1"/>
    <col min="22" max="22" width="12.8515625" style="1" customWidth="1"/>
    <col min="23" max="23" width="14.7109375" style="1" customWidth="1"/>
    <col min="24" max="24" width="13.421875" style="1" customWidth="1"/>
    <col min="25" max="25" width="14.57421875" style="1" customWidth="1"/>
    <col min="26" max="26" width="1.421875" style="1" hidden="1" customWidth="1"/>
    <col min="27" max="27" width="17.00390625" style="1" hidden="1" customWidth="1"/>
    <col min="28" max="28" width="16.00390625" style="1" hidden="1" customWidth="1"/>
    <col min="29" max="16384" width="9.140625" style="1" customWidth="1"/>
  </cols>
  <sheetData>
    <row r="1" ht="12.75"/>
    <row r="2" spans="1:28" ht="21.7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</row>
    <row r="3" spans="1:28" ht="21" customHeight="1">
      <c r="A3" s="189" t="s">
        <v>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</row>
    <row r="4" spans="5:28" ht="11.25" customHeight="1">
      <c r="E4" s="2"/>
      <c r="J4" s="3"/>
      <c r="Z4" s="4"/>
      <c r="AA4" s="4"/>
      <c r="AB4" s="4"/>
    </row>
    <row r="5" spans="1:28" ht="18" customHeight="1" thickBot="1">
      <c r="A5" s="190" t="s">
        <v>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</row>
    <row r="6" spans="4:28" ht="15.75">
      <c r="D6" s="191" t="s">
        <v>3</v>
      </c>
      <c r="E6" s="192"/>
      <c r="F6" s="191" t="s">
        <v>4</v>
      </c>
      <c r="G6" s="192"/>
      <c r="H6" s="191" t="s">
        <v>5</v>
      </c>
      <c r="I6" s="192"/>
      <c r="J6" s="191" t="s">
        <v>6</v>
      </c>
      <c r="K6" s="192"/>
      <c r="L6" s="191" t="s">
        <v>7</v>
      </c>
      <c r="M6" s="193"/>
      <c r="N6" s="192"/>
      <c r="O6" s="191" t="s">
        <v>8</v>
      </c>
      <c r="P6" s="192"/>
      <c r="Q6" s="5"/>
      <c r="R6" s="191" t="s">
        <v>9</v>
      </c>
      <c r="S6" s="192"/>
      <c r="T6" s="191" t="s">
        <v>10</v>
      </c>
      <c r="U6" s="192"/>
      <c r="V6" s="191" t="s">
        <v>11</v>
      </c>
      <c r="W6" s="192"/>
      <c r="X6" s="191" t="s">
        <v>12</v>
      </c>
      <c r="Y6" s="192"/>
      <c r="Z6" s="6"/>
      <c r="AA6" s="194" t="s">
        <v>13</v>
      </c>
      <c r="AB6" s="195"/>
    </row>
    <row r="7" spans="1:28" ht="27.75" customHeight="1" thickBot="1">
      <c r="A7" s="1" t="s">
        <v>14</v>
      </c>
      <c r="B7" s="7"/>
      <c r="C7" s="8"/>
      <c r="D7" s="9" t="s">
        <v>15</v>
      </c>
      <c r="E7" s="10" t="s">
        <v>16</v>
      </c>
      <c r="F7" s="11" t="s">
        <v>4</v>
      </c>
      <c r="G7" s="10" t="s">
        <v>16</v>
      </c>
      <c r="H7" s="11" t="s">
        <v>15</v>
      </c>
      <c r="I7" s="10" t="s">
        <v>17</v>
      </c>
      <c r="J7" s="11" t="s">
        <v>15</v>
      </c>
      <c r="K7" s="12" t="s">
        <v>16</v>
      </c>
      <c r="L7" s="11" t="s">
        <v>15</v>
      </c>
      <c r="M7" s="13" t="s">
        <v>18</v>
      </c>
      <c r="N7" s="12" t="s">
        <v>16</v>
      </c>
      <c r="O7" s="11" t="s">
        <v>19</v>
      </c>
      <c r="P7" s="12" t="s">
        <v>20</v>
      </c>
      <c r="Q7" s="14"/>
      <c r="R7" s="11" t="s">
        <v>19</v>
      </c>
      <c r="S7" s="10" t="s">
        <v>20</v>
      </c>
      <c r="T7" s="11" t="s">
        <v>21</v>
      </c>
      <c r="U7" s="10" t="s">
        <v>22</v>
      </c>
      <c r="V7" s="11" t="s">
        <v>19</v>
      </c>
      <c r="W7" s="10" t="s">
        <v>20</v>
      </c>
      <c r="X7" s="11" t="s">
        <v>19</v>
      </c>
      <c r="Y7" s="10" t="s">
        <v>20</v>
      </c>
      <c r="Z7" s="15"/>
      <c r="AA7" s="16" t="s">
        <v>15</v>
      </c>
      <c r="AB7" s="17" t="s">
        <v>16</v>
      </c>
    </row>
    <row r="8" spans="1:28" ht="12.75">
      <c r="A8" s="18"/>
      <c r="B8" s="2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21"/>
      <c r="R8" s="19"/>
      <c r="S8" s="19"/>
      <c r="T8" s="19"/>
      <c r="U8" s="19"/>
      <c r="V8" s="19"/>
      <c r="W8" s="19"/>
      <c r="X8" s="21"/>
      <c r="Y8" s="21"/>
      <c r="AA8" s="22"/>
      <c r="AB8" s="23"/>
    </row>
    <row r="9" spans="1:28" ht="12.75">
      <c r="A9" s="24">
        <v>1</v>
      </c>
      <c r="B9" s="185" t="s">
        <v>23</v>
      </c>
      <c r="C9" s="25"/>
      <c r="D9" s="26">
        <v>58042049</v>
      </c>
      <c r="E9" s="27">
        <f>D9</f>
        <v>58042049</v>
      </c>
      <c r="F9" s="26">
        <v>61616393</v>
      </c>
      <c r="G9" s="28">
        <f>F9</f>
        <v>61616393</v>
      </c>
      <c r="H9" s="26">
        <f>D9-F9</f>
        <v>-3574344</v>
      </c>
      <c r="I9" s="28">
        <f>E9-G9</f>
        <v>-3574344</v>
      </c>
      <c r="J9" s="29">
        <v>1445.449648</v>
      </c>
      <c r="K9" s="27">
        <f>J9</f>
        <v>1445.449648</v>
      </c>
      <c r="L9" s="181">
        <f>H9+J9</f>
        <v>-3572898.550352</v>
      </c>
      <c r="M9" s="30">
        <f>L9</f>
        <v>-3572898.550352</v>
      </c>
      <c r="N9" s="30">
        <f>M9</f>
        <v>-3572898.550352</v>
      </c>
      <c r="O9" s="26">
        <v>-3572898.550352</v>
      </c>
      <c r="P9" s="182">
        <f>O9</f>
        <v>-3572898.550352</v>
      </c>
      <c r="Q9" s="32"/>
      <c r="R9" s="29">
        <v>0</v>
      </c>
      <c r="S9" s="31">
        <v>0</v>
      </c>
      <c r="T9" s="26">
        <f aca="true" t="shared" si="0" ref="T9:T20">O9+R9</f>
        <v>-3572898.550352</v>
      </c>
      <c r="U9" s="28">
        <f>T9</f>
        <v>-3572898.550352</v>
      </c>
      <c r="V9" s="33">
        <v>0</v>
      </c>
      <c r="W9" s="30">
        <v>0</v>
      </c>
      <c r="X9" s="34">
        <v>0</v>
      </c>
      <c r="Y9" s="30">
        <v>0</v>
      </c>
      <c r="AA9" s="35">
        <v>0</v>
      </c>
      <c r="AB9" s="30">
        <v>0</v>
      </c>
    </row>
    <row r="10" spans="1:28" ht="12.75">
      <c r="A10" s="24">
        <v>1</v>
      </c>
      <c r="B10" s="183" t="s">
        <v>24</v>
      </c>
      <c r="C10" s="25"/>
      <c r="D10" s="36">
        <v>61026340</v>
      </c>
      <c r="E10" s="37">
        <f>D10+E9</f>
        <v>119068389</v>
      </c>
      <c r="F10" s="36">
        <v>62377208</v>
      </c>
      <c r="G10" s="38">
        <f>F10+G9</f>
        <v>123993601</v>
      </c>
      <c r="H10" s="36">
        <f aca="true" t="shared" si="1" ref="H10:I20">D10-F10</f>
        <v>-1350868</v>
      </c>
      <c r="I10" s="39">
        <f t="shared" si="1"/>
        <v>-4925212</v>
      </c>
      <c r="J10" s="40">
        <v>546.711532</v>
      </c>
      <c r="K10" s="37">
        <f aca="true" t="shared" si="2" ref="K10:K20">J10+K9</f>
        <v>1992.16118</v>
      </c>
      <c r="L10" s="122">
        <f aca="true" t="shared" si="3" ref="L10:L20">H10+J10</f>
        <v>-1350321.288468</v>
      </c>
      <c r="M10" s="41">
        <f>M9+L10</f>
        <v>-4923219.83882</v>
      </c>
      <c r="N10" s="41">
        <f>N9+L10</f>
        <v>-4923219.83882</v>
      </c>
      <c r="O10" s="36">
        <v>-1350321.288468</v>
      </c>
      <c r="P10" s="37">
        <f>O10+P9</f>
        <v>-4923219.83882</v>
      </c>
      <c r="Q10" s="43"/>
      <c r="R10" s="40">
        <v>0</v>
      </c>
      <c r="S10" s="42">
        <v>0</v>
      </c>
      <c r="T10" s="36">
        <f t="shared" si="0"/>
        <v>-1350321.288468</v>
      </c>
      <c r="U10" s="39">
        <f>T10+U9</f>
        <v>-4923219.83882</v>
      </c>
      <c r="V10" s="44">
        <v>0</v>
      </c>
      <c r="W10" s="45">
        <v>0</v>
      </c>
      <c r="X10" s="46">
        <v>0</v>
      </c>
      <c r="Y10" s="45">
        <v>0</v>
      </c>
      <c r="AA10" s="44">
        <v>0</v>
      </c>
      <c r="AB10" s="45">
        <v>0</v>
      </c>
    </row>
    <row r="11" spans="1:28" ht="12.75">
      <c r="A11" s="24">
        <v>1</v>
      </c>
      <c r="B11" s="183" t="s">
        <v>25</v>
      </c>
      <c r="C11" s="25"/>
      <c r="D11" s="36">
        <v>66901856</v>
      </c>
      <c r="E11" s="37">
        <f aca="true" t="shared" si="4" ref="E11:E20">D11+E10</f>
        <v>185970245</v>
      </c>
      <c r="F11" s="36">
        <v>60040410</v>
      </c>
      <c r="G11" s="38">
        <f aca="true" t="shared" si="5" ref="G11:G20">F11+G10</f>
        <v>184034011</v>
      </c>
      <c r="H11" s="36">
        <f t="shared" si="1"/>
        <v>6861446</v>
      </c>
      <c r="I11" s="39">
        <f t="shared" si="1"/>
        <v>1936234</v>
      </c>
      <c r="J11" s="40">
        <v>-2775.130916</v>
      </c>
      <c r="K11" s="37">
        <f t="shared" si="2"/>
        <v>-782.969736</v>
      </c>
      <c r="L11" s="122">
        <f t="shared" si="3"/>
        <v>6858670.869084</v>
      </c>
      <c r="M11" s="41">
        <f aca="true" t="shared" si="6" ref="M11:M20">M10+L11</f>
        <v>1935451.0302639995</v>
      </c>
      <c r="N11" s="41">
        <f aca="true" t="shared" si="7" ref="N11:N20">N10+L11</f>
        <v>1935451.0302639995</v>
      </c>
      <c r="O11" s="36">
        <v>6858670.869084</v>
      </c>
      <c r="P11" s="37">
        <f aca="true" t="shared" si="8" ref="P11:P20">O11+P10</f>
        <v>1935451.0302639995</v>
      </c>
      <c r="Q11" s="43"/>
      <c r="R11" s="40">
        <v>0</v>
      </c>
      <c r="S11" s="42">
        <v>0</v>
      </c>
      <c r="T11" s="36">
        <f t="shared" si="0"/>
        <v>6858670.869084</v>
      </c>
      <c r="U11" s="39">
        <f aca="true" t="shared" si="9" ref="U11:U20">T11+U10</f>
        <v>1935451.0302639995</v>
      </c>
      <c r="V11" s="44">
        <v>0</v>
      </c>
      <c r="W11" s="45">
        <v>0</v>
      </c>
      <c r="X11" s="46">
        <v>0</v>
      </c>
      <c r="Y11" s="45">
        <v>0</v>
      </c>
      <c r="AA11" s="44">
        <v>0</v>
      </c>
      <c r="AB11" s="45">
        <v>0</v>
      </c>
    </row>
    <row r="12" spans="1:28" ht="12.75">
      <c r="A12" s="24">
        <v>1</v>
      </c>
      <c r="B12" s="183" t="s">
        <v>26</v>
      </c>
      <c r="C12" s="25"/>
      <c r="D12" s="36">
        <v>72973687</v>
      </c>
      <c r="E12" s="37">
        <f t="shared" si="4"/>
        <v>258943932</v>
      </c>
      <c r="F12" s="36">
        <v>69523163</v>
      </c>
      <c r="G12" s="38">
        <f t="shared" si="5"/>
        <v>253557174</v>
      </c>
      <c r="H12" s="36">
        <f t="shared" si="1"/>
        <v>3450524</v>
      </c>
      <c r="I12" s="39">
        <f t="shared" si="1"/>
        <v>5386758</v>
      </c>
      <c r="J12" s="40">
        <v>-1395.284596</v>
      </c>
      <c r="K12" s="37">
        <f t="shared" si="2"/>
        <v>-2178.254332</v>
      </c>
      <c r="L12" s="122">
        <f t="shared" si="3"/>
        <v>3449128.715404</v>
      </c>
      <c r="M12" s="41">
        <f t="shared" si="6"/>
        <v>5384579.745668</v>
      </c>
      <c r="N12" s="41">
        <f t="shared" si="7"/>
        <v>5384579.745668</v>
      </c>
      <c r="O12" s="36">
        <v>3449128.715404</v>
      </c>
      <c r="P12" s="37">
        <f t="shared" si="8"/>
        <v>5384579.745668</v>
      </c>
      <c r="Q12" s="43"/>
      <c r="R12" s="40">
        <v>0</v>
      </c>
      <c r="S12" s="42">
        <v>0</v>
      </c>
      <c r="T12" s="36">
        <f t="shared" si="0"/>
        <v>3449128.715404</v>
      </c>
      <c r="U12" s="39">
        <f t="shared" si="9"/>
        <v>5384579.745668</v>
      </c>
      <c r="V12" s="44">
        <v>0</v>
      </c>
      <c r="W12" s="45">
        <v>0</v>
      </c>
      <c r="X12" s="46">
        <v>0</v>
      </c>
      <c r="Y12" s="45">
        <v>0</v>
      </c>
      <c r="AA12" s="44">
        <v>0</v>
      </c>
      <c r="AB12" s="45">
        <v>0</v>
      </c>
    </row>
    <row r="13" spans="1:28" ht="12.75">
      <c r="A13" s="24">
        <v>1</v>
      </c>
      <c r="B13" s="183" t="s">
        <v>27</v>
      </c>
      <c r="C13" s="25"/>
      <c r="D13" s="36">
        <v>71935749</v>
      </c>
      <c r="E13" s="37">
        <f t="shared" si="4"/>
        <v>330879681</v>
      </c>
      <c r="F13" s="36">
        <v>74375539</v>
      </c>
      <c r="G13" s="38">
        <f t="shared" si="5"/>
        <v>327932713</v>
      </c>
      <c r="H13" s="36">
        <f t="shared" si="1"/>
        <v>-2439790</v>
      </c>
      <c r="I13" s="39">
        <f t="shared" si="1"/>
        <v>2946968</v>
      </c>
      <c r="J13" s="40">
        <v>986.173152</v>
      </c>
      <c r="K13" s="37">
        <f t="shared" si="2"/>
        <v>-1192.0811800000001</v>
      </c>
      <c r="L13" s="122">
        <f t="shared" si="3"/>
        <v>-2438803.826848</v>
      </c>
      <c r="M13" s="41">
        <f t="shared" si="6"/>
        <v>2945775.91882</v>
      </c>
      <c r="N13" s="41">
        <f t="shared" si="7"/>
        <v>2945775.91882</v>
      </c>
      <c r="O13" s="36">
        <v>-2438803.826848</v>
      </c>
      <c r="P13" s="37">
        <f t="shared" si="8"/>
        <v>2945775.91882</v>
      </c>
      <c r="Q13" s="43"/>
      <c r="R13" s="40">
        <v>0</v>
      </c>
      <c r="S13" s="42">
        <v>0</v>
      </c>
      <c r="T13" s="36">
        <f t="shared" si="0"/>
        <v>-2438803.826848</v>
      </c>
      <c r="U13" s="39">
        <f t="shared" si="9"/>
        <v>2945775.91882</v>
      </c>
      <c r="V13" s="44">
        <v>0</v>
      </c>
      <c r="W13" s="45">
        <v>0</v>
      </c>
      <c r="X13" s="46">
        <v>0</v>
      </c>
      <c r="Y13" s="45">
        <v>0</v>
      </c>
      <c r="AA13" s="44">
        <v>0</v>
      </c>
      <c r="AB13" s="45">
        <v>0</v>
      </c>
    </row>
    <row r="14" spans="1:28" ht="12.75">
      <c r="A14" s="24">
        <v>1</v>
      </c>
      <c r="B14" s="183" t="s">
        <v>28</v>
      </c>
      <c r="C14" s="25"/>
      <c r="D14" s="36">
        <v>86777286</v>
      </c>
      <c r="E14" s="37">
        <f t="shared" si="4"/>
        <v>417656967</v>
      </c>
      <c r="F14" s="36">
        <v>84599358</v>
      </c>
      <c r="G14" s="38">
        <f t="shared" si="5"/>
        <v>412532071</v>
      </c>
      <c r="H14" s="36">
        <f t="shared" si="1"/>
        <v>2177928</v>
      </c>
      <c r="I14" s="39">
        <f t="shared" si="1"/>
        <v>5124896</v>
      </c>
      <c r="J14" s="40">
        <v>-881.211564</v>
      </c>
      <c r="K14" s="37">
        <f t="shared" si="2"/>
        <v>-2073.2927440000003</v>
      </c>
      <c r="L14" s="122">
        <f t="shared" si="3"/>
        <v>2177046.788436</v>
      </c>
      <c r="M14" s="41">
        <f t="shared" si="6"/>
        <v>5122822.707256</v>
      </c>
      <c r="N14" s="41">
        <f t="shared" si="7"/>
        <v>5122822.707256</v>
      </c>
      <c r="O14" s="36">
        <v>2177046.788436</v>
      </c>
      <c r="P14" s="37">
        <f t="shared" si="8"/>
        <v>5122822.707256</v>
      </c>
      <c r="Q14" s="43"/>
      <c r="R14" s="40">
        <v>0</v>
      </c>
      <c r="S14" s="42">
        <v>0</v>
      </c>
      <c r="T14" s="36">
        <f t="shared" si="0"/>
        <v>2177046.788436</v>
      </c>
      <c r="U14" s="39">
        <f t="shared" si="9"/>
        <v>5122822.707256</v>
      </c>
      <c r="V14" s="44">
        <v>0</v>
      </c>
      <c r="W14" s="45">
        <v>0</v>
      </c>
      <c r="X14" s="46">
        <v>0</v>
      </c>
      <c r="Y14" s="45">
        <v>0</v>
      </c>
      <c r="AA14" s="44">
        <v>0</v>
      </c>
      <c r="AB14" s="45">
        <v>0</v>
      </c>
    </row>
    <row r="15" spans="1:28" ht="12.75">
      <c r="A15" s="24">
        <v>1</v>
      </c>
      <c r="B15" s="183" t="s">
        <v>29</v>
      </c>
      <c r="C15" s="25"/>
      <c r="D15" s="36">
        <v>80343724</v>
      </c>
      <c r="E15" s="37">
        <f t="shared" si="4"/>
        <v>498000691</v>
      </c>
      <c r="F15" s="36">
        <v>81723969</v>
      </c>
      <c r="G15" s="38">
        <f t="shared" si="5"/>
        <v>494256040</v>
      </c>
      <c r="H15" s="36">
        <f t="shared" si="1"/>
        <v>-1380245</v>
      </c>
      <c r="I15" s="39">
        <f t="shared" si="1"/>
        <v>3744651</v>
      </c>
      <c r="J15" s="40">
        <v>557.977204</v>
      </c>
      <c r="K15" s="37">
        <f t="shared" si="2"/>
        <v>-1515.3155400000003</v>
      </c>
      <c r="L15" s="122">
        <f t="shared" si="3"/>
        <v>-1379687.022796</v>
      </c>
      <c r="M15" s="41">
        <f t="shared" si="6"/>
        <v>3743135.6844599997</v>
      </c>
      <c r="N15" s="41">
        <f t="shared" si="7"/>
        <v>3743135.6844599997</v>
      </c>
      <c r="O15" s="36">
        <v>-1379687.022796</v>
      </c>
      <c r="P15" s="37">
        <f t="shared" si="8"/>
        <v>3743135.6844599997</v>
      </c>
      <c r="Q15" s="43"/>
      <c r="R15" s="40">
        <v>0</v>
      </c>
      <c r="S15" s="42">
        <v>0</v>
      </c>
      <c r="T15" s="36">
        <f t="shared" si="0"/>
        <v>-1379687.022796</v>
      </c>
      <c r="U15" s="39">
        <f t="shared" si="9"/>
        <v>3743135.6844599997</v>
      </c>
      <c r="V15" s="44">
        <v>0</v>
      </c>
      <c r="W15" s="45">
        <v>0</v>
      </c>
      <c r="X15" s="46">
        <v>0</v>
      </c>
      <c r="Y15" s="45">
        <v>0</v>
      </c>
      <c r="AA15" s="44">
        <v>0</v>
      </c>
      <c r="AB15" s="45">
        <v>0</v>
      </c>
    </row>
    <row r="16" spans="1:28" ht="12.75">
      <c r="A16" s="24">
        <v>1</v>
      </c>
      <c r="B16" s="183" t="s">
        <v>30</v>
      </c>
      <c r="C16" s="25"/>
      <c r="D16" s="36">
        <v>80828615</v>
      </c>
      <c r="E16" s="37">
        <f t="shared" si="4"/>
        <v>578829306</v>
      </c>
      <c r="F16" s="36">
        <v>75416275</v>
      </c>
      <c r="G16" s="38">
        <f t="shared" si="5"/>
        <v>569672315</v>
      </c>
      <c r="H16" s="36">
        <f t="shared" si="1"/>
        <v>5412340</v>
      </c>
      <c r="I16" s="39">
        <f t="shared" si="1"/>
        <v>9156991</v>
      </c>
      <c r="J16" s="40">
        <v>-2189.131364</v>
      </c>
      <c r="K16" s="37">
        <f t="shared" si="2"/>
        <v>-3704.4469040000004</v>
      </c>
      <c r="L16" s="122">
        <f t="shared" si="3"/>
        <v>5410150.868636</v>
      </c>
      <c r="M16" s="41">
        <f t="shared" si="6"/>
        <v>9153286.553096</v>
      </c>
      <c r="N16" s="41">
        <f t="shared" si="7"/>
        <v>9153286.553096</v>
      </c>
      <c r="O16" s="36">
        <v>5410150.868636001</v>
      </c>
      <c r="P16" s="37">
        <f t="shared" si="8"/>
        <v>9153286.553096</v>
      </c>
      <c r="Q16" s="43"/>
      <c r="R16" s="40">
        <v>0</v>
      </c>
      <c r="S16" s="42">
        <v>0</v>
      </c>
      <c r="T16" s="36">
        <f t="shared" si="0"/>
        <v>5410150.868636001</v>
      </c>
      <c r="U16" s="39">
        <f t="shared" si="9"/>
        <v>9153286.553096</v>
      </c>
      <c r="V16" s="44">
        <v>0</v>
      </c>
      <c r="W16" s="45">
        <v>0</v>
      </c>
      <c r="X16" s="46">
        <v>0</v>
      </c>
      <c r="Y16" s="45">
        <v>0</v>
      </c>
      <c r="AA16" s="44">
        <v>0</v>
      </c>
      <c r="AB16" s="45">
        <v>0</v>
      </c>
    </row>
    <row r="17" spans="1:28" ht="12.75">
      <c r="A17" s="24">
        <v>1</v>
      </c>
      <c r="B17" s="183" t="s">
        <v>31</v>
      </c>
      <c r="C17" s="25"/>
      <c r="D17" s="36">
        <v>84928004</v>
      </c>
      <c r="E17" s="37">
        <f t="shared" si="4"/>
        <v>663757310</v>
      </c>
      <c r="F17" s="36">
        <v>77553819</v>
      </c>
      <c r="G17" s="38">
        <f t="shared" si="5"/>
        <v>647226134</v>
      </c>
      <c r="H17" s="36">
        <f t="shared" si="1"/>
        <v>7374185</v>
      </c>
      <c r="I17" s="39">
        <f t="shared" si="1"/>
        <v>16531176</v>
      </c>
      <c r="J17" s="40">
        <v>-2982.805148</v>
      </c>
      <c r="K17" s="37">
        <f t="shared" si="2"/>
        <v>-6687.252052</v>
      </c>
      <c r="L17" s="122">
        <f t="shared" si="3"/>
        <v>7371202.194852</v>
      </c>
      <c r="M17" s="41">
        <f t="shared" si="6"/>
        <v>16524488.747948</v>
      </c>
      <c r="N17" s="41">
        <f t="shared" si="7"/>
        <v>16524488.747948</v>
      </c>
      <c r="O17" s="36">
        <v>7371202.194852</v>
      </c>
      <c r="P17" s="37">
        <f t="shared" si="8"/>
        <v>16524488.747948</v>
      </c>
      <c r="Q17" s="43"/>
      <c r="R17" s="40">
        <v>0</v>
      </c>
      <c r="S17" s="42">
        <v>0</v>
      </c>
      <c r="T17" s="36">
        <f t="shared" si="0"/>
        <v>7371202.194852</v>
      </c>
      <c r="U17" s="39">
        <f t="shared" si="9"/>
        <v>16524488.747948</v>
      </c>
      <c r="V17" s="44">
        <v>0</v>
      </c>
      <c r="W17" s="45">
        <v>0</v>
      </c>
      <c r="X17" s="46">
        <v>0</v>
      </c>
      <c r="Y17" s="45">
        <v>0</v>
      </c>
      <c r="AA17" s="44">
        <v>0</v>
      </c>
      <c r="AB17" s="45">
        <v>0</v>
      </c>
    </row>
    <row r="18" spans="1:28" ht="12.75">
      <c r="A18" s="24">
        <v>1</v>
      </c>
      <c r="B18" s="183" t="s">
        <v>32</v>
      </c>
      <c r="C18" s="25"/>
      <c r="D18" s="36">
        <v>67843290</v>
      </c>
      <c r="E18" s="37">
        <f t="shared" si="4"/>
        <v>731600600</v>
      </c>
      <c r="F18" s="36">
        <v>69473916</v>
      </c>
      <c r="G18" s="38">
        <f t="shared" si="5"/>
        <v>716700050</v>
      </c>
      <c r="H18" s="36">
        <f t="shared" si="1"/>
        <v>-1630626</v>
      </c>
      <c r="I18" s="39">
        <f t="shared" si="1"/>
        <v>14900550</v>
      </c>
      <c r="J18" s="40">
        <v>659.693692</v>
      </c>
      <c r="K18" s="37">
        <f t="shared" si="2"/>
        <v>-6027.55836</v>
      </c>
      <c r="L18" s="122">
        <f t="shared" si="3"/>
        <v>-1629966.306308</v>
      </c>
      <c r="M18" s="41">
        <f t="shared" si="6"/>
        <v>14894522.44164</v>
      </c>
      <c r="N18" s="41">
        <f t="shared" si="7"/>
        <v>14894522.44164</v>
      </c>
      <c r="O18" s="36">
        <v>-1629966.3063079994</v>
      </c>
      <c r="P18" s="37">
        <f t="shared" si="8"/>
        <v>14894522.44164</v>
      </c>
      <c r="Q18" s="43"/>
      <c r="R18" s="40">
        <v>0</v>
      </c>
      <c r="S18" s="42">
        <v>0</v>
      </c>
      <c r="T18" s="36">
        <f t="shared" si="0"/>
        <v>-1629966.3063079994</v>
      </c>
      <c r="U18" s="39">
        <f t="shared" si="9"/>
        <v>14894522.44164</v>
      </c>
      <c r="V18" s="44">
        <v>0</v>
      </c>
      <c r="W18" s="45">
        <v>0</v>
      </c>
      <c r="X18" s="46">
        <v>0</v>
      </c>
      <c r="Y18" s="45">
        <v>0</v>
      </c>
      <c r="AA18" s="44">
        <v>0</v>
      </c>
      <c r="AB18" s="45">
        <v>0</v>
      </c>
    </row>
    <row r="19" spans="1:28" ht="12.75">
      <c r="A19" s="24">
        <v>1</v>
      </c>
      <c r="B19" s="183" t="s">
        <v>33</v>
      </c>
      <c r="C19" s="25"/>
      <c r="D19" s="36">
        <v>63318113</v>
      </c>
      <c r="E19" s="37">
        <f t="shared" si="4"/>
        <v>794918713</v>
      </c>
      <c r="F19" s="36">
        <v>65590803</v>
      </c>
      <c r="G19" s="38">
        <f t="shared" si="5"/>
        <v>782290853</v>
      </c>
      <c r="H19" s="36">
        <f t="shared" si="1"/>
        <v>-2272690</v>
      </c>
      <c r="I19" s="39">
        <f t="shared" si="1"/>
        <v>12627860</v>
      </c>
      <c r="J19" s="40">
        <v>919.350684</v>
      </c>
      <c r="K19" s="37">
        <f t="shared" si="2"/>
        <v>-5108.207676</v>
      </c>
      <c r="L19" s="122">
        <f t="shared" si="3"/>
        <v>-2271770.649316</v>
      </c>
      <c r="M19" s="41">
        <f t="shared" si="6"/>
        <v>12622751.792324001</v>
      </c>
      <c r="N19" s="41">
        <f t="shared" si="7"/>
        <v>12622751.792324001</v>
      </c>
      <c r="O19" s="36">
        <v>-2271770.649316</v>
      </c>
      <c r="P19" s="37">
        <f t="shared" si="8"/>
        <v>12622751.792324001</v>
      </c>
      <c r="Q19" s="43"/>
      <c r="R19" s="40">
        <v>0</v>
      </c>
      <c r="S19" s="42">
        <v>0</v>
      </c>
      <c r="T19" s="36">
        <f t="shared" si="0"/>
        <v>-2271770.649316</v>
      </c>
      <c r="U19" s="39">
        <f t="shared" si="9"/>
        <v>12622751.792324001</v>
      </c>
      <c r="V19" s="44">
        <v>0</v>
      </c>
      <c r="W19" s="45">
        <v>0</v>
      </c>
      <c r="X19" s="46">
        <v>0</v>
      </c>
      <c r="Y19" s="45">
        <v>0</v>
      </c>
      <c r="AA19" s="44">
        <v>0</v>
      </c>
      <c r="AB19" s="45">
        <v>0</v>
      </c>
    </row>
    <row r="20" spans="1:28" ht="12.75">
      <c r="A20" s="24">
        <v>1</v>
      </c>
      <c r="B20" s="183" t="s">
        <v>34</v>
      </c>
      <c r="C20" s="180" t="s">
        <v>35</v>
      </c>
      <c r="D20" s="47">
        <v>50046037</v>
      </c>
      <c r="E20" s="48">
        <f t="shared" si="4"/>
        <v>844964750</v>
      </c>
      <c r="F20" s="47">
        <v>60835557</v>
      </c>
      <c r="G20" s="49">
        <f t="shared" si="5"/>
        <v>843126410</v>
      </c>
      <c r="H20" s="47">
        <f t="shared" si="1"/>
        <v>-10789520</v>
      </c>
      <c r="I20" s="50">
        <f t="shared" si="1"/>
        <v>1838340</v>
      </c>
      <c r="J20" s="51">
        <v>-4933.65014</v>
      </c>
      <c r="K20" s="48">
        <f t="shared" si="2"/>
        <v>-10041.857816</v>
      </c>
      <c r="L20" s="89">
        <f t="shared" si="3"/>
        <v>-10794453.65014</v>
      </c>
      <c r="M20" s="52">
        <f t="shared" si="6"/>
        <v>1828298.1421840005</v>
      </c>
      <c r="N20" s="52">
        <f t="shared" si="7"/>
        <v>1828298.1421840005</v>
      </c>
      <c r="O20" s="47">
        <v>-10794453.65014</v>
      </c>
      <c r="P20" s="48">
        <f t="shared" si="8"/>
        <v>1828298.1421840005</v>
      </c>
      <c r="Q20" s="54"/>
      <c r="R20" s="51">
        <v>0</v>
      </c>
      <c r="S20" s="53">
        <v>0</v>
      </c>
      <c r="T20" s="47">
        <f t="shared" si="0"/>
        <v>-10794453.65014</v>
      </c>
      <c r="U20" s="50">
        <f t="shared" si="9"/>
        <v>1828298.1421840005</v>
      </c>
      <c r="V20" s="55">
        <v>0</v>
      </c>
      <c r="W20" s="56">
        <v>0</v>
      </c>
      <c r="X20" s="57">
        <v>0</v>
      </c>
      <c r="Y20" s="58">
        <v>0</v>
      </c>
      <c r="Z20" s="59"/>
      <c r="AA20" s="57">
        <v>-22984656.66</v>
      </c>
      <c r="AB20" s="60">
        <v>-22984656.66</v>
      </c>
    </row>
    <row r="21" spans="1:28" s="2" customFormat="1" ht="9.75" customHeight="1">
      <c r="A21" s="61"/>
      <c r="B21" s="186"/>
      <c r="C21" s="62"/>
      <c r="D21" s="51"/>
      <c r="E21" s="48"/>
      <c r="F21" s="51"/>
      <c r="G21" s="53"/>
      <c r="H21" s="51"/>
      <c r="I21" s="53"/>
      <c r="J21" s="51"/>
      <c r="K21" s="48"/>
      <c r="L21" s="53"/>
      <c r="M21" s="53"/>
      <c r="N21" s="53"/>
      <c r="O21" s="51"/>
      <c r="P21" s="48"/>
      <c r="Q21" s="66"/>
      <c r="R21" s="67"/>
      <c r="S21" s="53"/>
      <c r="T21" s="51"/>
      <c r="U21" s="68"/>
      <c r="V21" s="69"/>
      <c r="W21" s="70"/>
      <c r="X21" s="53"/>
      <c r="Y21" s="71"/>
      <c r="Z21" s="72"/>
      <c r="AA21" s="73"/>
      <c r="AB21" s="71"/>
    </row>
    <row r="22" spans="1:28" ht="12.75">
      <c r="A22" s="24"/>
      <c r="B22" s="183"/>
      <c r="C22" s="74"/>
      <c r="D22" s="75"/>
      <c r="E22" s="76"/>
      <c r="F22" s="75"/>
      <c r="G22" s="76"/>
      <c r="H22" s="75"/>
      <c r="I22" s="41"/>
      <c r="J22" s="40"/>
      <c r="K22" s="37"/>
      <c r="L22" s="41"/>
      <c r="M22" s="41"/>
      <c r="N22" s="76"/>
      <c r="O22" s="75"/>
      <c r="P22" s="38"/>
      <c r="Q22" s="77"/>
      <c r="R22" s="78"/>
      <c r="S22" s="76"/>
      <c r="T22" s="75"/>
      <c r="U22" s="79"/>
      <c r="V22" s="80"/>
      <c r="W22" s="81"/>
      <c r="X22" s="41"/>
      <c r="Y22" s="76"/>
      <c r="Z22" s="82"/>
      <c r="AA22" s="41"/>
      <c r="AB22" s="76"/>
    </row>
    <row r="23" spans="1:28" ht="12.75">
      <c r="A23" s="24">
        <v>2</v>
      </c>
      <c r="B23" s="185" t="s">
        <v>36</v>
      </c>
      <c r="C23" s="97"/>
      <c r="D23" s="75">
        <v>65184355.3537122</v>
      </c>
      <c r="E23" s="38">
        <f>D23+E20</f>
        <v>910149105.3537122</v>
      </c>
      <c r="F23" s="36">
        <v>64630576.33032</v>
      </c>
      <c r="G23" s="39">
        <f>F23+G20</f>
        <v>907756986.33032</v>
      </c>
      <c r="H23" s="36">
        <f aca="true" t="shared" si="10" ref="H23:I34">D23-F23</f>
        <v>553779.0233922005</v>
      </c>
      <c r="I23" s="39">
        <f t="shared" si="10"/>
        <v>2392119.0233922005</v>
      </c>
      <c r="J23" s="40">
        <f>H23*-0.000404</f>
        <v>-223.72672545044898</v>
      </c>
      <c r="K23" s="37">
        <f>J23+K20</f>
        <v>-10265.58454145045</v>
      </c>
      <c r="L23" s="41">
        <f aca="true" t="shared" si="11" ref="L23:L34">H23+J23</f>
        <v>553555.29666675</v>
      </c>
      <c r="M23" s="41">
        <f>L23</f>
        <v>553555.29666675</v>
      </c>
      <c r="N23" s="41">
        <f>L23+N20</f>
        <v>2381853.43885075</v>
      </c>
      <c r="O23" s="36">
        <v>553555.2966667498</v>
      </c>
      <c r="P23" s="38">
        <f>O23+P20</f>
        <v>2381853.43885075</v>
      </c>
      <c r="Q23" s="43"/>
      <c r="R23" s="40">
        <v>0</v>
      </c>
      <c r="S23" s="39">
        <v>0</v>
      </c>
      <c r="T23" s="36">
        <f aca="true" t="shared" si="12" ref="T23:T34">O23+R23</f>
        <v>553555.2966667498</v>
      </c>
      <c r="U23" s="75">
        <f>T23+U20</f>
        <v>2381853.43885075</v>
      </c>
      <c r="V23" s="36">
        <v>0</v>
      </c>
      <c r="W23" s="83">
        <f>V23+W20</f>
        <v>0</v>
      </c>
      <c r="X23" s="84">
        <v>0</v>
      </c>
      <c r="Y23" s="85">
        <v>0</v>
      </c>
      <c r="Z23" s="86"/>
      <c r="AA23" s="83">
        <v>9795.71</v>
      </c>
      <c r="AB23" s="85">
        <v>-22974860.95</v>
      </c>
    </row>
    <row r="24" spans="1:28" ht="12.75">
      <c r="A24" s="24">
        <v>2</v>
      </c>
      <c r="B24" s="183" t="s">
        <v>37</v>
      </c>
      <c r="C24" s="97"/>
      <c r="D24" s="75">
        <v>64674166.4737121</v>
      </c>
      <c r="E24" s="38">
        <f aca="true" t="shared" si="13" ref="E24:E34">D24+E23</f>
        <v>974823271.8274243</v>
      </c>
      <c r="F24" s="36">
        <v>63110327.900529</v>
      </c>
      <c r="G24" s="38">
        <f>F24+G23</f>
        <v>970867314.230849</v>
      </c>
      <c r="H24" s="36">
        <f t="shared" si="10"/>
        <v>1563838.5731831044</v>
      </c>
      <c r="I24" s="39">
        <f t="shared" si="10"/>
        <v>3955957.59657526</v>
      </c>
      <c r="J24" s="40">
        <f aca="true" t="shared" si="14" ref="J24:J34">H24*-0.000404</f>
        <v>-631.7907835659742</v>
      </c>
      <c r="K24" s="37">
        <f aca="true" t="shared" si="15" ref="K24:K34">J24+K23</f>
        <v>-10897.375325016423</v>
      </c>
      <c r="L24" s="41">
        <f t="shared" si="11"/>
        <v>1563206.7823995384</v>
      </c>
      <c r="M24" s="41">
        <f>M23+L24</f>
        <v>2116762.0790662887</v>
      </c>
      <c r="N24" s="41">
        <f>N23+L24</f>
        <v>3945060.2212502887</v>
      </c>
      <c r="O24" s="36">
        <v>1563206.782399539</v>
      </c>
      <c r="P24" s="38">
        <f>O24+P23</f>
        <v>3945060.221250289</v>
      </c>
      <c r="Q24" s="43"/>
      <c r="R24" s="40">
        <v>0</v>
      </c>
      <c r="S24" s="39">
        <v>0</v>
      </c>
      <c r="T24" s="36">
        <f t="shared" si="12"/>
        <v>1563206.782399539</v>
      </c>
      <c r="U24" s="75">
        <f>T24+U23</f>
        <v>3945060.221250289</v>
      </c>
      <c r="V24" s="36">
        <v>0</v>
      </c>
      <c r="W24" s="83">
        <f>V24+W23</f>
        <v>0</v>
      </c>
      <c r="X24" s="84">
        <v>0</v>
      </c>
      <c r="Y24" s="85">
        <v>0</v>
      </c>
      <c r="AA24" s="84">
        <v>9489.59</v>
      </c>
      <c r="AB24" s="85">
        <v>-22965371.36</v>
      </c>
    </row>
    <row r="25" spans="1:28" ht="12.75">
      <c r="A25" s="24">
        <v>2</v>
      </c>
      <c r="B25" s="183" t="s">
        <v>38</v>
      </c>
      <c r="C25" s="97"/>
      <c r="D25" s="75">
        <v>66766678.3537122</v>
      </c>
      <c r="E25" s="38">
        <f t="shared" si="13"/>
        <v>1041589950.1811365</v>
      </c>
      <c r="F25" s="36">
        <v>62478495.438177</v>
      </c>
      <c r="G25" s="38">
        <f aca="true" t="shared" si="16" ref="G25:G34">F25+G24</f>
        <v>1033345809.669026</v>
      </c>
      <c r="H25" s="36">
        <f t="shared" si="10"/>
        <v>4288182.915535204</v>
      </c>
      <c r="I25" s="39">
        <f t="shared" si="10"/>
        <v>8244140.512110472</v>
      </c>
      <c r="J25" s="36">
        <f t="shared" si="14"/>
        <v>-1732.4258978762225</v>
      </c>
      <c r="K25" s="38">
        <f t="shared" si="15"/>
        <v>-12629.801222892645</v>
      </c>
      <c r="L25" s="41">
        <f t="shared" si="11"/>
        <v>4286450.489637328</v>
      </c>
      <c r="M25" s="41">
        <f aca="true" t="shared" si="17" ref="M25:M34">M24+L25</f>
        <v>6403212.568703617</v>
      </c>
      <c r="N25" s="41">
        <f aca="true" t="shared" si="18" ref="N25:N34">N24+L25</f>
        <v>8231510.7108876165</v>
      </c>
      <c r="O25" s="36">
        <v>4286450.489637328</v>
      </c>
      <c r="P25" s="38">
        <f aca="true" t="shared" si="19" ref="P25:P34">O25+P24</f>
        <v>8231510.710887617</v>
      </c>
      <c r="Q25" s="43"/>
      <c r="R25" s="40">
        <v>0</v>
      </c>
      <c r="S25" s="39">
        <v>0</v>
      </c>
      <c r="T25" s="36">
        <f t="shared" si="12"/>
        <v>4286450.489637328</v>
      </c>
      <c r="U25" s="39">
        <f aca="true" t="shared" si="20" ref="U25:U34">T25+U24</f>
        <v>8231510.710887617</v>
      </c>
      <c r="V25" s="36">
        <v>0</v>
      </c>
      <c r="W25" s="83">
        <f aca="true" t="shared" si="21" ref="W25:W34">V25+W24</f>
        <v>0</v>
      </c>
      <c r="X25" s="84">
        <v>0</v>
      </c>
      <c r="Y25" s="85">
        <v>0</v>
      </c>
      <c r="AA25" s="84">
        <v>9183.47</v>
      </c>
      <c r="AB25" s="85">
        <v>-22956187.89</v>
      </c>
    </row>
    <row r="26" spans="1:28" ht="12.75">
      <c r="A26" s="24">
        <v>2</v>
      </c>
      <c r="B26" s="183" t="s">
        <v>39</v>
      </c>
      <c r="C26" s="97"/>
      <c r="D26" s="75">
        <v>74949819.3537122</v>
      </c>
      <c r="E26" s="38">
        <f t="shared" si="13"/>
        <v>1116539769.5348487</v>
      </c>
      <c r="F26" s="36">
        <v>68971840.775838</v>
      </c>
      <c r="G26" s="38">
        <f t="shared" si="16"/>
        <v>1102317650.444864</v>
      </c>
      <c r="H26" s="36">
        <f t="shared" si="10"/>
        <v>5977978.577874199</v>
      </c>
      <c r="I26" s="39">
        <f t="shared" si="10"/>
        <v>14222119.089984655</v>
      </c>
      <c r="J26" s="36">
        <f t="shared" si="14"/>
        <v>-2415.103345461176</v>
      </c>
      <c r="K26" s="38">
        <f t="shared" si="15"/>
        <v>-15044.90456835382</v>
      </c>
      <c r="L26" s="41">
        <f t="shared" si="11"/>
        <v>5975563.474528737</v>
      </c>
      <c r="M26" s="41">
        <f t="shared" si="17"/>
        <v>12378776.043232355</v>
      </c>
      <c r="N26" s="41">
        <f t="shared" si="18"/>
        <v>14207074.185416354</v>
      </c>
      <c r="O26" s="36">
        <v>5975563.474528738</v>
      </c>
      <c r="P26" s="38">
        <f t="shared" si="19"/>
        <v>14207074.185416356</v>
      </c>
      <c r="Q26" s="43"/>
      <c r="R26" s="40">
        <v>0</v>
      </c>
      <c r="S26" s="39">
        <v>0</v>
      </c>
      <c r="T26" s="36">
        <f t="shared" si="12"/>
        <v>5975563.474528738</v>
      </c>
      <c r="U26" s="39">
        <f t="shared" si="20"/>
        <v>14207074.185416356</v>
      </c>
      <c r="V26" s="36">
        <v>0</v>
      </c>
      <c r="W26" s="83">
        <f t="shared" si="21"/>
        <v>0</v>
      </c>
      <c r="X26" s="84">
        <v>0</v>
      </c>
      <c r="Y26" s="85">
        <v>0</v>
      </c>
      <c r="AA26" s="84">
        <v>9087.67</v>
      </c>
      <c r="AB26" s="85">
        <v>-22947100.22</v>
      </c>
    </row>
    <row r="27" spans="1:28" ht="12.75">
      <c r="A27" s="24">
        <v>2</v>
      </c>
      <c r="B27" s="183" t="s">
        <v>40</v>
      </c>
      <c r="C27" s="97"/>
      <c r="D27" s="75">
        <v>85103091.3537122</v>
      </c>
      <c r="E27" s="38">
        <f t="shared" si="13"/>
        <v>1201642860.8885608</v>
      </c>
      <c r="F27" s="36">
        <v>82180750.522962</v>
      </c>
      <c r="G27" s="38">
        <f t="shared" si="16"/>
        <v>1184498400.9678261</v>
      </c>
      <c r="H27" s="36">
        <f t="shared" si="10"/>
        <v>2922340.830750197</v>
      </c>
      <c r="I27" s="39">
        <f t="shared" si="10"/>
        <v>17144459.920734644</v>
      </c>
      <c r="J27" s="36">
        <f t="shared" si="14"/>
        <v>-1180.6256956230798</v>
      </c>
      <c r="K27" s="38">
        <f t="shared" si="15"/>
        <v>-16225.5302639769</v>
      </c>
      <c r="L27" s="41">
        <f t="shared" si="11"/>
        <v>2921160.205054574</v>
      </c>
      <c r="M27" s="41">
        <f t="shared" si="17"/>
        <v>15299936.248286929</v>
      </c>
      <c r="N27" s="41">
        <f t="shared" si="18"/>
        <v>17128234.39047093</v>
      </c>
      <c r="O27" s="36">
        <v>2921160.2050545737</v>
      </c>
      <c r="P27" s="38">
        <f t="shared" si="19"/>
        <v>17128234.39047093</v>
      </c>
      <c r="Q27" s="43"/>
      <c r="R27" s="40">
        <v>0</v>
      </c>
      <c r="S27" s="39">
        <v>0</v>
      </c>
      <c r="T27" s="36">
        <f t="shared" si="12"/>
        <v>2921160.2050545737</v>
      </c>
      <c r="U27" s="39">
        <f t="shared" si="20"/>
        <v>17128234.39047093</v>
      </c>
      <c r="V27" s="36">
        <v>0</v>
      </c>
      <c r="W27" s="83">
        <f t="shared" si="21"/>
        <v>0</v>
      </c>
      <c r="X27" s="84">
        <v>0</v>
      </c>
      <c r="Y27" s="85">
        <v>0</v>
      </c>
      <c r="AA27" s="84">
        <v>8794.52</v>
      </c>
      <c r="AB27" s="85">
        <v>-22938305.7</v>
      </c>
    </row>
    <row r="28" spans="1:28" ht="12.75">
      <c r="A28" s="24">
        <v>2</v>
      </c>
      <c r="B28" s="183" t="s">
        <v>41</v>
      </c>
      <c r="C28" s="97"/>
      <c r="D28" s="75">
        <v>92860817.3537122</v>
      </c>
      <c r="E28" s="38">
        <f t="shared" si="13"/>
        <v>1294503678.2422729</v>
      </c>
      <c r="F28" s="36">
        <v>89484104.071362</v>
      </c>
      <c r="G28" s="38">
        <f t="shared" si="16"/>
        <v>1273982505.0391881</v>
      </c>
      <c r="H28" s="36">
        <f t="shared" si="10"/>
        <v>3376713.2823501974</v>
      </c>
      <c r="I28" s="39">
        <f t="shared" si="10"/>
        <v>20521173.203084707</v>
      </c>
      <c r="J28" s="36">
        <f t="shared" si="14"/>
        <v>-1364.1921660694798</v>
      </c>
      <c r="K28" s="38">
        <f t="shared" si="15"/>
        <v>-17589.72243004638</v>
      </c>
      <c r="L28" s="41">
        <f t="shared" si="11"/>
        <v>3375349.090184128</v>
      </c>
      <c r="M28" s="41">
        <f t="shared" si="17"/>
        <v>18675285.338471055</v>
      </c>
      <c r="N28" s="41">
        <f t="shared" si="18"/>
        <v>20503583.48065506</v>
      </c>
      <c r="O28" s="36">
        <v>3375349.090184126</v>
      </c>
      <c r="P28" s="38">
        <f t="shared" si="19"/>
        <v>20503583.480655055</v>
      </c>
      <c r="Q28" s="43"/>
      <c r="R28" s="40">
        <v>0</v>
      </c>
      <c r="S28" s="39">
        <v>0</v>
      </c>
      <c r="T28" s="36">
        <f t="shared" si="12"/>
        <v>3375349.090184126</v>
      </c>
      <c r="U28" s="39">
        <f t="shared" si="20"/>
        <v>20503583.480655055</v>
      </c>
      <c r="V28" s="36">
        <v>0</v>
      </c>
      <c r="W28" s="83">
        <f t="shared" si="21"/>
        <v>0</v>
      </c>
      <c r="X28" s="84">
        <v>0</v>
      </c>
      <c r="Y28" s="85">
        <v>0</v>
      </c>
      <c r="AA28" s="84">
        <v>881777.8360312126</v>
      </c>
      <c r="AB28" s="85">
        <v>-22056527.863968786</v>
      </c>
    </row>
    <row r="29" spans="1:28" ht="12.75">
      <c r="A29" s="24">
        <v>2</v>
      </c>
      <c r="B29" s="183" t="s">
        <v>42</v>
      </c>
      <c r="C29" s="97" t="s">
        <v>43</v>
      </c>
      <c r="D29" s="75">
        <v>91025416.8266706</v>
      </c>
      <c r="E29" s="38">
        <f t="shared" si="13"/>
        <v>1385529095.0689435</v>
      </c>
      <c r="F29" s="36">
        <v>90476339.79383999</v>
      </c>
      <c r="G29" s="38">
        <f t="shared" si="16"/>
        <v>1364458844.833028</v>
      </c>
      <c r="H29" s="36">
        <f t="shared" si="10"/>
        <v>549077.0328306109</v>
      </c>
      <c r="I29" s="39">
        <f t="shared" si="10"/>
        <v>21070250.235915422</v>
      </c>
      <c r="J29" s="36">
        <f t="shared" si="14"/>
        <v>-221.8271212635668</v>
      </c>
      <c r="K29" s="38">
        <f t="shared" si="15"/>
        <v>-17811.549551309945</v>
      </c>
      <c r="L29" s="41">
        <f t="shared" si="11"/>
        <v>548855.2057093473</v>
      </c>
      <c r="M29" s="41">
        <f t="shared" si="17"/>
        <v>19224140.5441804</v>
      </c>
      <c r="N29" s="41">
        <f t="shared" si="18"/>
        <v>21052438.686364405</v>
      </c>
      <c r="O29" s="36">
        <v>548855.2057093456</v>
      </c>
      <c r="P29" s="38">
        <f t="shared" si="19"/>
        <v>21052438.6863644</v>
      </c>
      <c r="Q29" s="43"/>
      <c r="R29" s="40">
        <v>0</v>
      </c>
      <c r="S29" s="39">
        <v>0</v>
      </c>
      <c r="T29" s="36">
        <f t="shared" si="12"/>
        <v>548855.2057093456</v>
      </c>
      <c r="U29" s="39">
        <f t="shared" si="20"/>
        <v>21052438.6863644</v>
      </c>
      <c r="V29" s="36">
        <v>0</v>
      </c>
      <c r="W29" s="83">
        <f t="shared" si="21"/>
        <v>0</v>
      </c>
      <c r="X29" s="84">
        <v>0</v>
      </c>
      <c r="Y29" s="85">
        <v>0</v>
      </c>
      <c r="AA29" s="84">
        <v>1514353.4107343347</v>
      </c>
      <c r="AB29" s="85">
        <v>-20542174.453234453</v>
      </c>
    </row>
    <row r="30" spans="1:28" ht="12.75">
      <c r="A30" s="24">
        <v>2</v>
      </c>
      <c r="B30" s="183" t="s">
        <v>44</v>
      </c>
      <c r="C30" s="97" t="s">
        <v>43</v>
      </c>
      <c r="D30" s="75">
        <v>85168466.3681828</v>
      </c>
      <c r="E30" s="38">
        <f t="shared" si="13"/>
        <v>1470697561.4371264</v>
      </c>
      <c r="F30" s="36">
        <v>78597503.295402</v>
      </c>
      <c r="G30" s="38">
        <f t="shared" si="16"/>
        <v>1443056348.1284301</v>
      </c>
      <c r="H30" s="36">
        <f t="shared" si="10"/>
        <v>6570963.072780788</v>
      </c>
      <c r="I30" s="39">
        <f t="shared" si="10"/>
        <v>27641213.30869627</v>
      </c>
      <c r="J30" s="36">
        <f>(H30*-0.000404)-12</f>
        <v>-2666.669081403438</v>
      </c>
      <c r="K30" s="38">
        <f t="shared" si="15"/>
        <v>-20478.218632713382</v>
      </c>
      <c r="L30" s="41">
        <f t="shared" si="11"/>
        <v>6568296.403699384</v>
      </c>
      <c r="M30" s="41">
        <f t="shared" si="17"/>
        <v>25792436.947879784</v>
      </c>
      <c r="N30" s="41">
        <f t="shared" si="18"/>
        <v>27620735.090063788</v>
      </c>
      <c r="O30" s="36">
        <v>3672077.9297594912</v>
      </c>
      <c r="P30" s="38">
        <f t="shared" si="19"/>
        <v>24724516.616123892</v>
      </c>
      <c r="Q30" s="43"/>
      <c r="R30" s="40">
        <v>2896218.473939892</v>
      </c>
      <c r="S30" s="39">
        <f>R30</f>
        <v>2896218.473939892</v>
      </c>
      <c r="T30" s="36">
        <f t="shared" si="12"/>
        <v>6568296.403699383</v>
      </c>
      <c r="U30" s="39">
        <f t="shared" si="20"/>
        <v>27620735.090063784</v>
      </c>
      <c r="V30" s="36">
        <v>317.39</v>
      </c>
      <c r="W30" s="83">
        <f t="shared" si="21"/>
        <v>317.39</v>
      </c>
      <c r="X30" s="84">
        <f>+R30+V30</f>
        <v>2896535.863939892</v>
      </c>
      <c r="Y30" s="85">
        <f>X30</f>
        <v>2896535.863939892</v>
      </c>
      <c r="AA30" s="84">
        <v>7456337.432761441</v>
      </c>
      <c r="AB30" s="85">
        <v>-13085837.02047301</v>
      </c>
    </row>
    <row r="31" spans="1:28" ht="12.75">
      <c r="A31" s="24">
        <v>2</v>
      </c>
      <c r="B31" s="183" t="s">
        <v>45</v>
      </c>
      <c r="C31" s="97" t="s">
        <v>43</v>
      </c>
      <c r="D31" s="75">
        <v>81261266.5203789</v>
      </c>
      <c r="E31" s="38">
        <f t="shared" si="13"/>
        <v>1551958827.9575052</v>
      </c>
      <c r="F31" s="36">
        <v>77150685.999933</v>
      </c>
      <c r="G31" s="38">
        <f t="shared" si="16"/>
        <v>1520207034.1283631</v>
      </c>
      <c r="H31" s="36">
        <f t="shared" si="10"/>
        <v>4110580.520445898</v>
      </c>
      <c r="I31" s="39">
        <f t="shared" si="10"/>
        <v>31751793.829142094</v>
      </c>
      <c r="J31" s="36">
        <f t="shared" si="14"/>
        <v>-1660.674530260143</v>
      </c>
      <c r="K31" s="38">
        <f t="shared" si="15"/>
        <v>-22138.893162973523</v>
      </c>
      <c r="L31" s="41">
        <f t="shared" si="11"/>
        <v>4108919.845915638</v>
      </c>
      <c r="M31" s="41">
        <f t="shared" si="17"/>
        <v>29901356.79379542</v>
      </c>
      <c r="N31" s="41">
        <f t="shared" si="18"/>
        <v>31729654.935979426</v>
      </c>
      <c r="O31" s="36">
        <v>2054459.922957819</v>
      </c>
      <c r="P31" s="38">
        <f t="shared" si="19"/>
        <v>26778976.53908171</v>
      </c>
      <c r="Q31" s="43"/>
      <c r="R31" s="40">
        <v>2054459.922957819</v>
      </c>
      <c r="S31" s="39">
        <f>R31+S30</f>
        <v>4950678.396897711</v>
      </c>
      <c r="T31" s="36">
        <f t="shared" si="12"/>
        <v>4108919.845915638</v>
      </c>
      <c r="U31" s="39">
        <f t="shared" si="20"/>
        <v>31729654.935979422</v>
      </c>
      <c r="V31" s="36">
        <v>10064.349999999999</v>
      </c>
      <c r="W31" s="83">
        <f t="shared" si="21"/>
        <v>10381.739999999998</v>
      </c>
      <c r="X31" s="84">
        <f>V31+R31</f>
        <v>2064524.272957819</v>
      </c>
      <c r="Y31" s="85">
        <f>X31+Y30</f>
        <v>4961060.136897711</v>
      </c>
      <c r="AA31" s="84">
        <v>5073459.795489015</v>
      </c>
      <c r="AB31" s="85">
        <v>-8012377.224983996</v>
      </c>
    </row>
    <row r="32" spans="1:28" ht="12.75">
      <c r="A32" s="24">
        <v>2</v>
      </c>
      <c r="B32" s="183" t="s">
        <v>46</v>
      </c>
      <c r="C32" s="97" t="s">
        <v>43</v>
      </c>
      <c r="D32" s="75">
        <v>68754789.7203789</v>
      </c>
      <c r="E32" s="38">
        <f t="shared" si="13"/>
        <v>1620713617.677884</v>
      </c>
      <c r="F32" s="36">
        <v>65985593.741613</v>
      </c>
      <c r="G32" s="38">
        <f t="shared" si="16"/>
        <v>1586192627.869976</v>
      </c>
      <c r="H32" s="36">
        <f t="shared" si="10"/>
        <v>2769195.978765905</v>
      </c>
      <c r="I32" s="39">
        <f t="shared" si="10"/>
        <v>34520989.80790806</v>
      </c>
      <c r="J32" s="40">
        <f t="shared" si="14"/>
        <v>-1118.7551754214255</v>
      </c>
      <c r="K32" s="38">
        <f t="shared" si="15"/>
        <v>-23257.64833839495</v>
      </c>
      <c r="L32" s="41">
        <f t="shared" si="11"/>
        <v>2768077.2235904834</v>
      </c>
      <c r="M32" s="41">
        <f t="shared" si="17"/>
        <v>32669434.017385904</v>
      </c>
      <c r="N32" s="41">
        <f t="shared" si="18"/>
        <v>34497732.15956991</v>
      </c>
      <c r="O32" s="36">
        <v>1384038.6117952392</v>
      </c>
      <c r="P32" s="38">
        <f t="shared" si="19"/>
        <v>28163015.15087695</v>
      </c>
      <c r="Q32" s="43"/>
      <c r="R32" s="40">
        <v>1384038.611795241</v>
      </c>
      <c r="S32" s="39">
        <f>R32+S31</f>
        <v>6334717.008692952</v>
      </c>
      <c r="T32" s="36">
        <f t="shared" si="12"/>
        <v>2768077.22359048</v>
      </c>
      <c r="U32" s="39">
        <f t="shared" si="20"/>
        <v>34497732.159569904</v>
      </c>
      <c r="V32" s="36">
        <v>16970.420000000002</v>
      </c>
      <c r="W32" s="83">
        <f t="shared" si="21"/>
        <v>27352.16</v>
      </c>
      <c r="X32" s="84">
        <f>V32+R32</f>
        <v>1401009.031795241</v>
      </c>
      <c r="Y32" s="85">
        <f>X32+Y31</f>
        <v>6362069.168692952</v>
      </c>
      <c r="Z32" s="87"/>
      <c r="AA32" s="84">
        <v>3629625.706103458</v>
      </c>
      <c r="AB32" s="85">
        <v>-4382751.518880538</v>
      </c>
    </row>
    <row r="33" spans="1:28" s="2" customFormat="1" ht="12.75">
      <c r="A33" s="61">
        <v>2</v>
      </c>
      <c r="B33" s="186" t="s">
        <v>47</v>
      </c>
      <c r="C33" s="97" t="s">
        <v>43</v>
      </c>
      <c r="D33" s="78">
        <v>59043755.6783646</v>
      </c>
      <c r="E33" s="37">
        <f t="shared" si="13"/>
        <v>1679757373.3562486</v>
      </c>
      <c r="F33" s="40">
        <v>65152397.161110654</v>
      </c>
      <c r="G33" s="37">
        <f t="shared" si="16"/>
        <v>1651345025.0310867</v>
      </c>
      <c r="H33" s="36">
        <f t="shared" si="10"/>
        <v>-6108641.482746057</v>
      </c>
      <c r="I33" s="39">
        <f t="shared" si="10"/>
        <v>28412348.325161934</v>
      </c>
      <c r="J33" s="40">
        <f t="shared" si="14"/>
        <v>2467.891159029407</v>
      </c>
      <c r="K33" s="38">
        <f t="shared" si="15"/>
        <v>-20789.75717936554</v>
      </c>
      <c r="L33" s="41">
        <f t="shared" si="11"/>
        <v>-6106173.591587028</v>
      </c>
      <c r="M33" s="41">
        <f t="shared" si="17"/>
        <v>26563260.425798878</v>
      </c>
      <c r="N33" s="41">
        <f t="shared" si="18"/>
        <v>28391558.567982882</v>
      </c>
      <c r="O33" s="36">
        <v>-3053086.795793511</v>
      </c>
      <c r="P33" s="38">
        <f t="shared" si="19"/>
        <v>25109928.35508344</v>
      </c>
      <c r="Q33" s="66"/>
      <c r="R33" s="40">
        <v>-3053086.795793513</v>
      </c>
      <c r="S33" s="64">
        <f>R33+S32</f>
        <v>3281630.212899439</v>
      </c>
      <c r="T33" s="40">
        <f t="shared" si="12"/>
        <v>-6106173.591587024</v>
      </c>
      <c r="U33" s="64">
        <f t="shared" si="20"/>
        <v>28391558.567982882</v>
      </c>
      <c r="V33" s="36">
        <v>21186.100000000002</v>
      </c>
      <c r="W33" s="83">
        <f t="shared" si="21"/>
        <v>48538.26</v>
      </c>
      <c r="X33" s="84">
        <f>V33+R33</f>
        <v>-3031900.6957935127</v>
      </c>
      <c r="Y33" s="85">
        <f>X33+Y32</f>
        <v>3330168.4728994393</v>
      </c>
      <c r="Z33" s="88" t="s">
        <v>48</v>
      </c>
      <c r="AA33" s="84">
        <v>-11061062</v>
      </c>
      <c r="AB33" s="85">
        <v>-15443813.518880539</v>
      </c>
    </row>
    <row r="34" spans="1:28" s="2" customFormat="1" ht="12.75">
      <c r="A34" s="61">
        <v>2</v>
      </c>
      <c r="B34" s="187" t="s">
        <v>49</v>
      </c>
      <c r="C34" s="97" t="s">
        <v>43</v>
      </c>
      <c r="D34" s="67">
        <v>67556640.6139982</v>
      </c>
      <c r="E34" s="48">
        <f t="shared" si="13"/>
        <v>1747314013.9702468</v>
      </c>
      <c r="F34" s="51">
        <v>64567369.562437855</v>
      </c>
      <c r="G34" s="48">
        <f t="shared" si="16"/>
        <v>1715912394.5935245</v>
      </c>
      <c r="H34" s="47">
        <f t="shared" si="10"/>
        <v>2989271.0515603498</v>
      </c>
      <c r="I34" s="50">
        <f t="shared" si="10"/>
        <v>31401619.376722336</v>
      </c>
      <c r="J34" s="51">
        <f t="shared" si="14"/>
        <v>-1207.6655048303812</v>
      </c>
      <c r="K34" s="49">
        <f t="shared" si="15"/>
        <v>-21997.42268419592</v>
      </c>
      <c r="L34" s="89">
        <f t="shared" si="11"/>
        <v>2988063.3860555193</v>
      </c>
      <c r="M34" s="52">
        <f t="shared" si="17"/>
        <v>29551323.811854396</v>
      </c>
      <c r="N34" s="49">
        <f t="shared" si="18"/>
        <v>31379621.9540384</v>
      </c>
      <c r="O34" s="47">
        <v>1494031.693027757</v>
      </c>
      <c r="P34" s="48">
        <f t="shared" si="19"/>
        <v>26603960.048111197</v>
      </c>
      <c r="Q34" s="90"/>
      <c r="R34" s="51">
        <v>1494031.693027759</v>
      </c>
      <c r="S34" s="68">
        <f>R34+S33</f>
        <v>4775661.905927198</v>
      </c>
      <c r="T34" s="51">
        <f t="shared" si="12"/>
        <v>2988063.386055516</v>
      </c>
      <c r="U34" s="68">
        <f t="shared" si="20"/>
        <v>31379621.954038396</v>
      </c>
      <c r="V34" s="47">
        <v>11312.28</v>
      </c>
      <c r="W34" s="83">
        <f t="shared" si="21"/>
        <v>59850.54</v>
      </c>
      <c r="X34" s="91">
        <f>V34+R34</f>
        <v>1505343.973027759</v>
      </c>
      <c r="Y34" s="85">
        <f>X34+Y33</f>
        <v>4835512.445927198</v>
      </c>
      <c r="Z34" s="92" t="s">
        <v>48</v>
      </c>
      <c r="AA34" s="91">
        <v>-336099.7734682001</v>
      </c>
      <c r="AB34" s="58">
        <v>-15779913.292348739</v>
      </c>
    </row>
    <row r="35" spans="1:28" ht="12.75">
      <c r="A35" s="24"/>
      <c r="B35" s="183"/>
      <c r="C35" s="74"/>
      <c r="D35" s="75"/>
      <c r="E35" s="76"/>
      <c r="F35" s="75"/>
      <c r="G35" s="76"/>
      <c r="H35" s="75"/>
      <c r="I35" s="41"/>
      <c r="J35" s="36"/>
      <c r="K35" s="38"/>
      <c r="L35" s="41"/>
      <c r="M35" s="41"/>
      <c r="N35" s="76"/>
      <c r="O35" s="75"/>
      <c r="P35" s="76"/>
      <c r="Q35" s="77"/>
      <c r="R35" s="78"/>
      <c r="S35" s="76"/>
      <c r="T35" s="75"/>
      <c r="U35" s="79"/>
      <c r="V35" s="80"/>
      <c r="W35" s="81"/>
      <c r="X35" s="41"/>
      <c r="Y35" s="76"/>
      <c r="Z35" s="82"/>
      <c r="AA35" s="41"/>
      <c r="AB35" s="76"/>
    </row>
    <row r="36" spans="1:28" ht="7.5" customHeight="1">
      <c r="A36" s="18"/>
      <c r="B36" s="188"/>
      <c r="C36" s="86"/>
      <c r="D36" s="19"/>
      <c r="E36" s="72"/>
      <c r="F36" s="19"/>
      <c r="G36" s="72"/>
      <c r="H36" s="53"/>
      <c r="I36" s="19"/>
      <c r="J36" s="47"/>
      <c r="K36" s="49"/>
      <c r="L36" s="52"/>
      <c r="M36" s="52"/>
      <c r="N36" s="49"/>
      <c r="O36" s="19"/>
      <c r="P36" s="72"/>
      <c r="Q36" s="21"/>
      <c r="R36" s="19"/>
      <c r="S36" s="72"/>
      <c r="T36" s="19"/>
      <c r="U36" s="72"/>
      <c r="V36" s="19"/>
      <c r="W36" s="72"/>
      <c r="X36" s="21"/>
      <c r="Y36" s="93"/>
      <c r="Z36" s="93"/>
      <c r="AA36" s="21"/>
      <c r="AB36" s="93"/>
    </row>
    <row r="37" spans="1:28" ht="12.75">
      <c r="A37" s="24">
        <v>3</v>
      </c>
      <c r="B37" s="145">
        <v>38172</v>
      </c>
      <c r="C37" s="94" t="s">
        <v>48</v>
      </c>
      <c r="D37" s="36">
        <v>72426753.2997803</v>
      </c>
      <c r="E37" s="85">
        <f>D37+E34</f>
        <v>1819740767.2700272</v>
      </c>
      <c r="F37" s="36">
        <v>69717173.446275</v>
      </c>
      <c r="G37" s="39">
        <f>F37+G34</f>
        <v>1785629568.0397995</v>
      </c>
      <c r="H37" s="36">
        <f aca="true" t="shared" si="22" ref="H37:I48">D37-F37</f>
        <v>2709579.8535052985</v>
      </c>
      <c r="I37" s="39">
        <f t="shared" si="22"/>
        <v>34111199.23022771</v>
      </c>
      <c r="J37" s="36">
        <v>-1095.6702608161406</v>
      </c>
      <c r="K37" s="85">
        <f>K34+J37</f>
        <v>-23093.09294501206</v>
      </c>
      <c r="L37" s="95">
        <f aca="true" t="shared" si="23" ref="L37:L48">H37+J37</f>
        <v>2708484.183244482</v>
      </c>
      <c r="M37" s="95">
        <f>L37</f>
        <v>2708484.183244482</v>
      </c>
      <c r="N37" s="95">
        <f>L37+N34</f>
        <v>34088106.137282886</v>
      </c>
      <c r="O37" s="36">
        <v>2708484.1832444817</v>
      </c>
      <c r="P37" s="85">
        <f>O37+P34</f>
        <v>29312444.23135568</v>
      </c>
      <c r="Q37" s="96"/>
      <c r="R37" s="40">
        <v>0</v>
      </c>
      <c r="S37" s="39">
        <f>+R37+S34</f>
        <v>4775661.905927198</v>
      </c>
      <c r="T37" s="36">
        <f aca="true" t="shared" si="24" ref="T37:U48">O37+R37</f>
        <v>2708484.1832444817</v>
      </c>
      <c r="U37" s="79">
        <f t="shared" si="24"/>
        <v>34088106.13728288</v>
      </c>
      <c r="V37" s="36">
        <v>17238.18</v>
      </c>
      <c r="W37" s="79">
        <f>+W34+V37</f>
        <v>77088.72</v>
      </c>
      <c r="X37" s="83">
        <f aca="true" t="shared" si="25" ref="X37:X48">+R37+V37</f>
        <v>17238.18</v>
      </c>
      <c r="Y37" s="85">
        <f>+X37+Y34</f>
        <v>4852750.625927198</v>
      </c>
      <c r="Z37" s="30"/>
      <c r="AA37" s="31">
        <v>2969709</v>
      </c>
      <c r="AB37" s="30">
        <v>-12810204.292348739</v>
      </c>
    </row>
    <row r="38" spans="1:28" ht="12.75">
      <c r="A38" s="24">
        <v>3</v>
      </c>
      <c r="B38" s="145">
        <v>38203</v>
      </c>
      <c r="C38" s="97" t="s">
        <v>48</v>
      </c>
      <c r="D38" s="36">
        <v>69270006.1331136</v>
      </c>
      <c r="E38" s="85">
        <f aca="true" t="shared" si="26" ref="E38:E48">+E37+D38</f>
        <v>1889010773.4031408</v>
      </c>
      <c r="F38" s="36">
        <v>70298182.1567486</v>
      </c>
      <c r="G38" s="39">
        <f aca="true" t="shared" si="27" ref="G38:G46">+G37+F38</f>
        <v>1855927750.196548</v>
      </c>
      <c r="H38" s="36">
        <f t="shared" si="22"/>
        <v>-1028176.023635</v>
      </c>
      <c r="I38" s="39">
        <f t="shared" si="22"/>
        <v>33083023.2065928</v>
      </c>
      <c r="J38" s="36">
        <v>416.38311354854</v>
      </c>
      <c r="K38" s="85">
        <f aca="true" t="shared" si="28" ref="K38:K48">+K37+J38</f>
        <v>-22676.70983146352</v>
      </c>
      <c r="L38" s="95">
        <f t="shared" si="23"/>
        <v>-1027759.6405214515</v>
      </c>
      <c r="M38" s="95">
        <f aca="true" t="shared" si="29" ref="M38:M43">M37+L38</f>
        <v>1680724.5427230308</v>
      </c>
      <c r="N38" s="95">
        <f aca="true" t="shared" si="30" ref="N38:N43">N37+L38</f>
        <v>33060346.496761434</v>
      </c>
      <c r="O38" s="36">
        <v>-1027759.6405214518</v>
      </c>
      <c r="P38" s="85">
        <f>+P37+O38</f>
        <v>28284684.590834226</v>
      </c>
      <c r="Q38" s="96"/>
      <c r="R38" s="40">
        <v>0</v>
      </c>
      <c r="S38" s="39">
        <f>R38+S37</f>
        <v>4775661.905927198</v>
      </c>
      <c r="T38" s="36">
        <f t="shared" si="24"/>
        <v>-1027759.6405214518</v>
      </c>
      <c r="U38" s="75">
        <f t="shared" si="24"/>
        <v>33060346.496761426</v>
      </c>
      <c r="V38" s="36">
        <v>15772.039999999999</v>
      </c>
      <c r="W38" s="75">
        <f>+W37+V38</f>
        <v>92860.76</v>
      </c>
      <c r="X38" s="84">
        <f t="shared" si="25"/>
        <v>15772.039999999999</v>
      </c>
      <c r="Y38" s="85">
        <f>+X38+Y37</f>
        <v>4868522.665927198</v>
      </c>
      <c r="Z38" s="98"/>
      <c r="AA38" s="83">
        <v>-905000</v>
      </c>
      <c r="AB38" s="85">
        <v>-13715204.292348739</v>
      </c>
    </row>
    <row r="39" spans="1:28" ht="12.75">
      <c r="A39" s="24">
        <v>3</v>
      </c>
      <c r="B39" s="145">
        <v>38234</v>
      </c>
      <c r="C39" s="97" t="s">
        <v>48</v>
      </c>
      <c r="D39" s="36">
        <v>66899700.5164469</v>
      </c>
      <c r="E39" s="85">
        <f t="shared" si="26"/>
        <v>1955910473.9195876</v>
      </c>
      <c r="F39" s="36">
        <v>66608144.80558699</v>
      </c>
      <c r="G39" s="85">
        <f t="shared" si="27"/>
        <v>1922535895.002135</v>
      </c>
      <c r="H39" s="36">
        <f t="shared" si="22"/>
        <v>291555.71085990965</v>
      </c>
      <c r="I39" s="39">
        <f t="shared" si="22"/>
        <v>33374578.917452574</v>
      </c>
      <c r="J39" s="36">
        <v>-118.7885071874035</v>
      </c>
      <c r="K39" s="85">
        <f t="shared" si="28"/>
        <v>-22795.498338650923</v>
      </c>
      <c r="L39" s="95">
        <f t="shared" si="23"/>
        <v>291436.92235272226</v>
      </c>
      <c r="M39" s="95">
        <f t="shared" si="29"/>
        <v>1972161.4650757532</v>
      </c>
      <c r="N39" s="95">
        <f t="shared" si="30"/>
        <v>33351783.419114158</v>
      </c>
      <c r="O39" s="36">
        <v>291436.9223527238</v>
      </c>
      <c r="P39" s="85">
        <f aca="true" t="shared" si="31" ref="P39:P47">+P38+O39</f>
        <v>28576121.51318695</v>
      </c>
      <c r="Q39" s="96"/>
      <c r="R39" s="40">
        <v>0</v>
      </c>
      <c r="S39" s="39">
        <f aca="true" t="shared" si="32" ref="S39:S48">R39+S38</f>
        <v>4775661.905927198</v>
      </c>
      <c r="T39" s="36">
        <f t="shared" si="24"/>
        <v>291436.9223527238</v>
      </c>
      <c r="U39" s="39">
        <f t="shared" si="24"/>
        <v>33351783.41911415</v>
      </c>
      <c r="V39" s="36">
        <v>15700.810000000001</v>
      </c>
      <c r="W39" s="95">
        <f aca="true" t="shared" si="33" ref="W39:W48">+W38+V39</f>
        <v>108561.56999999999</v>
      </c>
      <c r="X39" s="84">
        <f t="shared" si="25"/>
        <v>15700.810000000001</v>
      </c>
      <c r="Y39" s="85">
        <f aca="true" t="shared" si="34" ref="Y39:Y48">+X39+Y38</f>
        <v>4884223.475927197</v>
      </c>
      <c r="Z39" s="86"/>
      <c r="AA39" s="83">
        <v>343993.43661769107</v>
      </c>
      <c r="AB39" s="85">
        <v>-13371210.855731048</v>
      </c>
    </row>
    <row r="40" spans="1:28" ht="12.75">
      <c r="A40" s="24">
        <v>3</v>
      </c>
      <c r="B40" s="145">
        <v>38264</v>
      </c>
      <c r="C40" s="97" t="s">
        <v>48</v>
      </c>
      <c r="D40" s="36">
        <v>79322393.216447</v>
      </c>
      <c r="E40" s="85">
        <f t="shared" si="26"/>
        <v>2035232867.1360345</v>
      </c>
      <c r="F40" s="36">
        <v>74713966.506787</v>
      </c>
      <c r="G40" s="85">
        <f t="shared" si="27"/>
        <v>1997249861.508922</v>
      </c>
      <c r="H40" s="36">
        <f t="shared" si="22"/>
        <v>4608426.709659994</v>
      </c>
      <c r="I40" s="39">
        <f t="shared" si="22"/>
        <v>37983005.62711239</v>
      </c>
      <c r="J40" s="36">
        <v>-1863.8043907026374</v>
      </c>
      <c r="K40" s="85">
        <f t="shared" si="28"/>
        <v>-24659.30272935356</v>
      </c>
      <c r="L40" s="95">
        <f t="shared" si="23"/>
        <v>4606562.905269291</v>
      </c>
      <c r="M40" s="95">
        <f t="shared" si="29"/>
        <v>6578724.370345045</v>
      </c>
      <c r="N40" s="95">
        <f t="shared" si="30"/>
        <v>37958346.32438345</v>
      </c>
      <c r="O40" s="36">
        <v>4606562.905269291</v>
      </c>
      <c r="P40" s="85">
        <f t="shared" si="31"/>
        <v>33182684.41845624</v>
      </c>
      <c r="Q40" s="96"/>
      <c r="R40" s="40">
        <v>0</v>
      </c>
      <c r="S40" s="39">
        <f t="shared" si="32"/>
        <v>4775661.905927198</v>
      </c>
      <c r="T40" s="36">
        <f t="shared" si="24"/>
        <v>4606562.905269291</v>
      </c>
      <c r="U40" s="39">
        <f t="shared" si="24"/>
        <v>37958346.32438344</v>
      </c>
      <c r="V40" s="36">
        <v>17116.5</v>
      </c>
      <c r="W40" s="95">
        <f t="shared" si="33"/>
        <v>125678.06999999999</v>
      </c>
      <c r="X40" s="84">
        <f t="shared" si="25"/>
        <v>17116.5</v>
      </c>
      <c r="Y40" s="85">
        <f t="shared" si="34"/>
        <v>4901339.975927197</v>
      </c>
      <c r="Z40" s="99"/>
      <c r="AA40" s="84">
        <v>4515551.660509858</v>
      </c>
      <c r="AB40" s="85">
        <v>-8855659.19522119</v>
      </c>
    </row>
    <row r="41" spans="1:28" ht="12.75">
      <c r="A41" s="24">
        <v>3</v>
      </c>
      <c r="B41" s="145">
        <v>38295</v>
      </c>
      <c r="C41" s="97" t="s">
        <v>48</v>
      </c>
      <c r="D41" s="36">
        <v>86147413.5113987</v>
      </c>
      <c r="E41" s="85">
        <f t="shared" si="26"/>
        <v>2121380280.6474333</v>
      </c>
      <c r="F41" s="36">
        <v>84210823.535926</v>
      </c>
      <c r="G41" s="85">
        <f t="shared" si="27"/>
        <v>2081460685.0448482</v>
      </c>
      <c r="H41" s="36">
        <f t="shared" si="22"/>
        <v>1936589.9754727036</v>
      </c>
      <c r="I41" s="39">
        <f t="shared" si="22"/>
        <v>39919595.60258508</v>
      </c>
      <c r="J41" s="36">
        <v>-782.3823500909723</v>
      </c>
      <c r="K41" s="85">
        <f t="shared" si="28"/>
        <v>-25441.68507944453</v>
      </c>
      <c r="L41" s="95">
        <f t="shared" si="23"/>
        <v>1935807.5931226127</v>
      </c>
      <c r="M41" s="95">
        <f t="shared" si="29"/>
        <v>8514531.963467658</v>
      </c>
      <c r="N41" s="95">
        <f t="shared" si="30"/>
        <v>39894153.91750607</v>
      </c>
      <c r="O41" s="36">
        <v>1935807.5931226164</v>
      </c>
      <c r="P41" s="85">
        <f t="shared" si="31"/>
        <v>35118492.01157886</v>
      </c>
      <c r="Q41" s="96"/>
      <c r="R41" s="40">
        <v>0</v>
      </c>
      <c r="S41" s="39">
        <f t="shared" si="32"/>
        <v>4775661.905927198</v>
      </c>
      <c r="T41" s="36">
        <f t="shared" si="24"/>
        <v>1935807.5931226164</v>
      </c>
      <c r="U41" s="39">
        <f t="shared" si="24"/>
        <v>39894153.917506054</v>
      </c>
      <c r="V41" s="36">
        <v>16564.36</v>
      </c>
      <c r="W41" s="95">
        <f t="shared" si="33"/>
        <v>142242.43</v>
      </c>
      <c r="X41" s="84">
        <f t="shared" si="25"/>
        <v>16564.36</v>
      </c>
      <c r="Y41" s="85">
        <f t="shared" si="34"/>
        <v>4917904.335927198</v>
      </c>
      <c r="AA41" s="84">
        <v>1741963.6219601855</v>
      </c>
      <c r="AB41" s="85">
        <v>-7113695.573261004</v>
      </c>
    </row>
    <row r="42" spans="1:28" ht="12.75">
      <c r="A42" s="24">
        <v>3</v>
      </c>
      <c r="B42" s="145">
        <v>38325</v>
      </c>
      <c r="C42" s="97" t="s">
        <v>48</v>
      </c>
      <c r="D42" s="36">
        <v>95992386.394732</v>
      </c>
      <c r="E42" s="85">
        <f t="shared" si="26"/>
        <v>2217372667.0421653</v>
      </c>
      <c r="F42" s="36">
        <v>93976935.93648699</v>
      </c>
      <c r="G42" s="85">
        <f t="shared" si="27"/>
        <v>2175437620.981335</v>
      </c>
      <c r="H42" s="36">
        <f t="shared" si="22"/>
        <v>2015450.4582450092</v>
      </c>
      <c r="I42" s="39">
        <f t="shared" si="22"/>
        <v>41935046.060830116</v>
      </c>
      <c r="J42" s="36">
        <v>-815.2419851309837</v>
      </c>
      <c r="K42" s="85">
        <f t="shared" si="28"/>
        <v>-26256.927064575513</v>
      </c>
      <c r="L42" s="95">
        <f t="shared" si="23"/>
        <v>2014635.2162598781</v>
      </c>
      <c r="M42" s="95">
        <f t="shared" si="29"/>
        <v>10529167.179727536</v>
      </c>
      <c r="N42" s="95">
        <f t="shared" si="30"/>
        <v>41908789.13376595</v>
      </c>
      <c r="O42" s="36">
        <v>2014635.2162598744</v>
      </c>
      <c r="P42" s="85">
        <f t="shared" si="31"/>
        <v>37133127.22783873</v>
      </c>
      <c r="Q42" s="96"/>
      <c r="R42" s="40">
        <v>0</v>
      </c>
      <c r="S42" s="39">
        <f t="shared" si="32"/>
        <v>4775661.905927198</v>
      </c>
      <c r="T42" s="36">
        <f t="shared" si="24"/>
        <v>2014635.2162598744</v>
      </c>
      <c r="U42" s="39">
        <f t="shared" si="24"/>
        <v>41908789.13376593</v>
      </c>
      <c r="V42" s="36">
        <v>17116.5</v>
      </c>
      <c r="W42" s="95">
        <f t="shared" si="33"/>
        <v>159358.93</v>
      </c>
      <c r="X42" s="84">
        <f t="shared" si="25"/>
        <v>17116.5</v>
      </c>
      <c r="Y42" s="85">
        <f t="shared" si="34"/>
        <v>4935020.835927198</v>
      </c>
      <c r="Z42" s="99"/>
      <c r="AA42" s="84">
        <v>1756483.5407235734</v>
      </c>
      <c r="AB42" s="85">
        <v>-5357212.0325374305</v>
      </c>
    </row>
    <row r="43" spans="1:28" ht="12.75">
      <c r="A43" s="100">
        <v>3</v>
      </c>
      <c r="B43" s="145">
        <v>38356</v>
      </c>
      <c r="C43" s="97" t="s">
        <v>50</v>
      </c>
      <c r="D43" s="36">
        <v>98603104.394732</v>
      </c>
      <c r="E43" s="85">
        <f t="shared" si="26"/>
        <v>2315975771.4368973</v>
      </c>
      <c r="F43" s="36">
        <v>95513123.020098</v>
      </c>
      <c r="G43" s="85">
        <f t="shared" si="27"/>
        <v>2270950744.0014334</v>
      </c>
      <c r="H43" s="36">
        <f t="shared" si="22"/>
        <v>3089981.3746339977</v>
      </c>
      <c r="I43" s="39">
        <f t="shared" si="22"/>
        <v>45025027.435463905</v>
      </c>
      <c r="J43" s="36">
        <v>-1249.3524753521351</v>
      </c>
      <c r="K43" s="85">
        <f t="shared" si="28"/>
        <v>-27506.279539927647</v>
      </c>
      <c r="L43" s="95">
        <f t="shared" si="23"/>
        <v>3088732.0221586456</v>
      </c>
      <c r="M43" s="95">
        <f t="shared" si="29"/>
        <v>13617899.20188618</v>
      </c>
      <c r="N43" s="95">
        <f t="shared" si="30"/>
        <v>44997521.155924596</v>
      </c>
      <c r="O43" s="36">
        <v>2869091.364661239</v>
      </c>
      <c r="P43" s="85">
        <f t="shared" si="31"/>
        <v>40002218.59249997</v>
      </c>
      <c r="Q43" s="96"/>
      <c r="R43" s="40">
        <v>219640.6574974032</v>
      </c>
      <c r="S43" s="39">
        <f t="shared" si="32"/>
        <v>4995302.563424601</v>
      </c>
      <c r="T43" s="36">
        <f t="shared" si="24"/>
        <v>3088732.0221586423</v>
      </c>
      <c r="U43" s="39">
        <f t="shared" si="24"/>
        <v>44997521.15592457</v>
      </c>
      <c r="V43" s="36">
        <v>19294.78</v>
      </c>
      <c r="W43" s="95">
        <f t="shared" si="33"/>
        <v>178653.71</v>
      </c>
      <c r="X43" s="84">
        <f t="shared" si="25"/>
        <v>238935.4374974032</v>
      </c>
      <c r="Y43" s="85">
        <f t="shared" si="34"/>
        <v>5173956.273424601</v>
      </c>
      <c r="Z43" s="102"/>
      <c r="AA43" s="103">
        <v>3183731.5781713054</v>
      </c>
      <c r="AB43" s="30">
        <v>-2173480.454366125</v>
      </c>
    </row>
    <row r="44" spans="1:28" ht="12.75">
      <c r="A44" s="100">
        <v>3</v>
      </c>
      <c r="B44" s="145">
        <v>38387</v>
      </c>
      <c r="C44" s="97" t="s">
        <v>48</v>
      </c>
      <c r="D44" s="36">
        <v>88725927.394732</v>
      </c>
      <c r="E44" s="85">
        <f t="shared" si="26"/>
        <v>2404701698.8316293</v>
      </c>
      <c r="F44" s="36">
        <v>83599520.495024</v>
      </c>
      <c r="G44" s="85">
        <f t="shared" si="27"/>
        <v>2354550264.4964576</v>
      </c>
      <c r="H44" s="36">
        <f t="shared" si="22"/>
        <v>5126406.899708003</v>
      </c>
      <c r="I44" s="39">
        <f>H44+I43</f>
        <v>50151434.33517191</v>
      </c>
      <c r="J44" s="36">
        <v>-2073.0683874820334</v>
      </c>
      <c r="K44" s="85">
        <f t="shared" si="28"/>
        <v>-29579.347927409683</v>
      </c>
      <c r="L44" s="95">
        <f t="shared" si="23"/>
        <v>5124333.8313205205</v>
      </c>
      <c r="M44" s="95">
        <f>M43+L44</f>
        <v>18742233.0332067</v>
      </c>
      <c r="N44" s="95">
        <f>L44+N43</f>
        <v>50121854.98724511</v>
      </c>
      <c r="O44" s="36">
        <v>51243.33831320703</v>
      </c>
      <c r="P44" s="85">
        <f t="shared" si="31"/>
        <v>40053461.93081318</v>
      </c>
      <c r="Q44" s="96"/>
      <c r="R44" s="40">
        <v>5073090.493007318</v>
      </c>
      <c r="S44" s="39">
        <f t="shared" si="32"/>
        <v>10068393.05643192</v>
      </c>
      <c r="T44" s="36">
        <f t="shared" si="24"/>
        <v>5124333.831320525</v>
      </c>
      <c r="U44" s="39">
        <f t="shared" si="24"/>
        <v>50121854.9872451</v>
      </c>
      <c r="V44" s="36">
        <v>18862.260000000002</v>
      </c>
      <c r="W44" s="95">
        <f t="shared" si="33"/>
        <v>197515.97</v>
      </c>
      <c r="X44" s="84">
        <f t="shared" si="25"/>
        <v>5091952.753007318</v>
      </c>
      <c r="Y44" s="85">
        <f t="shared" si="34"/>
        <v>10265909.026431918</v>
      </c>
      <c r="Z44" s="99"/>
      <c r="AA44" s="84">
        <v>2173480.359366119</v>
      </c>
      <c r="AB44" s="85">
        <v>0</v>
      </c>
    </row>
    <row r="45" spans="1:28" ht="12.75">
      <c r="A45" s="100">
        <v>3</v>
      </c>
      <c r="B45" s="145">
        <v>38415</v>
      </c>
      <c r="C45" s="97" t="s">
        <v>51</v>
      </c>
      <c r="D45" s="36">
        <v>89131538.7349295</v>
      </c>
      <c r="E45" s="38">
        <f t="shared" si="26"/>
        <v>2493833237.566559</v>
      </c>
      <c r="F45" s="36">
        <v>86090863.63100049</v>
      </c>
      <c r="G45" s="38">
        <f t="shared" si="27"/>
        <v>2440641128.127458</v>
      </c>
      <c r="H45" s="36">
        <f t="shared" si="22"/>
        <v>3040675.103929013</v>
      </c>
      <c r="I45" s="39">
        <f>H45+I44</f>
        <v>53192109.43910092</v>
      </c>
      <c r="J45" s="36">
        <v>-1212.4327419873214</v>
      </c>
      <c r="K45" s="38">
        <f t="shared" si="28"/>
        <v>-30791.780669397005</v>
      </c>
      <c r="L45" s="41">
        <f t="shared" si="23"/>
        <v>3039462.6711870255</v>
      </c>
      <c r="M45" s="41">
        <f>M44+L45</f>
        <v>21781695.704393726</v>
      </c>
      <c r="N45" s="41">
        <f>L45+N44</f>
        <v>53161317.65843214</v>
      </c>
      <c r="O45" s="36">
        <v>21486.148189902306</v>
      </c>
      <c r="P45" s="38">
        <f t="shared" si="31"/>
        <v>40074948.07900308</v>
      </c>
      <c r="Q45" s="43"/>
      <c r="R45" s="40">
        <v>3017976.5229971185</v>
      </c>
      <c r="S45" s="39">
        <f t="shared" si="32"/>
        <v>13086369.579429038</v>
      </c>
      <c r="T45" s="36">
        <f t="shared" si="24"/>
        <v>3039462.671187021</v>
      </c>
      <c r="U45" s="39">
        <f t="shared" si="24"/>
        <v>53161317.65843212</v>
      </c>
      <c r="V45" s="36">
        <v>41011.13</v>
      </c>
      <c r="W45" s="95">
        <f t="shared" si="33"/>
        <v>238527.1</v>
      </c>
      <c r="X45" s="84">
        <f>+R45+V45</f>
        <v>3058987.6529971184</v>
      </c>
      <c r="Y45" s="85">
        <f t="shared" si="34"/>
        <v>13324896.679429036</v>
      </c>
      <c r="AA45" s="84">
        <v>0</v>
      </c>
      <c r="AB45" s="85">
        <v>0</v>
      </c>
    </row>
    <row r="46" spans="1:28" ht="12.75" customHeight="1">
      <c r="A46" s="100">
        <v>3</v>
      </c>
      <c r="B46" s="145">
        <v>38446</v>
      </c>
      <c r="C46" s="97" t="s">
        <v>48</v>
      </c>
      <c r="D46" s="36">
        <v>79808213.4998524</v>
      </c>
      <c r="E46" s="38">
        <f t="shared" si="26"/>
        <v>2573641451.066411</v>
      </c>
      <c r="F46" s="36">
        <v>79275583.7851</v>
      </c>
      <c r="G46" s="38">
        <f t="shared" si="27"/>
        <v>2519916711.912558</v>
      </c>
      <c r="H46" s="36">
        <f t="shared" si="22"/>
        <v>532629.7147524059</v>
      </c>
      <c r="I46" s="39">
        <f>H46+I45</f>
        <v>53724739.15385333</v>
      </c>
      <c r="J46" s="36">
        <v>-211.18240475997197</v>
      </c>
      <c r="K46" s="38">
        <f t="shared" si="28"/>
        <v>-31002.963074156978</v>
      </c>
      <c r="L46" s="41">
        <f t="shared" si="23"/>
        <v>532418.532347646</v>
      </c>
      <c r="M46" s="41">
        <f>M45+L46</f>
        <v>22314114.23674137</v>
      </c>
      <c r="N46" s="41">
        <f>L46+N45</f>
        <v>53693736.19077979</v>
      </c>
      <c r="O46" s="36">
        <v>2662.0926617383957</v>
      </c>
      <c r="P46" s="38">
        <f t="shared" si="31"/>
        <v>40077610.17166482</v>
      </c>
      <c r="Q46" s="43"/>
      <c r="R46" s="40">
        <v>529756.4396859091</v>
      </c>
      <c r="S46" s="39">
        <f t="shared" si="32"/>
        <v>13616126.019114947</v>
      </c>
      <c r="T46" s="36">
        <f t="shared" si="24"/>
        <v>532418.5323476475</v>
      </c>
      <c r="U46" s="39">
        <f t="shared" si="24"/>
        <v>53693736.19077977</v>
      </c>
      <c r="V46" s="36">
        <v>58983.52</v>
      </c>
      <c r="W46" s="95">
        <f t="shared" si="33"/>
        <v>297510.62</v>
      </c>
      <c r="X46" s="84">
        <f t="shared" si="25"/>
        <v>588739.9596859091</v>
      </c>
      <c r="Y46" s="85">
        <f t="shared" si="34"/>
        <v>13913636.639114944</v>
      </c>
      <c r="AA46" s="84">
        <v>0</v>
      </c>
      <c r="AB46" s="85">
        <v>0</v>
      </c>
    </row>
    <row r="47" spans="1:28" s="2" customFormat="1" ht="12.75" customHeight="1">
      <c r="A47" s="104">
        <v>3</v>
      </c>
      <c r="B47" s="145">
        <v>38476</v>
      </c>
      <c r="C47" s="97" t="s">
        <v>48</v>
      </c>
      <c r="D47" s="36">
        <v>61013758.4998525</v>
      </c>
      <c r="E47" s="37">
        <f t="shared" si="26"/>
        <v>2634655209.5662637</v>
      </c>
      <c r="F47" s="40">
        <v>74193398.594716</v>
      </c>
      <c r="G47" s="37">
        <f>+G46+F47</f>
        <v>2594110110.507274</v>
      </c>
      <c r="H47" s="36">
        <f t="shared" si="22"/>
        <v>-13179640.094863497</v>
      </c>
      <c r="I47" s="39">
        <f>H47+I46</f>
        <v>40545099.05898983</v>
      </c>
      <c r="J47" s="36">
        <v>5245.574598324853</v>
      </c>
      <c r="K47" s="37">
        <f t="shared" si="28"/>
        <v>-25757.388475832126</v>
      </c>
      <c r="L47" s="41">
        <f t="shared" si="23"/>
        <v>-13174394.520265171</v>
      </c>
      <c r="M47" s="41">
        <f>M46+L47</f>
        <v>9139719.7164762</v>
      </c>
      <c r="N47" s="41">
        <f>L47+N46</f>
        <v>40519341.67051462</v>
      </c>
      <c r="O47" s="36">
        <v>-4333930.407077424</v>
      </c>
      <c r="P47" s="38">
        <f t="shared" si="31"/>
        <v>35743679.764587395</v>
      </c>
      <c r="Q47" s="66"/>
      <c r="R47" s="40">
        <v>-8840464.113187749</v>
      </c>
      <c r="S47" s="64">
        <f t="shared" si="32"/>
        <v>4775661.905927198</v>
      </c>
      <c r="T47" s="40">
        <f t="shared" si="24"/>
        <v>-13174394.520265173</v>
      </c>
      <c r="U47" s="64">
        <f t="shared" si="24"/>
        <v>40519341.67051459</v>
      </c>
      <c r="V47" s="36">
        <v>60007.53</v>
      </c>
      <c r="W47" s="83">
        <f t="shared" si="33"/>
        <v>357518.15</v>
      </c>
      <c r="X47" s="84">
        <f t="shared" si="25"/>
        <v>-8780456.58318775</v>
      </c>
      <c r="Y47" s="85">
        <f t="shared" si="34"/>
        <v>5133180.055927195</v>
      </c>
      <c r="Z47" s="105"/>
      <c r="AA47" s="84">
        <v>0</v>
      </c>
      <c r="AB47" s="85">
        <v>0</v>
      </c>
    </row>
    <row r="48" spans="1:28" s="2" customFormat="1" ht="12.75" customHeight="1">
      <c r="A48" s="104">
        <v>3</v>
      </c>
      <c r="B48" s="145">
        <v>38507</v>
      </c>
      <c r="C48" s="97" t="s">
        <v>48</v>
      </c>
      <c r="D48" s="47">
        <v>72032908.4353734</v>
      </c>
      <c r="E48" s="48">
        <f t="shared" si="26"/>
        <v>2706688118.001637</v>
      </c>
      <c r="F48" s="51">
        <v>71214743</v>
      </c>
      <c r="G48" s="48">
        <f>+G47+F48</f>
        <v>2665324853.507274</v>
      </c>
      <c r="H48" s="47">
        <f t="shared" si="22"/>
        <v>818165.4353733957</v>
      </c>
      <c r="I48" s="50">
        <f>H48+I47</f>
        <v>41363264.494363226</v>
      </c>
      <c r="J48" s="47">
        <v>-324.5388358908519</v>
      </c>
      <c r="K48" s="48">
        <f t="shared" si="28"/>
        <v>-26081.92731172298</v>
      </c>
      <c r="L48" s="89">
        <f t="shared" si="23"/>
        <v>817840.8965375049</v>
      </c>
      <c r="M48" s="52">
        <f>M47+L48</f>
        <v>9957560.613013705</v>
      </c>
      <c r="N48" s="49">
        <f>L48+N47</f>
        <v>41337182.567052126</v>
      </c>
      <c r="O48" s="51">
        <v>817840.3965375051</v>
      </c>
      <c r="P48" s="48">
        <f>+P47+O48</f>
        <v>36561520.1611249</v>
      </c>
      <c r="Q48" s="90"/>
      <c r="R48" s="51">
        <v>0</v>
      </c>
      <c r="S48" s="68">
        <f t="shared" si="32"/>
        <v>4775661.905927198</v>
      </c>
      <c r="T48" s="51">
        <f t="shared" si="24"/>
        <v>817840.3965375051</v>
      </c>
      <c r="U48" s="68">
        <f t="shared" si="24"/>
        <v>41337182.067052096</v>
      </c>
      <c r="V48" s="47">
        <v>20803.57</v>
      </c>
      <c r="W48" s="106">
        <f t="shared" si="33"/>
        <v>378321.72000000003</v>
      </c>
      <c r="X48" s="91">
        <f t="shared" si="25"/>
        <v>20803.57</v>
      </c>
      <c r="Y48" s="58">
        <f t="shared" si="34"/>
        <v>5153983.625927195</v>
      </c>
      <c r="Z48" s="107"/>
      <c r="AA48" s="91">
        <v>0</v>
      </c>
      <c r="AB48" s="58">
        <v>0</v>
      </c>
    </row>
    <row r="49" spans="1:28" ht="6.75" customHeight="1">
      <c r="A49" s="108"/>
      <c r="B49" s="183"/>
      <c r="D49" s="21"/>
      <c r="E49" s="21"/>
      <c r="F49" s="21"/>
      <c r="G49" s="21"/>
      <c r="H49" s="21"/>
      <c r="I49" s="52"/>
      <c r="J49" s="110"/>
      <c r="K49" s="110"/>
      <c r="L49" s="110"/>
      <c r="M49" s="110"/>
      <c r="N49" s="110"/>
      <c r="O49" s="111"/>
      <c r="P49" s="112"/>
      <c r="Q49" s="110"/>
      <c r="R49" s="113"/>
      <c r="S49" s="114"/>
      <c r="T49" s="54"/>
      <c r="U49" s="112"/>
      <c r="V49" s="21"/>
      <c r="W49" s="21"/>
      <c r="X49" s="21"/>
      <c r="Y49" s="21"/>
      <c r="Z49" s="4"/>
      <c r="AA49" s="4"/>
      <c r="AB49" s="4"/>
    </row>
    <row r="50" spans="1:28" ht="12.75">
      <c r="A50" s="100">
        <v>4</v>
      </c>
      <c r="B50" s="145">
        <v>38534</v>
      </c>
      <c r="C50" s="115"/>
      <c r="D50" s="116">
        <v>68411941.75849803</v>
      </c>
      <c r="E50" s="76">
        <f>D50+E48</f>
        <v>2775100059.760135</v>
      </c>
      <c r="F50" s="117">
        <v>74070384.34971601</v>
      </c>
      <c r="G50" s="79">
        <f>F50+G48</f>
        <v>2739395237.8569903</v>
      </c>
      <c r="H50" s="117">
        <f aca="true" t="shared" si="35" ref="H50:I61">D50-F50</f>
        <v>-5658442.59121798</v>
      </c>
      <c r="I50" s="79">
        <f t="shared" si="35"/>
        <v>35704821.90314484</v>
      </c>
      <c r="J50" s="117">
        <v>2252.0601513050497</v>
      </c>
      <c r="K50" s="76">
        <f>J50+K48</f>
        <v>-23829.86716041793</v>
      </c>
      <c r="L50" s="132">
        <f aca="true" t="shared" si="36" ref="L50:L61">H50+J50</f>
        <v>-5656190.531066675</v>
      </c>
      <c r="M50" s="118">
        <f>L50</f>
        <v>-5656190.531066675</v>
      </c>
      <c r="N50" s="76">
        <f>L50+N48</f>
        <v>35680992.035985455</v>
      </c>
      <c r="O50" s="36">
        <v>-5656190.531066675</v>
      </c>
      <c r="P50" s="76">
        <f>O50+P48</f>
        <v>30905329.630058225</v>
      </c>
      <c r="Q50" s="119"/>
      <c r="R50" s="40">
        <v>0</v>
      </c>
      <c r="S50" s="79">
        <f>+R50+S48</f>
        <v>4775661.905927198</v>
      </c>
      <c r="T50" s="117">
        <f aca="true" t="shared" si="37" ref="T50:U61">O50+R50</f>
        <v>-5656190.531066675</v>
      </c>
      <c r="U50" s="79">
        <f t="shared" si="37"/>
        <v>35680991.535985425</v>
      </c>
      <c r="V50" s="36">
        <v>23403.36</v>
      </c>
      <c r="W50" s="79">
        <f>+W48+V50</f>
        <v>401725.08</v>
      </c>
      <c r="X50" s="120">
        <f aca="true" t="shared" si="38" ref="X50:X61">+R50+V50</f>
        <v>23403.36</v>
      </c>
      <c r="Y50" s="121">
        <f>+X50+Y48</f>
        <v>5177386.985927195</v>
      </c>
      <c r="Z50" s="4"/>
      <c r="AA50" s="83"/>
      <c r="AB50" s="95"/>
    </row>
    <row r="51" spans="1:28" ht="12.75">
      <c r="A51" s="100">
        <v>4</v>
      </c>
      <c r="B51" s="145">
        <v>38565</v>
      </c>
      <c r="C51" s="115"/>
      <c r="D51" s="36">
        <v>75099856.75849803</v>
      </c>
      <c r="E51" s="38">
        <f aca="true" t="shared" si="39" ref="E51:E61">+E50+D51</f>
        <v>2850199916.5186334</v>
      </c>
      <c r="F51" s="36">
        <v>75878971.789204</v>
      </c>
      <c r="G51" s="38">
        <f aca="true" t="shared" si="40" ref="G51:G59">+G50+F51</f>
        <v>2815274209.6461945</v>
      </c>
      <c r="H51" s="36">
        <f t="shared" si="35"/>
        <v>-779115.0307059735</v>
      </c>
      <c r="I51" s="39">
        <f t="shared" si="35"/>
        <v>34925706.87243891</v>
      </c>
      <c r="J51" s="36">
        <v>310.0877822210314</v>
      </c>
      <c r="K51" s="38">
        <f aca="true" t="shared" si="41" ref="K51:K61">+K50+J51</f>
        <v>-23519.779378196898</v>
      </c>
      <c r="L51" s="122">
        <f t="shared" si="36"/>
        <v>-778804.9429237525</v>
      </c>
      <c r="M51" s="41">
        <f aca="true" t="shared" si="42" ref="M51:M56">M50+L51</f>
        <v>-6434995.473990427</v>
      </c>
      <c r="N51" s="38">
        <f aca="true" t="shared" si="43" ref="N51:N56">N50+L51</f>
        <v>34902187.0930617</v>
      </c>
      <c r="O51" s="36">
        <v>-778804.9429237507</v>
      </c>
      <c r="P51" s="38">
        <f>+P50+O51</f>
        <v>30126524.687134475</v>
      </c>
      <c r="Q51" s="43"/>
      <c r="R51" s="40">
        <v>0</v>
      </c>
      <c r="S51" s="39">
        <f>R51+S50</f>
        <v>4775661.905927198</v>
      </c>
      <c r="T51" s="36">
        <f t="shared" si="37"/>
        <v>-778804.9429237507</v>
      </c>
      <c r="U51" s="39">
        <f t="shared" si="37"/>
        <v>34902186.59306167</v>
      </c>
      <c r="V51" s="36">
        <v>22951.23</v>
      </c>
      <c r="W51" s="85">
        <f>+W50+V51</f>
        <v>424676.31</v>
      </c>
      <c r="X51" s="84">
        <f t="shared" si="38"/>
        <v>22951.23</v>
      </c>
      <c r="Y51" s="85">
        <f>+X51+Y50</f>
        <v>5200338.215927196</v>
      </c>
      <c r="Z51" s="4"/>
      <c r="AA51" s="83"/>
      <c r="AB51" s="95"/>
    </row>
    <row r="52" spans="1:28" ht="12.75">
      <c r="A52" s="100">
        <v>4</v>
      </c>
      <c r="B52" s="145">
        <v>38596</v>
      </c>
      <c r="C52" s="115"/>
      <c r="D52" s="36">
        <v>77992438.75849803</v>
      </c>
      <c r="E52" s="38">
        <f t="shared" si="39"/>
        <v>2928192355.2771316</v>
      </c>
      <c r="F52" s="36">
        <v>72653042.69082001</v>
      </c>
      <c r="G52" s="38">
        <f t="shared" si="40"/>
        <v>2887927252.3370147</v>
      </c>
      <c r="H52" s="36">
        <f t="shared" si="35"/>
        <v>5339396.067678019</v>
      </c>
      <c r="I52" s="39">
        <f t="shared" si="35"/>
        <v>40265102.94011688</v>
      </c>
      <c r="J52" s="36">
        <v>-2125.079634935595</v>
      </c>
      <c r="K52" s="38">
        <f t="shared" si="41"/>
        <v>-25644.859013132493</v>
      </c>
      <c r="L52" s="122">
        <f t="shared" si="36"/>
        <v>5337270.988043084</v>
      </c>
      <c r="M52" s="41">
        <f t="shared" si="42"/>
        <v>-1097724.4859473435</v>
      </c>
      <c r="N52" s="38">
        <f t="shared" si="43"/>
        <v>40239458.081104785</v>
      </c>
      <c r="O52" s="36">
        <v>5337270.988043085</v>
      </c>
      <c r="P52" s="38">
        <f aca="true" t="shared" si="44" ref="P52:P60">+P51+O52</f>
        <v>35463795.67517756</v>
      </c>
      <c r="Q52" s="77"/>
      <c r="R52" s="40">
        <v>0</v>
      </c>
      <c r="S52" s="39">
        <f aca="true" t="shared" si="45" ref="S52:S61">R52+S51</f>
        <v>4775661.905927198</v>
      </c>
      <c r="T52" s="36">
        <f t="shared" si="37"/>
        <v>5337270.988043085</v>
      </c>
      <c r="U52" s="39">
        <f t="shared" si="37"/>
        <v>40239457.581104755</v>
      </c>
      <c r="V52" s="36">
        <v>22648.420000000002</v>
      </c>
      <c r="W52" s="85">
        <f aca="true" t="shared" si="46" ref="W52:W61">+W51+V52</f>
        <v>447324.73</v>
      </c>
      <c r="X52" s="84">
        <f t="shared" si="38"/>
        <v>22648.420000000002</v>
      </c>
      <c r="Y52" s="85">
        <f aca="true" t="shared" si="47" ref="Y52:Y61">+X52+Y51</f>
        <v>5222986.635927196</v>
      </c>
      <c r="Z52" s="4"/>
      <c r="AA52" s="83"/>
      <c r="AB52" s="95"/>
    </row>
    <row r="53" spans="1:28" ht="12.75">
      <c r="A53" s="100">
        <v>4</v>
      </c>
      <c r="B53" s="145">
        <v>38626</v>
      </c>
      <c r="C53" s="115"/>
      <c r="D53" s="36">
        <v>85827622.75849803</v>
      </c>
      <c r="E53" s="37">
        <f t="shared" si="39"/>
        <v>3014019978.0356297</v>
      </c>
      <c r="F53" s="78">
        <v>80243629.763216</v>
      </c>
      <c r="G53" s="37">
        <f t="shared" si="40"/>
        <v>2968170882.1002307</v>
      </c>
      <c r="H53" s="75">
        <f t="shared" si="35"/>
        <v>5583992.995282024</v>
      </c>
      <c r="I53" s="39">
        <f t="shared" si="35"/>
        <v>45849095.935399055</v>
      </c>
      <c r="J53" s="75">
        <v>-2222.4292121222243</v>
      </c>
      <c r="K53" s="37">
        <f t="shared" si="41"/>
        <v>-27867.288225254717</v>
      </c>
      <c r="L53" s="122">
        <f t="shared" si="36"/>
        <v>5581770.566069902</v>
      </c>
      <c r="M53" s="41">
        <f t="shared" si="42"/>
        <v>4484046.080122558</v>
      </c>
      <c r="N53" s="38">
        <f t="shared" si="43"/>
        <v>45821228.647174686</v>
      </c>
      <c r="O53" s="36">
        <v>4546659.4922349155</v>
      </c>
      <c r="P53" s="37">
        <f t="shared" si="44"/>
        <v>40010455.167412475</v>
      </c>
      <c r="Q53" s="63"/>
      <c r="R53" s="40">
        <v>1035111.0738349855</v>
      </c>
      <c r="S53" s="64">
        <f t="shared" si="45"/>
        <v>5810772.9797621835</v>
      </c>
      <c r="T53" s="78">
        <f t="shared" si="37"/>
        <v>5581770.566069901</v>
      </c>
      <c r="U53" s="64">
        <f t="shared" si="37"/>
        <v>45821228.14717466</v>
      </c>
      <c r="V53" s="36">
        <v>25445.82</v>
      </c>
      <c r="W53" s="65">
        <f t="shared" si="46"/>
        <v>472770.55</v>
      </c>
      <c r="X53" s="83">
        <f>+R53+V53</f>
        <v>1060556.8938349856</v>
      </c>
      <c r="Y53" s="85">
        <f t="shared" si="47"/>
        <v>6283543.529762181</v>
      </c>
      <c r="Z53" s="123"/>
      <c r="AA53" s="83"/>
      <c r="AB53" s="95"/>
    </row>
    <row r="54" spans="1:28" ht="12.75">
      <c r="A54" s="100">
        <v>4</v>
      </c>
      <c r="B54" s="145">
        <v>38657</v>
      </c>
      <c r="C54" s="115"/>
      <c r="D54" s="36">
        <v>100834275.37383108</v>
      </c>
      <c r="E54" s="38">
        <f t="shared" si="39"/>
        <v>3114854253.409461</v>
      </c>
      <c r="F54" s="75">
        <v>101324973.1038107</v>
      </c>
      <c r="G54" s="38">
        <f t="shared" si="40"/>
        <v>3069495855.2040415</v>
      </c>
      <c r="H54" s="75">
        <f t="shared" si="35"/>
        <v>-490697.7299796194</v>
      </c>
      <c r="I54" s="39">
        <f t="shared" si="35"/>
        <v>45358398.20541954</v>
      </c>
      <c r="J54" s="75">
        <v>195.29769653186668</v>
      </c>
      <c r="K54" s="38">
        <f t="shared" si="41"/>
        <v>-27671.99052872285</v>
      </c>
      <c r="L54" s="122">
        <f t="shared" si="36"/>
        <v>-490502.4322830875</v>
      </c>
      <c r="M54" s="41">
        <f t="shared" si="42"/>
        <v>3993543.6478394708</v>
      </c>
      <c r="N54" s="38">
        <f t="shared" si="43"/>
        <v>45330726.2148916</v>
      </c>
      <c r="O54" s="36">
        <v>-4905.024322830141</v>
      </c>
      <c r="P54" s="38">
        <f t="shared" si="44"/>
        <v>40005550.143089645</v>
      </c>
      <c r="Q54" s="77"/>
      <c r="R54" s="40">
        <v>-485597.4079602575</v>
      </c>
      <c r="S54" s="39">
        <f t="shared" si="45"/>
        <v>5325175.571801926</v>
      </c>
      <c r="T54" s="75">
        <f t="shared" si="37"/>
        <v>-490502.43228308763</v>
      </c>
      <c r="U54" s="39">
        <f t="shared" si="37"/>
        <v>45330725.71489157</v>
      </c>
      <c r="V54" s="36">
        <v>29671.46</v>
      </c>
      <c r="W54" s="85">
        <f t="shared" si="46"/>
        <v>502442.01</v>
      </c>
      <c r="X54" s="83">
        <f t="shared" si="38"/>
        <v>-455925.9479602575</v>
      </c>
      <c r="Y54" s="85">
        <f t="shared" si="47"/>
        <v>5827617.581801924</v>
      </c>
      <c r="Z54" s="4"/>
      <c r="AA54" s="83"/>
      <c r="AB54" s="95"/>
    </row>
    <row r="55" spans="1:28" ht="12.75">
      <c r="A55" s="100">
        <v>4</v>
      </c>
      <c r="B55" s="145">
        <v>38687</v>
      </c>
      <c r="C55" s="115"/>
      <c r="D55" s="36">
        <v>124659147.09624203</v>
      </c>
      <c r="E55" s="38">
        <f t="shared" si="39"/>
        <v>3239513400.505703</v>
      </c>
      <c r="F55" s="75">
        <v>114228748.79118812</v>
      </c>
      <c r="G55" s="38">
        <f t="shared" si="40"/>
        <v>3183724603.9952297</v>
      </c>
      <c r="H55" s="75">
        <f t="shared" si="35"/>
        <v>10430398.305053905</v>
      </c>
      <c r="I55" s="39">
        <f t="shared" si="35"/>
        <v>55788796.51047325</v>
      </c>
      <c r="J55" s="75">
        <v>-4151.298525411636</v>
      </c>
      <c r="K55" s="38">
        <f t="shared" si="41"/>
        <v>-31823.289054134486</v>
      </c>
      <c r="L55" s="122">
        <f t="shared" si="36"/>
        <v>10426247.006528493</v>
      </c>
      <c r="M55" s="41">
        <f t="shared" si="42"/>
        <v>14419790.654367965</v>
      </c>
      <c r="N55" s="38">
        <f t="shared" si="43"/>
        <v>55756973.221420094</v>
      </c>
      <c r="O55" s="36">
        <v>104262.4700652808</v>
      </c>
      <c r="P55" s="38">
        <f t="shared" si="44"/>
        <v>40109812.613154925</v>
      </c>
      <c r="Q55" s="77"/>
      <c r="R55" s="40">
        <v>10321984.536463212</v>
      </c>
      <c r="S55" s="39">
        <f t="shared" si="45"/>
        <v>15647160.10826514</v>
      </c>
      <c r="T55" s="75">
        <f t="shared" si="37"/>
        <v>10426247.006528493</v>
      </c>
      <c r="U55" s="39">
        <f t="shared" si="37"/>
        <v>55756972.721420065</v>
      </c>
      <c r="V55" s="36">
        <v>29938.55</v>
      </c>
      <c r="W55" s="85">
        <f t="shared" si="46"/>
        <v>532380.56</v>
      </c>
      <c r="X55" s="83">
        <f t="shared" si="38"/>
        <v>10351923.086463213</v>
      </c>
      <c r="Y55" s="85">
        <f t="shared" si="47"/>
        <v>16179540.668265138</v>
      </c>
      <c r="Z55" s="124"/>
      <c r="AA55" s="83"/>
      <c r="AB55" s="95"/>
    </row>
    <row r="56" spans="1:28" ht="12.75">
      <c r="A56" s="100">
        <v>4</v>
      </c>
      <c r="B56" s="145">
        <v>38718</v>
      </c>
      <c r="C56" s="115"/>
      <c r="D56" s="36">
        <v>104630999.23447217</v>
      </c>
      <c r="E56" s="38">
        <f t="shared" si="39"/>
        <v>3344144399.7401752</v>
      </c>
      <c r="F56" s="75">
        <v>107291961.32717976</v>
      </c>
      <c r="G56" s="38">
        <f t="shared" si="40"/>
        <v>3291016565.3224096</v>
      </c>
      <c r="H56" s="75">
        <f t="shared" si="35"/>
        <v>-2660962.0927075893</v>
      </c>
      <c r="I56" s="39">
        <f t="shared" si="35"/>
        <v>53127834.41776562</v>
      </c>
      <c r="J56" s="75">
        <v>1059.0629128976725</v>
      </c>
      <c r="K56" s="38">
        <f t="shared" si="41"/>
        <v>-30764.226141236813</v>
      </c>
      <c r="L56" s="122">
        <f t="shared" si="36"/>
        <v>-2659903.0297946916</v>
      </c>
      <c r="M56" s="41">
        <f t="shared" si="42"/>
        <v>11759887.624573274</v>
      </c>
      <c r="N56" s="38">
        <f t="shared" si="43"/>
        <v>53097070.1916254</v>
      </c>
      <c r="O56" s="36">
        <v>-26599.03029794246</v>
      </c>
      <c r="P56" s="38">
        <f t="shared" si="44"/>
        <v>40083213.58285698</v>
      </c>
      <c r="Q56" s="77"/>
      <c r="R56" s="40">
        <v>-2633303.999496745</v>
      </c>
      <c r="S56" s="39">
        <f t="shared" si="45"/>
        <v>13013856.108768394</v>
      </c>
      <c r="T56" s="75">
        <f t="shared" si="37"/>
        <v>-2659903.0297946874</v>
      </c>
      <c r="U56" s="39">
        <f t="shared" si="37"/>
        <v>53097069.69162538</v>
      </c>
      <c r="V56" s="36">
        <v>89612.78</v>
      </c>
      <c r="W56" s="85">
        <f t="shared" si="46"/>
        <v>621993.3400000001</v>
      </c>
      <c r="X56" s="83">
        <f t="shared" si="38"/>
        <v>-2543691.219496745</v>
      </c>
      <c r="Y56" s="85">
        <f t="shared" si="47"/>
        <v>13635849.448768392</v>
      </c>
      <c r="Z56" s="124"/>
      <c r="AA56" s="83"/>
      <c r="AB56" s="95"/>
    </row>
    <row r="57" spans="1:28" ht="12.75">
      <c r="A57" s="100">
        <v>4</v>
      </c>
      <c r="B57" s="145">
        <v>38749</v>
      </c>
      <c r="C57" s="115"/>
      <c r="D57" s="36">
        <v>102024029.55788586</v>
      </c>
      <c r="E57" s="38">
        <f t="shared" si="39"/>
        <v>3446168429.298061</v>
      </c>
      <c r="F57" s="75">
        <v>99805663.69089173</v>
      </c>
      <c r="G57" s="38">
        <f t="shared" si="40"/>
        <v>3390822229.0133014</v>
      </c>
      <c r="H57" s="75">
        <f t="shared" si="35"/>
        <v>2218365.8669941276</v>
      </c>
      <c r="I57" s="39">
        <f>H57+I56</f>
        <v>55346200.284759745</v>
      </c>
      <c r="J57" s="75">
        <v>-633.9096150635742</v>
      </c>
      <c r="K57" s="38">
        <f t="shared" si="41"/>
        <v>-31398.135756300388</v>
      </c>
      <c r="L57" s="122">
        <f t="shared" si="36"/>
        <v>2217731.957379064</v>
      </c>
      <c r="M57" s="41">
        <f>M56+L57</f>
        <v>13977619.581952337</v>
      </c>
      <c r="N57" s="38">
        <f>L57+N56</f>
        <v>55314802.14900447</v>
      </c>
      <c r="O57" s="36">
        <v>22177.319573789835</v>
      </c>
      <c r="P57" s="38">
        <f t="shared" si="44"/>
        <v>40105390.90243077</v>
      </c>
      <c r="Q57" s="77"/>
      <c r="R57" s="40">
        <v>2195554.6378052663</v>
      </c>
      <c r="S57" s="39">
        <f t="shared" si="45"/>
        <v>15209410.74657366</v>
      </c>
      <c r="T57" s="75">
        <f t="shared" si="37"/>
        <v>2217731.957379056</v>
      </c>
      <c r="U57" s="39">
        <f t="shared" si="37"/>
        <v>55314801.64900443</v>
      </c>
      <c r="V57" s="36">
        <v>68094.15</v>
      </c>
      <c r="W57" s="85">
        <f t="shared" si="46"/>
        <v>690087.4900000001</v>
      </c>
      <c r="X57" s="83">
        <f t="shared" si="38"/>
        <v>2263648.787805266</v>
      </c>
      <c r="Y57" s="85">
        <f t="shared" si="47"/>
        <v>15899498.236573659</v>
      </c>
      <c r="Z57" s="124"/>
      <c r="AA57" s="83"/>
      <c r="AB57" s="95"/>
    </row>
    <row r="58" spans="1:28" ht="12.75">
      <c r="A58" s="100">
        <v>4</v>
      </c>
      <c r="B58" s="145">
        <v>38777</v>
      </c>
      <c r="C58" s="115"/>
      <c r="D58" s="36">
        <v>108508429.20494995</v>
      </c>
      <c r="E58" s="38">
        <f t="shared" si="39"/>
        <v>3554676858.5030107</v>
      </c>
      <c r="F58" s="36">
        <v>101462776.98743582</v>
      </c>
      <c r="G58" s="38">
        <f t="shared" si="40"/>
        <v>3492285006.000737</v>
      </c>
      <c r="H58" s="36">
        <f t="shared" si="35"/>
        <v>7045652.2175141275</v>
      </c>
      <c r="I58" s="39">
        <f>H58+I57</f>
        <v>62391852.50227387</v>
      </c>
      <c r="J58" s="36">
        <v>-2804.169582570903</v>
      </c>
      <c r="K58" s="38">
        <f t="shared" si="41"/>
        <v>-34202.30533887129</v>
      </c>
      <c r="L58" s="122">
        <f t="shared" si="36"/>
        <v>7042848.047931557</v>
      </c>
      <c r="M58" s="41">
        <f>M57+L58</f>
        <v>21020467.629883893</v>
      </c>
      <c r="N58" s="38">
        <f>L58+N57</f>
        <v>62357650.196936026</v>
      </c>
      <c r="O58" s="36">
        <v>65326.142329894006</v>
      </c>
      <c r="P58" s="38">
        <f t="shared" si="44"/>
        <v>40170717.04476067</v>
      </c>
      <c r="Q58" s="43"/>
      <c r="R58" s="40">
        <v>6977521.9056016635</v>
      </c>
      <c r="S58" s="39">
        <f t="shared" si="45"/>
        <v>22186932.652175322</v>
      </c>
      <c r="T58" s="36">
        <f t="shared" si="37"/>
        <v>7042848.0479315575</v>
      </c>
      <c r="U58" s="39">
        <f t="shared" si="37"/>
        <v>62357649.69693599</v>
      </c>
      <c r="V58" s="36">
        <v>88877.3</v>
      </c>
      <c r="W58" s="85">
        <f t="shared" si="46"/>
        <v>778964.7900000002</v>
      </c>
      <c r="X58" s="84">
        <f t="shared" si="38"/>
        <v>7066399.205601663</v>
      </c>
      <c r="Y58" s="85">
        <f t="shared" si="47"/>
        <v>22965897.44217532</v>
      </c>
      <c r="AA58" s="83"/>
      <c r="AB58" s="95"/>
    </row>
    <row r="59" spans="1:28" ht="12.75" customHeight="1">
      <c r="A59" s="100">
        <v>4</v>
      </c>
      <c r="B59" s="145">
        <v>38808</v>
      </c>
      <c r="C59" s="115"/>
      <c r="D59" s="36">
        <v>77069135.0794705</v>
      </c>
      <c r="E59" s="38">
        <f t="shared" si="39"/>
        <v>3631745993.5824814</v>
      </c>
      <c r="F59" s="36">
        <v>86590213.14575371</v>
      </c>
      <c r="G59" s="38">
        <f t="shared" si="40"/>
        <v>3578875219.146491</v>
      </c>
      <c r="H59" s="36">
        <f t="shared" si="35"/>
        <v>-9521078.066283211</v>
      </c>
      <c r="I59" s="39">
        <f>H59+I58</f>
        <v>52870774.43599066</v>
      </c>
      <c r="J59" s="36">
        <v>3789.389070380479</v>
      </c>
      <c r="K59" s="38">
        <f t="shared" si="41"/>
        <v>-30412.916268490808</v>
      </c>
      <c r="L59" s="122">
        <f t="shared" si="36"/>
        <v>-9517288.67721283</v>
      </c>
      <c r="M59" s="41">
        <f>M58+L59</f>
        <v>11503178.952671062</v>
      </c>
      <c r="N59" s="38">
        <f>L59+N58</f>
        <v>52840361.51972319</v>
      </c>
      <c r="O59" s="36">
        <v>-90070.54862270504</v>
      </c>
      <c r="P59" s="38">
        <f t="shared" si="44"/>
        <v>40080646.49613796</v>
      </c>
      <c r="Q59" s="43"/>
      <c r="R59" s="40">
        <v>-9427218.128590118</v>
      </c>
      <c r="S59" s="39">
        <f t="shared" si="45"/>
        <v>12759714.523585204</v>
      </c>
      <c r="T59" s="36">
        <f t="shared" si="37"/>
        <v>-9517288.677212823</v>
      </c>
      <c r="U59" s="39">
        <f t="shared" si="37"/>
        <v>52840361.01972316</v>
      </c>
      <c r="V59" s="36">
        <v>135673.54</v>
      </c>
      <c r="W59" s="85">
        <f t="shared" si="46"/>
        <v>914638.3300000002</v>
      </c>
      <c r="X59" s="84">
        <f t="shared" si="38"/>
        <v>-9291544.588590119</v>
      </c>
      <c r="Y59" s="85">
        <f t="shared" si="47"/>
        <v>13674352.853585202</v>
      </c>
      <c r="AA59" s="83"/>
      <c r="AB59" s="95"/>
    </row>
    <row r="60" spans="1:28" s="2" customFormat="1" ht="12.75" customHeight="1">
      <c r="A60" s="104">
        <v>4</v>
      </c>
      <c r="B60" s="145">
        <v>38838</v>
      </c>
      <c r="C60" s="115"/>
      <c r="D60" s="36">
        <v>64132971.83084995</v>
      </c>
      <c r="E60" s="37">
        <f t="shared" si="39"/>
        <v>3695878965.4133315</v>
      </c>
      <c r="F60" s="40">
        <v>82958419.81832914</v>
      </c>
      <c r="G60" s="37">
        <f>+G59+F60</f>
        <v>3661833638.9648204</v>
      </c>
      <c r="H60" s="36">
        <f t="shared" si="35"/>
        <v>-18825447.987479188</v>
      </c>
      <c r="I60" s="39">
        <f>H60+I59</f>
        <v>34045326.448511474</v>
      </c>
      <c r="J60" s="36">
        <v>7492.528299018741</v>
      </c>
      <c r="K60" s="37">
        <f t="shared" si="41"/>
        <v>-22920.387969472067</v>
      </c>
      <c r="L60" s="122">
        <f t="shared" si="36"/>
        <v>-18817955.45918017</v>
      </c>
      <c r="M60" s="41">
        <f>M59+L60</f>
        <v>-7314776.506509107</v>
      </c>
      <c r="N60" s="38">
        <f>L60+N59</f>
        <v>34022406.06054302</v>
      </c>
      <c r="O60" s="36">
        <v>-10833902.841522168</v>
      </c>
      <c r="P60" s="38">
        <f t="shared" si="44"/>
        <v>29246743.654615793</v>
      </c>
      <c r="Q60" s="66"/>
      <c r="R60" s="40">
        <v>-7984052.617658006</v>
      </c>
      <c r="S60" s="64">
        <f t="shared" si="45"/>
        <v>4775661.905927198</v>
      </c>
      <c r="T60" s="40">
        <f t="shared" si="37"/>
        <v>-18817955.459180176</v>
      </c>
      <c r="U60" s="64">
        <f t="shared" si="37"/>
        <v>34022405.56054299</v>
      </c>
      <c r="V60" s="36">
        <v>69514.41</v>
      </c>
      <c r="W60" s="65">
        <f t="shared" si="46"/>
        <v>984152.7400000002</v>
      </c>
      <c r="X60" s="84">
        <f t="shared" si="38"/>
        <v>-7914538.207658006</v>
      </c>
      <c r="Y60" s="85">
        <f t="shared" si="47"/>
        <v>5759814.645927196</v>
      </c>
      <c r="Z60" s="105"/>
      <c r="AA60" s="83"/>
      <c r="AB60" s="95"/>
    </row>
    <row r="61" spans="1:28" s="2" customFormat="1" ht="12.75" customHeight="1">
      <c r="A61" s="104">
        <v>4</v>
      </c>
      <c r="B61" s="145">
        <v>38869</v>
      </c>
      <c r="C61" s="115"/>
      <c r="D61" s="47">
        <v>73656972.34285194</v>
      </c>
      <c r="E61" s="48">
        <f t="shared" si="39"/>
        <v>3769535937.7561836</v>
      </c>
      <c r="F61" s="51">
        <v>78718897.4228958</v>
      </c>
      <c r="G61" s="48">
        <f>+G60+F61</f>
        <v>3740552536.3877163</v>
      </c>
      <c r="H61" s="47">
        <f t="shared" si="35"/>
        <v>-5061925.080043867</v>
      </c>
      <c r="I61" s="50">
        <f>H61+I60</f>
        <v>28983401.368467607</v>
      </c>
      <c r="J61" s="47">
        <v>1213.7265043761581</v>
      </c>
      <c r="K61" s="48">
        <f t="shared" si="41"/>
        <v>-21706.66146509591</v>
      </c>
      <c r="L61" s="89">
        <f t="shared" si="36"/>
        <v>-5060711.353539491</v>
      </c>
      <c r="M61" s="52">
        <f>M60+L61</f>
        <v>-12375487.860048598</v>
      </c>
      <c r="N61" s="49">
        <f>L61+N60</f>
        <v>28961694.707003534</v>
      </c>
      <c r="O61" s="47">
        <v>-5060711.353539493</v>
      </c>
      <c r="P61" s="48">
        <f>+P60+O61</f>
        <v>24186032.3010763</v>
      </c>
      <c r="Q61" s="90"/>
      <c r="R61" s="51">
        <v>0</v>
      </c>
      <c r="S61" s="68">
        <f t="shared" si="45"/>
        <v>4775661.905927198</v>
      </c>
      <c r="T61" s="51">
        <f t="shared" si="37"/>
        <v>-5060711.353539493</v>
      </c>
      <c r="U61" s="68">
        <f t="shared" si="37"/>
        <v>28961694.207003497</v>
      </c>
      <c r="V61" s="47">
        <v>27181.97</v>
      </c>
      <c r="W61" s="71">
        <f t="shared" si="46"/>
        <v>1011334.7100000002</v>
      </c>
      <c r="X61" s="91">
        <f t="shared" si="38"/>
        <v>27181.97</v>
      </c>
      <c r="Y61" s="58">
        <f t="shared" si="47"/>
        <v>5786996.615927196</v>
      </c>
      <c r="Z61" s="123"/>
      <c r="AA61" s="83"/>
      <c r="AB61" s="95"/>
    </row>
    <row r="62" spans="1:28" s="2" customFormat="1" ht="15.75" customHeight="1">
      <c r="A62" s="125" t="s">
        <v>52</v>
      </c>
      <c r="B62" s="101"/>
      <c r="C62" s="115"/>
      <c r="D62" s="75"/>
      <c r="E62" s="42">
        <f>E61</f>
        <v>3769535937.7561836</v>
      </c>
      <c r="F62" s="78"/>
      <c r="G62" s="42">
        <f>G61</f>
        <v>3740552536.3877163</v>
      </c>
      <c r="H62" s="75"/>
      <c r="I62" s="42">
        <f>I61</f>
        <v>28983401.368467607</v>
      </c>
      <c r="J62" s="75"/>
      <c r="K62" s="42">
        <f>K61</f>
        <v>-21706.66146509591</v>
      </c>
      <c r="L62" s="41"/>
      <c r="M62" s="41"/>
      <c r="N62" s="42">
        <f>N61</f>
        <v>28961694.707003534</v>
      </c>
      <c r="O62" s="75"/>
      <c r="P62" s="42">
        <f>P61</f>
        <v>24186032.3010763</v>
      </c>
      <c r="Q62" s="63"/>
      <c r="R62" s="78"/>
      <c r="S62" s="42">
        <f>S61</f>
        <v>4775661.905927198</v>
      </c>
      <c r="T62" s="78"/>
      <c r="U62" s="42">
        <f>U61</f>
        <v>28961694.207003497</v>
      </c>
      <c r="V62" s="75"/>
      <c r="W62" s="42">
        <f>W61</f>
        <v>1011334.7100000002</v>
      </c>
      <c r="X62" s="83"/>
      <c r="Y62" s="42">
        <f>Y61</f>
        <v>5786996.615927196</v>
      </c>
      <c r="Z62" s="123"/>
      <c r="AA62" s="83"/>
      <c r="AB62" s="95"/>
    </row>
    <row r="63" spans="1:28" s="2" customFormat="1" ht="12.75" customHeight="1" thickBot="1">
      <c r="A63" s="104"/>
      <c r="B63" s="101"/>
      <c r="C63" s="115"/>
      <c r="D63" s="75"/>
      <c r="E63" s="42"/>
      <c r="F63" s="78"/>
      <c r="G63" s="42"/>
      <c r="H63" s="75"/>
      <c r="I63" s="75"/>
      <c r="J63" s="75"/>
      <c r="K63" s="42"/>
      <c r="L63" s="41"/>
      <c r="M63" s="41"/>
      <c r="N63" s="41"/>
      <c r="O63" s="75"/>
      <c r="P63" s="42"/>
      <c r="Q63" s="63"/>
      <c r="R63" s="78"/>
      <c r="S63" s="78"/>
      <c r="T63" s="78"/>
      <c r="U63" s="78"/>
      <c r="V63" s="75"/>
      <c r="W63" s="83"/>
      <c r="X63" s="83"/>
      <c r="Y63" s="95"/>
      <c r="Z63" s="123"/>
      <c r="AA63" s="83"/>
      <c r="AB63" s="95"/>
    </row>
    <row r="64" spans="1:29" s="2" customFormat="1" ht="15.75">
      <c r="A64" s="104"/>
      <c r="B64" s="101"/>
      <c r="C64" s="115"/>
      <c r="D64" s="191" t="s">
        <v>3</v>
      </c>
      <c r="E64" s="192"/>
      <c r="F64" s="191" t="s">
        <v>4</v>
      </c>
      <c r="G64" s="192"/>
      <c r="H64" s="191" t="s">
        <v>5</v>
      </c>
      <c r="I64" s="192"/>
      <c r="J64" s="191" t="s">
        <v>6</v>
      </c>
      <c r="K64" s="192"/>
      <c r="L64" s="191" t="s">
        <v>7</v>
      </c>
      <c r="M64" s="193"/>
      <c r="N64" s="192"/>
      <c r="O64" s="191" t="s">
        <v>8</v>
      </c>
      <c r="P64" s="192"/>
      <c r="Q64" s="126"/>
      <c r="R64" s="191" t="s">
        <v>9</v>
      </c>
      <c r="S64" s="192"/>
      <c r="T64" s="191" t="s">
        <v>10</v>
      </c>
      <c r="U64" s="192"/>
      <c r="V64" s="191" t="s">
        <v>11</v>
      </c>
      <c r="W64" s="192"/>
      <c r="X64" s="191" t="s">
        <v>12</v>
      </c>
      <c r="Y64" s="192"/>
      <c r="Z64" s="123"/>
      <c r="AA64" s="83"/>
      <c r="AB64" s="95"/>
      <c r="AC64" s="127"/>
    </row>
    <row r="65" spans="1:29" s="2" customFormat="1" ht="12.75" customHeight="1" thickBot="1">
      <c r="A65" s="104"/>
      <c r="B65" s="101"/>
      <c r="C65" s="115"/>
      <c r="D65" s="128" t="s">
        <v>3</v>
      </c>
      <c r="E65" s="12" t="s">
        <v>18</v>
      </c>
      <c r="F65" s="129" t="s">
        <v>4</v>
      </c>
      <c r="G65" s="12" t="s">
        <v>18</v>
      </c>
      <c r="H65" s="129" t="s">
        <v>53</v>
      </c>
      <c r="I65" s="12" t="s">
        <v>18</v>
      </c>
      <c r="J65" s="129" t="s">
        <v>15</v>
      </c>
      <c r="K65" s="12" t="s">
        <v>18</v>
      </c>
      <c r="L65" s="129" t="s">
        <v>15</v>
      </c>
      <c r="M65" s="13" t="s">
        <v>18</v>
      </c>
      <c r="N65" s="130"/>
      <c r="O65" s="129" t="s">
        <v>15</v>
      </c>
      <c r="P65" s="13" t="s">
        <v>18</v>
      </c>
      <c r="Q65" s="131"/>
      <c r="R65" s="129" t="s">
        <v>15</v>
      </c>
      <c r="S65" s="13" t="s">
        <v>18</v>
      </c>
      <c r="T65" s="129" t="s">
        <v>53</v>
      </c>
      <c r="U65" s="13" t="s">
        <v>18</v>
      </c>
      <c r="V65" s="129" t="s">
        <v>15</v>
      </c>
      <c r="W65" s="13" t="s">
        <v>18</v>
      </c>
      <c r="X65" s="129" t="s">
        <v>15</v>
      </c>
      <c r="Y65" s="12" t="s">
        <v>18</v>
      </c>
      <c r="Z65" s="123"/>
      <c r="AA65" s="83"/>
      <c r="AB65" s="95"/>
      <c r="AC65" s="127"/>
    </row>
    <row r="66" spans="1:29" s="2" customFormat="1" ht="13.5" customHeight="1">
      <c r="A66" s="104">
        <v>5</v>
      </c>
      <c r="B66" s="145">
        <v>38899</v>
      </c>
      <c r="C66" s="115"/>
      <c r="D66" s="116">
        <v>73767454.87312198</v>
      </c>
      <c r="E66" s="76">
        <f>D66</f>
        <v>73767454.87312198</v>
      </c>
      <c r="F66" s="117">
        <v>89533013.27470084</v>
      </c>
      <c r="G66" s="79">
        <f>F66</f>
        <v>89533013.27470084</v>
      </c>
      <c r="H66" s="117">
        <f aca="true" t="shared" si="48" ref="H66:I71">D66-F66</f>
        <v>-15765558.401578858</v>
      </c>
      <c r="I66" s="79">
        <f t="shared" si="48"/>
        <v>-15765558.401578858</v>
      </c>
      <c r="J66" s="117">
        <v>4661.875619346276</v>
      </c>
      <c r="K66" s="76">
        <f>J66</f>
        <v>4661.875619346276</v>
      </c>
      <c r="L66" s="132">
        <f aca="true" t="shared" si="49" ref="L66:L71">H66+J66</f>
        <v>-15760896.525959512</v>
      </c>
      <c r="M66" s="118">
        <f>L66</f>
        <v>-15760896.525959512</v>
      </c>
      <c r="N66" s="133"/>
      <c r="O66" s="36">
        <v>-12880448.262979757</v>
      </c>
      <c r="P66" s="76">
        <f>O66</f>
        <v>-12880448.262979757</v>
      </c>
      <c r="Q66" s="119"/>
      <c r="R66" s="40">
        <v>-2880448.262979756</v>
      </c>
      <c r="S66" s="134">
        <f>+R66</f>
        <v>-2880448.262979756</v>
      </c>
      <c r="T66" s="135">
        <f aca="true" t="shared" si="50" ref="T66:U88">O66+R66</f>
        <v>-15760896.525959514</v>
      </c>
      <c r="U66" s="136">
        <f>+P66+S66</f>
        <v>-15760896.525959514</v>
      </c>
      <c r="V66" s="36">
        <v>30782.95</v>
      </c>
      <c r="W66" s="79">
        <f>+V66</f>
        <v>30782.95</v>
      </c>
      <c r="X66" s="120">
        <f aca="true" t="shared" si="51" ref="X66:X71">+R66+V66</f>
        <v>-2849665.312979756</v>
      </c>
      <c r="Y66" s="137">
        <f>+X66</f>
        <v>-2849665.312979756</v>
      </c>
      <c r="Z66" s="4"/>
      <c r="AA66" s="83"/>
      <c r="AB66" s="95"/>
      <c r="AC66" s="127"/>
    </row>
    <row r="67" spans="1:29" s="2" customFormat="1" ht="12.75" customHeight="1">
      <c r="A67" s="104">
        <v>5</v>
      </c>
      <c r="B67" s="145">
        <v>38930</v>
      </c>
      <c r="C67" s="115"/>
      <c r="D67" s="36">
        <v>82157751.87312198</v>
      </c>
      <c r="E67" s="38">
        <f>+E66+D67</f>
        <v>155925206.74624395</v>
      </c>
      <c r="F67" s="36">
        <v>89240945.167962</v>
      </c>
      <c r="G67" s="38">
        <f>+G66+F67</f>
        <v>178773958.44266284</v>
      </c>
      <c r="H67" s="36">
        <f t="shared" si="48"/>
        <v>-7083193.294840023</v>
      </c>
      <c r="I67" s="39">
        <f t="shared" si="48"/>
        <v>-22848751.69641888</v>
      </c>
      <c r="J67" s="36">
        <v>2094.5002572843805</v>
      </c>
      <c r="K67" s="38">
        <f>+K66+J67</f>
        <v>6756.375876630656</v>
      </c>
      <c r="L67" s="122">
        <f t="shared" si="49"/>
        <v>-7081098.794582739</v>
      </c>
      <c r="M67" s="42">
        <f>M66+L67</f>
        <v>-22841995.32054225</v>
      </c>
      <c r="N67" s="138"/>
      <c r="O67" s="36">
        <v>-2403751.269074468</v>
      </c>
      <c r="P67" s="37">
        <f>+P66+O67</f>
        <v>-15284199.532054225</v>
      </c>
      <c r="Q67" s="66"/>
      <c r="R67" s="40">
        <v>-4677347.525508269</v>
      </c>
      <c r="S67" s="64">
        <f>R67+S66</f>
        <v>-7557795.788488025</v>
      </c>
      <c r="T67" s="40">
        <f t="shared" si="50"/>
        <v>-7081098.794582737</v>
      </c>
      <c r="U67" s="139">
        <f>P67+S67</f>
        <v>-22841995.32054225</v>
      </c>
      <c r="V67" s="36">
        <v>11466.71</v>
      </c>
      <c r="W67" s="65">
        <f>+W66+V67</f>
        <v>42249.66</v>
      </c>
      <c r="X67" s="84">
        <f t="shared" si="51"/>
        <v>-4665880.815508269</v>
      </c>
      <c r="Y67" s="85">
        <f>+X67+Y66</f>
        <v>-7515546.128488025</v>
      </c>
      <c r="Z67" s="4"/>
      <c r="AA67" s="83"/>
      <c r="AB67" s="95"/>
      <c r="AC67" s="127"/>
    </row>
    <row r="68" spans="1:29" s="2" customFormat="1" ht="12.75" customHeight="1">
      <c r="A68" s="104">
        <v>5</v>
      </c>
      <c r="B68" s="145">
        <v>38961</v>
      </c>
      <c r="C68" s="115"/>
      <c r="D68" s="36">
        <v>92776030.87312198</v>
      </c>
      <c r="E68" s="38">
        <f>+E67+D68</f>
        <v>248701237.61936593</v>
      </c>
      <c r="F68" s="36">
        <v>87713288.327574</v>
      </c>
      <c r="G68" s="38">
        <f>+G67+F68</f>
        <v>266487246.77023685</v>
      </c>
      <c r="H68" s="36">
        <f t="shared" si="48"/>
        <v>5062742.545547977</v>
      </c>
      <c r="I68" s="39">
        <f t="shared" si="48"/>
        <v>-17786009.15087092</v>
      </c>
      <c r="J68" s="36">
        <v>-1497.0529707185924</v>
      </c>
      <c r="K68" s="38">
        <f>+K67+J68</f>
        <v>5259.322905912064</v>
      </c>
      <c r="L68" s="122">
        <f t="shared" si="49"/>
        <v>5061245.4925772585</v>
      </c>
      <c r="M68" s="42">
        <f>M67+L68</f>
        <v>-17780749.82796499</v>
      </c>
      <c r="N68" s="138"/>
      <c r="O68" s="36">
        <v>1393824.6180717293</v>
      </c>
      <c r="P68" s="37">
        <f>+P67+O68</f>
        <v>-13890374.913982496</v>
      </c>
      <c r="Q68" s="77"/>
      <c r="R68" s="40">
        <v>3667420.874505529</v>
      </c>
      <c r="S68" s="64">
        <f>R68+S67</f>
        <v>-3890374.9139824957</v>
      </c>
      <c r="T68" s="40">
        <f t="shared" si="50"/>
        <v>5061245.4925772585</v>
      </c>
      <c r="U68" s="139">
        <f>P68+S68</f>
        <v>-17780749.82796499</v>
      </c>
      <c r="V68" s="36">
        <v>-16921.25</v>
      </c>
      <c r="W68" s="65">
        <f>+W67+V68</f>
        <v>25328.410000000003</v>
      </c>
      <c r="X68" s="84">
        <f t="shared" si="51"/>
        <v>3650499.624505529</v>
      </c>
      <c r="Y68" s="85">
        <f>+X68+Y67</f>
        <v>-3865046.5039824955</v>
      </c>
      <c r="Z68" s="4"/>
      <c r="AA68" s="83"/>
      <c r="AB68" s="95"/>
      <c r="AC68" s="127"/>
    </row>
    <row r="69" spans="1:29" s="2" customFormat="1" ht="12.75" customHeight="1">
      <c r="A69" s="104">
        <v>5</v>
      </c>
      <c r="B69" s="145">
        <v>38991</v>
      </c>
      <c r="C69" s="115"/>
      <c r="D69" s="36">
        <v>109259892.87312198</v>
      </c>
      <c r="E69" s="37">
        <f>+E68+D69</f>
        <v>357961130.4924879</v>
      </c>
      <c r="F69" s="78">
        <v>97980392.843307</v>
      </c>
      <c r="G69" s="37">
        <f>+G68+F69</f>
        <v>364467639.61354387</v>
      </c>
      <c r="H69" s="75">
        <f t="shared" si="48"/>
        <v>11279500.029814973</v>
      </c>
      <c r="I69" s="39">
        <f t="shared" si="48"/>
        <v>-6506509.121055961</v>
      </c>
      <c r="J69" s="75">
        <v>-3335.3481588158756</v>
      </c>
      <c r="K69" s="37">
        <f>+K68+J69</f>
        <v>1923.9747470961884</v>
      </c>
      <c r="L69" s="122">
        <f t="shared" si="49"/>
        <v>11276164.681656158</v>
      </c>
      <c r="M69" s="42">
        <f>M68+L69</f>
        <v>-6504585.146308834</v>
      </c>
      <c r="N69" s="138"/>
      <c r="O69" s="36">
        <v>7385789.767673664</v>
      </c>
      <c r="P69" s="37">
        <f>+P68+O69</f>
        <v>-6504585.146308832</v>
      </c>
      <c r="Q69" s="63"/>
      <c r="R69" s="40">
        <v>3890374.9139824957</v>
      </c>
      <c r="S69" s="64">
        <f>R69+S68</f>
        <v>0</v>
      </c>
      <c r="T69" s="78">
        <f t="shared" si="50"/>
        <v>11276164.68165616</v>
      </c>
      <c r="U69" s="139">
        <f>P69+S69</f>
        <v>-6504585.146308832</v>
      </c>
      <c r="V69" s="36">
        <v>7013.72</v>
      </c>
      <c r="W69" s="65">
        <f>+W68+V69</f>
        <v>32342.130000000005</v>
      </c>
      <c r="X69" s="83">
        <f t="shared" si="51"/>
        <v>3897388.633982496</v>
      </c>
      <c r="Y69" s="85">
        <f>+X69+Y68</f>
        <v>32342.130000000354</v>
      </c>
      <c r="Z69" s="123"/>
      <c r="AA69" s="83"/>
      <c r="AB69" s="95"/>
      <c r="AC69" s="127"/>
    </row>
    <row r="70" spans="1:29" s="2" customFormat="1" ht="12.75" customHeight="1">
      <c r="A70" s="104">
        <v>5</v>
      </c>
      <c r="B70" s="145">
        <v>39022</v>
      </c>
      <c r="C70" s="115"/>
      <c r="D70" s="36">
        <v>111200870.78312197</v>
      </c>
      <c r="E70" s="38">
        <f>+E69+D70</f>
        <v>469162001.27560985</v>
      </c>
      <c r="F70" s="75">
        <v>112283251.710435</v>
      </c>
      <c r="G70" s="38">
        <f>+G69+F70</f>
        <v>476750891.3239789</v>
      </c>
      <c r="H70" s="75">
        <f t="shared" si="48"/>
        <v>-1082380.9273130298</v>
      </c>
      <c r="I70" s="39">
        <f t="shared" si="48"/>
        <v>-7588890.04836905</v>
      </c>
      <c r="J70" s="75">
        <v>320.0600402064156</v>
      </c>
      <c r="K70" s="41">
        <f>+K69+J70</f>
        <v>2244.034787302604</v>
      </c>
      <c r="L70" s="122">
        <f t="shared" si="49"/>
        <v>-1082060.8672728234</v>
      </c>
      <c r="M70" s="42">
        <f>M69+L70</f>
        <v>-7586646.013581657</v>
      </c>
      <c r="N70" s="140"/>
      <c r="O70" s="36">
        <v>-1082060.867272824</v>
      </c>
      <c r="P70" s="37">
        <f>+P69+O70</f>
        <v>-7586646.013581656</v>
      </c>
      <c r="Q70" s="63"/>
      <c r="R70" s="40">
        <v>0</v>
      </c>
      <c r="S70" s="64">
        <f>R70+S69</f>
        <v>0</v>
      </c>
      <c r="T70" s="78">
        <f t="shared" si="50"/>
        <v>-1082060.867272824</v>
      </c>
      <c r="U70" s="139">
        <f>P70+S70</f>
        <v>-7586646.013581656</v>
      </c>
      <c r="V70" s="36">
        <v>32068.89</v>
      </c>
      <c r="W70" s="65">
        <f>+W69+V70</f>
        <v>64411.020000000004</v>
      </c>
      <c r="X70" s="83">
        <f t="shared" si="51"/>
        <v>32068.89</v>
      </c>
      <c r="Y70" s="65">
        <f>+X70+Y69</f>
        <v>64411.02000000035</v>
      </c>
      <c r="Z70" s="127"/>
      <c r="AA70" s="83"/>
      <c r="AB70" s="83"/>
      <c r="AC70" s="127"/>
    </row>
    <row r="71" spans="1:29" s="2" customFormat="1" ht="12.75" customHeight="1">
      <c r="A71" s="104">
        <v>5</v>
      </c>
      <c r="B71" s="145">
        <v>39052</v>
      </c>
      <c r="C71" s="115"/>
      <c r="D71" s="47">
        <v>127256333.91849095</v>
      </c>
      <c r="E71" s="49">
        <f>+E70+D71</f>
        <v>596418335.1941009</v>
      </c>
      <c r="F71" s="141">
        <v>120338675.524743</v>
      </c>
      <c r="G71" s="49">
        <f>+G70+F71</f>
        <v>597089566.8487219</v>
      </c>
      <c r="H71" s="141">
        <f t="shared" si="48"/>
        <v>6917658.393747941</v>
      </c>
      <c r="I71" s="50">
        <f t="shared" si="48"/>
        <v>-671231.6546210051</v>
      </c>
      <c r="J71" s="141">
        <v>-2045.5515870312229</v>
      </c>
      <c r="K71" s="49">
        <f>+K70+J71</f>
        <v>198.48320027138107</v>
      </c>
      <c r="L71" s="89">
        <f t="shared" si="49"/>
        <v>6915612.842160909</v>
      </c>
      <c r="M71" s="53">
        <f>M70+L71</f>
        <v>-671033.1714207474</v>
      </c>
      <c r="N71" s="49"/>
      <c r="O71" s="47">
        <v>6915612.84216091</v>
      </c>
      <c r="P71" s="49">
        <f>+P70+O71</f>
        <v>-671033.1714207456</v>
      </c>
      <c r="Q71" s="54"/>
      <c r="R71" s="51">
        <v>0</v>
      </c>
      <c r="S71" s="68">
        <f>R71+S70</f>
        <v>0</v>
      </c>
      <c r="T71" s="67">
        <f t="shared" si="50"/>
        <v>6915612.84216091</v>
      </c>
      <c r="U71" s="142">
        <f>P71+S71</f>
        <v>-671033.1714207456</v>
      </c>
      <c r="V71" s="47">
        <v>33137.86</v>
      </c>
      <c r="W71" s="58">
        <f>+W70+V71</f>
        <v>97548.88</v>
      </c>
      <c r="X71" s="106">
        <f t="shared" si="51"/>
        <v>33137.86</v>
      </c>
      <c r="Y71" s="58">
        <f>+X71+Y70</f>
        <v>97548.88000000035</v>
      </c>
      <c r="Z71" s="124"/>
      <c r="AA71" s="83"/>
      <c r="AB71" s="95"/>
      <c r="AC71" s="127"/>
    </row>
    <row r="72" spans="1:29" s="2" customFormat="1" ht="12.75" customHeight="1">
      <c r="A72" s="125" t="s">
        <v>54</v>
      </c>
      <c r="B72" s="145"/>
      <c r="C72" s="115"/>
      <c r="D72" s="75"/>
      <c r="E72" s="41">
        <f>ROUND(E62+E71,0)</f>
        <v>4365954273</v>
      </c>
      <c r="F72" s="75"/>
      <c r="G72" s="41">
        <f>ROUND(G62+G71,0)</f>
        <v>4337642103</v>
      </c>
      <c r="H72" s="75"/>
      <c r="I72" s="41">
        <f>ROUND(I62+I71,0)</f>
        <v>28312170</v>
      </c>
      <c r="J72" s="75"/>
      <c r="K72" s="41">
        <f>ROUND(K62+K71,0)</f>
        <v>-21508</v>
      </c>
      <c r="L72" s="41"/>
      <c r="M72" s="42"/>
      <c r="N72" s="41">
        <f>ROUND(N62+M71,0)</f>
        <v>28290662</v>
      </c>
      <c r="O72" s="75"/>
      <c r="P72" s="41">
        <f>ROUND(P62+P71,0)</f>
        <v>23514999</v>
      </c>
      <c r="Q72" s="77"/>
      <c r="R72" s="78"/>
      <c r="S72" s="41">
        <f>ROUND(S62+S71,0)</f>
        <v>4775662</v>
      </c>
      <c r="T72" s="78"/>
      <c r="U72" s="41">
        <f>ROUND(U62+U71,0)</f>
        <v>28290661</v>
      </c>
      <c r="V72" s="75"/>
      <c r="W72" s="41">
        <f>ROUND(W62+W71,0)</f>
        <v>1108884</v>
      </c>
      <c r="X72" s="83"/>
      <c r="Y72" s="41">
        <f>ROUND(Y62+Y71,0)</f>
        <v>5884545</v>
      </c>
      <c r="Z72" s="124"/>
      <c r="AA72" s="83"/>
      <c r="AB72" s="95"/>
      <c r="AC72" s="127"/>
    </row>
    <row r="73" spans="1:29" s="2" customFormat="1" ht="12.75" customHeight="1" thickBot="1">
      <c r="A73" s="104"/>
      <c r="B73" s="145"/>
      <c r="C73" s="115"/>
      <c r="D73" s="75"/>
      <c r="E73" s="41"/>
      <c r="F73" s="75"/>
      <c r="G73" s="41"/>
      <c r="H73" s="75"/>
      <c r="I73" s="75"/>
      <c r="J73" s="75"/>
      <c r="K73" s="41"/>
      <c r="L73" s="41"/>
      <c r="M73" s="42"/>
      <c r="N73" s="41"/>
      <c r="O73" s="75"/>
      <c r="P73" s="41"/>
      <c r="Q73" s="77"/>
      <c r="R73" s="78"/>
      <c r="S73" s="78"/>
      <c r="T73" s="78"/>
      <c r="U73" s="143"/>
      <c r="V73" s="75"/>
      <c r="W73" s="95"/>
      <c r="X73" s="83"/>
      <c r="Y73" s="95"/>
      <c r="Z73" s="124"/>
      <c r="AA73" s="83"/>
      <c r="AB73" s="95"/>
      <c r="AC73" s="127"/>
    </row>
    <row r="74" spans="1:29" s="2" customFormat="1" ht="12.75" customHeight="1" hidden="1" thickBot="1">
      <c r="A74" s="104"/>
      <c r="B74" s="145"/>
      <c r="C74" s="115"/>
      <c r="D74" s="75"/>
      <c r="E74" s="41"/>
      <c r="F74" s="75"/>
      <c r="G74" s="41"/>
      <c r="H74" s="75"/>
      <c r="I74" s="75"/>
      <c r="J74" s="75"/>
      <c r="K74" s="41"/>
      <c r="L74" s="41"/>
      <c r="M74" s="42"/>
      <c r="N74" s="41"/>
      <c r="O74" s="75"/>
      <c r="P74" s="41"/>
      <c r="Q74" s="77"/>
      <c r="R74" s="78"/>
      <c r="S74" s="78"/>
      <c r="T74" s="78"/>
      <c r="U74" s="143"/>
      <c r="V74" s="75"/>
      <c r="W74" s="95"/>
      <c r="X74" s="83"/>
      <c r="Y74" s="95"/>
      <c r="Z74" s="124"/>
      <c r="AA74" s="83"/>
      <c r="AB74" s="95"/>
      <c r="AC74" s="127"/>
    </row>
    <row r="75" spans="1:29" s="2" customFormat="1" ht="15.75" customHeight="1">
      <c r="A75" s="104"/>
      <c r="B75" s="145"/>
      <c r="C75" s="115"/>
      <c r="D75" s="191" t="s">
        <v>3</v>
      </c>
      <c r="E75" s="192"/>
      <c r="F75" s="191" t="s">
        <v>4</v>
      </c>
      <c r="G75" s="192"/>
      <c r="H75" s="191" t="s">
        <v>5</v>
      </c>
      <c r="I75" s="192"/>
      <c r="J75" s="191" t="s">
        <v>6</v>
      </c>
      <c r="K75" s="192"/>
      <c r="L75" s="191" t="s">
        <v>7</v>
      </c>
      <c r="M75" s="193"/>
      <c r="N75" s="192"/>
      <c r="O75" s="191" t="s">
        <v>8</v>
      </c>
      <c r="P75" s="192"/>
      <c r="Q75" s="126"/>
      <c r="R75" s="191" t="s">
        <v>9</v>
      </c>
      <c r="S75" s="192"/>
      <c r="T75" s="191" t="s">
        <v>10</v>
      </c>
      <c r="U75" s="192"/>
      <c r="V75" s="191" t="s">
        <v>11</v>
      </c>
      <c r="W75" s="192"/>
      <c r="X75" s="191" t="s">
        <v>12</v>
      </c>
      <c r="Y75" s="192"/>
      <c r="Z75" s="124"/>
      <c r="AA75" s="83"/>
      <c r="AB75" s="95"/>
      <c r="AC75" s="127"/>
    </row>
    <row r="76" spans="1:29" s="2" customFormat="1" ht="27" customHeight="1" thickBot="1">
      <c r="A76" s="144"/>
      <c r="B76" s="145"/>
      <c r="C76" s="115"/>
      <c r="D76" s="128" t="s">
        <v>3</v>
      </c>
      <c r="E76" s="12" t="s">
        <v>18</v>
      </c>
      <c r="F76" s="129" t="s">
        <v>4</v>
      </c>
      <c r="G76" s="12" t="s">
        <v>18</v>
      </c>
      <c r="H76" s="129" t="s">
        <v>53</v>
      </c>
      <c r="I76" s="12" t="s">
        <v>18</v>
      </c>
      <c r="J76" s="129" t="s">
        <v>15</v>
      </c>
      <c r="K76" s="12" t="s">
        <v>18</v>
      </c>
      <c r="L76" s="129" t="s">
        <v>15</v>
      </c>
      <c r="M76" s="13" t="s">
        <v>18</v>
      </c>
      <c r="N76" s="130"/>
      <c r="O76" s="11" t="s">
        <v>19</v>
      </c>
      <c r="P76" s="13" t="s">
        <v>55</v>
      </c>
      <c r="Q76" s="131"/>
      <c r="R76" s="129" t="s">
        <v>19</v>
      </c>
      <c r="S76" s="13" t="s">
        <v>55</v>
      </c>
      <c r="T76" s="129" t="s">
        <v>56</v>
      </c>
      <c r="U76" s="13" t="s">
        <v>55</v>
      </c>
      <c r="V76" s="129" t="s">
        <v>19</v>
      </c>
      <c r="W76" s="13" t="s">
        <v>55</v>
      </c>
      <c r="X76" s="129" t="s">
        <v>19</v>
      </c>
      <c r="Y76" s="12" t="s">
        <v>55</v>
      </c>
      <c r="Z76" s="123"/>
      <c r="AA76" s="83"/>
      <c r="AB76" s="95"/>
      <c r="AC76" s="127"/>
    </row>
    <row r="77" spans="1:29" s="2" customFormat="1" ht="12.75" customHeight="1">
      <c r="A77" s="104">
        <v>6</v>
      </c>
      <c r="B77" s="145">
        <v>39083</v>
      </c>
      <c r="C77" s="115"/>
      <c r="D77" s="116">
        <v>130313494.42938054</v>
      </c>
      <c r="E77" s="146">
        <f>D77</f>
        <v>130313494.42938054</v>
      </c>
      <c r="F77" s="147">
        <v>130173815.35710528</v>
      </c>
      <c r="G77" s="146">
        <f>F77</f>
        <v>130173815.35710528</v>
      </c>
      <c r="H77" s="116">
        <f>D77-F77</f>
        <v>139679.07227525115</v>
      </c>
      <c r="I77" s="79">
        <f>E77-G77</f>
        <v>139679.07227525115</v>
      </c>
      <c r="J77" s="116">
        <v>-47.23585762226139</v>
      </c>
      <c r="K77" s="146">
        <f>J77</f>
        <v>-47.23585762226139</v>
      </c>
      <c r="L77" s="132">
        <f>H77+J77</f>
        <v>139631.8364176289</v>
      </c>
      <c r="M77" s="148">
        <f>L77</f>
        <v>139631.8364176289</v>
      </c>
      <c r="N77" s="76"/>
      <c r="O77" s="36">
        <v>139631.83641763031</v>
      </c>
      <c r="P77" s="146">
        <f>O77</f>
        <v>139631.83641763031</v>
      </c>
      <c r="Q77" s="63"/>
      <c r="R77" s="40">
        <v>0</v>
      </c>
      <c r="S77" s="134">
        <f>R77</f>
        <v>0</v>
      </c>
      <c r="T77" s="147">
        <f t="shared" si="50"/>
        <v>139631.83641763031</v>
      </c>
      <c r="U77" s="136">
        <f>P77+S77</f>
        <v>139631.83641763031</v>
      </c>
      <c r="V77" s="36">
        <v>33462.34</v>
      </c>
      <c r="W77" s="149">
        <f>V77</f>
        <v>33462.34</v>
      </c>
      <c r="X77" s="150">
        <f aca="true" t="shared" si="52" ref="X77:X88">R77+V77</f>
        <v>33462.34</v>
      </c>
      <c r="Y77" s="121">
        <f>X77</f>
        <v>33462.34</v>
      </c>
      <c r="Z77" s="123"/>
      <c r="AA77" s="83"/>
      <c r="AB77" s="95"/>
      <c r="AC77" s="127"/>
    </row>
    <row r="78" spans="1:29" s="2" customFormat="1" ht="12.75" customHeight="1">
      <c r="A78" s="104">
        <v>6</v>
      </c>
      <c r="B78" s="145">
        <v>39114</v>
      </c>
      <c r="C78" s="115"/>
      <c r="D78" s="36">
        <v>117609944.15898828</v>
      </c>
      <c r="E78" s="37">
        <f aca="true" t="shared" si="53" ref="E78:E88">E77+D78</f>
        <v>247923438.58836883</v>
      </c>
      <c r="F78" s="40">
        <v>105725084.986692</v>
      </c>
      <c r="G78" s="37">
        <f aca="true" t="shared" si="54" ref="G78:G88">G77+F78</f>
        <v>235898900.34379727</v>
      </c>
      <c r="H78" s="36">
        <f aca="true" t="shared" si="55" ref="H78:I88">D78-F78</f>
        <v>11884859.172296286</v>
      </c>
      <c r="I78" s="39">
        <f t="shared" si="55"/>
        <v>12024538.244571567</v>
      </c>
      <c r="J78" s="36">
        <v>-4337.973597887903</v>
      </c>
      <c r="K78" s="37">
        <f>K77+J78</f>
        <v>-4385.209455510165</v>
      </c>
      <c r="L78" s="122">
        <f aca="true" t="shared" si="56" ref="L78:L88">H78+J78</f>
        <v>11880521.198698398</v>
      </c>
      <c r="M78" s="42">
        <f>M77+L78</f>
        <v>12020153.035116026</v>
      </c>
      <c r="N78" s="38"/>
      <c r="O78" s="36">
        <v>11880521.198698394</v>
      </c>
      <c r="P78" s="37">
        <f>P77+O78</f>
        <v>12020153.035116024</v>
      </c>
      <c r="Q78" s="63"/>
      <c r="R78" s="40">
        <v>0</v>
      </c>
      <c r="S78" s="64">
        <f>R78+S77</f>
        <v>0</v>
      </c>
      <c r="T78" s="40">
        <f t="shared" si="50"/>
        <v>11880521.198698394</v>
      </c>
      <c r="U78" s="139">
        <f t="shared" si="50"/>
        <v>12020153.035116024</v>
      </c>
      <c r="V78" s="36">
        <v>30224.05</v>
      </c>
      <c r="W78" s="65">
        <f>W77+V78</f>
        <v>63686.39</v>
      </c>
      <c r="X78" s="84">
        <f t="shared" si="52"/>
        <v>30224.05</v>
      </c>
      <c r="Y78" s="85">
        <f aca="true" t="shared" si="57" ref="Y78:Y88">X78+Y77</f>
        <v>63686.39</v>
      </c>
      <c r="Z78" s="123"/>
      <c r="AA78" s="83"/>
      <c r="AB78" s="95"/>
      <c r="AC78" s="127"/>
    </row>
    <row r="79" spans="1:29" s="2" customFormat="1" ht="12.75" customHeight="1">
      <c r="A79" s="104">
        <v>6</v>
      </c>
      <c r="B79" s="145">
        <v>39142</v>
      </c>
      <c r="C79" s="115"/>
      <c r="D79" s="36">
        <v>108842911.15898828</v>
      </c>
      <c r="E79" s="37">
        <f t="shared" si="53"/>
        <v>356766349.74735713</v>
      </c>
      <c r="F79" s="40">
        <v>108271541.58091399</v>
      </c>
      <c r="G79" s="37">
        <f t="shared" si="54"/>
        <v>344170441.9247112</v>
      </c>
      <c r="H79" s="36">
        <f t="shared" si="55"/>
        <v>571369.5780742913</v>
      </c>
      <c r="I79" s="39">
        <f t="shared" si="55"/>
        <v>12595907.822645903</v>
      </c>
      <c r="J79" s="36">
        <v>-208.54989599704277</v>
      </c>
      <c r="K79" s="37">
        <f aca="true" t="shared" si="58" ref="K79:K88">K78+J79</f>
        <v>-4593.759351507208</v>
      </c>
      <c r="L79" s="122">
        <f t="shared" si="56"/>
        <v>571161.0281782943</v>
      </c>
      <c r="M79" s="42">
        <f aca="true" t="shared" si="59" ref="M79:M88">M78+L79</f>
        <v>12591314.063294321</v>
      </c>
      <c r="N79" s="38"/>
      <c r="O79" s="36">
        <v>571161.028178297</v>
      </c>
      <c r="P79" s="37">
        <f aca="true" t="shared" si="60" ref="P79:P88">P78+O79</f>
        <v>12591314.063294321</v>
      </c>
      <c r="Q79" s="63"/>
      <c r="R79" s="40">
        <v>0</v>
      </c>
      <c r="S79" s="64">
        <f aca="true" t="shared" si="61" ref="S79:S88">R79+S78</f>
        <v>0</v>
      </c>
      <c r="T79" s="40">
        <f t="shared" si="50"/>
        <v>571161.028178297</v>
      </c>
      <c r="U79" s="139">
        <f t="shared" si="50"/>
        <v>12591314.063294321</v>
      </c>
      <c r="V79" s="36">
        <v>33462.34</v>
      </c>
      <c r="W79" s="65">
        <f aca="true" t="shared" si="62" ref="W79:W88">W78+V79</f>
        <v>97148.73</v>
      </c>
      <c r="X79" s="84">
        <f t="shared" si="52"/>
        <v>33462.34</v>
      </c>
      <c r="Y79" s="85">
        <f t="shared" si="57"/>
        <v>97148.73</v>
      </c>
      <c r="Z79" s="123"/>
      <c r="AA79" s="83"/>
      <c r="AB79" s="95"/>
      <c r="AC79" s="127"/>
    </row>
    <row r="80" spans="1:29" s="2" customFormat="1" ht="12.75" customHeight="1">
      <c r="A80" s="104">
        <v>6</v>
      </c>
      <c r="B80" s="145">
        <v>39173</v>
      </c>
      <c r="C80" s="115"/>
      <c r="D80" s="36">
        <v>80844751.44898829</v>
      </c>
      <c r="E80" s="37">
        <f t="shared" si="53"/>
        <v>437611101.19634545</v>
      </c>
      <c r="F80" s="40">
        <v>96523696.999698</v>
      </c>
      <c r="G80" s="37">
        <f t="shared" si="54"/>
        <v>440694138.9244092</v>
      </c>
      <c r="H80" s="36">
        <f t="shared" si="55"/>
        <v>-15678945.55070971</v>
      </c>
      <c r="I80" s="39">
        <f t="shared" si="55"/>
        <v>-3083037.728063762</v>
      </c>
      <c r="J80" s="36">
        <v>5722.815126007423</v>
      </c>
      <c r="K80" s="37">
        <f t="shared" si="58"/>
        <v>1129.0557745002152</v>
      </c>
      <c r="L80" s="122">
        <f t="shared" si="56"/>
        <v>-15673222.735583702</v>
      </c>
      <c r="M80" s="42">
        <f t="shared" si="59"/>
        <v>-3081908.672289381</v>
      </c>
      <c r="N80" s="38"/>
      <c r="O80" s="36">
        <v>-15673222.7355837</v>
      </c>
      <c r="P80" s="37">
        <f t="shared" si="60"/>
        <v>-3081908.672289379</v>
      </c>
      <c r="Q80" s="63"/>
      <c r="R80" s="40">
        <v>0</v>
      </c>
      <c r="S80" s="64">
        <f t="shared" si="61"/>
        <v>0</v>
      </c>
      <c r="T80" s="40">
        <f t="shared" si="50"/>
        <v>-15673222.7355837</v>
      </c>
      <c r="U80" s="139">
        <f t="shared" si="50"/>
        <v>-3081908.672289379</v>
      </c>
      <c r="V80" s="36">
        <v>32382.91</v>
      </c>
      <c r="W80" s="65">
        <f t="shared" si="62"/>
        <v>129531.64</v>
      </c>
      <c r="X80" s="84">
        <f t="shared" si="52"/>
        <v>32382.91</v>
      </c>
      <c r="Y80" s="85">
        <f t="shared" si="57"/>
        <v>129531.64</v>
      </c>
      <c r="Z80" s="123"/>
      <c r="AA80" s="83"/>
      <c r="AB80" s="95"/>
      <c r="AC80" s="127"/>
    </row>
    <row r="81" spans="1:29" s="2" customFormat="1" ht="12.75" customHeight="1">
      <c r="A81" s="104">
        <v>6</v>
      </c>
      <c r="B81" s="145">
        <v>39203</v>
      </c>
      <c r="C81" s="115"/>
      <c r="D81" s="36">
        <v>73163799.15898828</v>
      </c>
      <c r="E81" s="37">
        <f t="shared" si="53"/>
        <v>510774900.35533375</v>
      </c>
      <c r="F81" s="40">
        <v>91051297.410128</v>
      </c>
      <c r="G81" s="37">
        <f t="shared" si="54"/>
        <v>531745436.3345372</v>
      </c>
      <c r="H81" s="36">
        <f>D81-F81-1</f>
        <v>-17887499.251139715</v>
      </c>
      <c r="I81" s="39">
        <f t="shared" si="55"/>
        <v>-20970535.979203463</v>
      </c>
      <c r="J81" s="36">
        <v>6528.937226664275</v>
      </c>
      <c r="K81" s="37">
        <f t="shared" si="58"/>
        <v>7657.99300116449</v>
      </c>
      <c r="L81" s="122">
        <f>H81+J81+1</f>
        <v>-17880969.31391305</v>
      </c>
      <c r="M81" s="42">
        <f>M80+L81-1</f>
        <v>-20962878.986202434</v>
      </c>
      <c r="N81" s="38"/>
      <c r="O81" s="36">
        <v>-17399530.320811838</v>
      </c>
      <c r="P81" s="37">
        <f>P80+O81-0.5</f>
        <v>-20481439.493101217</v>
      </c>
      <c r="Q81" s="63"/>
      <c r="R81" s="40">
        <v>-481438.99310121685</v>
      </c>
      <c r="S81" s="64">
        <f t="shared" si="61"/>
        <v>-481438.99310121685</v>
      </c>
      <c r="T81" s="40">
        <f t="shared" si="50"/>
        <v>-17880969.313913055</v>
      </c>
      <c r="U81" s="139">
        <f t="shared" si="50"/>
        <v>-20962878.486202434</v>
      </c>
      <c r="V81" s="36">
        <v>33353.52</v>
      </c>
      <c r="W81" s="65">
        <f t="shared" si="62"/>
        <v>162885.16</v>
      </c>
      <c r="X81" s="84">
        <f t="shared" si="52"/>
        <v>-448085.47310121683</v>
      </c>
      <c r="Y81" s="85">
        <f t="shared" si="57"/>
        <v>-318553.8331012168</v>
      </c>
      <c r="Z81" s="123"/>
      <c r="AA81" s="83"/>
      <c r="AB81" s="95"/>
      <c r="AC81" s="127"/>
    </row>
    <row r="82" spans="1:29" s="2" customFormat="1" ht="12.75" customHeight="1">
      <c r="A82" s="104">
        <v>6</v>
      </c>
      <c r="B82" s="145">
        <v>39234</v>
      </c>
      <c r="C82" s="115"/>
      <c r="D82" s="36">
        <v>79290450.15898828</v>
      </c>
      <c r="E82" s="37">
        <f>E81+D82-1</f>
        <v>590065349.514322</v>
      </c>
      <c r="F82" s="40">
        <v>86418506.235539</v>
      </c>
      <c r="G82" s="37">
        <f t="shared" si="54"/>
        <v>618163942.5700762</v>
      </c>
      <c r="H82" s="36">
        <f t="shared" si="55"/>
        <v>-7128056.076550722</v>
      </c>
      <c r="I82" s="39">
        <f t="shared" si="55"/>
        <v>-28098593.055754185</v>
      </c>
      <c r="J82" s="36">
        <v>2601.740467940457</v>
      </c>
      <c r="K82" s="37">
        <f t="shared" si="58"/>
        <v>10259.733469104947</v>
      </c>
      <c r="L82" s="122">
        <f t="shared" si="56"/>
        <v>-7125454.336082782</v>
      </c>
      <c r="M82" s="42">
        <f>M81+L82+1</f>
        <v>-28088332.322285216</v>
      </c>
      <c r="N82" s="38"/>
      <c r="O82" s="36">
        <v>-3562727.168041393</v>
      </c>
      <c r="P82" s="37">
        <f t="shared" si="60"/>
        <v>-24044166.66114261</v>
      </c>
      <c r="Q82" s="63"/>
      <c r="R82" s="40">
        <v>-3562728.1680413913</v>
      </c>
      <c r="S82" s="64">
        <f t="shared" si="61"/>
        <v>-4044167.161142608</v>
      </c>
      <c r="T82" s="40">
        <f>O82+R82+1</f>
        <v>-7125454.336082784</v>
      </c>
      <c r="U82" s="139">
        <f>P82+S82+1</f>
        <v>-28088332.82228522</v>
      </c>
      <c r="V82" s="36">
        <v>28313.09</v>
      </c>
      <c r="W82" s="65">
        <f t="shared" si="62"/>
        <v>191198.25</v>
      </c>
      <c r="X82" s="84">
        <f>R82+V82+1</f>
        <v>-3534414.0780413914</v>
      </c>
      <c r="Y82" s="85">
        <f t="shared" si="57"/>
        <v>-3852967.911142608</v>
      </c>
      <c r="Z82" s="123"/>
      <c r="AA82" s="83"/>
      <c r="AB82" s="95"/>
      <c r="AC82" s="127"/>
    </row>
    <row r="83" spans="1:29" s="2" customFormat="1" ht="12.75" customHeight="1">
      <c r="A83" s="104">
        <v>6</v>
      </c>
      <c r="B83" s="145">
        <v>39264</v>
      </c>
      <c r="C83" s="115"/>
      <c r="D83" s="36">
        <v>76518472.85898829</v>
      </c>
      <c r="E83" s="37">
        <f>E82+D83+1</f>
        <v>666583823.3733103</v>
      </c>
      <c r="F83" s="40">
        <v>91349133.063466</v>
      </c>
      <c r="G83" s="37">
        <f t="shared" si="54"/>
        <v>709513075.6335422</v>
      </c>
      <c r="H83" s="36">
        <f t="shared" si="55"/>
        <v>-14830660.204477713</v>
      </c>
      <c r="I83" s="39">
        <f>E83-G83-1</f>
        <v>-42929253.26023185</v>
      </c>
      <c r="J83" s="36">
        <v>5413.190974634141</v>
      </c>
      <c r="K83" s="37">
        <f t="shared" si="58"/>
        <v>15672.924443739088</v>
      </c>
      <c r="L83" s="122">
        <f t="shared" si="56"/>
        <v>-14825247.013503078</v>
      </c>
      <c r="M83" s="42">
        <f>M82+L83-1</f>
        <v>-42913580.335788295</v>
      </c>
      <c r="N83" s="38"/>
      <c r="O83" s="36">
        <v>-6247190.77243622</v>
      </c>
      <c r="P83" s="37">
        <f t="shared" si="60"/>
        <v>-30291357.43357883</v>
      </c>
      <c r="Q83" s="63"/>
      <c r="R83" s="40">
        <v>-8578055.241066856</v>
      </c>
      <c r="S83" s="64">
        <f t="shared" si="61"/>
        <v>-12622222.402209464</v>
      </c>
      <c r="T83" s="40">
        <f>O83+R83-1</f>
        <v>-14825247.013503077</v>
      </c>
      <c r="U83" s="139">
        <f t="shared" si="50"/>
        <v>-42913579.835788295</v>
      </c>
      <c r="V83" s="36">
        <v>3186.6000000000004</v>
      </c>
      <c r="W83" s="65">
        <f t="shared" si="62"/>
        <v>194384.85</v>
      </c>
      <c r="X83" s="84">
        <f t="shared" si="52"/>
        <v>-8574868.641066857</v>
      </c>
      <c r="Y83" s="85">
        <f t="shared" si="57"/>
        <v>-12427836.552209465</v>
      </c>
      <c r="Z83" s="123"/>
      <c r="AA83" s="83"/>
      <c r="AB83" s="95"/>
      <c r="AC83" s="127"/>
    </row>
    <row r="84" spans="1:29" s="2" customFormat="1" ht="12.75" customHeight="1">
      <c r="A84" s="104">
        <v>6</v>
      </c>
      <c r="B84" s="145">
        <v>39295</v>
      </c>
      <c r="C84" s="115"/>
      <c r="D84" s="36">
        <v>86187490.15898828</v>
      </c>
      <c r="E84" s="37">
        <f t="shared" si="53"/>
        <v>752771313.5322986</v>
      </c>
      <c r="F84" s="40">
        <v>89646970.004784</v>
      </c>
      <c r="G84" s="37">
        <f t="shared" si="54"/>
        <v>799160045.6383262</v>
      </c>
      <c r="H84" s="36">
        <f t="shared" si="55"/>
        <v>-3459479.845795721</v>
      </c>
      <c r="I84" s="39">
        <f t="shared" si="55"/>
        <v>-46388732.1060276</v>
      </c>
      <c r="J84" s="36">
        <v>1262.7101437151432</v>
      </c>
      <c r="K84" s="37">
        <f t="shared" si="58"/>
        <v>16935.63458745423</v>
      </c>
      <c r="L84" s="122">
        <f t="shared" si="56"/>
        <v>-3458217.1356520057</v>
      </c>
      <c r="M84" s="42">
        <f t="shared" si="59"/>
        <v>-46371797.4714403</v>
      </c>
      <c r="N84" s="38"/>
      <c r="O84" s="36">
        <v>-345821.71356520057</v>
      </c>
      <c r="P84" s="37">
        <f t="shared" si="60"/>
        <v>-30637179.14714403</v>
      </c>
      <c r="Q84" s="63"/>
      <c r="R84" s="40">
        <v>-3112395.422086805</v>
      </c>
      <c r="S84" s="64">
        <f t="shared" si="61"/>
        <v>-15734617.82429627</v>
      </c>
      <c r="T84" s="40">
        <f t="shared" si="50"/>
        <v>-3458217.1356520057</v>
      </c>
      <c r="U84" s="139">
        <f t="shared" si="50"/>
        <v>-46371796.9714403</v>
      </c>
      <c r="V84" s="36">
        <v>-55683.149999999994</v>
      </c>
      <c r="W84" s="65">
        <f t="shared" si="62"/>
        <v>138701.7</v>
      </c>
      <c r="X84" s="84">
        <f t="shared" si="52"/>
        <v>-3168078.572086805</v>
      </c>
      <c r="Y84" s="85">
        <f t="shared" si="57"/>
        <v>-15595915.12429627</v>
      </c>
      <c r="Z84" s="123"/>
      <c r="AA84" s="83"/>
      <c r="AB84" s="95"/>
      <c r="AC84" s="127"/>
    </row>
    <row r="85" spans="1:29" s="2" customFormat="1" ht="12.75" customHeight="1">
      <c r="A85" s="104">
        <v>6</v>
      </c>
      <c r="B85" s="145">
        <v>39326</v>
      </c>
      <c r="C85" s="115"/>
      <c r="D85" s="36">
        <v>95038223.27144958</v>
      </c>
      <c r="E85" s="37">
        <f t="shared" si="53"/>
        <v>847809536.8037481</v>
      </c>
      <c r="F85" s="40">
        <v>93144340.043625</v>
      </c>
      <c r="G85" s="37">
        <f t="shared" si="54"/>
        <v>892304385.6819512</v>
      </c>
      <c r="H85" s="36">
        <f t="shared" si="55"/>
        <v>1893883.2278245836</v>
      </c>
      <c r="I85" s="39">
        <f t="shared" si="55"/>
        <v>-44494848.878203034</v>
      </c>
      <c r="J85" s="36">
        <v>-672.32854587771</v>
      </c>
      <c r="K85" s="37">
        <f t="shared" si="58"/>
        <v>16263.306041576521</v>
      </c>
      <c r="L85" s="122">
        <f t="shared" si="56"/>
        <v>1893210.899278706</v>
      </c>
      <c r="M85" s="42">
        <f t="shared" si="59"/>
        <v>-44478586.57216159</v>
      </c>
      <c r="N85" s="38"/>
      <c r="O85" s="36">
        <v>189321.08992787078</v>
      </c>
      <c r="P85" s="37">
        <f t="shared" si="60"/>
        <v>-30447858.05721616</v>
      </c>
      <c r="Q85" s="63"/>
      <c r="R85" s="40">
        <v>1703889.809350837</v>
      </c>
      <c r="S85" s="64">
        <f t="shared" si="61"/>
        <v>-14030728.014945433</v>
      </c>
      <c r="T85" s="40">
        <f t="shared" si="50"/>
        <v>1893210.8992787078</v>
      </c>
      <c r="U85" s="139">
        <f t="shared" si="50"/>
        <v>-44478586.07216159</v>
      </c>
      <c r="V85" s="36">
        <v>-73925.59999999999</v>
      </c>
      <c r="W85" s="65">
        <f t="shared" si="62"/>
        <v>64776.10000000002</v>
      </c>
      <c r="X85" s="84">
        <f t="shared" si="52"/>
        <v>1629964.209350837</v>
      </c>
      <c r="Y85" s="85">
        <f t="shared" si="57"/>
        <v>-13965950.914945433</v>
      </c>
      <c r="Z85" s="123"/>
      <c r="AA85" s="83"/>
      <c r="AB85" s="95"/>
      <c r="AC85" s="127"/>
    </row>
    <row r="86" spans="1:29" s="2" customFormat="1" ht="12.75" customHeight="1">
      <c r="A86" s="104">
        <v>6</v>
      </c>
      <c r="B86" s="145">
        <v>39356</v>
      </c>
      <c r="C86" s="115"/>
      <c r="D86" s="36">
        <v>111900399.27144958</v>
      </c>
      <c r="E86" s="37">
        <f t="shared" si="53"/>
        <v>959709936.0751977</v>
      </c>
      <c r="F86" s="40">
        <v>107522297.843285</v>
      </c>
      <c r="G86" s="37">
        <f t="shared" si="54"/>
        <v>999826683.5252361</v>
      </c>
      <c r="H86" s="36">
        <f t="shared" si="55"/>
        <v>4378101.428164586</v>
      </c>
      <c r="I86" s="39">
        <f t="shared" si="55"/>
        <v>-40116747.45003843</v>
      </c>
      <c r="J86" s="36">
        <v>-1554.2260069986805</v>
      </c>
      <c r="K86" s="37">
        <f t="shared" si="58"/>
        <v>14709.08003457784</v>
      </c>
      <c r="L86" s="122">
        <f t="shared" si="56"/>
        <v>4376547.202157588</v>
      </c>
      <c r="M86" s="42">
        <f t="shared" si="59"/>
        <v>-40102039.370004006</v>
      </c>
      <c r="N86" s="38"/>
      <c r="O86" s="36">
        <v>437654.7202157602</v>
      </c>
      <c r="P86" s="37">
        <f t="shared" si="60"/>
        <v>-30010203.3370004</v>
      </c>
      <c r="Q86" s="63"/>
      <c r="R86" s="40">
        <v>3938892.4819418266</v>
      </c>
      <c r="S86" s="64">
        <f t="shared" si="61"/>
        <v>-10091835.533003606</v>
      </c>
      <c r="T86" s="40">
        <f t="shared" si="50"/>
        <v>4376547.202157587</v>
      </c>
      <c r="U86" s="139">
        <f t="shared" si="50"/>
        <v>-40102038.870004006</v>
      </c>
      <c r="V86" s="36">
        <v>-63958.56</v>
      </c>
      <c r="W86" s="65">
        <f t="shared" si="62"/>
        <v>817.5400000000227</v>
      </c>
      <c r="X86" s="84">
        <f t="shared" si="52"/>
        <v>3874933.9219418266</v>
      </c>
      <c r="Y86" s="85">
        <f t="shared" si="57"/>
        <v>-10091016.993003607</v>
      </c>
      <c r="Z86" s="123"/>
      <c r="AA86" s="83"/>
      <c r="AB86" s="95"/>
      <c r="AC86" s="127"/>
    </row>
    <row r="87" spans="1:29" s="2" customFormat="1" ht="12.75" customHeight="1">
      <c r="A87" s="104">
        <v>6</v>
      </c>
      <c r="B87" s="145">
        <v>39387</v>
      </c>
      <c r="C87" s="115"/>
      <c r="D87" s="36">
        <v>121527866.27144958</v>
      </c>
      <c r="E87" s="37">
        <f t="shared" si="53"/>
        <v>1081237802.3466473</v>
      </c>
      <c r="F87" s="40">
        <v>117673983.186149</v>
      </c>
      <c r="G87" s="37">
        <f t="shared" si="54"/>
        <v>1117500666.7113853</v>
      </c>
      <c r="H87" s="36">
        <f t="shared" si="55"/>
        <v>3853883.0853005797</v>
      </c>
      <c r="I87" s="39">
        <f t="shared" si="55"/>
        <v>-36262864.36473799</v>
      </c>
      <c r="J87" s="36">
        <v>-1368.1284952815622</v>
      </c>
      <c r="K87" s="37">
        <f t="shared" si="58"/>
        <v>13340.951539296278</v>
      </c>
      <c r="L87" s="122">
        <f t="shared" si="56"/>
        <v>3852514.956805298</v>
      </c>
      <c r="M87" s="42">
        <f t="shared" si="59"/>
        <v>-36249524.41319871</v>
      </c>
      <c r="N87" s="38"/>
      <c r="O87" s="36">
        <v>1885442.130401045</v>
      </c>
      <c r="P87" s="37">
        <f t="shared" si="60"/>
        <v>-28124761.206599355</v>
      </c>
      <c r="Q87" s="63"/>
      <c r="R87" s="40">
        <v>1967072.8264042512</v>
      </c>
      <c r="S87" s="64">
        <f t="shared" si="61"/>
        <v>-8124762.706599355</v>
      </c>
      <c r="T87" s="40">
        <f t="shared" si="50"/>
        <v>3852514.9568052962</v>
      </c>
      <c r="U87" s="139">
        <f t="shared" si="50"/>
        <v>-36249523.91319871</v>
      </c>
      <c r="V87" s="36">
        <v>-35603.42</v>
      </c>
      <c r="W87" s="65">
        <f t="shared" si="62"/>
        <v>-34785.879999999976</v>
      </c>
      <c r="X87" s="84">
        <f t="shared" si="52"/>
        <v>1931469.4064042512</v>
      </c>
      <c r="Y87" s="85">
        <f t="shared" si="57"/>
        <v>-8159547.586599356</v>
      </c>
      <c r="Z87" s="123"/>
      <c r="AA87" s="83"/>
      <c r="AB87" s="95"/>
      <c r="AC87" s="127"/>
    </row>
    <row r="88" spans="1:29" s="2" customFormat="1" ht="12.75" customHeight="1">
      <c r="A88" s="104">
        <v>6</v>
      </c>
      <c r="B88" s="145">
        <v>39417</v>
      </c>
      <c r="C88" s="115"/>
      <c r="D88" s="47">
        <v>141627517.2714496</v>
      </c>
      <c r="E88" s="48">
        <f t="shared" si="53"/>
        <v>1222865319.6180968</v>
      </c>
      <c r="F88" s="51">
        <v>135588520.505945</v>
      </c>
      <c r="G88" s="48">
        <f t="shared" si="54"/>
        <v>1253089187.2173302</v>
      </c>
      <c r="H88" s="47">
        <f t="shared" si="55"/>
        <v>6038996.765504599</v>
      </c>
      <c r="I88" s="50">
        <f t="shared" si="55"/>
        <v>-30223867.59923339</v>
      </c>
      <c r="J88" s="47">
        <v>-2143.843851754442</v>
      </c>
      <c r="K88" s="48">
        <f t="shared" si="58"/>
        <v>11197.107687541837</v>
      </c>
      <c r="L88" s="89">
        <f t="shared" si="56"/>
        <v>6036852.921652844</v>
      </c>
      <c r="M88" s="53">
        <f t="shared" si="59"/>
        <v>-30212671.491545863</v>
      </c>
      <c r="N88" s="49"/>
      <c r="O88" s="47">
        <v>3018426.460826423</v>
      </c>
      <c r="P88" s="48">
        <f t="shared" si="60"/>
        <v>-25106334.74577293</v>
      </c>
      <c r="Q88" s="90"/>
      <c r="R88" s="51">
        <v>3018426.460826423</v>
      </c>
      <c r="S88" s="68">
        <f t="shared" si="61"/>
        <v>-5106336.245772932</v>
      </c>
      <c r="T88" s="51">
        <f t="shared" si="50"/>
        <v>6036852.921652846</v>
      </c>
      <c r="U88" s="142">
        <f t="shared" si="50"/>
        <v>-30212670.991545863</v>
      </c>
      <c r="V88" s="47">
        <v>-22784.4</v>
      </c>
      <c r="W88" s="71">
        <f t="shared" si="62"/>
        <v>-57570.27999999998</v>
      </c>
      <c r="X88" s="91">
        <f t="shared" si="52"/>
        <v>2995642.060826423</v>
      </c>
      <c r="Y88" s="58">
        <f t="shared" si="57"/>
        <v>-5163905.525772933</v>
      </c>
      <c r="Z88" s="123"/>
      <c r="AA88" s="83"/>
      <c r="AB88" s="95"/>
      <c r="AC88" s="127"/>
    </row>
    <row r="89" spans="1:29" s="2" customFormat="1" ht="12.75" customHeight="1">
      <c r="A89" s="104"/>
      <c r="B89" s="101"/>
      <c r="C89" s="115"/>
      <c r="D89" s="75"/>
      <c r="E89" s="42"/>
      <c r="F89" s="78"/>
      <c r="G89" s="42"/>
      <c r="H89" s="75"/>
      <c r="I89" s="75"/>
      <c r="J89" s="75"/>
      <c r="K89" s="42"/>
      <c r="L89" s="41"/>
      <c r="M89" s="42"/>
      <c r="N89" s="41"/>
      <c r="O89" s="78"/>
      <c r="P89" s="42"/>
      <c r="Q89" s="63"/>
      <c r="R89" s="78"/>
      <c r="S89" s="78"/>
      <c r="T89" s="78"/>
      <c r="U89" s="143"/>
      <c r="V89" s="75"/>
      <c r="W89" s="83"/>
      <c r="X89" s="83"/>
      <c r="Y89" s="95"/>
      <c r="Z89" s="123"/>
      <c r="AA89" s="83"/>
      <c r="AB89" s="95"/>
      <c r="AC89" s="127"/>
    </row>
    <row r="90" spans="1:28" s="2" customFormat="1" ht="15.75" customHeight="1">
      <c r="A90" s="125" t="s">
        <v>57</v>
      </c>
      <c r="B90" s="101"/>
      <c r="C90" s="115"/>
      <c r="D90" s="75"/>
      <c r="E90" s="42">
        <f>E62+E71+E88</f>
        <v>5588819592.568382</v>
      </c>
      <c r="F90" s="78"/>
      <c r="G90" s="42">
        <f>G62+G71+G88</f>
        <v>5590731290.453768</v>
      </c>
      <c r="H90" s="75"/>
      <c r="I90" s="42">
        <f>I62+I71+I88</f>
        <v>-1911697.8853867874</v>
      </c>
      <c r="J90" s="75"/>
      <c r="K90" s="42">
        <f>K62+K71+K88</f>
        <v>-10311.070577282691</v>
      </c>
      <c r="L90" s="41"/>
      <c r="M90" s="41"/>
      <c r="N90" s="42">
        <f>N62+M71+M88</f>
        <v>-1922009.9559630752</v>
      </c>
      <c r="O90" s="75"/>
      <c r="P90" s="42">
        <f>P62+P71+P88</f>
        <v>-1591335.6161173768</v>
      </c>
      <c r="Q90" s="63"/>
      <c r="R90" s="78"/>
      <c r="S90" s="42">
        <f>S62+S71+S88</f>
        <v>-330674.3398457337</v>
      </c>
      <c r="T90" s="78"/>
      <c r="U90" s="42">
        <f>U62+U71+U88</f>
        <v>-1922009.9559631124</v>
      </c>
      <c r="V90" s="75"/>
      <c r="W90" s="42">
        <f>W62+W71+W88</f>
        <v>1051313.3100000003</v>
      </c>
      <c r="X90" s="83"/>
      <c r="Y90" s="42">
        <f>Y62+Y71+Y88</f>
        <v>720639.9701542631</v>
      </c>
      <c r="Z90" s="123"/>
      <c r="AA90" s="83"/>
      <c r="AB90" s="95"/>
    </row>
    <row r="91" spans="1:29" s="2" customFormat="1" ht="12.75" customHeight="1" thickBot="1">
      <c r="A91" s="104"/>
      <c r="B91" s="101"/>
      <c r="C91" s="115"/>
      <c r="D91" s="75"/>
      <c r="E91" s="42"/>
      <c r="F91" s="78"/>
      <c r="G91" s="42"/>
      <c r="H91" s="75"/>
      <c r="I91" s="75"/>
      <c r="J91" s="75"/>
      <c r="K91" s="42"/>
      <c r="L91" s="41"/>
      <c r="M91" s="42"/>
      <c r="N91" s="41"/>
      <c r="O91" s="78"/>
      <c r="P91" s="42"/>
      <c r="Q91" s="63"/>
      <c r="R91" s="78"/>
      <c r="S91" s="78"/>
      <c r="T91" s="78"/>
      <c r="U91" s="143"/>
      <c r="V91" s="75"/>
      <c r="W91" s="83"/>
      <c r="X91" s="83"/>
      <c r="Y91" s="95"/>
      <c r="Z91" s="123"/>
      <c r="AA91" s="83"/>
      <c r="AB91" s="95"/>
      <c r="AC91" s="127"/>
    </row>
    <row r="92" spans="1:29" s="2" customFormat="1" ht="15.75" customHeight="1">
      <c r="A92" s="104"/>
      <c r="B92" s="101"/>
      <c r="C92" s="115"/>
      <c r="D92" s="191" t="s">
        <v>3</v>
      </c>
      <c r="E92" s="192"/>
      <c r="F92" s="191" t="s">
        <v>4</v>
      </c>
      <c r="G92" s="192"/>
      <c r="H92" s="191" t="s">
        <v>5</v>
      </c>
      <c r="I92" s="192"/>
      <c r="J92" s="191" t="s">
        <v>6</v>
      </c>
      <c r="K92" s="192"/>
      <c r="L92" s="191" t="s">
        <v>7</v>
      </c>
      <c r="M92" s="193"/>
      <c r="N92" s="192"/>
      <c r="O92" s="191" t="s">
        <v>8</v>
      </c>
      <c r="P92" s="192"/>
      <c r="Q92" s="126"/>
      <c r="R92" s="191" t="s">
        <v>9</v>
      </c>
      <c r="S92" s="192"/>
      <c r="T92" s="191" t="s">
        <v>10</v>
      </c>
      <c r="U92" s="192"/>
      <c r="V92" s="191" t="s">
        <v>11</v>
      </c>
      <c r="W92" s="192"/>
      <c r="X92" s="191" t="s">
        <v>12</v>
      </c>
      <c r="Y92" s="192"/>
      <c r="Z92" s="124"/>
      <c r="AA92" s="83"/>
      <c r="AB92" s="95"/>
      <c r="AC92" s="127"/>
    </row>
    <row r="93" spans="1:29" s="131" customFormat="1" ht="30.75" customHeight="1" thickBot="1">
      <c r="A93" s="151"/>
      <c r="B93" s="152"/>
      <c r="C93" s="153"/>
      <c r="D93" s="129" t="s">
        <v>15</v>
      </c>
      <c r="E93" s="12" t="s">
        <v>18</v>
      </c>
      <c r="F93" s="12" t="s">
        <v>4</v>
      </c>
      <c r="G93" s="12" t="s">
        <v>18</v>
      </c>
      <c r="H93" s="129" t="s">
        <v>53</v>
      </c>
      <c r="I93" s="12" t="s">
        <v>18</v>
      </c>
      <c r="J93" s="129" t="s">
        <v>15</v>
      </c>
      <c r="K93" s="12" t="s">
        <v>18</v>
      </c>
      <c r="L93" s="12" t="s">
        <v>15</v>
      </c>
      <c r="M93" s="13" t="s">
        <v>18</v>
      </c>
      <c r="N93" s="154"/>
      <c r="O93" s="13" t="s">
        <v>19</v>
      </c>
      <c r="P93" s="13" t="s">
        <v>55</v>
      </c>
      <c r="R93" s="129" t="s">
        <v>19</v>
      </c>
      <c r="S93" s="13" t="s">
        <v>55</v>
      </c>
      <c r="T93" s="129" t="s">
        <v>56</v>
      </c>
      <c r="U93" s="13" t="s">
        <v>55</v>
      </c>
      <c r="V93" s="13" t="s">
        <v>19</v>
      </c>
      <c r="W93" s="13" t="s">
        <v>55</v>
      </c>
      <c r="X93" s="13" t="s">
        <v>19</v>
      </c>
      <c r="Y93" s="12" t="s">
        <v>55</v>
      </c>
      <c r="Z93" s="155"/>
      <c r="AA93" s="156"/>
      <c r="AB93" s="157"/>
      <c r="AC93" s="158"/>
    </row>
    <row r="94" spans="1:29" s="2" customFormat="1" ht="12.75" customHeight="1">
      <c r="A94" s="104">
        <v>7</v>
      </c>
      <c r="B94" s="145">
        <v>39448</v>
      </c>
      <c r="C94" s="115"/>
      <c r="D94" s="116">
        <v>135571915.43811625</v>
      </c>
      <c r="E94" s="146">
        <f>D94</f>
        <v>135571915.43811625</v>
      </c>
      <c r="F94" s="147">
        <v>137848115.504086</v>
      </c>
      <c r="G94" s="146">
        <f>F94</f>
        <v>137848115.504086</v>
      </c>
      <c r="H94" s="116">
        <f>D94-F94</f>
        <v>-2276200.0659697354</v>
      </c>
      <c r="I94" s="79">
        <f>E94-G94</f>
        <v>-2276200.0659697354</v>
      </c>
      <c r="J94" s="116">
        <v>808.0510234190151</v>
      </c>
      <c r="K94" s="146">
        <f>J94</f>
        <v>808.0510234190151</v>
      </c>
      <c r="L94" s="132">
        <f>H94+J94</f>
        <v>-2275392.0149463164</v>
      </c>
      <c r="M94" s="148">
        <f>L94</f>
        <v>-2275392.0149463164</v>
      </c>
      <c r="N94" s="118"/>
      <c r="O94" s="36">
        <v>-2275392.0149463164</v>
      </c>
      <c r="P94" s="146">
        <f>O94</f>
        <v>-2275392.0149463164</v>
      </c>
      <c r="Q94" s="63"/>
      <c r="R94" s="40">
        <v>0</v>
      </c>
      <c r="S94" s="134">
        <f>R94</f>
        <v>0</v>
      </c>
      <c r="T94" s="147">
        <f aca="true" t="shared" si="63" ref="T94:U105">O94+R94</f>
        <v>-2275392.0149463164</v>
      </c>
      <c r="U94" s="136">
        <f>P94+S94</f>
        <v>-2275392.0149463164</v>
      </c>
      <c r="V94" s="36">
        <v>-2179.3700000000003</v>
      </c>
      <c r="W94" s="149">
        <f>V94</f>
        <v>-2179.3700000000003</v>
      </c>
      <c r="X94" s="150">
        <f>R94+V94</f>
        <v>-2179.3700000000003</v>
      </c>
      <c r="Y94" s="121">
        <f>X94</f>
        <v>-2179.3700000000003</v>
      </c>
      <c r="Z94" s="123"/>
      <c r="AA94" s="83"/>
      <c r="AB94" s="95"/>
      <c r="AC94" s="127"/>
    </row>
    <row r="95" spans="1:29" s="2" customFormat="1" ht="12.75" customHeight="1">
      <c r="A95" s="104">
        <v>7</v>
      </c>
      <c r="B95" s="145">
        <v>39479</v>
      </c>
      <c r="C95" s="115"/>
      <c r="D95" s="36">
        <v>120260949.43811625</v>
      </c>
      <c r="E95" s="37">
        <f aca="true" t="shared" si="64" ref="E95:E105">E94+D95</f>
        <v>255832864.8762325</v>
      </c>
      <c r="F95" s="40">
        <v>117800650.312696</v>
      </c>
      <c r="G95" s="37">
        <f aca="true" t="shared" si="65" ref="G95:G105">G94+F95</f>
        <v>255648765.816782</v>
      </c>
      <c r="H95" s="36">
        <f aca="true" t="shared" si="66" ref="H95:I105">D95-F95</f>
        <v>2460299.1254202574</v>
      </c>
      <c r="I95" s="39">
        <f t="shared" si="66"/>
        <v>184099.05945050716</v>
      </c>
      <c r="J95" s="36">
        <v>-873.406189524103</v>
      </c>
      <c r="K95" s="37">
        <f>K94+J95</f>
        <v>-65.35516610508785</v>
      </c>
      <c r="L95" s="122">
        <f aca="true" t="shared" si="67" ref="L95:L105">H95+J95</f>
        <v>2459425.7192307333</v>
      </c>
      <c r="M95" s="42">
        <f>M94+L95</f>
        <v>184033.70428441698</v>
      </c>
      <c r="N95" s="41"/>
      <c r="O95" s="36">
        <v>2459425.7192307333</v>
      </c>
      <c r="P95" s="37">
        <f>P94+O95</f>
        <v>184033.70428441698</v>
      </c>
      <c r="Q95" s="63"/>
      <c r="R95" s="40">
        <v>0</v>
      </c>
      <c r="S95" s="64">
        <f>R95+S94</f>
        <v>0</v>
      </c>
      <c r="T95" s="40">
        <f t="shared" si="63"/>
        <v>2459425.7192307333</v>
      </c>
      <c r="U95" s="139">
        <f t="shared" si="63"/>
        <v>184033.70428441698</v>
      </c>
      <c r="V95" s="36">
        <v>-2038.76</v>
      </c>
      <c r="W95" s="65">
        <f>W94+V95</f>
        <v>-4218.13</v>
      </c>
      <c r="X95" s="84">
        <f aca="true" t="shared" si="68" ref="X95:X105">R95+V95</f>
        <v>-2038.76</v>
      </c>
      <c r="Y95" s="85">
        <f aca="true" t="shared" si="69" ref="Y95:Y105">X95+Y94</f>
        <v>-4218.13</v>
      </c>
      <c r="Z95" s="123"/>
      <c r="AA95" s="83"/>
      <c r="AB95" s="95"/>
      <c r="AC95" s="127"/>
    </row>
    <row r="96" spans="1:29" s="2" customFormat="1" ht="12.75" customHeight="1">
      <c r="A96" s="104">
        <v>7</v>
      </c>
      <c r="B96" s="145">
        <v>39508</v>
      </c>
      <c r="C96" s="115"/>
      <c r="D96" s="36">
        <v>122262804.43811625</v>
      </c>
      <c r="E96" s="37">
        <f t="shared" si="64"/>
        <v>378095669.31434876</v>
      </c>
      <c r="F96" s="40">
        <v>120889465.707361</v>
      </c>
      <c r="G96" s="37">
        <f t="shared" si="65"/>
        <v>376538231.524143</v>
      </c>
      <c r="H96" s="36">
        <f t="shared" si="66"/>
        <v>1373338.7307552546</v>
      </c>
      <c r="I96" s="39">
        <f t="shared" si="66"/>
        <v>1557437.7902057767</v>
      </c>
      <c r="J96" s="36">
        <v>-487.5352494181134</v>
      </c>
      <c r="K96" s="37">
        <f aca="true" t="shared" si="70" ref="K96:K105">K95+J96</f>
        <v>-552.8904155232012</v>
      </c>
      <c r="L96" s="122">
        <f t="shared" si="67"/>
        <v>1372851.1955058365</v>
      </c>
      <c r="M96" s="42">
        <f aca="true" t="shared" si="71" ref="M96:M105">M95+L96</f>
        <v>1556884.8997902535</v>
      </c>
      <c r="N96" s="41"/>
      <c r="O96" s="36">
        <v>1372851.1955058365</v>
      </c>
      <c r="P96" s="37">
        <f aca="true" t="shared" si="72" ref="P96:P105">P95+O96</f>
        <v>1556884.8997902535</v>
      </c>
      <c r="Q96" s="63"/>
      <c r="R96" s="40">
        <v>0</v>
      </c>
      <c r="S96" s="64">
        <f aca="true" t="shared" si="73" ref="S96:S105">R96+S95</f>
        <v>0</v>
      </c>
      <c r="T96" s="40">
        <f t="shared" si="63"/>
        <v>1372851.1955058365</v>
      </c>
      <c r="U96" s="139">
        <f t="shared" si="63"/>
        <v>1556884.8997902535</v>
      </c>
      <c r="V96" s="36">
        <v>-2179.3700000000003</v>
      </c>
      <c r="W96" s="65">
        <f aca="true" t="shared" si="74" ref="W96:W105">W95+V96</f>
        <v>-6397.5</v>
      </c>
      <c r="X96" s="84">
        <f t="shared" si="68"/>
        <v>-2179.3700000000003</v>
      </c>
      <c r="Y96" s="85">
        <f t="shared" si="69"/>
        <v>-6397.5</v>
      </c>
      <c r="Z96" s="123"/>
      <c r="AA96" s="83"/>
      <c r="AB96" s="95"/>
      <c r="AC96" s="127"/>
    </row>
    <row r="97" spans="1:29" s="2" customFormat="1" ht="12.75" customHeight="1">
      <c r="A97" s="104">
        <v>7</v>
      </c>
      <c r="B97" s="145">
        <v>39539</v>
      </c>
      <c r="C97" s="115"/>
      <c r="D97" s="36">
        <v>106748926.43811625</v>
      </c>
      <c r="E97" s="37">
        <f t="shared" si="64"/>
        <v>484844595.752465</v>
      </c>
      <c r="F97" s="40">
        <v>109488535.736203</v>
      </c>
      <c r="G97" s="37">
        <f t="shared" si="65"/>
        <v>486026767.260346</v>
      </c>
      <c r="H97" s="36">
        <f t="shared" si="66"/>
        <v>-2739609.2980867475</v>
      </c>
      <c r="I97" s="39">
        <f t="shared" si="66"/>
        <v>-1182171.5078809857</v>
      </c>
      <c r="J97" s="36">
        <v>972.561300820671</v>
      </c>
      <c r="K97" s="37">
        <f t="shared" si="70"/>
        <v>419.6708852974698</v>
      </c>
      <c r="L97" s="122">
        <f t="shared" si="67"/>
        <v>-2738636.736785927</v>
      </c>
      <c r="M97" s="42">
        <f t="shared" si="71"/>
        <v>-1181751.8369956734</v>
      </c>
      <c r="N97" s="41"/>
      <c r="O97" s="36">
        <v>-2738636.736785927</v>
      </c>
      <c r="P97" s="37">
        <f t="shared" si="72"/>
        <v>-1181751.8369956734</v>
      </c>
      <c r="Q97" s="63"/>
      <c r="R97" s="40">
        <v>0</v>
      </c>
      <c r="S97" s="64">
        <f t="shared" si="73"/>
        <v>0</v>
      </c>
      <c r="T97" s="40">
        <f t="shared" si="63"/>
        <v>-2738636.736785927</v>
      </c>
      <c r="U97" s="139">
        <f t="shared" si="63"/>
        <v>-1181751.8369956734</v>
      </c>
      <c r="V97" s="36">
        <v>-1840</v>
      </c>
      <c r="W97" s="65">
        <f t="shared" si="74"/>
        <v>-8237.5</v>
      </c>
      <c r="X97" s="84">
        <f t="shared" si="68"/>
        <v>-1840</v>
      </c>
      <c r="Y97" s="85">
        <f t="shared" si="69"/>
        <v>-8237.5</v>
      </c>
      <c r="Z97" s="123"/>
      <c r="AA97" s="83"/>
      <c r="AB97" s="95"/>
      <c r="AC97" s="127"/>
    </row>
    <row r="98" spans="1:29" s="2" customFormat="1" ht="12.75" customHeight="1">
      <c r="A98" s="104">
        <v>7</v>
      </c>
      <c r="B98" s="145">
        <v>39569</v>
      </c>
      <c r="C98" s="115"/>
      <c r="D98" s="36">
        <v>78026834.43811625</v>
      </c>
      <c r="E98" s="37">
        <f t="shared" si="64"/>
        <v>562871430.1905813</v>
      </c>
      <c r="F98" s="40">
        <v>99047042.830788</v>
      </c>
      <c r="G98" s="37">
        <f t="shared" si="65"/>
        <v>585073810.091134</v>
      </c>
      <c r="H98" s="40">
        <f>D98-F98</f>
        <v>-21020208.39267175</v>
      </c>
      <c r="I98" s="64">
        <f t="shared" si="66"/>
        <v>-22202379.90055263</v>
      </c>
      <c r="J98" s="40">
        <v>7462.173979397863</v>
      </c>
      <c r="K98" s="37">
        <f t="shared" si="70"/>
        <v>7881.844864695333</v>
      </c>
      <c r="L98" s="159">
        <f>H98+J98</f>
        <v>-21012746.21869235</v>
      </c>
      <c r="M98" s="42">
        <f>M97+L98</f>
        <v>-22194498.055688024</v>
      </c>
      <c r="N98" s="42"/>
      <c r="O98" s="36">
        <v>-19915497.19084834</v>
      </c>
      <c r="P98" s="37">
        <f>P97+O98</f>
        <v>-21097249.02784401</v>
      </c>
      <c r="Q98" s="63"/>
      <c r="R98" s="40">
        <v>-1097249.0278440118</v>
      </c>
      <c r="S98" s="64">
        <f t="shared" si="73"/>
        <v>-1097249.0278440118</v>
      </c>
      <c r="T98" s="40">
        <f t="shared" si="63"/>
        <v>-21012746.21869235</v>
      </c>
      <c r="U98" s="139">
        <f t="shared" si="63"/>
        <v>-22194498.055688024</v>
      </c>
      <c r="V98" s="36">
        <v>-2104.85</v>
      </c>
      <c r="W98" s="65">
        <f t="shared" si="74"/>
        <v>-10342.35</v>
      </c>
      <c r="X98" s="84">
        <f t="shared" si="68"/>
        <v>-1099353.8778440119</v>
      </c>
      <c r="Y98" s="85">
        <f t="shared" si="69"/>
        <v>-1107591.3778440119</v>
      </c>
      <c r="Z98" s="123"/>
      <c r="AA98" s="83"/>
      <c r="AB98" s="95"/>
      <c r="AC98" s="127"/>
    </row>
    <row r="99" spans="1:29" s="2" customFormat="1" ht="12.75" customHeight="1">
      <c r="A99" s="104">
        <v>7</v>
      </c>
      <c r="B99" s="145">
        <v>39600</v>
      </c>
      <c r="C99" s="115"/>
      <c r="D99" s="36">
        <v>85268061.43811625</v>
      </c>
      <c r="E99" s="37">
        <f>E98+D99</f>
        <v>648139491.6286976</v>
      </c>
      <c r="F99" s="40">
        <v>93626853.907145</v>
      </c>
      <c r="G99" s="37">
        <f t="shared" si="65"/>
        <v>678700663.998279</v>
      </c>
      <c r="H99" s="40">
        <f t="shared" si="66"/>
        <v>-8358792.469028741</v>
      </c>
      <c r="I99" s="64">
        <f t="shared" si="66"/>
        <v>-30561172.36958134</v>
      </c>
      <c r="J99" s="40">
        <v>2967.3713265052065</v>
      </c>
      <c r="K99" s="37">
        <f t="shared" si="70"/>
        <v>10849.21619120054</v>
      </c>
      <c r="L99" s="159">
        <f t="shared" si="67"/>
        <v>-8355825.097702236</v>
      </c>
      <c r="M99" s="42">
        <f>M98+L99</f>
        <v>-30550323.15339026</v>
      </c>
      <c r="N99" s="42"/>
      <c r="O99" s="36">
        <v>-4177912.5488511175</v>
      </c>
      <c r="P99" s="37">
        <f t="shared" si="72"/>
        <v>-25275161.57669513</v>
      </c>
      <c r="Q99" s="63"/>
      <c r="R99" s="40">
        <v>-4177912.5488511175</v>
      </c>
      <c r="S99" s="64">
        <f t="shared" si="73"/>
        <v>-5275161.576695129</v>
      </c>
      <c r="T99" s="40">
        <f>O99+R99</f>
        <v>-8355825.097702235</v>
      </c>
      <c r="U99" s="139">
        <f>P99+S99</f>
        <v>-30550323.15339026</v>
      </c>
      <c r="V99" s="36">
        <v>-8720.43</v>
      </c>
      <c r="W99" s="65">
        <f t="shared" si="74"/>
        <v>-19062.78</v>
      </c>
      <c r="X99" s="84">
        <f t="shared" si="68"/>
        <v>-4186632.9788511177</v>
      </c>
      <c r="Y99" s="85">
        <f t="shared" si="69"/>
        <v>-5294224.35669513</v>
      </c>
      <c r="Z99" s="123"/>
      <c r="AA99" s="83"/>
      <c r="AB99" s="95"/>
      <c r="AC99" s="127"/>
    </row>
    <row r="100" spans="1:29" s="2" customFormat="1" ht="12.75" customHeight="1">
      <c r="A100" s="104">
        <v>7</v>
      </c>
      <c r="B100" s="145">
        <v>39630</v>
      </c>
      <c r="C100" s="115"/>
      <c r="D100" s="36">
        <v>84378310.43811625</v>
      </c>
      <c r="E100" s="37">
        <f>E99+D100</f>
        <v>732517802.066814</v>
      </c>
      <c r="F100" s="40">
        <v>93609618.49213</v>
      </c>
      <c r="G100" s="37">
        <f t="shared" si="65"/>
        <v>772310282.490409</v>
      </c>
      <c r="H100" s="40">
        <f t="shared" si="66"/>
        <v>-9231308.054013744</v>
      </c>
      <c r="I100" s="64">
        <f>E100-G100</f>
        <v>-39792480.42359507</v>
      </c>
      <c r="J100" s="40">
        <v>3277.1143591739237</v>
      </c>
      <c r="K100" s="37">
        <f t="shared" si="70"/>
        <v>14126.330550374463</v>
      </c>
      <c r="L100" s="159">
        <f t="shared" si="67"/>
        <v>-9228030.93965457</v>
      </c>
      <c r="M100" s="42">
        <f>M99+L100</f>
        <v>-39778354.09304483</v>
      </c>
      <c r="N100" s="42"/>
      <c r="O100" s="36">
        <v>-4614015.469827287</v>
      </c>
      <c r="P100" s="37">
        <f t="shared" si="72"/>
        <v>-29889177.046522416</v>
      </c>
      <c r="Q100" s="63"/>
      <c r="R100" s="40">
        <v>-4614015.469827287</v>
      </c>
      <c r="S100" s="64">
        <f t="shared" si="73"/>
        <v>-9889177.046522416</v>
      </c>
      <c r="T100" s="40">
        <f>O100+R100</f>
        <v>-9228030.939654574</v>
      </c>
      <c r="U100" s="139">
        <f t="shared" si="63"/>
        <v>-39778354.09304483</v>
      </c>
      <c r="V100" s="36">
        <v>-25903.92</v>
      </c>
      <c r="W100" s="65">
        <f t="shared" si="74"/>
        <v>-44966.7</v>
      </c>
      <c r="X100" s="84">
        <f t="shared" si="68"/>
        <v>-4639919.389827287</v>
      </c>
      <c r="Y100" s="85">
        <f t="shared" si="69"/>
        <v>-9934143.746522415</v>
      </c>
      <c r="Z100" s="123"/>
      <c r="AA100" s="83"/>
      <c r="AB100" s="95"/>
      <c r="AC100" s="127"/>
    </row>
    <row r="101" spans="1:29" s="2" customFormat="1" ht="12.75" customHeight="1">
      <c r="A101" s="104">
        <v>7</v>
      </c>
      <c r="B101" s="145">
        <v>39661</v>
      </c>
      <c r="C101" s="115"/>
      <c r="D101" s="36">
        <v>97932557.43811625</v>
      </c>
      <c r="E101" s="37">
        <f t="shared" si="64"/>
        <v>830450359.5049303</v>
      </c>
      <c r="F101" s="40">
        <v>95078751.259804</v>
      </c>
      <c r="G101" s="37">
        <f t="shared" si="65"/>
        <v>867389033.750213</v>
      </c>
      <c r="H101" s="36">
        <f t="shared" si="66"/>
        <v>2853806.178312257</v>
      </c>
      <c r="I101" s="39">
        <f t="shared" si="66"/>
        <v>-36938674.24528277</v>
      </c>
      <c r="J101" s="36">
        <v>-1013.101193300914</v>
      </c>
      <c r="K101" s="37">
        <f t="shared" si="70"/>
        <v>13113.22935707355</v>
      </c>
      <c r="L101" s="122">
        <f t="shared" si="67"/>
        <v>2852793.077118956</v>
      </c>
      <c r="M101" s="42">
        <f t="shared" si="71"/>
        <v>-36925561.01592588</v>
      </c>
      <c r="N101" s="41"/>
      <c r="O101" s="36">
        <v>1426396.5385594778</v>
      </c>
      <c r="P101" s="37">
        <f t="shared" si="72"/>
        <v>-28462780.50796294</v>
      </c>
      <c r="Q101" s="63"/>
      <c r="R101" s="40">
        <v>1426396.5385594778</v>
      </c>
      <c r="S101" s="64">
        <f t="shared" si="73"/>
        <v>-8462780.507962938</v>
      </c>
      <c r="T101" s="40">
        <f t="shared" si="63"/>
        <v>2852793.0771189556</v>
      </c>
      <c r="U101" s="139">
        <f t="shared" si="63"/>
        <v>-36925561.01592588</v>
      </c>
      <c r="V101" s="36">
        <v>-45796.21</v>
      </c>
      <c r="W101" s="65">
        <f t="shared" si="74"/>
        <v>-90762.91</v>
      </c>
      <c r="X101" s="84">
        <f t="shared" si="68"/>
        <v>1380600.3285594778</v>
      </c>
      <c r="Y101" s="85">
        <f t="shared" si="69"/>
        <v>-8553543.417962939</v>
      </c>
      <c r="Z101" s="123"/>
      <c r="AA101" s="83"/>
      <c r="AB101" s="95"/>
      <c r="AC101" s="127"/>
    </row>
    <row r="102" spans="1:29" s="2" customFormat="1" ht="12.75" customHeight="1">
      <c r="A102" s="104">
        <v>7</v>
      </c>
      <c r="B102" s="145">
        <v>39692</v>
      </c>
      <c r="C102" s="115"/>
      <c r="D102" s="36">
        <v>104739444.43811625</v>
      </c>
      <c r="E102" s="37">
        <f t="shared" si="64"/>
        <v>935189803.9430466</v>
      </c>
      <c r="F102" s="40">
        <v>91978344.344991</v>
      </c>
      <c r="G102" s="37">
        <f t="shared" si="65"/>
        <v>959367378.095204</v>
      </c>
      <c r="H102" s="36">
        <f t="shared" si="66"/>
        <v>12761100.093125254</v>
      </c>
      <c r="I102" s="39">
        <f t="shared" si="66"/>
        <v>-24177574.152157426</v>
      </c>
      <c r="J102" s="36">
        <v>-4530.190533058718</v>
      </c>
      <c r="K102" s="37">
        <f t="shared" si="70"/>
        <v>8583.038824014831</v>
      </c>
      <c r="L102" s="122">
        <f t="shared" si="67"/>
        <v>12756569.902592195</v>
      </c>
      <c r="M102" s="42">
        <f t="shared" si="71"/>
        <v>-24168991.11333368</v>
      </c>
      <c r="N102" s="41"/>
      <c r="O102" s="36">
        <v>6378284.9512960985</v>
      </c>
      <c r="P102" s="37">
        <f t="shared" si="72"/>
        <v>-22084495.55666684</v>
      </c>
      <c r="Q102" s="63"/>
      <c r="R102" s="40">
        <v>6378284.9512960985</v>
      </c>
      <c r="S102" s="64">
        <f t="shared" si="73"/>
        <v>-2084495.5566668399</v>
      </c>
      <c r="T102" s="40">
        <f t="shared" si="63"/>
        <v>12756569.902592197</v>
      </c>
      <c r="U102" s="139">
        <f t="shared" si="63"/>
        <v>-24168991.11333368</v>
      </c>
      <c r="V102" s="36">
        <v>-37379.579999999994</v>
      </c>
      <c r="W102" s="65">
        <f t="shared" si="74"/>
        <v>-128142.48999999999</v>
      </c>
      <c r="X102" s="84">
        <f t="shared" si="68"/>
        <v>6340905.371296098</v>
      </c>
      <c r="Y102" s="85">
        <f t="shared" si="69"/>
        <v>-2212638.04666684</v>
      </c>
      <c r="Z102" s="123"/>
      <c r="AA102" s="83"/>
      <c r="AB102" s="95"/>
      <c r="AC102" s="127"/>
    </row>
    <row r="103" spans="1:29" s="2" customFormat="1" ht="12.75" customHeight="1">
      <c r="A103" s="104">
        <v>7</v>
      </c>
      <c r="B103" s="145">
        <v>39722</v>
      </c>
      <c r="C103" s="115"/>
      <c r="D103" s="36">
        <v>115174515.43811625</v>
      </c>
      <c r="E103" s="37">
        <f t="shared" si="64"/>
        <v>1050364319.3811629</v>
      </c>
      <c r="F103" s="40">
        <v>108124950.304215</v>
      </c>
      <c r="G103" s="37">
        <f t="shared" si="65"/>
        <v>1067492328.399419</v>
      </c>
      <c r="H103" s="36">
        <f t="shared" si="66"/>
        <v>7049565.133901253</v>
      </c>
      <c r="I103" s="39">
        <f t="shared" si="66"/>
        <v>-17128009.01825607</v>
      </c>
      <c r="J103" s="36">
        <v>-2502.5956225348637</v>
      </c>
      <c r="K103" s="37">
        <f t="shared" si="70"/>
        <v>6080.443201479968</v>
      </c>
      <c r="L103" s="122">
        <f t="shared" si="67"/>
        <v>7047062.5382787185</v>
      </c>
      <c r="M103" s="42">
        <f t="shared" si="71"/>
        <v>-17121928.575054962</v>
      </c>
      <c r="N103" s="41"/>
      <c r="O103" s="36">
        <v>4962566.981611878</v>
      </c>
      <c r="P103" s="37">
        <f t="shared" si="72"/>
        <v>-17121928.575054962</v>
      </c>
      <c r="Q103" s="63"/>
      <c r="R103" s="40">
        <v>2084495.5566668399</v>
      </c>
      <c r="S103" s="64">
        <f t="shared" si="73"/>
        <v>0</v>
      </c>
      <c r="T103" s="40">
        <f t="shared" si="63"/>
        <v>7047062.538278718</v>
      </c>
      <c r="U103" s="139">
        <f t="shared" si="63"/>
        <v>-17121928.575054962</v>
      </c>
      <c r="V103" s="36">
        <v>-9970.66</v>
      </c>
      <c r="W103" s="65">
        <f t="shared" si="74"/>
        <v>-138113.15</v>
      </c>
      <c r="X103" s="84">
        <f t="shared" si="68"/>
        <v>2074524.89666684</v>
      </c>
      <c r="Y103" s="85">
        <f t="shared" si="69"/>
        <v>-138113.15000000014</v>
      </c>
      <c r="Z103" s="123"/>
      <c r="AA103" s="83"/>
      <c r="AB103" s="95"/>
      <c r="AC103" s="127"/>
    </row>
    <row r="104" spans="1:29" s="2" customFormat="1" ht="12.75" customHeight="1">
      <c r="A104" s="104">
        <v>7</v>
      </c>
      <c r="B104" s="145">
        <v>39753</v>
      </c>
      <c r="C104" s="115"/>
      <c r="D104" s="36">
        <v>117564742.31798133</v>
      </c>
      <c r="E104" s="37">
        <f t="shared" si="64"/>
        <v>1167929061.6991441</v>
      </c>
      <c r="F104" s="40">
        <v>114664738.56560099</v>
      </c>
      <c r="G104" s="37">
        <f t="shared" si="65"/>
        <v>1182157066.96502</v>
      </c>
      <c r="H104" s="36">
        <f t="shared" si="66"/>
        <v>2900003.7523803413</v>
      </c>
      <c r="I104" s="39">
        <f t="shared" si="66"/>
        <v>-14228005.265875816</v>
      </c>
      <c r="J104" s="36">
        <v>-1042.8703493932262</v>
      </c>
      <c r="K104" s="37">
        <f t="shared" si="70"/>
        <v>5037.5728520867415</v>
      </c>
      <c r="L104" s="122">
        <f t="shared" si="67"/>
        <v>2898960.882030948</v>
      </c>
      <c r="M104" s="42">
        <f t="shared" si="71"/>
        <v>-14222967.693024013</v>
      </c>
      <c r="N104" s="41"/>
      <c r="O104" s="36">
        <v>2898960.882030949</v>
      </c>
      <c r="P104" s="37">
        <f t="shared" si="72"/>
        <v>-14222967.693024013</v>
      </c>
      <c r="Q104" s="63"/>
      <c r="R104" s="40">
        <v>0</v>
      </c>
      <c r="S104" s="64">
        <f t="shared" si="73"/>
        <v>0</v>
      </c>
      <c r="T104" s="40">
        <f t="shared" si="63"/>
        <v>2898960.882030949</v>
      </c>
      <c r="U104" s="139">
        <f t="shared" si="63"/>
        <v>-14222967.693024013</v>
      </c>
      <c r="V104" s="36">
        <v>-1358.94</v>
      </c>
      <c r="W104" s="65">
        <f t="shared" si="74"/>
        <v>-139472.09</v>
      </c>
      <c r="X104" s="84">
        <f t="shared" si="68"/>
        <v>-1358.94</v>
      </c>
      <c r="Y104" s="85">
        <f t="shared" si="69"/>
        <v>-139472.09000000014</v>
      </c>
      <c r="Z104" s="123"/>
      <c r="AA104" s="83"/>
      <c r="AB104" s="95"/>
      <c r="AC104" s="127"/>
    </row>
    <row r="105" spans="1:29" s="2" customFormat="1" ht="12.75" customHeight="1">
      <c r="A105" s="104">
        <v>7</v>
      </c>
      <c r="B105" s="145">
        <v>39783</v>
      </c>
      <c r="C105" s="115"/>
      <c r="D105" s="47">
        <v>160186129.31798133</v>
      </c>
      <c r="E105" s="48">
        <f t="shared" si="64"/>
        <v>1328115191.0171254</v>
      </c>
      <c r="F105" s="51">
        <v>147723604.35824698</v>
      </c>
      <c r="G105" s="48">
        <f t="shared" si="65"/>
        <v>1329880671.323267</v>
      </c>
      <c r="H105" s="47">
        <f t="shared" si="66"/>
        <v>12462524.95973435</v>
      </c>
      <c r="I105" s="50">
        <f t="shared" si="66"/>
        <v>-1765480.306141615</v>
      </c>
      <c r="J105" s="47">
        <v>-4481.648600770161</v>
      </c>
      <c r="K105" s="48">
        <f t="shared" si="70"/>
        <v>555.9242513165809</v>
      </c>
      <c r="L105" s="89">
        <f t="shared" si="67"/>
        <v>12458043.31113358</v>
      </c>
      <c r="M105" s="53">
        <f t="shared" si="71"/>
        <v>-1764924.381890433</v>
      </c>
      <c r="N105" s="52"/>
      <c r="O105" s="47">
        <v>12458043.31113358</v>
      </c>
      <c r="P105" s="48">
        <f t="shared" si="72"/>
        <v>-1764924.381890433</v>
      </c>
      <c r="Q105" s="90"/>
      <c r="R105" s="51">
        <v>0</v>
      </c>
      <c r="S105" s="68">
        <f t="shared" si="73"/>
        <v>0</v>
      </c>
      <c r="T105" s="51">
        <f t="shared" si="63"/>
        <v>12458043.31113358</v>
      </c>
      <c r="U105" s="142">
        <f t="shared" si="63"/>
        <v>-1764924.381890433</v>
      </c>
      <c r="V105" s="47">
        <v>-1404.24</v>
      </c>
      <c r="W105" s="71">
        <f t="shared" si="74"/>
        <v>-140876.33</v>
      </c>
      <c r="X105" s="91">
        <f t="shared" si="68"/>
        <v>-1404.24</v>
      </c>
      <c r="Y105" s="58">
        <f t="shared" si="69"/>
        <v>-140876.33000000013</v>
      </c>
      <c r="Z105" s="123"/>
      <c r="AA105" s="83"/>
      <c r="AB105" s="95"/>
      <c r="AC105" s="127"/>
    </row>
    <row r="106" spans="1:29" s="2" customFormat="1" ht="12" customHeight="1">
      <c r="A106" s="104"/>
      <c r="B106" s="101"/>
      <c r="C106" s="115"/>
      <c r="D106" s="75"/>
      <c r="E106" s="42"/>
      <c r="F106" s="78"/>
      <c r="G106" s="42"/>
      <c r="H106" s="75"/>
      <c r="I106" s="75"/>
      <c r="J106" s="75"/>
      <c r="K106" s="42"/>
      <c r="L106" s="41"/>
      <c r="M106" s="42"/>
      <c r="N106" s="41"/>
      <c r="O106" s="75"/>
      <c r="P106" s="42"/>
      <c r="Q106" s="63"/>
      <c r="R106" s="78"/>
      <c r="S106" s="78"/>
      <c r="T106" s="78"/>
      <c r="U106" s="143"/>
      <c r="V106" s="75"/>
      <c r="W106" s="83"/>
      <c r="X106" s="83"/>
      <c r="Y106" s="95"/>
      <c r="Z106" s="123"/>
      <c r="AA106" s="83"/>
      <c r="AB106" s="95"/>
      <c r="AC106" s="127"/>
    </row>
    <row r="107" spans="1:28" s="2" customFormat="1" ht="15.75" customHeight="1">
      <c r="A107" s="125" t="s">
        <v>58</v>
      </c>
      <c r="B107" s="101"/>
      <c r="C107" s="115"/>
      <c r="D107" s="75"/>
      <c r="E107" s="42">
        <f>E72+E88+E105</f>
        <v>6916934783.635222</v>
      </c>
      <c r="F107" s="78"/>
      <c r="G107" s="42">
        <f>G72+G88+G105</f>
        <v>6920611961.540597</v>
      </c>
      <c r="H107" s="75"/>
      <c r="I107" s="42">
        <f>I72+I88+I105</f>
        <v>-3677177.905375004</v>
      </c>
      <c r="J107" s="75"/>
      <c r="K107" s="42">
        <f>K72+K88+K105</f>
        <v>-9754.968061141582</v>
      </c>
      <c r="L107" s="41"/>
      <c r="M107" s="41"/>
      <c r="N107" s="42">
        <f>N62+M71+M88+M105</f>
        <v>-3686934.337853508</v>
      </c>
      <c r="O107" s="75"/>
      <c r="P107" s="42">
        <f>P72+P88+P105</f>
        <v>-3356260.1276633646</v>
      </c>
      <c r="Q107" s="63"/>
      <c r="R107" s="78"/>
      <c r="S107" s="42">
        <f>S72+S88+S105</f>
        <v>-330674.2457729317</v>
      </c>
      <c r="T107" s="78"/>
      <c r="U107" s="42">
        <f>U72+U88+U105</f>
        <v>-3686934.3734362964</v>
      </c>
      <c r="V107" s="75"/>
      <c r="W107" s="42">
        <f>W72+W88+W105</f>
        <v>910437.39</v>
      </c>
      <c r="X107" s="83"/>
      <c r="Y107" s="42">
        <f>Y72+Y88+Y105+1</f>
        <v>579764.144227067</v>
      </c>
      <c r="Z107" s="123"/>
      <c r="AA107" s="83"/>
      <c r="AB107" s="95"/>
    </row>
    <row r="108" spans="1:29" s="2" customFormat="1" ht="12.75" customHeight="1" thickBot="1">
      <c r="A108" s="104"/>
      <c r="B108" s="101"/>
      <c r="C108" s="115"/>
      <c r="D108" s="75"/>
      <c r="E108" s="42"/>
      <c r="F108" s="78"/>
      <c r="G108" s="42"/>
      <c r="H108" s="75"/>
      <c r="I108" s="75"/>
      <c r="J108" s="75"/>
      <c r="K108" s="42"/>
      <c r="L108" s="41"/>
      <c r="M108" s="42"/>
      <c r="N108" s="41"/>
      <c r="O108" s="52"/>
      <c r="P108" s="41"/>
      <c r="Q108" s="63"/>
      <c r="R108" s="67"/>
      <c r="S108" s="78"/>
      <c r="T108" s="78"/>
      <c r="U108" s="143"/>
      <c r="V108" s="141"/>
      <c r="W108" s="83"/>
      <c r="X108" s="83"/>
      <c r="Y108" s="95"/>
      <c r="Z108" s="123"/>
      <c r="AA108" s="83"/>
      <c r="AB108" s="95"/>
      <c r="AC108" s="127"/>
    </row>
    <row r="109" spans="1:29" s="2" customFormat="1" ht="15.75" customHeight="1">
      <c r="A109" s="104"/>
      <c r="B109" s="101"/>
      <c r="C109" s="115"/>
      <c r="D109" s="191" t="s">
        <v>3</v>
      </c>
      <c r="E109" s="192"/>
      <c r="F109" s="191" t="s">
        <v>4</v>
      </c>
      <c r="G109" s="192"/>
      <c r="H109" s="191" t="s">
        <v>5</v>
      </c>
      <c r="I109" s="192"/>
      <c r="J109" s="191" t="s">
        <v>6</v>
      </c>
      <c r="K109" s="192"/>
      <c r="L109" s="191" t="s">
        <v>7</v>
      </c>
      <c r="M109" s="193"/>
      <c r="N109" s="192"/>
      <c r="O109" s="191" t="s">
        <v>8</v>
      </c>
      <c r="P109" s="192"/>
      <c r="Q109" s="126"/>
      <c r="R109" s="191" t="s">
        <v>9</v>
      </c>
      <c r="S109" s="193"/>
      <c r="T109" s="191" t="s">
        <v>10</v>
      </c>
      <c r="U109" s="193"/>
      <c r="V109" s="191" t="s">
        <v>11</v>
      </c>
      <c r="W109" s="193"/>
      <c r="X109" s="191" t="s">
        <v>12</v>
      </c>
      <c r="Y109" s="192"/>
      <c r="Z109" s="124"/>
      <c r="AA109" s="83"/>
      <c r="AB109" s="95"/>
      <c r="AC109" s="127"/>
    </row>
    <row r="110" spans="1:29" s="2" customFormat="1" ht="33" customHeight="1" thickBot="1">
      <c r="A110" s="144"/>
      <c r="B110" s="101"/>
      <c r="C110" s="115"/>
      <c r="D110" s="128" t="s">
        <v>59</v>
      </c>
      <c r="E110" s="13" t="s">
        <v>18</v>
      </c>
      <c r="F110" s="128" t="s">
        <v>4</v>
      </c>
      <c r="G110" s="13" t="s">
        <v>18</v>
      </c>
      <c r="H110" s="11" t="s">
        <v>53</v>
      </c>
      <c r="I110" s="10" t="s">
        <v>18</v>
      </c>
      <c r="J110" s="129" t="s">
        <v>15</v>
      </c>
      <c r="K110" s="13" t="s">
        <v>18</v>
      </c>
      <c r="L110" s="160" t="s">
        <v>15</v>
      </c>
      <c r="M110" s="161" t="s">
        <v>18</v>
      </c>
      <c r="N110" s="12"/>
      <c r="O110" s="160" t="s">
        <v>15</v>
      </c>
      <c r="P110" s="12" t="s">
        <v>18</v>
      </c>
      <c r="Q110" s="131"/>
      <c r="R110" s="160" t="s">
        <v>15</v>
      </c>
      <c r="S110" s="10" t="s">
        <v>18</v>
      </c>
      <c r="T110" s="11" t="s">
        <v>53</v>
      </c>
      <c r="U110" s="10" t="s">
        <v>18</v>
      </c>
      <c r="V110" s="160" t="s">
        <v>15</v>
      </c>
      <c r="W110" s="10" t="s">
        <v>18</v>
      </c>
      <c r="X110" s="11" t="s">
        <v>15</v>
      </c>
      <c r="Y110" s="10" t="s">
        <v>18</v>
      </c>
      <c r="Z110" s="123"/>
      <c r="AA110" s="83"/>
      <c r="AB110" s="95"/>
      <c r="AC110" s="127"/>
    </row>
    <row r="111" spans="1:29" s="2" customFormat="1" ht="12.75" customHeight="1">
      <c r="A111" s="104">
        <v>8</v>
      </c>
      <c r="B111" s="145">
        <v>39814</v>
      </c>
      <c r="C111" s="115"/>
      <c r="D111" s="116">
        <v>132102143.31798133</v>
      </c>
      <c r="E111" s="146">
        <f>D111</f>
        <v>132102143.31798133</v>
      </c>
      <c r="F111" s="116">
        <v>142357342.283085</v>
      </c>
      <c r="G111" s="146">
        <f>F111</f>
        <v>142357342.283085</v>
      </c>
      <c r="H111" s="116">
        <f aca="true" t="shared" si="75" ref="H111:I122">D111-F111</f>
        <v>-10255198.965103656</v>
      </c>
      <c r="I111" s="79">
        <f t="shared" si="75"/>
        <v>-10255198.965103656</v>
      </c>
      <c r="J111" s="116">
        <v>3687.8720998410136</v>
      </c>
      <c r="K111" s="146">
        <f>J111</f>
        <v>3687.8720998410136</v>
      </c>
      <c r="L111" s="132">
        <f>H111+J111</f>
        <v>-10251511.093003815</v>
      </c>
      <c r="M111" s="148">
        <f>L111</f>
        <v>-10251511.093003815</v>
      </c>
      <c r="N111" s="76"/>
      <c r="O111" s="116">
        <v>-10251511.093003815</v>
      </c>
      <c r="P111" s="146">
        <f>O111</f>
        <v>-10251511.093003815</v>
      </c>
      <c r="Q111" s="63"/>
      <c r="R111" s="147">
        <v>0</v>
      </c>
      <c r="S111" s="134">
        <f>R111</f>
        <v>0</v>
      </c>
      <c r="T111" s="147">
        <f aca="true" t="shared" si="76" ref="T111:U122">O111+R111</f>
        <v>-10251511.093003815</v>
      </c>
      <c r="U111" s="136">
        <f t="shared" si="76"/>
        <v>-10251511.093003815</v>
      </c>
      <c r="V111" s="116">
        <v>-1269.43</v>
      </c>
      <c r="W111" s="149">
        <f>V111</f>
        <v>-1269.43</v>
      </c>
      <c r="X111" s="150">
        <f>R111+V111</f>
        <v>-1269.43</v>
      </c>
      <c r="Y111" s="121">
        <f>X111</f>
        <v>-1269.43</v>
      </c>
      <c r="Z111" s="123"/>
      <c r="AA111" s="83"/>
      <c r="AB111" s="95"/>
      <c r="AC111" s="127"/>
    </row>
    <row r="112" spans="1:29" s="2" customFormat="1" ht="12.75" customHeight="1">
      <c r="A112" s="104">
        <v>8</v>
      </c>
      <c r="B112" s="145">
        <v>39845</v>
      </c>
      <c r="C112" s="115"/>
      <c r="D112" s="36">
        <v>126942999.31798133</v>
      </c>
      <c r="E112" s="37">
        <f aca="true" t="shared" si="77" ref="E112:E122">E111+D112</f>
        <v>259045142.63596267</v>
      </c>
      <c r="F112" s="40">
        <v>121748942.62011899</v>
      </c>
      <c r="G112" s="37">
        <f aca="true" t="shared" si="78" ref="G112:G122">G111+F112</f>
        <v>264106284.90320396</v>
      </c>
      <c r="H112" s="36">
        <f t="shared" si="75"/>
        <v>5194056.697862342</v>
      </c>
      <c r="I112" s="39">
        <f t="shared" si="75"/>
        <v>-5061142.267241299</v>
      </c>
      <c r="J112" s="36">
        <v>-1867.8347291182727</v>
      </c>
      <c r="K112" s="37">
        <f>K111+J112</f>
        <v>1820.037370722741</v>
      </c>
      <c r="L112" s="122">
        <f>H112+J112</f>
        <v>5192188.863133224</v>
      </c>
      <c r="M112" s="42">
        <f aca="true" t="shared" si="79" ref="M112:M122">M111+L112</f>
        <v>-5059322.229870591</v>
      </c>
      <c r="N112" s="38"/>
      <c r="O112" s="36">
        <v>5192188.863133224</v>
      </c>
      <c r="P112" s="37">
        <f>P111+O112</f>
        <v>-5059322.229870591</v>
      </c>
      <c r="Q112" s="63"/>
      <c r="R112" s="40">
        <v>0</v>
      </c>
      <c r="S112" s="64">
        <f>R112+S111</f>
        <v>0</v>
      </c>
      <c r="T112" s="40">
        <f t="shared" si="76"/>
        <v>5192188.863133224</v>
      </c>
      <c r="U112" s="139">
        <f t="shared" si="76"/>
        <v>-5059322.229870591</v>
      </c>
      <c r="V112" s="36">
        <v>-1146.5800000000002</v>
      </c>
      <c r="W112" s="65">
        <f>W111+V112</f>
        <v>-2416.01</v>
      </c>
      <c r="X112" s="84">
        <f aca="true" t="shared" si="80" ref="X112:X122">R112+V112</f>
        <v>-1146.5800000000002</v>
      </c>
      <c r="Y112" s="85">
        <f aca="true" t="shared" si="81" ref="Y112:Y122">X112+Y111</f>
        <v>-2416.01</v>
      </c>
      <c r="Z112" s="123"/>
      <c r="AA112" s="83"/>
      <c r="AB112" s="95"/>
      <c r="AC112" s="127"/>
    </row>
    <row r="113" spans="1:29" s="2" customFormat="1" ht="12.75" customHeight="1">
      <c r="A113" s="104">
        <v>8</v>
      </c>
      <c r="B113" s="145">
        <v>39873</v>
      </c>
      <c r="C113" s="115"/>
      <c r="D113" s="36">
        <v>129596033.31798133</v>
      </c>
      <c r="E113" s="37">
        <f t="shared" si="77"/>
        <v>388641175.95394397</v>
      </c>
      <c r="F113" s="78">
        <v>129587004.96895799</v>
      </c>
      <c r="G113" s="37">
        <f t="shared" si="78"/>
        <v>393693289.872162</v>
      </c>
      <c r="H113" s="75">
        <f t="shared" si="75"/>
        <v>9028.349023342133</v>
      </c>
      <c r="I113" s="39">
        <f t="shared" si="75"/>
        <v>-5052113.918218017</v>
      </c>
      <c r="J113" s="36">
        <v>-3.2466845922845096</v>
      </c>
      <c r="K113" s="37">
        <f aca="true" t="shared" si="82" ref="K113:K122">K112+J113</f>
        <v>1816.7906861304564</v>
      </c>
      <c r="L113" s="41">
        <f>H113+J113</f>
        <v>9025.102338749848</v>
      </c>
      <c r="M113" s="42">
        <f t="shared" si="79"/>
        <v>-5050297.127531841</v>
      </c>
      <c r="N113" s="38"/>
      <c r="O113" s="36">
        <v>9025.102338749915</v>
      </c>
      <c r="P113" s="42">
        <f>P112+O113</f>
        <v>-5050297.127531841</v>
      </c>
      <c r="Q113" s="63"/>
      <c r="R113" s="40">
        <v>0</v>
      </c>
      <c r="S113" s="64">
        <f aca="true" t="shared" si="83" ref="S113:S122">R113+S112</f>
        <v>0</v>
      </c>
      <c r="T113" s="40">
        <f t="shared" si="76"/>
        <v>9025.102338749915</v>
      </c>
      <c r="U113" s="139">
        <f t="shared" si="76"/>
        <v>-5050297.127531841</v>
      </c>
      <c r="V113" s="36">
        <v>-1269.43</v>
      </c>
      <c r="W113" s="65">
        <f aca="true" t="shared" si="84" ref="W113:W122">W112+V113</f>
        <v>-3685.4400000000005</v>
      </c>
      <c r="X113" s="83">
        <f t="shared" si="80"/>
        <v>-1269.43</v>
      </c>
      <c r="Y113" s="85">
        <f t="shared" si="81"/>
        <v>-3685.4400000000005</v>
      </c>
      <c r="Z113" s="123"/>
      <c r="AA113" s="83"/>
      <c r="AB113" s="95"/>
      <c r="AC113" s="127"/>
    </row>
    <row r="114" spans="1:29" s="2" customFormat="1" ht="12.75" customHeight="1">
      <c r="A114" s="104">
        <v>8</v>
      </c>
      <c r="B114" s="145">
        <v>39904</v>
      </c>
      <c r="C114" s="115"/>
      <c r="D114" s="36">
        <v>103945338.31798133</v>
      </c>
      <c r="E114" s="37">
        <f t="shared" si="77"/>
        <v>492586514.27192533</v>
      </c>
      <c r="F114" s="40">
        <v>107439486.44123998</v>
      </c>
      <c r="G114" s="37">
        <f t="shared" si="78"/>
        <v>501132776.31340194</v>
      </c>
      <c r="H114" s="36">
        <f t="shared" si="75"/>
        <v>-3494148.1232586503</v>
      </c>
      <c r="I114" s="39">
        <f t="shared" si="75"/>
        <v>-8546262.041476607</v>
      </c>
      <c r="J114" s="36">
        <v>1256.5306066051126</v>
      </c>
      <c r="K114" s="37">
        <f t="shared" si="82"/>
        <v>3073.321292735569</v>
      </c>
      <c r="L114" s="122">
        <f>H114+J114</f>
        <v>-3492891.592652045</v>
      </c>
      <c r="M114" s="42">
        <f t="shared" si="79"/>
        <v>-8543188.720183887</v>
      </c>
      <c r="N114" s="41"/>
      <c r="O114" s="36">
        <v>-3492891.592652045</v>
      </c>
      <c r="P114" s="37">
        <f>P113+O114</f>
        <v>-8543188.720183887</v>
      </c>
      <c r="Q114" s="63"/>
      <c r="R114" s="40">
        <v>0</v>
      </c>
      <c r="S114" s="64">
        <f t="shared" si="83"/>
        <v>0</v>
      </c>
      <c r="T114" s="40">
        <f t="shared" si="76"/>
        <v>-3492891.592652045</v>
      </c>
      <c r="U114" s="139">
        <f t="shared" si="76"/>
        <v>-8543188.720183887</v>
      </c>
      <c r="V114" s="36">
        <v>-915.92</v>
      </c>
      <c r="W114" s="65">
        <f t="shared" si="84"/>
        <v>-4601.360000000001</v>
      </c>
      <c r="X114" s="84">
        <f t="shared" si="80"/>
        <v>-915.92</v>
      </c>
      <c r="Y114" s="85">
        <f t="shared" si="81"/>
        <v>-4601.360000000001</v>
      </c>
      <c r="Z114" s="123"/>
      <c r="AA114" s="83"/>
      <c r="AB114" s="95"/>
      <c r="AC114" s="127"/>
    </row>
    <row r="115" spans="1:29" s="2" customFormat="1" ht="12.75" customHeight="1">
      <c r="A115" s="104">
        <v>8</v>
      </c>
      <c r="B115" s="145">
        <v>39934</v>
      </c>
      <c r="C115" s="115"/>
      <c r="D115" s="36">
        <v>87289510.31798133</v>
      </c>
      <c r="E115" s="37">
        <f t="shared" si="77"/>
        <v>579876024.5899067</v>
      </c>
      <c r="F115" s="40">
        <v>100022768.78705399</v>
      </c>
      <c r="G115" s="37">
        <f t="shared" si="78"/>
        <v>601155545.1004559</v>
      </c>
      <c r="H115" s="40">
        <f t="shared" si="75"/>
        <v>-12733258.469072655</v>
      </c>
      <c r="I115" s="64">
        <f t="shared" si="75"/>
        <v>-21279520.510549188</v>
      </c>
      <c r="J115" s="40">
        <v>4579.007078062743</v>
      </c>
      <c r="K115" s="37">
        <f t="shared" si="82"/>
        <v>7652.328370798312</v>
      </c>
      <c r="L115" s="159">
        <f>H115+J115</f>
        <v>-12728679.461994592</v>
      </c>
      <c r="M115" s="42">
        <f t="shared" si="79"/>
        <v>-21271868.18217848</v>
      </c>
      <c r="N115" s="42"/>
      <c r="O115" s="36">
        <v>-12092745.370905356</v>
      </c>
      <c r="P115" s="37">
        <f>P114+O115</f>
        <v>-20635934.09108924</v>
      </c>
      <c r="Q115" s="63"/>
      <c r="R115" s="40">
        <v>-635934.0910892393</v>
      </c>
      <c r="S115" s="64">
        <f t="shared" si="83"/>
        <v>-635934.0910892393</v>
      </c>
      <c r="T115" s="40">
        <f t="shared" si="76"/>
        <v>-12728679.461994596</v>
      </c>
      <c r="U115" s="139">
        <f t="shared" si="76"/>
        <v>-21271868.182178482</v>
      </c>
      <c r="V115" s="36">
        <v>-1005.17</v>
      </c>
      <c r="W115" s="65">
        <f t="shared" si="84"/>
        <v>-5606.530000000001</v>
      </c>
      <c r="X115" s="84">
        <f t="shared" si="80"/>
        <v>-636939.2610892394</v>
      </c>
      <c r="Y115" s="85">
        <f t="shared" si="81"/>
        <v>-641540.6210892394</v>
      </c>
      <c r="Z115" s="123"/>
      <c r="AA115" s="83"/>
      <c r="AB115" s="95"/>
      <c r="AC115" s="127"/>
    </row>
    <row r="116" spans="1:29" s="2" customFormat="1" ht="12.75" customHeight="1">
      <c r="A116" s="104">
        <v>8</v>
      </c>
      <c r="B116" s="145">
        <v>39965</v>
      </c>
      <c r="C116" s="115"/>
      <c r="D116" s="36">
        <v>93572695.31798133</v>
      </c>
      <c r="E116" s="37">
        <f t="shared" si="77"/>
        <v>673448719.907888</v>
      </c>
      <c r="F116" s="40">
        <v>94670137.364679</v>
      </c>
      <c r="G116" s="37">
        <f t="shared" si="78"/>
        <v>695825682.4651349</v>
      </c>
      <c r="H116" s="40">
        <f t="shared" si="75"/>
        <v>-1097442.0466976613</v>
      </c>
      <c r="I116" s="64">
        <f>E116-G116</f>
        <v>-22376962.557246804</v>
      </c>
      <c r="J116" s="40">
        <v>394.65113441296853</v>
      </c>
      <c r="K116" s="37">
        <f t="shared" si="82"/>
        <v>8046.97950521128</v>
      </c>
      <c r="L116" s="159">
        <f aca="true" t="shared" si="85" ref="L116:L122">H116+J116</f>
        <v>-1097047.3955632483</v>
      </c>
      <c r="M116" s="42">
        <f t="shared" si="79"/>
        <v>-22368915.577741727</v>
      </c>
      <c r="N116" s="42"/>
      <c r="O116" s="36">
        <v>-548523.6977816224</v>
      </c>
      <c r="P116" s="37">
        <f aca="true" t="shared" si="86" ref="P116:P122">P115+O116</f>
        <v>-21184457.788870864</v>
      </c>
      <c r="Q116" s="63"/>
      <c r="R116" s="40">
        <v>-548523.6977816243</v>
      </c>
      <c r="S116" s="64">
        <f t="shared" si="83"/>
        <v>-1184457.7888708636</v>
      </c>
      <c r="T116" s="40">
        <f t="shared" si="76"/>
        <v>-1097047.3955632467</v>
      </c>
      <c r="U116" s="139">
        <f t="shared" si="76"/>
        <v>-22368915.577741727</v>
      </c>
      <c r="V116" s="36">
        <v>-2728.02</v>
      </c>
      <c r="W116" s="65">
        <f t="shared" si="84"/>
        <v>-8334.550000000001</v>
      </c>
      <c r="X116" s="84">
        <f t="shared" si="80"/>
        <v>-551251.7177816243</v>
      </c>
      <c r="Y116" s="85">
        <f t="shared" si="81"/>
        <v>-1192792.3388708637</v>
      </c>
      <c r="Z116" s="123"/>
      <c r="AA116" s="83"/>
      <c r="AB116" s="95"/>
      <c r="AC116" s="127"/>
    </row>
    <row r="117" spans="1:29" s="2" customFormat="1" ht="12.75" customHeight="1">
      <c r="A117" s="104">
        <v>8</v>
      </c>
      <c r="B117" s="145">
        <v>39995</v>
      </c>
      <c r="C117" s="115"/>
      <c r="D117" s="36">
        <v>101039840.31798133</v>
      </c>
      <c r="E117" s="37">
        <f t="shared" si="77"/>
        <v>774488560.2258694</v>
      </c>
      <c r="F117" s="40">
        <v>103847341.92624599</v>
      </c>
      <c r="G117" s="37">
        <f t="shared" si="78"/>
        <v>799673024.3913808</v>
      </c>
      <c r="H117" s="40">
        <f t="shared" si="75"/>
        <v>-2807501.608264655</v>
      </c>
      <c r="I117" s="64">
        <f t="shared" si="75"/>
        <v>-25184464.16551137</v>
      </c>
      <c r="J117" s="40">
        <v>1009.6056533479132</v>
      </c>
      <c r="K117" s="37">
        <f t="shared" si="82"/>
        <v>9056.585158559194</v>
      </c>
      <c r="L117" s="159">
        <f t="shared" si="85"/>
        <v>-2806492.002611307</v>
      </c>
      <c r="M117" s="42">
        <f t="shared" si="79"/>
        <v>-25175407.580353033</v>
      </c>
      <c r="N117" s="42"/>
      <c r="O117" s="36">
        <v>-1403246.0013056546</v>
      </c>
      <c r="P117" s="37">
        <f t="shared" si="86"/>
        <v>-22587703.79017652</v>
      </c>
      <c r="Q117" s="63"/>
      <c r="R117" s="40">
        <v>-1403246.0013056528</v>
      </c>
      <c r="S117" s="64">
        <f t="shared" si="83"/>
        <v>-2587703.7901765164</v>
      </c>
      <c r="T117" s="40">
        <f t="shared" si="76"/>
        <v>-2806492.0026113074</v>
      </c>
      <c r="U117" s="139">
        <f t="shared" si="76"/>
        <v>-25175407.580353037</v>
      </c>
      <c r="V117" s="36">
        <v>-4307.13</v>
      </c>
      <c r="W117" s="65">
        <f t="shared" si="84"/>
        <v>-12641.68</v>
      </c>
      <c r="X117" s="84">
        <f t="shared" si="80"/>
        <v>-1407553.1313056527</v>
      </c>
      <c r="Y117" s="85">
        <f t="shared" si="81"/>
        <v>-2600345.470176516</v>
      </c>
      <c r="Z117" s="123"/>
      <c r="AA117" s="83"/>
      <c r="AB117" s="95"/>
      <c r="AC117" s="127"/>
    </row>
    <row r="118" spans="1:29" s="2" customFormat="1" ht="12.75" customHeight="1">
      <c r="A118" s="104">
        <v>8</v>
      </c>
      <c r="B118" s="145">
        <v>40026</v>
      </c>
      <c r="C118" s="115"/>
      <c r="D118" s="36">
        <v>100784418.31798133</v>
      </c>
      <c r="E118" s="37">
        <f t="shared" si="77"/>
        <v>875272978.5438508</v>
      </c>
      <c r="F118" s="40">
        <v>99566731.39868999</v>
      </c>
      <c r="G118" s="37">
        <f t="shared" si="78"/>
        <v>899239755.7900708</v>
      </c>
      <c r="H118" s="36">
        <f t="shared" si="75"/>
        <v>1217686.9192913473</v>
      </c>
      <c r="I118" s="39">
        <f t="shared" si="75"/>
        <v>-23966777.246219993</v>
      </c>
      <c r="J118" s="36">
        <v>-437.89239304629155</v>
      </c>
      <c r="K118" s="37">
        <f t="shared" si="82"/>
        <v>8618.692765512902</v>
      </c>
      <c r="L118" s="122">
        <f t="shared" si="85"/>
        <v>1217249.026898301</v>
      </c>
      <c r="M118" s="42">
        <f t="shared" si="79"/>
        <v>-23958158.55345473</v>
      </c>
      <c r="N118" s="41"/>
      <c r="O118" s="36">
        <v>608624.5134491548</v>
      </c>
      <c r="P118" s="37">
        <f t="shared" si="86"/>
        <v>-21979079.276727363</v>
      </c>
      <c r="Q118" s="63"/>
      <c r="R118" s="40">
        <v>608624.5134491511</v>
      </c>
      <c r="S118" s="64">
        <f t="shared" si="83"/>
        <v>-1979079.2767273653</v>
      </c>
      <c r="T118" s="40">
        <f t="shared" si="76"/>
        <v>1217249.0268983059</v>
      </c>
      <c r="U118" s="139">
        <f t="shared" si="76"/>
        <v>-23958158.553454727</v>
      </c>
      <c r="V118" s="36">
        <v>-8001.33</v>
      </c>
      <c r="W118" s="65">
        <f t="shared" si="84"/>
        <v>-20643.010000000002</v>
      </c>
      <c r="X118" s="84">
        <f t="shared" si="80"/>
        <v>600623.1834491511</v>
      </c>
      <c r="Y118" s="85">
        <f t="shared" si="81"/>
        <v>-1999722.286727365</v>
      </c>
      <c r="Z118" s="123"/>
      <c r="AA118" s="83"/>
      <c r="AB118" s="95"/>
      <c r="AC118" s="127"/>
    </row>
    <row r="119" spans="1:29" s="2" customFormat="1" ht="12.75" customHeight="1">
      <c r="A119" s="104">
        <v>8</v>
      </c>
      <c r="B119" s="145">
        <v>40057</v>
      </c>
      <c r="C119" s="115"/>
      <c r="D119" s="36">
        <v>109406019.31798133</v>
      </c>
      <c r="E119" s="37">
        <f t="shared" si="77"/>
        <v>984678997.8618321</v>
      </c>
      <c r="F119" s="40">
        <v>96914436.12560399</v>
      </c>
      <c r="G119" s="37">
        <f t="shared" si="78"/>
        <v>996154191.9156748</v>
      </c>
      <c r="H119" s="36">
        <f t="shared" si="75"/>
        <v>12491583.192377344</v>
      </c>
      <c r="I119" s="39">
        <f t="shared" si="75"/>
        <v>-11475194.053842664</v>
      </c>
      <c r="J119" s="36">
        <v>-4492.098231811076</v>
      </c>
      <c r="K119" s="37">
        <f t="shared" si="82"/>
        <v>4126.594533701826</v>
      </c>
      <c r="L119" s="122">
        <f t="shared" si="85"/>
        <v>12487091.094145533</v>
      </c>
      <c r="M119" s="42">
        <f t="shared" si="79"/>
        <v>-11471067.459309198</v>
      </c>
      <c r="N119" s="41"/>
      <c r="O119" s="36">
        <v>10508011.817418167</v>
      </c>
      <c r="P119" s="37">
        <f t="shared" si="86"/>
        <v>-11471067.459309196</v>
      </c>
      <c r="Q119" s="63"/>
      <c r="R119" s="40">
        <v>1979079.2767273653</v>
      </c>
      <c r="S119" s="64">
        <f t="shared" si="83"/>
        <v>0</v>
      </c>
      <c r="T119" s="40">
        <f t="shared" si="76"/>
        <v>12487091.094145533</v>
      </c>
      <c r="U119" s="139">
        <f t="shared" si="76"/>
        <v>-11471067.459309196</v>
      </c>
      <c r="V119" s="36">
        <v>-5993.669999999999</v>
      </c>
      <c r="W119" s="65">
        <f t="shared" si="84"/>
        <v>-26636.68</v>
      </c>
      <c r="X119" s="84">
        <f t="shared" si="80"/>
        <v>1973085.6067273654</v>
      </c>
      <c r="Y119" s="85">
        <f t="shared" si="81"/>
        <v>-26636.679999999702</v>
      </c>
      <c r="Z119" s="123"/>
      <c r="AA119" s="83"/>
      <c r="AB119" s="95"/>
      <c r="AC119" s="127"/>
    </row>
    <row r="120" spans="1:29" s="2" customFormat="1" ht="12.75" customHeight="1">
      <c r="A120" s="104">
        <v>8</v>
      </c>
      <c r="B120" s="145">
        <v>40087</v>
      </c>
      <c r="C120" s="115"/>
      <c r="D120" s="36">
        <v>128413053.31798133</v>
      </c>
      <c r="E120" s="37">
        <f t="shared" si="77"/>
        <v>1113092051.1798134</v>
      </c>
      <c r="F120" s="40">
        <v>109843919.71757399</v>
      </c>
      <c r="G120" s="37">
        <f t="shared" si="78"/>
        <v>1105998111.6332488</v>
      </c>
      <c r="H120" s="36">
        <f t="shared" si="75"/>
        <v>18569133.600407347</v>
      </c>
      <c r="I120" s="39">
        <f t="shared" si="75"/>
        <v>7093939.546564579</v>
      </c>
      <c r="J120" s="36">
        <v>-6677.64613404125</v>
      </c>
      <c r="K120" s="37">
        <f t="shared" si="82"/>
        <v>-2551.051600339424</v>
      </c>
      <c r="L120" s="122">
        <f t="shared" si="85"/>
        <v>18562455.954273306</v>
      </c>
      <c r="M120" s="42">
        <f t="shared" si="79"/>
        <v>7091388.494964108</v>
      </c>
      <c r="N120" s="41"/>
      <c r="O120" s="36">
        <v>18562455.954273306</v>
      </c>
      <c r="P120" s="37">
        <f t="shared" si="86"/>
        <v>7091388.49496411</v>
      </c>
      <c r="Q120" s="63"/>
      <c r="R120" s="40">
        <v>0</v>
      </c>
      <c r="S120" s="64">
        <f t="shared" si="83"/>
        <v>0</v>
      </c>
      <c r="T120" s="40">
        <f t="shared" si="76"/>
        <v>18562455.954273306</v>
      </c>
      <c r="U120" s="139">
        <f t="shared" si="76"/>
        <v>7091388.49496411</v>
      </c>
      <c r="V120" s="36">
        <v>-912.75</v>
      </c>
      <c r="W120" s="65">
        <f t="shared" si="84"/>
        <v>-27549.43</v>
      </c>
      <c r="X120" s="84">
        <f t="shared" si="80"/>
        <v>-912.75</v>
      </c>
      <c r="Y120" s="85">
        <f t="shared" si="81"/>
        <v>-27549.429999999702</v>
      </c>
      <c r="Z120" s="123"/>
      <c r="AA120" s="83"/>
      <c r="AB120" s="95"/>
      <c r="AC120" s="127"/>
    </row>
    <row r="121" spans="1:29" s="2" customFormat="1" ht="12.75" customHeight="1">
      <c r="A121" s="104">
        <v>8</v>
      </c>
      <c r="B121" s="145">
        <v>40118</v>
      </c>
      <c r="C121" s="115"/>
      <c r="D121" s="36">
        <v>127377633.31798133</v>
      </c>
      <c r="E121" s="37">
        <f t="shared" si="77"/>
        <v>1240469684.4977946</v>
      </c>
      <c r="F121" s="40">
        <v>119041969.20440999</v>
      </c>
      <c r="G121" s="37">
        <f t="shared" si="78"/>
        <v>1225040080.837659</v>
      </c>
      <c r="H121" s="36">
        <f t="shared" si="75"/>
        <v>8335664.113571346</v>
      </c>
      <c r="I121" s="39">
        <f t="shared" si="75"/>
        <v>15429603.660135746</v>
      </c>
      <c r="J121" s="36">
        <v>-2997.5881718806922</v>
      </c>
      <c r="K121" s="37">
        <f t="shared" si="82"/>
        <v>-5548.639772220116</v>
      </c>
      <c r="L121" s="122">
        <f t="shared" si="85"/>
        <v>8332666.525399465</v>
      </c>
      <c r="M121" s="42">
        <f t="shared" si="79"/>
        <v>15424055.020363573</v>
      </c>
      <c r="N121" s="41"/>
      <c r="O121" s="36">
        <v>8332666.525399465</v>
      </c>
      <c r="P121" s="37">
        <f t="shared" si="86"/>
        <v>15424055.020363575</v>
      </c>
      <c r="Q121" s="63"/>
      <c r="R121" s="40">
        <v>0</v>
      </c>
      <c r="S121" s="64">
        <f t="shared" si="83"/>
        <v>0</v>
      </c>
      <c r="T121" s="40">
        <f t="shared" si="76"/>
        <v>8332666.525399465</v>
      </c>
      <c r="U121" s="139">
        <f t="shared" si="76"/>
        <v>15424055.020363575</v>
      </c>
      <c r="V121" s="36">
        <v>-883.3000000000001</v>
      </c>
      <c r="W121" s="65">
        <f t="shared" si="84"/>
        <v>-28432.73</v>
      </c>
      <c r="X121" s="84">
        <f t="shared" si="80"/>
        <v>-883.3000000000001</v>
      </c>
      <c r="Y121" s="85">
        <f t="shared" si="81"/>
        <v>-28432.7299999997</v>
      </c>
      <c r="Z121" s="123"/>
      <c r="AA121" s="83"/>
      <c r="AB121" s="95"/>
      <c r="AC121" s="127"/>
    </row>
    <row r="122" spans="1:29" s="2" customFormat="1" ht="12.75" customHeight="1">
      <c r="A122" s="104">
        <v>8</v>
      </c>
      <c r="B122" s="145">
        <v>40148</v>
      </c>
      <c r="C122" s="115"/>
      <c r="D122" s="47">
        <v>164400268.31798133</v>
      </c>
      <c r="E122" s="48">
        <f t="shared" si="77"/>
        <v>1404869952.8157759</v>
      </c>
      <c r="F122" s="51">
        <v>149548885.175385</v>
      </c>
      <c r="G122" s="48">
        <f t="shared" si="78"/>
        <v>1374588966.0130439</v>
      </c>
      <c r="H122" s="47">
        <f t="shared" si="75"/>
        <v>14851383.142596334</v>
      </c>
      <c r="I122" s="50">
        <f t="shared" si="75"/>
        <v>30280986.80273199</v>
      </c>
      <c r="J122" s="47">
        <v>-5340.705891909078</v>
      </c>
      <c r="K122" s="48">
        <f t="shared" si="82"/>
        <v>-10889.345664129194</v>
      </c>
      <c r="L122" s="89">
        <f t="shared" si="85"/>
        <v>14846042.436704425</v>
      </c>
      <c r="M122" s="53">
        <f t="shared" si="79"/>
        <v>30270097.457067996</v>
      </c>
      <c r="N122" s="52"/>
      <c r="O122" s="36">
        <v>9710993.708170423</v>
      </c>
      <c r="P122" s="48">
        <f t="shared" si="86"/>
        <v>25135048.728533998</v>
      </c>
      <c r="Q122" s="90"/>
      <c r="R122" s="40">
        <v>5135048.728533998</v>
      </c>
      <c r="S122" s="68">
        <f t="shared" si="83"/>
        <v>5135048.728533998</v>
      </c>
      <c r="T122" s="51">
        <f t="shared" si="76"/>
        <v>14846042.436704421</v>
      </c>
      <c r="U122" s="142">
        <f t="shared" si="76"/>
        <v>30270097.457067996</v>
      </c>
      <c r="V122" s="47">
        <v>-455.5199999999999</v>
      </c>
      <c r="W122" s="71">
        <f t="shared" si="84"/>
        <v>-28888.25</v>
      </c>
      <c r="X122" s="91">
        <f t="shared" si="80"/>
        <v>5134593.208533999</v>
      </c>
      <c r="Y122" s="58">
        <f t="shared" si="81"/>
        <v>5106160.478533999</v>
      </c>
      <c r="Z122" s="123"/>
      <c r="AA122" s="83"/>
      <c r="AB122" s="95"/>
      <c r="AC122" s="127"/>
    </row>
    <row r="123" spans="1:29" s="2" customFormat="1" ht="12.75" customHeight="1">
      <c r="A123" s="104"/>
      <c r="B123" s="101"/>
      <c r="C123" s="115"/>
      <c r="D123" s="117"/>
      <c r="E123" s="148"/>
      <c r="F123" s="135"/>
      <c r="G123" s="148"/>
      <c r="H123" s="117"/>
      <c r="I123" s="117"/>
      <c r="J123" s="117"/>
      <c r="K123" s="148"/>
      <c r="L123" s="118"/>
      <c r="M123" s="148"/>
      <c r="N123" s="118"/>
      <c r="O123" s="135"/>
      <c r="P123" s="148"/>
      <c r="Q123" s="162"/>
      <c r="R123" s="135"/>
      <c r="S123" s="135"/>
      <c r="T123" s="135"/>
      <c r="U123" s="163"/>
      <c r="V123" s="117"/>
      <c r="W123" s="120"/>
      <c r="X123" s="120"/>
      <c r="Y123" s="164"/>
      <c r="Z123" s="123"/>
      <c r="AA123" s="83"/>
      <c r="AB123" s="95"/>
      <c r="AC123" s="127"/>
    </row>
    <row r="124" spans="1:29" s="2" customFormat="1" ht="12.75" customHeight="1">
      <c r="A124" s="125" t="s">
        <v>60</v>
      </c>
      <c r="B124" s="101"/>
      <c r="C124" s="115"/>
      <c r="D124" s="75"/>
      <c r="E124" s="42">
        <f>E107+E122</f>
        <v>8321804736.450998</v>
      </c>
      <c r="F124" s="78"/>
      <c r="G124" s="42">
        <f>G107+G122</f>
        <v>8295200927.55364</v>
      </c>
      <c r="H124" s="75"/>
      <c r="I124" s="75">
        <f>I107+I122</f>
        <v>26603808.897356987</v>
      </c>
      <c r="J124" s="75"/>
      <c r="K124" s="42">
        <f>K107+K122</f>
        <v>-20644.313725270775</v>
      </c>
      <c r="L124" s="41"/>
      <c r="M124" s="42"/>
      <c r="N124" s="41">
        <f>N107+M122</f>
        <v>26583163.11921449</v>
      </c>
      <c r="O124" s="78"/>
      <c r="P124" s="42">
        <f>P107+P122</f>
        <v>21778788.60087063</v>
      </c>
      <c r="Q124" s="63"/>
      <c r="R124" s="78"/>
      <c r="S124" s="78">
        <f>S107+S122</f>
        <v>4804374.482761066</v>
      </c>
      <c r="T124" s="78"/>
      <c r="U124" s="143">
        <f>U107+U122</f>
        <v>26583163.0836317</v>
      </c>
      <c r="V124" s="75"/>
      <c r="W124" s="83">
        <f>W107+W122</f>
        <v>881549.14</v>
      </c>
      <c r="X124" s="83"/>
      <c r="Y124" s="83">
        <f>Y107+Y122</f>
        <v>5685924.622761066</v>
      </c>
      <c r="Z124" s="123"/>
      <c r="AA124" s="83"/>
      <c r="AB124" s="95"/>
      <c r="AC124" s="127"/>
    </row>
    <row r="125" spans="1:29" s="2" customFormat="1" ht="12.75" customHeight="1" thickBot="1">
      <c r="A125" s="125"/>
      <c r="B125" s="101"/>
      <c r="C125" s="115"/>
      <c r="D125" s="75"/>
      <c r="E125" s="42"/>
      <c r="F125" s="78"/>
      <c r="G125" s="42"/>
      <c r="H125" s="75"/>
      <c r="I125" s="75"/>
      <c r="J125" s="75"/>
      <c r="K125" s="42"/>
      <c r="L125" s="41"/>
      <c r="M125" s="42"/>
      <c r="N125" s="41"/>
      <c r="O125" s="78"/>
      <c r="P125" s="42"/>
      <c r="Q125" s="63"/>
      <c r="R125" s="78"/>
      <c r="S125" s="78"/>
      <c r="T125" s="78"/>
      <c r="U125" s="143"/>
      <c r="V125" s="75"/>
      <c r="W125" s="83"/>
      <c r="X125" s="83"/>
      <c r="Y125" s="95"/>
      <c r="Z125" s="123"/>
      <c r="AA125" s="83"/>
      <c r="AB125" s="95"/>
      <c r="AC125" s="127"/>
    </row>
    <row r="126" spans="1:29" s="2" customFormat="1" ht="15.75" customHeight="1">
      <c r="A126" s="104"/>
      <c r="B126" s="101"/>
      <c r="C126" s="115"/>
      <c r="D126" s="191" t="s">
        <v>3</v>
      </c>
      <c r="E126" s="192"/>
      <c r="F126" s="191" t="s">
        <v>4</v>
      </c>
      <c r="G126" s="192"/>
      <c r="H126" s="191" t="s">
        <v>5</v>
      </c>
      <c r="I126" s="192"/>
      <c r="J126" s="191" t="s">
        <v>6</v>
      </c>
      <c r="K126" s="192"/>
      <c r="L126" s="191" t="s">
        <v>7</v>
      </c>
      <c r="M126" s="193"/>
      <c r="N126" s="192"/>
      <c r="O126" s="191" t="s">
        <v>8</v>
      </c>
      <c r="P126" s="192"/>
      <c r="Q126" s="126"/>
      <c r="R126" s="191" t="s">
        <v>9</v>
      </c>
      <c r="S126" s="193"/>
      <c r="T126" s="191" t="s">
        <v>10</v>
      </c>
      <c r="U126" s="193"/>
      <c r="V126" s="191" t="s">
        <v>11</v>
      </c>
      <c r="W126" s="193"/>
      <c r="X126" s="191" t="s">
        <v>12</v>
      </c>
      <c r="Y126" s="192"/>
      <c r="Z126" s="124"/>
      <c r="AA126" s="83"/>
      <c r="AB126" s="95"/>
      <c r="AC126" s="127"/>
    </row>
    <row r="127" spans="1:29" s="2" customFormat="1" ht="33" customHeight="1" thickBot="1">
      <c r="A127" s="144"/>
      <c r="B127" s="101"/>
      <c r="C127" s="115"/>
      <c r="D127" s="128" t="s">
        <v>59</v>
      </c>
      <c r="E127" s="13" t="s">
        <v>18</v>
      </c>
      <c r="F127" s="128" t="s">
        <v>4</v>
      </c>
      <c r="G127" s="13" t="s">
        <v>18</v>
      </c>
      <c r="H127" s="11" t="s">
        <v>53</v>
      </c>
      <c r="I127" s="10" t="s">
        <v>18</v>
      </c>
      <c r="J127" s="129" t="s">
        <v>15</v>
      </c>
      <c r="K127" s="13" t="s">
        <v>18</v>
      </c>
      <c r="L127" s="11" t="s">
        <v>15</v>
      </c>
      <c r="M127" s="13" t="s">
        <v>18</v>
      </c>
      <c r="N127" s="12"/>
      <c r="O127" s="11" t="s">
        <v>15</v>
      </c>
      <c r="P127" s="12" t="s">
        <v>18</v>
      </c>
      <c r="Q127" s="131"/>
      <c r="R127" s="11" t="s">
        <v>15</v>
      </c>
      <c r="S127" s="10" t="s">
        <v>18</v>
      </c>
      <c r="T127" s="11" t="s">
        <v>53</v>
      </c>
      <c r="U127" s="10" t="s">
        <v>18</v>
      </c>
      <c r="V127" s="11" t="s">
        <v>15</v>
      </c>
      <c r="W127" s="10" t="s">
        <v>18</v>
      </c>
      <c r="X127" s="11" t="s">
        <v>15</v>
      </c>
      <c r="Y127" s="10" t="s">
        <v>18</v>
      </c>
      <c r="Z127" s="123"/>
      <c r="AA127" s="83"/>
      <c r="AB127" s="95"/>
      <c r="AC127" s="127"/>
    </row>
    <row r="128" spans="1:29" s="2" customFormat="1" ht="12.75" customHeight="1">
      <c r="A128" s="104"/>
      <c r="B128" s="101"/>
      <c r="C128" s="115"/>
      <c r="D128" s="75"/>
      <c r="E128" s="42"/>
      <c r="F128" s="78"/>
      <c r="G128" s="42"/>
      <c r="H128" s="75"/>
      <c r="I128" s="75"/>
      <c r="J128" s="75"/>
      <c r="K128" s="42"/>
      <c r="L128" s="41"/>
      <c r="M128" s="42"/>
      <c r="N128" s="41"/>
      <c r="O128" s="78"/>
      <c r="P128" s="42"/>
      <c r="Q128" s="63"/>
      <c r="R128" s="78"/>
      <c r="S128" s="78"/>
      <c r="T128" s="78"/>
      <c r="U128" s="143"/>
      <c r="V128" s="75"/>
      <c r="W128" s="83"/>
      <c r="X128" s="83"/>
      <c r="Y128" s="95"/>
      <c r="Z128" s="123"/>
      <c r="AA128" s="83"/>
      <c r="AB128" s="95"/>
      <c r="AC128" s="127"/>
    </row>
    <row r="129" spans="1:29" s="2" customFormat="1" ht="12.75" customHeight="1">
      <c r="A129" s="104">
        <v>9</v>
      </c>
      <c r="B129" s="145">
        <v>40179</v>
      </c>
      <c r="C129" s="115"/>
      <c r="D129" s="116">
        <v>134953506.31798133</v>
      </c>
      <c r="E129" s="146">
        <f>D129</f>
        <v>134953506.31798133</v>
      </c>
      <c r="F129" s="147">
        <v>126298040.12619598</v>
      </c>
      <c r="G129" s="146">
        <f>F129</f>
        <v>126298040.12619598</v>
      </c>
      <c r="H129" s="116">
        <f aca="true" t="shared" si="87" ref="H129:I140">D129-F129</f>
        <v>8655466.19178535</v>
      </c>
      <c r="I129" s="79">
        <f t="shared" si="87"/>
        <v>8655466.19178535</v>
      </c>
      <c r="J129" s="116">
        <v>-3112.592197228223</v>
      </c>
      <c r="K129" s="146">
        <f>J129</f>
        <v>-3112.592197228223</v>
      </c>
      <c r="L129" s="132">
        <f>H129+J129</f>
        <v>8652353.599588122</v>
      </c>
      <c r="M129" s="148">
        <f>L129</f>
        <v>8652353.599588122</v>
      </c>
      <c r="N129" s="76"/>
      <c r="O129" s="147">
        <v>8652353.599588122</v>
      </c>
      <c r="P129" s="146">
        <f>O129</f>
        <v>8652353.599588122</v>
      </c>
      <c r="Q129" s="63"/>
      <c r="R129" s="147">
        <v>0</v>
      </c>
      <c r="S129" s="134">
        <f>R129</f>
        <v>0</v>
      </c>
      <c r="T129" s="147">
        <f aca="true" t="shared" si="88" ref="T129:U140">O129+R129</f>
        <v>8652353.599588122</v>
      </c>
      <c r="U129" s="136">
        <f t="shared" si="88"/>
        <v>8652353.599588122</v>
      </c>
      <c r="V129" s="116">
        <v>13261.390000000001</v>
      </c>
      <c r="W129" s="149">
        <f>V129</f>
        <v>13261.390000000001</v>
      </c>
      <c r="X129" s="150">
        <f>R129+V129</f>
        <v>13261.390000000001</v>
      </c>
      <c r="Y129" s="121">
        <f>X129</f>
        <v>13261.390000000001</v>
      </c>
      <c r="Z129" s="123"/>
      <c r="AA129" s="83"/>
      <c r="AB129" s="95"/>
      <c r="AC129" s="127"/>
    </row>
    <row r="130" spans="1:29" s="2" customFormat="1" ht="12.75" customHeight="1">
      <c r="A130" s="104">
        <v>9</v>
      </c>
      <c r="B130" s="145">
        <v>40210</v>
      </c>
      <c r="C130" s="115"/>
      <c r="D130" s="36">
        <v>127311731.31798133</v>
      </c>
      <c r="E130" s="37">
        <f aca="true" t="shared" si="89" ref="E130:E140">E129+D130</f>
        <v>262265237.63596267</v>
      </c>
      <c r="F130" s="40">
        <v>111110995.368774</v>
      </c>
      <c r="G130" s="37">
        <f aca="true" t="shared" si="90" ref="G130:G140">G129+F130</f>
        <v>237409035.49496996</v>
      </c>
      <c r="H130" s="36">
        <f t="shared" si="87"/>
        <v>16200735.949207336</v>
      </c>
      <c r="I130" s="39">
        <f t="shared" si="87"/>
        <v>24856202.1409927</v>
      </c>
      <c r="J130" s="36">
        <v>-5825.946654694155</v>
      </c>
      <c r="K130" s="37">
        <f>K129+J130</f>
        <v>-8938.538851922378</v>
      </c>
      <c r="L130" s="122">
        <f>H130+J130</f>
        <v>16194910.002552642</v>
      </c>
      <c r="M130" s="42">
        <f aca="true" t="shared" si="91" ref="M130:M140">M129+L130</f>
        <v>24847263.602140762</v>
      </c>
      <c r="N130" s="38"/>
      <c r="O130" s="40">
        <v>13771278.201482262</v>
      </c>
      <c r="P130" s="37">
        <f>P129+O130</f>
        <v>22423631.801070385</v>
      </c>
      <c r="Q130" s="63"/>
      <c r="R130" s="40">
        <v>2423631.801070381</v>
      </c>
      <c r="S130" s="64">
        <f>R130+S129</f>
        <v>2423631.801070381</v>
      </c>
      <c r="T130" s="40">
        <f t="shared" si="88"/>
        <v>16194910.002552643</v>
      </c>
      <c r="U130" s="139">
        <f t="shared" si="88"/>
        <v>24847263.602140766</v>
      </c>
      <c r="V130" s="36">
        <v>12193.83</v>
      </c>
      <c r="W130" s="65">
        <f>W129+V130</f>
        <v>25455.22</v>
      </c>
      <c r="X130" s="84">
        <f aca="true" t="shared" si="92" ref="X130:X140">R130+V130</f>
        <v>2435825.631070381</v>
      </c>
      <c r="Y130" s="85">
        <f aca="true" t="shared" si="93" ref="Y130:Y140">X130+Y129</f>
        <v>2449087.021070381</v>
      </c>
      <c r="Z130" s="123"/>
      <c r="AA130" s="83"/>
      <c r="AB130" s="95"/>
      <c r="AC130" s="127"/>
    </row>
    <row r="131" spans="1:29" s="2" customFormat="1" ht="12.75" customHeight="1">
      <c r="A131" s="104">
        <v>9</v>
      </c>
      <c r="B131" s="145">
        <v>40238</v>
      </c>
      <c r="C131" s="115"/>
      <c r="D131" s="40">
        <v>129436684.31798133</v>
      </c>
      <c r="E131" s="37">
        <f t="shared" si="89"/>
        <v>391701921.95394397</v>
      </c>
      <c r="F131" s="78">
        <v>118436669.296365</v>
      </c>
      <c r="G131" s="37">
        <f t="shared" si="90"/>
        <v>355845704.791335</v>
      </c>
      <c r="H131" s="75">
        <f t="shared" si="87"/>
        <v>11000015.02161634</v>
      </c>
      <c r="I131" s="78">
        <f t="shared" si="87"/>
        <v>35856217.16260898</v>
      </c>
      <c r="J131" s="40">
        <v>-3955.715401923284</v>
      </c>
      <c r="K131" s="42">
        <f aca="true" t="shared" si="94" ref="K131:K140">K130+J131</f>
        <v>-12894.254253845662</v>
      </c>
      <c r="L131" s="159">
        <f>H131+J131</f>
        <v>10996059.306214416</v>
      </c>
      <c r="M131" s="42">
        <f t="shared" si="91"/>
        <v>35843322.90835518</v>
      </c>
      <c r="N131" s="42"/>
      <c r="O131" s="40">
        <v>5498029.653107204</v>
      </c>
      <c r="P131" s="42">
        <f>P130+O131</f>
        <v>27921661.45417759</v>
      </c>
      <c r="Q131" s="63"/>
      <c r="R131" s="40">
        <v>5498029.653107207</v>
      </c>
      <c r="S131" s="78">
        <f aca="true" t="shared" si="95" ref="S131:S140">R131+S130</f>
        <v>7921661.454177588</v>
      </c>
      <c r="T131" s="40">
        <f t="shared" si="88"/>
        <v>10996059.30621441</v>
      </c>
      <c r="U131" s="143">
        <f t="shared" si="88"/>
        <v>35843322.90835518</v>
      </c>
      <c r="V131" s="40">
        <v>20440.829999999998</v>
      </c>
      <c r="W131" s="83">
        <f aca="true" t="shared" si="96" ref="W131:W140">W130+V131</f>
        <v>45896.05</v>
      </c>
      <c r="X131" s="84">
        <f t="shared" si="92"/>
        <v>5518470.483107207</v>
      </c>
      <c r="Y131" s="65">
        <f t="shared" si="93"/>
        <v>7967557.504177589</v>
      </c>
      <c r="Z131" s="123"/>
      <c r="AA131" s="83"/>
      <c r="AB131" s="95"/>
      <c r="AC131" s="127"/>
    </row>
    <row r="132" spans="1:29" s="2" customFormat="1" ht="12.75" customHeight="1">
      <c r="A132" s="104">
        <v>9</v>
      </c>
      <c r="B132" s="145">
        <v>40269</v>
      </c>
      <c r="C132" s="115"/>
      <c r="D132" s="40">
        <v>104419583.30431288</v>
      </c>
      <c r="E132" s="37">
        <f t="shared" si="89"/>
        <v>496121505.25825685</v>
      </c>
      <c r="F132" s="78">
        <v>110235654.19706452</v>
      </c>
      <c r="G132" s="37">
        <f t="shared" si="90"/>
        <v>466081358.9883995</v>
      </c>
      <c r="H132" s="36">
        <f t="shared" si="87"/>
        <v>-5816070.892751634</v>
      </c>
      <c r="I132" s="39">
        <f t="shared" si="87"/>
        <v>30040146.269857347</v>
      </c>
      <c r="J132" s="36">
        <v>2044.653293179348</v>
      </c>
      <c r="K132" s="37">
        <f t="shared" si="94"/>
        <v>-10849.600960666314</v>
      </c>
      <c r="L132" s="122">
        <f>H132+J132</f>
        <v>-5814026.239458455</v>
      </c>
      <c r="M132" s="42">
        <f t="shared" si="91"/>
        <v>30029296.66889672</v>
      </c>
      <c r="N132" s="41"/>
      <c r="O132" s="40">
        <v>-2907013.1197292283</v>
      </c>
      <c r="P132" s="37">
        <f>P131+O132</f>
        <v>25014648.33444836</v>
      </c>
      <c r="Q132" s="63"/>
      <c r="R132" s="40">
        <v>-2907013.1197292283</v>
      </c>
      <c r="S132" s="64">
        <f t="shared" si="95"/>
        <v>5014648.33444836</v>
      </c>
      <c r="T132" s="40">
        <f t="shared" si="88"/>
        <v>-5814026.239458457</v>
      </c>
      <c r="U132" s="139">
        <f t="shared" si="88"/>
        <v>30029296.66889672</v>
      </c>
      <c r="V132" s="36">
        <v>33735.37</v>
      </c>
      <c r="W132" s="65">
        <f t="shared" si="96"/>
        <v>79631.42000000001</v>
      </c>
      <c r="X132" s="84">
        <f t="shared" si="92"/>
        <v>-2873277.749729228</v>
      </c>
      <c r="Y132" s="85">
        <f t="shared" si="93"/>
        <v>5094279.754448361</v>
      </c>
      <c r="Z132" s="123"/>
      <c r="AA132" s="83"/>
      <c r="AB132" s="95"/>
      <c r="AC132" s="127"/>
    </row>
    <row r="133" spans="1:29" s="2" customFormat="1" ht="12.75" customHeight="1">
      <c r="A133" s="104">
        <v>9</v>
      </c>
      <c r="B133" s="145">
        <v>40299</v>
      </c>
      <c r="C133" s="115"/>
      <c r="D133" s="36">
        <v>90656776.73493554</v>
      </c>
      <c r="E133" s="37">
        <f t="shared" si="89"/>
        <v>586778281.9931924</v>
      </c>
      <c r="F133" s="40">
        <v>104215280.791571</v>
      </c>
      <c r="G133" s="37">
        <f t="shared" si="90"/>
        <v>570296639.7799705</v>
      </c>
      <c r="H133" s="40">
        <f t="shared" si="87"/>
        <v>-13558504.05663547</v>
      </c>
      <c r="I133" s="64">
        <f t="shared" si="87"/>
        <v>16481642.213221908</v>
      </c>
      <c r="J133" s="40">
        <v>4733.273766171187</v>
      </c>
      <c r="K133" s="37">
        <f t="shared" si="94"/>
        <v>-6116.327194495127</v>
      </c>
      <c r="L133" s="159">
        <f>H133+J133</f>
        <v>-13553770.782869298</v>
      </c>
      <c r="M133" s="42">
        <f>M132+L133</f>
        <v>16475525.886027422</v>
      </c>
      <c r="N133" s="42"/>
      <c r="O133" s="40">
        <v>-8539122.448420942</v>
      </c>
      <c r="P133" s="37">
        <f>P132+O133</f>
        <v>16475525.886027418</v>
      </c>
      <c r="Q133" s="63"/>
      <c r="R133" s="40">
        <v>-5014648.33444836</v>
      </c>
      <c r="S133" s="64">
        <f t="shared" si="95"/>
        <v>0</v>
      </c>
      <c r="T133" s="40">
        <f t="shared" si="88"/>
        <v>-13553770.782869302</v>
      </c>
      <c r="U133" s="139">
        <f t="shared" si="88"/>
        <v>16475525.886027418</v>
      </c>
      <c r="V133" s="36">
        <v>26656.690000000002</v>
      </c>
      <c r="W133" s="65">
        <f t="shared" si="96"/>
        <v>106288.11000000002</v>
      </c>
      <c r="X133" s="84">
        <f t="shared" si="92"/>
        <v>-4987991.6444483595</v>
      </c>
      <c r="Y133" s="85">
        <f t="shared" si="93"/>
        <v>106288.11000000127</v>
      </c>
      <c r="Z133" s="123"/>
      <c r="AA133" s="83"/>
      <c r="AB133" s="95"/>
      <c r="AC133" s="127"/>
    </row>
    <row r="134" spans="1:29" s="2" customFormat="1" ht="12.75" customHeight="1">
      <c r="A134" s="104">
        <v>9</v>
      </c>
      <c r="B134" s="145">
        <v>40330</v>
      </c>
      <c r="C134" s="165"/>
      <c r="D134" s="36">
        <v>99678045.73493554</v>
      </c>
      <c r="E134" s="37">
        <f t="shared" si="89"/>
        <v>686456327.728128</v>
      </c>
      <c r="F134" s="40">
        <v>90335556.644137</v>
      </c>
      <c r="G134" s="37">
        <f t="shared" si="90"/>
        <v>660632196.4241076</v>
      </c>
      <c r="H134" s="40">
        <f t="shared" si="87"/>
        <v>9342489.090798542</v>
      </c>
      <c r="I134" s="64">
        <f t="shared" si="87"/>
        <v>25824131.304020405</v>
      </c>
      <c r="J134" s="40">
        <v>-3261.462941598147</v>
      </c>
      <c r="K134" s="37">
        <f t="shared" si="94"/>
        <v>-9377.790136093274</v>
      </c>
      <c r="L134" s="159">
        <f aca="true" t="shared" si="97" ref="L134:L140">H134+J134</f>
        <v>9339227.627856944</v>
      </c>
      <c r="M134" s="42">
        <f t="shared" si="91"/>
        <v>25814753.513884366</v>
      </c>
      <c r="N134" s="42"/>
      <c r="O134" s="40">
        <v>6431850.870914765</v>
      </c>
      <c r="P134" s="37">
        <f aca="true" t="shared" si="98" ref="P134:P140">P133+O134</f>
        <v>22907376.756942183</v>
      </c>
      <c r="Q134" s="63"/>
      <c r="R134" s="40">
        <v>2907376.756942183</v>
      </c>
      <c r="S134" s="64">
        <f t="shared" si="95"/>
        <v>2907376.756942183</v>
      </c>
      <c r="T134" s="40">
        <f t="shared" si="88"/>
        <v>9339227.627856947</v>
      </c>
      <c r="U134" s="139">
        <f t="shared" si="88"/>
        <v>25814753.513884366</v>
      </c>
      <c r="V134" s="36">
        <v>13092.48</v>
      </c>
      <c r="W134" s="65">
        <f t="shared" si="96"/>
        <v>119380.59000000001</v>
      </c>
      <c r="X134" s="84">
        <f t="shared" si="92"/>
        <v>2920469.2369421828</v>
      </c>
      <c r="Y134" s="85">
        <f t="shared" si="93"/>
        <v>3026757.346942184</v>
      </c>
      <c r="Z134" s="123"/>
      <c r="AA134" s="83"/>
      <c r="AB134" s="95"/>
      <c r="AC134" s="127"/>
    </row>
    <row r="135" spans="1:29" s="2" customFormat="1" ht="12.75" customHeight="1">
      <c r="A135" s="104">
        <v>9</v>
      </c>
      <c r="B135" s="145">
        <v>40360</v>
      </c>
      <c r="C135" s="115"/>
      <c r="D135" s="36">
        <v>93519760.73493554</v>
      </c>
      <c r="E135" s="37">
        <f t="shared" si="89"/>
        <v>779976088.4630635</v>
      </c>
      <c r="F135" s="40">
        <v>101296002.284303</v>
      </c>
      <c r="G135" s="37">
        <f t="shared" si="90"/>
        <v>761928198.7084105</v>
      </c>
      <c r="H135" s="40">
        <f t="shared" si="87"/>
        <v>-7776241.549367458</v>
      </c>
      <c r="I135" s="64">
        <f t="shared" si="87"/>
        <v>18047889.754652977</v>
      </c>
      <c r="J135" s="40">
        <v>2714.685924883932</v>
      </c>
      <c r="K135" s="37">
        <f t="shared" si="94"/>
        <v>-6663.104211209342</v>
      </c>
      <c r="L135" s="159">
        <f t="shared" si="97"/>
        <v>-7773526.863442574</v>
      </c>
      <c r="M135" s="42">
        <f t="shared" si="91"/>
        <v>18041226.65044179</v>
      </c>
      <c r="N135" s="42"/>
      <c r="O135" s="40">
        <v>-4866150.106500395</v>
      </c>
      <c r="P135" s="37">
        <f t="shared" si="98"/>
        <v>18041226.650441788</v>
      </c>
      <c r="Q135" s="63"/>
      <c r="R135" s="40">
        <v>-2907376.756942183</v>
      </c>
      <c r="S135" s="64">
        <f t="shared" si="95"/>
        <v>0</v>
      </c>
      <c r="T135" s="40">
        <f t="shared" si="88"/>
        <v>-7773526.863442577</v>
      </c>
      <c r="U135" s="139">
        <f t="shared" si="88"/>
        <v>18041226.650441788</v>
      </c>
      <c r="V135" s="36">
        <v>21027.670000000002</v>
      </c>
      <c r="W135" s="65">
        <f t="shared" si="96"/>
        <v>140408.26</v>
      </c>
      <c r="X135" s="84">
        <f t="shared" si="92"/>
        <v>-2886349.086942183</v>
      </c>
      <c r="Y135" s="85">
        <f t="shared" si="93"/>
        <v>140408.26000000117</v>
      </c>
      <c r="Z135" s="123"/>
      <c r="AA135" s="83"/>
      <c r="AB135" s="95"/>
      <c r="AC135" s="127"/>
    </row>
    <row r="136" spans="1:29" s="2" customFormat="1" ht="12.75" customHeight="1">
      <c r="A136" s="104">
        <v>9</v>
      </c>
      <c r="B136" s="145">
        <v>40391</v>
      </c>
      <c r="C136" s="115"/>
      <c r="D136" s="36">
        <v>97662227.73493554</v>
      </c>
      <c r="E136" s="37">
        <f t="shared" si="89"/>
        <v>877638316.197999</v>
      </c>
      <c r="F136" s="40">
        <v>101910767.750628</v>
      </c>
      <c r="G136" s="37">
        <f t="shared" si="90"/>
        <v>863838966.4590385</v>
      </c>
      <c r="H136" s="36">
        <f t="shared" si="87"/>
        <v>-4248540.015692458</v>
      </c>
      <c r="I136" s="39">
        <f t="shared" si="87"/>
        <v>13799349.738960505</v>
      </c>
      <c r="J136" s="36">
        <v>1483.1653194781393</v>
      </c>
      <c r="K136" s="37">
        <f t="shared" si="94"/>
        <v>-5179.938891731203</v>
      </c>
      <c r="L136" s="122">
        <f t="shared" si="97"/>
        <v>-4247056.850372979</v>
      </c>
      <c r="M136" s="42">
        <f t="shared" si="91"/>
        <v>13794169.800068812</v>
      </c>
      <c r="N136" s="41"/>
      <c r="O136" s="40">
        <v>-4247056.850372978</v>
      </c>
      <c r="P136" s="37">
        <f t="shared" si="98"/>
        <v>13794169.80006881</v>
      </c>
      <c r="Q136" s="63"/>
      <c r="R136" s="40">
        <v>0</v>
      </c>
      <c r="S136" s="64">
        <f t="shared" si="95"/>
        <v>0</v>
      </c>
      <c r="T136" s="40">
        <f t="shared" si="88"/>
        <v>-4247056.850372978</v>
      </c>
      <c r="U136" s="139">
        <f t="shared" si="88"/>
        <v>13794169.80006881</v>
      </c>
      <c r="V136" s="36">
        <v>13261.390000000001</v>
      </c>
      <c r="W136" s="65">
        <f t="shared" si="96"/>
        <v>153669.65000000002</v>
      </c>
      <c r="X136" s="84">
        <f t="shared" si="92"/>
        <v>13261.390000000001</v>
      </c>
      <c r="Y136" s="85">
        <f t="shared" si="93"/>
        <v>153669.6500000012</v>
      </c>
      <c r="Z136" s="123"/>
      <c r="AA136" s="83"/>
      <c r="AB136" s="95"/>
      <c r="AC136" s="127"/>
    </row>
    <row r="137" spans="1:29" s="2" customFormat="1" ht="12.75" customHeight="1">
      <c r="A137" s="104">
        <v>9</v>
      </c>
      <c r="B137" s="145">
        <v>40422</v>
      </c>
      <c r="C137" s="115"/>
      <c r="D137" s="36">
        <v>105254060.73493554</v>
      </c>
      <c r="E137" s="37">
        <f t="shared" si="89"/>
        <v>982892376.9329345</v>
      </c>
      <c r="F137" s="40">
        <v>97163878.735435</v>
      </c>
      <c r="G137" s="37">
        <f t="shared" si="90"/>
        <v>961002845.1944735</v>
      </c>
      <c r="H137" s="36">
        <f t="shared" si="87"/>
        <v>8090181.999500543</v>
      </c>
      <c r="I137" s="39">
        <f t="shared" si="87"/>
        <v>21889531.738461018</v>
      </c>
      <c r="J137" s="36">
        <v>-2824.282536025159</v>
      </c>
      <c r="K137" s="37">
        <f t="shared" si="94"/>
        <v>-8004.221427756362</v>
      </c>
      <c r="L137" s="122">
        <f t="shared" si="97"/>
        <v>8087357.716964518</v>
      </c>
      <c r="M137" s="42">
        <f t="shared" si="91"/>
        <v>21881527.51703333</v>
      </c>
      <c r="N137" s="41"/>
      <c r="O137" s="40">
        <v>7146593.958447851</v>
      </c>
      <c r="P137" s="37">
        <f t="shared" si="98"/>
        <v>20940763.75851666</v>
      </c>
      <c r="Q137" s="63"/>
      <c r="R137" s="40">
        <v>940763.7585166655</v>
      </c>
      <c r="S137" s="64">
        <f t="shared" si="95"/>
        <v>940763.7585166655</v>
      </c>
      <c r="T137" s="40">
        <f t="shared" si="88"/>
        <v>8087357.716964517</v>
      </c>
      <c r="U137" s="139">
        <f t="shared" si="88"/>
        <v>21881527.517033327</v>
      </c>
      <c r="V137" s="36">
        <v>12917.369999999999</v>
      </c>
      <c r="W137" s="65">
        <f t="shared" si="96"/>
        <v>166587.02000000002</v>
      </c>
      <c r="X137" s="84">
        <f t="shared" si="92"/>
        <v>953681.1285166655</v>
      </c>
      <c r="Y137" s="85">
        <f t="shared" si="93"/>
        <v>1107350.7785166667</v>
      </c>
      <c r="Z137" s="123"/>
      <c r="AA137" s="83"/>
      <c r="AB137" s="95"/>
      <c r="AC137" s="127"/>
    </row>
    <row r="138" spans="1:29" s="2" customFormat="1" ht="12.75" customHeight="1">
      <c r="A138" s="104">
        <v>9</v>
      </c>
      <c r="B138" s="145">
        <v>40452</v>
      </c>
      <c r="C138" s="115"/>
      <c r="D138" s="36">
        <v>113891198.73493554</v>
      </c>
      <c r="E138" s="37">
        <f t="shared" si="89"/>
        <v>1096783575.66787</v>
      </c>
      <c r="F138" s="40">
        <v>108947212.127181</v>
      </c>
      <c r="G138" s="37">
        <f t="shared" si="90"/>
        <v>1069950057.3216546</v>
      </c>
      <c r="H138" s="36">
        <f t="shared" si="87"/>
        <v>4943986.607754543</v>
      </c>
      <c r="I138" s="39">
        <f t="shared" si="87"/>
        <v>26833518.346215487</v>
      </c>
      <c r="J138" s="36">
        <v>-1725.9457247667015</v>
      </c>
      <c r="K138" s="37">
        <f t="shared" si="94"/>
        <v>-9730.167152523063</v>
      </c>
      <c r="L138" s="122">
        <f t="shared" si="97"/>
        <v>4942260.662029777</v>
      </c>
      <c r="M138" s="42">
        <f t="shared" si="91"/>
        <v>26823788.179063108</v>
      </c>
      <c r="N138" s="41"/>
      <c r="O138" s="40">
        <v>2471130.331014894</v>
      </c>
      <c r="P138" s="37">
        <f t="shared" si="98"/>
        <v>23411894.089531556</v>
      </c>
      <c r="Q138" s="63"/>
      <c r="R138" s="40">
        <v>2471130.3310148884</v>
      </c>
      <c r="S138" s="64">
        <f t="shared" si="95"/>
        <v>3411894.089531554</v>
      </c>
      <c r="T138" s="40">
        <f t="shared" si="88"/>
        <v>4942260.662029782</v>
      </c>
      <c r="U138" s="139">
        <f t="shared" si="88"/>
        <v>26823788.17906311</v>
      </c>
      <c r="V138" s="36">
        <v>16078.19</v>
      </c>
      <c r="W138" s="65">
        <f t="shared" si="96"/>
        <v>182665.21000000002</v>
      </c>
      <c r="X138" s="84">
        <f t="shared" si="92"/>
        <v>2487208.5210148883</v>
      </c>
      <c r="Y138" s="85">
        <f t="shared" si="93"/>
        <v>3594559.299531555</v>
      </c>
      <c r="Z138" s="123"/>
      <c r="AA138" s="83"/>
      <c r="AB138" s="95"/>
      <c r="AC138" s="127"/>
    </row>
    <row r="139" spans="1:29" s="2" customFormat="1" ht="12.75" customHeight="1">
      <c r="A139" s="104">
        <v>9</v>
      </c>
      <c r="B139" s="145">
        <v>40483</v>
      </c>
      <c r="C139" s="115"/>
      <c r="D139" s="36">
        <v>127729035.37493554</v>
      </c>
      <c r="E139" s="37">
        <f t="shared" si="89"/>
        <v>1224512611.0428057</v>
      </c>
      <c r="F139" s="40">
        <v>127209680.876862</v>
      </c>
      <c r="G139" s="37">
        <f t="shared" si="90"/>
        <v>1197159738.1985166</v>
      </c>
      <c r="H139" s="36">
        <f t="shared" si="87"/>
        <v>519354.4980735332</v>
      </c>
      <c r="I139" s="39">
        <f t="shared" si="87"/>
        <v>27352872.844289064</v>
      </c>
      <c r="J139" s="36">
        <v>-181.30665527743986</v>
      </c>
      <c r="K139" s="37">
        <f t="shared" si="94"/>
        <v>-9911.473807800503</v>
      </c>
      <c r="L139" s="122">
        <f t="shared" si="97"/>
        <v>519173.19141825574</v>
      </c>
      <c r="M139" s="42">
        <f t="shared" si="91"/>
        <v>27342961.370481364</v>
      </c>
      <c r="N139" s="41"/>
      <c r="O139" s="40">
        <v>259586.59570912272</v>
      </c>
      <c r="P139" s="37">
        <f t="shared" si="98"/>
        <v>23671480.68524068</v>
      </c>
      <c r="Q139" s="63"/>
      <c r="R139" s="40">
        <v>259586.5957091283</v>
      </c>
      <c r="S139" s="64">
        <f t="shared" si="95"/>
        <v>3671480.685240682</v>
      </c>
      <c r="T139" s="40">
        <f t="shared" si="88"/>
        <v>519173.191418251</v>
      </c>
      <c r="U139" s="139">
        <f t="shared" si="88"/>
        <v>27342961.37048136</v>
      </c>
      <c r="V139" s="36">
        <v>21970.68</v>
      </c>
      <c r="W139" s="65">
        <f t="shared" si="96"/>
        <v>204635.89</v>
      </c>
      <c r="X139" s="84">
        <f t="shared" si="92"/>
        <v>281557.2757091283</v>
      </c>
      <c r="Y139" s="85">
        <f t="shared" si="93"/>
        <v>3876116.5752406833</v>
      </c>
      <c r="Z139" s="123"/>
      <c r="AA139" s="83"/>
      <c r="AB139" s="95"/>
      <c r="AC139" s="127"/>
    </row>
    <row r="140" spans="1:29" s="2" customFormat="1" ht="12.75" customHeight="1">
      <c r="A140" s="104">
        <v>9</v>
      </c>
      <c r="B140" s="145">
        <v>40513</v>
      </c>
      <c r="C140" s="115"/>
      <c r="D140" s="36">
        <v>148516484.73493555</v>
      </c>
      <c r="E140" s="37">
        <f t="shared" si="89"/>
        <v>1373029095.7777412</v>
      </c>
      <c r="F140" s="40">
        <v>139692837.537413</v>
      </c>
      <c r="G140" s="37">
        <f t="shared" si="90"/>
        <v>1336852575.7359295</v>
      </c>
      <c r="H140" s="36">
        <f t="shared" si="87"/>
        <v>8823647.19752255</v>
      </c>
      <c r="I140" s="39">
        <f t="shared" si="87"/>
        <v>36176520.041811705</v>
      </c>
      <c r="J140" s="36">
        <v>-3080.335236655548</v>
      </c>
      <c r="K140" s="37">
        <f t="shared" si="94"/>
        <v>-12991.809044456051</v>
      </c>
      <c r="L140" s="122">
        <f t="shared" si="97"/>
        <v>8820566.862285895</v>
      </c>
      <c r="M140" s="42">
        <f t="shared" si="91"/>
        <v>36163528.23276726</v>
      </c>
      <c r="N140" s="41"/>
      <c r="O140" s="40">
        <v>4410283.431142956</v>
      </c>
      <c r="P140" s="37">
        <f t="shared" si="98"/>
        <v>28081764.116383635</v>
      </c>
      <c r="Q140" s="63"/>
      <c r="R140" s="40">
        <v>4410283.431142949</v>
      </c>
      <c r="S140" s="64">
        <f t="shared" si="95"/>
        <v>8081764.116383631</v>
      </c>
      <c r="T140" s="40">
        <f t="shared" si="88"/>
        <v>8820566.862285905</v>
      </c>
      <c r="U140" s="139">
        <f t="shared" si="88"/>
        <v>36163528.23276727</v>
      </c>
      <c r="V140" s="36">
        <v>23788.38</v>
      </c>
      <c r="W140" s="65">
        <f t="shared" si="96"/>
        <v>228424.27000000002</v>
      </c>
      <c r="X140" s="84">
        <f t="shared" si="92"/>
        <v>4434071.811142948</v>
      </c>
      <c r="Y140" s="85">
        <f t="shared" si="93"/>
        <v>8310188.386383632</v>
      </c>
      <c r="Z140" s="123"/>
      <c r="AA140" s="83"/>
      <c r="AB140" s="95"/>
      <c r="AC140" s="127"/>
    </row>
    <row r="141" spans="1:29" s="2" customFormat="1" ht="15" customHeight="1">
      <c r="A141" s="104"/>
      <c r="B141" s="145"/>
      <c r="C141" s="115"/>
      <c r="D141" s="117"/>
      <c r="E141" s="148"/>
      <c r="F141" s="135"/>
      <c r="G141" s="148"/>
      <c r="H141" s="117"/>
      <c r="I141" s="117"/>
      <c r="J141" s="117"/>
      <c r="K141" s="148"/>
      <c r="L141" s="118"/>
      <c r="M141" s="148"/>
      <c r="N141" s="118"/>
      <c r="O141" s="135"/>
      <c r="P141" s="148"/>
      <c r="Q141" s="162"/>
      <c r="R141" s="135"/>
      <c r="S141" s="135"/>
      <c r="T141" s="135"/>
      <c r="U141" s="163"/>
      <c r="V141" s="117"/>
      <c r="W141" s="120"/>
      <c r="X141" s="120"/>
      <c r="Y141" s="164"/>
      <c r="Z141" s="123"/>
      <c r="AA141" s="83"/>
      <c r="AB141" s="95"/>
      <c r="AC141" s="127"/>
    </row>
    <row r="142" spans="1:29" s="2" customFormat="1" ht="12.75" customHeight="1">
      <c r="A142" s="104">
        <v>10</v>
      </c>
      <c r="B142" s="145">
        <v>40544</v>
      </c>
      <c r="C142" s="115"/>
      <c r="D142" s="116">
        <v>136860616.73493555</v>
      </c>
      <c r="E142" s="146">
        <f>D142</f>
        <v>136860616.73493555</v>
      </c>
      <c r="F142" s="147">
        <v>140508765.955711</v>
      </c>
      <c r="G142" s="146">
        <f>F142</f>
        <v>140508765.955711</v>
      </c>
      <c r="H142" s="116">
        <f aca="true" t="shared" si="99" ref="H142:I153">D142-F142</f>
        <v>-3648149.2207754552</v>
      </c>
      <c r="I142" s="79">
        <f t="shared" si="99"/>
        <v>-3648149.2207754552</v>
      </c>
      <c r="J142" s="116">
        <v>1273.5688929725438</v>
      </c>
      <c r="K142" s="146">
        <f>J142</f>
        <v>1273.5688929725438</v>
      </c>
      <c r="L142" s="132">
        <f>H142+J142</f>
        <v>-3646875.6518824827</v>
      </c>
      <c r="M142" s="148">
        <f>L142</f>
        <v>-3646875.6518824827</v>
      </c>
      <c r="N142" s="76"/>
      <c r="O142" s="147">
        <v>-3646875.6518824846</v>
      </c>
      <c r="P142" s="146">
        <f>O142</f>
        <v>-3646875.6518824846</v>
      </c>
      <c r="Q142" s="63"/>
      <c r="R142" s="147">
        <v>0</v>
      </c>
      <c r="S142" s="134">
        <f>R142</f>
        <v>0</v>
      </c>
      <c r="T142" s="147">
        <f aca="true" t="shared" si="100" ref="T142:U153">O142+R142</f>
        <v>-3646875.6518824846</v>
      </c>
      <c r="U142" s="136">
        <f t="shared" si="100"/>
        <v>-3646875.6518824846</v>
      </c>
      <c r="V142" s="116">
        <v>35569.28</v>
      </c>
      <c r="W142" s="149">
        <f>V142</f>
        <v>35569.28</v>
      </c>
      <c r="X142" s="150">
        <f>R142+V142</f>
        <v>35569.28</v>
      </c>
      <c r="Y142" s="121">
        <f>X142</f>
        <v>35569.28</v>
      </c>
      <c r="Z142" s="123"/>
      <c r="AA142" s="83"/>
      <c r="AB142" s="95"/>
      <c r="AC142" s="127"/>
    </row>
    <row r="143" spans="1:29" s="2" customFormat="1" ht="12.75" customHeight="1">
      <c r="A143" s="104">
        <v>10</v>
      </c>
      <c r="B143" s="145">
        <v>40575</v>
      </c>
      <c r="C143" s="115"/>
      <c r="D143" s="36">
        <v>130443863.73493554</v>
      </c>
      <c r="E143" s="37">
        <f aca="true" t="shared" si="101" ref="E143:E153">E142+D143</f>
        <v>267304480.4698711</v>
      </c>
      <c r="F143" s="40">
        <v>127314917.371981</v>
      </c>
      <c r="G143" s="37">
        <f aca="true" t="shared" si="102" ref="G143:G153">G142+F143</f>
        <v>267823683.327692</v>
      </c>
      <c r="H143" s="36">
        <f t="shared" si="99"/>
        <v>3128946.362954542</v>
      </c>
      <c r="I143" s="39">
        <f t="shared" si="99"/>
        <v>-519202.8578208983</v>
      </c>
      <c r="J143" s="36">
        <v>-1092.315175307449</v>
      </c>
      <c r="K143" s="37">
        <f>K142+J143</f>
        <v>181.25371766509488</v>
      </c>
      <c r="L143" s="122">
        <f>H143+J143</f>
        <v>3127854.0477792346</v>
      </c>
      <c r="M143" s="42">
        <f aca="true" t="shared" si="103" ref="M143:M153">M142+L143</f>
        <v>-519021.6041032481</v>
      </c>
      <c r="N143" s="38"/>
      <c r="O143" s="40">
        <v>3127854.0477792397</v>
      </c>
      <c r="P143" s="37">
        <f>P142+O143</f>
        <v>-519021.60410324484</v>
      </c>
      <c r="Q143" s="63"/>
      <c r="R143" s="40">
        <v>0</v>
      </c>
      <c r="S143" s="64">
        <f>R143+S142</f>
        <v>0</v>
      </c>
      <c r="T143" s="40">
        <f t="shared" si="100"/>
        <v>3127854.0477792397</v>
      </c>
      <c r="U143" s="139">
        <f t="shared" si="100"/>
        <v>-519021.60410324484</v>
      </c>
      <c r="V143" s="36">
        <v>32127.09</v>
      </c>
      <c r="W143" s="65">
        <f>W142+V143</f>
        <v>67696.37</v>
      </c>
      <c r="X143" s="84">
        <f aca="true" t="shared" si="104" ref="X143:X153">R143+V143</f>
        <v>32127.09</v>
      </c>
      <c r="Y143" s="85">
        <f aca="true" t="shared" si="105" ref="Y143:Y153">X143+Y142</f>
        <v>67696.37</v>
      </c>
      <c r="Z143" s="123"/>
      <c r="AA143" s="83"/>
      <c r="AB143" s="95"/>
      <c r="AC143" s="127"/>
    </row>
    <row r="144" spans="1:29" s="2" customFormat="1" ht="12.75" customHeight="1">
      <c r="A144" s="104">
        <v>10</v>
      </c>
      <c r="B144" s="145">
        <v>40603</v>
      </c>
      <c r="C144" s="115"/>
      <c r="D144" s="40">
        <v>122241271.73493554</v>
      </c>
      <c r="E144" s="37">
        <f t="shared" si="101"/>
        <v>389545752.2048066</v>
      </c>
      <c r="F144" s="78">
        <v>126505123.360721</v>
      </c>
      <c r="G144" s="37">
        <f t="shared" si="102"/>
        <v>394328806.688413</v>
      </c>
      <c r="H144" s="75">
        <f t="shared" si="99"/>
        <v>-4263851.62578547</v>
      </c>
      <c r="I144" s="78">
        <f t="shared" si="99"/>
        <v>-4783054.483606398</v>
      </c>
      <c r="J144" s="40">
        <v>1488.510602561757</v>
      </c>
      <c r="K144" s="42">
        <f aca="true" t="shared" si="106" ref="K144:K153">K143+J144</f>
        <v>1669.7643202268519</v>
      </c>
      <c r="L144" s="159">
        <f>H144+J144</f>
        <v>-4262363.115182908</v>
      </c>
      <c r="M144" s="42">
        <f t="shared" si="103"/>
        <v>-4781384.719286157</v>
      </c>
      <c r="N144" s="42"/>
      <c r="O144" s="40">
        <v>-4262363.115182914</v>
      </c>
      <c r="P144" s="42">
        <f>P143+O144</f>
        <v>-4781384.719286159</v>
      </c>
      <c r="Q144" s="63"/>
      <c r="R144" s="40">
        <v>0</v>
      </c>
      <c r="S144" s="78">
        <f aca="true" t="shared" si="107" ref="S144:S153">R144+S143</f>
        <v>0</v>
      </c>
      <c r="T144" s="40">
        <f t="shared" si="100"/>
        <v>-4262363.115182914</v>
      </c>
      <c r="U144" s="143">
        <f t="shared" si="100"/>
        <v>-4781384.719286159</v>
      </c>
      <c r="V144" s="36">
        <v>35569.28</v>
      </c>
      <c r="W144" s="83">
        <f aca="true" t="shared" si="108" ref="W144:W153">W143+V144</f>
        <v>103265.65</v>
      </c>
      <c r="X144" s="84">
        <f t="shared" si="104"/>
        <v>35569.28</v>
      </c>
      <c r="Y144" s="65">
        <f t="shared" si="105"/>
        <v>103265.65</v>
      </c>
      <c r="Z144" s="123"/>
      <c r="AA144" s="83"/>
      <c r="AB144" s="95"/>
      <c r="AC144" s="127"/>
    </row>
    <row r="145" spans="1:29" s="2" customFormat="1" ht="12.75" customHeight="1">
      <c r="A145" s="104">
        <v>10</v>
      </c>
      <c r="B145" s="145">
        <v>40634</v>
      </c>
      <c r="C145" s="115"/>
      <c r="D145" s="40">
        <v>104683647.73493554</v>
      </c>
      <c r="E145" s="37">
        <f t="shared" si="101"/>
        <v>494229399.93974215</v>
      </c>
      <c r="F145" s="78">
        <v>116015164.410971</v>
      </c>
      <c r="G145" s="37">
        <f t="shared" si="102"/>
        <v>510343971.099384</v>
      </c>
      <c r="H145" s="36">
        <f t="shared" si="99"/>
        <v>-11331516.676035464</v>
      </c>
      <c r="I145" s="39">
        <f t="shared" si="99"/>
        <v>-16114571.159641862</v>
      </c>
      <c r="J145" s="36">
        <v>3955.8324716035277</v>
      </c>
      <c r="K145" s="37">
        <f t="shared" si="106"/>
        <v>5625.5967918303795</v>
      </c>
      <c r="L145" s="122">
        <f>H145+J145</f>
        <v>-11327560.84356386</v>
      </c>
      <c r="M145" s="42">
        <f t="shared" si="103"/>
        <v>-16108945.562850017</v>
      </c>
      <c r="N145" s="41"/>
      <c r="O145" s="40">
        <v>-11327560.843563855</v>
      </c>
      <c r="P145" s="37">
        <f>P144+O145</f>
        <v>-16108945.562850013</v>
      </c>
      <c r="Q145" s="63"/>
      <c r="R145" s="40">
        <v>0</v>
      </c>
      <c r="S145" s="64">
        <f t="shared" si="107"/>
        <v>0</v>
      </c>
      <c r="T145" s="40">
        <f t="shared" si="100"/>
        <v>-11327560.843563855</v>
      </c>
      <c r="U145" s="139">
        <f t="shared" si="100"/>
        <v>-16108945.562850013</v>
      </c>
      <c r="V145" s="36">
        <v>34421.880000000005</v>
      </c>
      <c r="W145" s="65">
        <f t="shared" si="108"/>
        <v>137687.53</v>
      </c>
      <c r="X145" s="84">
        <f t="shared" si="104"/>
        <v>34421.880000000005</v>
      </c>
      <c r="Y145" s="85">
        <f t="shared" si="105"/>
        <v>137687.53</v>
      </c>
      <c r="Z145" s="123"/>
      <c r="AA145" s="83"/>
      <c r="AB145" s="95"/>
      <c r="AC145" s="127"/>
    </row>
    <row r="146" spans="1:29" s="2" customFormat="1" ht="12.75" customHeight="1">
      <c r="A146" s="104">
        <v>10</v>
      </c>
      <c r="B146" s="145">
        <v>40664</v>
      </c>
      <c r="C146" s="115"/>
      <c r="D146" s="36">
        <v>89900086.73493554</v>
      </c>
      <c r="E146" s="37">
        <f t="shared" si="101"/>
        <v>584129486.6746777</v>
      </c>
      <c r="F146" s="40">
        <v>105909373.017239</v>
      </c>
      <c r="G146" s="37">
        <f t="shared" si="102"/>
        <v>616253344.116623</v>
      </c>
      <c r="H146" s="40">
        <f t="shared" si="99"/>
        <v>-16009286.282303467</v>
      </c>
      <c r="I146" s="64">
        <f t="shared" si="99"/>
        <v>-32123857.441945314</v>
      </c>
      <c r="J146" s="40">
        <v>5588.841841151938</v>
      </c>
      <c r="K146" s="37">
        <f t="shared" si="106"/>
        <v>11214.438632982317</v>
      </c>
      <c r="L146" s="159">
        <f>H146+J146</f>
        <v>-16003697.440462315</v>
      </c>
      <c r="M146" s="42">
        <f t="shared" si="103"/>
        <v>-32112643.003312334</v>
      </c>
      <c r="N146" s="42"/>
      <c r="O146" s="40">
        <v>-9947375.938806154</v>
      </c>
      <c r="P146" s="37">
        <f>P145+O146</f>
        <v>-26056321.501656167</v>
      </c>
      <c r="Q146" s="63"/>
      <c r="R146" s="40">
        <v>-6056321.501656167</v>
      </c>
      <c r="S146" s="64">
        <f t="shared" si="107"/>
        <v>-6056321.501656167</v>
      </c>
      <c r="T146" s="40">
        <f t="shared" si="100"/>
        <v>-16003697.440462321</v>
      </c>
      <c r="U146" s="139">
        <f t="shared" si="100"/>
        <v>-32112643.003312334</v>
      </c>
      <c r="V146" s="36">
        <v>35030.009999999995</v>
      </c>
      <c r="W146" s="65">
        <f t="shared" si="108"/>
        <v>172717.53999999998</v>
      </c>
      <c r="X146" s="84">
        <f t="shared" si="104"/>
        <v>-6021291.491656167</v>
      </c>
      <c r="Y146" s="85">
        <f t="shared" si="105"/>
        <v>-5883603.961656167</v>
      </c>
      <c r="Z146" s="123"/>
      <c r="AA146" s="83"/>
      <c r="AB146" s="95"/>
      <c r="AC146" s="127"/>
    </row>
    <row r="147" spans="1:29" s="2" customFormat="1" ht="12.75" customHeight="1">
      <c r="A147" s="104">
        <v>10</v>
      </c>
      <c r="B147" s="145">
        <v>40695</v>
      </c>
      <c r="C147" s="165"/>
      <c r="D147" s="36">
        <v>99731062.73493554</v>
      </c>
      <c r="E147" s="37">
        <f t="shared" si="101"/>
        <v>683860549.4096133</v>
      </c>
      <c r="F147" s="40">
        <v>96350816.242631</v>
      </c>
      <c r="G147" s="37">
        <f t="shared" si="102"/>
        <v>712604160.359254</v>
      </c>
      <c r="H147" s="40">
        <f t="shared" si="99"/>
        <v>3380246.4923045337</v>
      </c>
      <c r="I147" s="64">
        <f t="shared" si="99"/>
        <v>-28743610.94964075</v>
      </c>
      <c r="J147" s="40">
        <v>-1180.0440504634753</v>
      </c>
      <c r="K147" s="37">
        <f t="shared" si="106"/>
        <v>10034.394582518842</v>
      </c>
      <c r="L147" s="159">
        <f aca="true" t="shared" si="109" ref="L147:L153">H147+J147</f>
        <v>3379066.4482540702</v>
      </c>
      <c r="M147" s="42">
        <f t="shared" si="103"/>
        <v>-28733576.555058263</v>
      </c>
      <c r="N147" s="42"/>
      <c r="O147" s="40">
        <v>1689533.2241270356</v>
      </c>
      <c r="P147" s="37">
        <f aca="true" t="shared" si="110" ref="P147:P153">P146+O147</f>
        <v>-24366788.27752913</v>
      </c>
      <c r="Q147" s="63"/>
      <c r="R147" s="40">
        <v>1689533.2241270356</v>
      </c>
      <c r="S147" s="64">
        <f t="shared" si="107"/>
        <v>-4366788.277529132</v>
      </c>
      <c r="T147" s="40">
        <f t="shared" si="100"/>
        <v>3379066.448254071</v>
      </c>
      <c r="U147" s="139">
        <f t="shared" si="100"/>
        <v>-28733576.555058263</v>
      </c>
      <c r="V147" s="36">
        <v>18394.47</v>
      </c>
      <c r="W147" s="65">
        <f t="shared" si="108"/>
        <v>191112.00999999998</v>
      </c>
      <c r="X147" s="84">
        <f t="shared" si="104"/>
        <v>1707927.6941270356</v>
      </c>
      <c r="Y147" s="85">
        <f t="shared" si="105"/>
        <v>-4175676.267529132</v>
      </c>
      <c r="Z147" s="123"/>
      <c r="AA147" s="83"/>
      <c r="AB147" s="95"/>
      <c r="AC147" s="127"/>
    </row>
    <row r="148" spans="1:29" s="2" customFormat="1" ht="12.75" customHeight="1">
      <c r="A148" s="104">
        <v>10</v>
      </c>
      <c r="B148" s="145">
        <v>40725</v>
      </c>
      <c r="C148" s="115"/>
      <c r="D148" s="36">
        <v>88229727.73493554</v>
      </c>
      <c r="E148" s="37">
        <f t="shared" si="101"/>
        <v>772090277.1445488</v>
      </c>
      <c r="F148" s="40">
        <v>98167272.011221</v>
      </c>
      <c r="G148" s="37">
        <f t="shared" si="102"/>
        <v>810771432.370475</v>
      </c>
      <c r="H148" s="40">
        <f t="shared" si="99"/>
        <v>-9937544.27628547</v>
      </c>
      <c r="I148" s="64">
        <f t="shared" si="99"/>
        <v>-38681155.22592628</v>
      </c>
      <c r="J148" s="40">
        <v>3469.1967068519443</v>
      </c>
      <c r="K148" s="37">
        <f t="shared" si="106"/>
        <v>13503.591289370786</v>
      </c>
      <c r="L148" s="159">
        <f t="shared" si="109"/>
        <v>-9934075.079578618</v>
      </c>
      <c r="M148" s="42">
        <f t="shared" si="103"/>
        <v>-38667651.63463688</v>
      </c>
      <c r="N148" s="42"/>
      <c r="O148" s="40">
        <v>-4967037.539789308</v>
      </c>
      <c r="P148" s="37">
        <f t="shared" si="110"/>
        <v>-29333825.81731844</v>
      </c>
      <c r="Q148" s="63"/>
      <c r="R148" s="40">
        <v>-4967037.539789308</v>
      </c>
      <c r="S148" s="64">
        <f t="shared" si="107"/>
        <v>-9333825.81731844</v>
      </c>
      <c r="T148" s="40">
        <f t="shared" si="100"/>
        <v>-9934075.079578616</v>
      </c>
      <c r="U148" s="139">
        <f t="shared" si="100"/>
        <v>-38667651.63463688</v>
      </c>
      <c r="V148" s="36">
        <v>23073.469999999998</v>
      </c>
      <c r="W148" s="65">
        <f t="shared" si="108"/>
        <v>214185.47999999998</v>
      </c>
      <c r="X148" s="84">
        <f t="shared" si="104"/>
        <v>-4943964.069789308</v>
      </c>
      <c r="Y148" s="85">
        <f t="shared" si="105"/>
        <v>-9119640.337318439</v>
      </c>
      <c r="Z148" s="123"/>
      <c r="AA148" s="83"/>
      <c r="AB148" s="95"/>
      <c r="AC148" s="127"/>
    </row>
    <row r="149" spans="1:29" s="2" customFormat="1" ht="12.75" customHeight="1">
      <c r="A149" s="104">
        <v>10</v>
      </c>
      <c r="B149" s="145">
        <v>40756</v>
      </c>
      <c r="C149" s="115"/>
      <c r="D149" s="36">
        <v>89101046.73493554</v>
      </c>
      <c r="E149" s="37">
        <f t="shared" si="101"/>
        <v>861191323.8794843</v>
      </c>
      <c r="F149" s="40">
        <v>96828232.377148</v>
      </c>
      <c r="G149" s="37">
        <f t="shared" si="102"/>
        <v>907599664.7476231</v>
      </c>
      <c r="H149" s="36">
        <f t="shared" si="99"/>
        <v>-7727185.642212465</v>
      </c>
      <c r="I149" s="39">
        <f t="shared" si="99"/>
        <v>-46408340.86813879</v>
      </c>
      <c r="J149" s="36">
        <v>2697.560507696122</v>
      </c>
      <c r="K149" s="37">
        <f t="shared" si="106"/>
        <v>16201.151797066908</v>
      </c>
      <c r="L149" s="122">
        <f t="shared" si="109"/>
        <v>-7724488.081704769</v>
      </c>
      <c r="M149" s="42">
        <f t="shared" si="103"/>
        <v>-46392139.716341645</v>
      </c>
      <c r="N149" s="41"/>
      <c r="O149" s="40">
        <v>-1305388.154315725</v>
      </c>
      <c r="P149" s="37">
        <f t="shared" si="110"/>
        <v>-30639213.971634164</v>
      </c>
      <c r="Q149" s="63"/>
      <c r="R149" s="40">
        <v>-6419099.927389041</v>
      </c>
      <c r="S149" s="64">
        <f t="shared" si="107"/>
        <v>-15752925.74470748</v>
      </c>
      <c r="T149" s="40">
        <f t="shared" si="100"/>
        <v>-7724488.081704766</v>
      </c>
      <c r="U149" s="139">
        <f t="shared" si="100"/>
        <v>-46392139.716341645</v>
      </c>
      <c r="V149" s="36">
        <v>9233.789999999999</v>
      </c>
      <c r="W149" s="65">
        <f t="shared" si="108"/>
        <v>223419.27</v>
      </c>
      <c r="X149" s="84">
        <f t="shared" si="104"/>
        <v>-6409866.137389041</v>
      </c>
      <c r="Y149" s="85">
        <f t="shared" si="105"/>
        <v>-15529506.47470748</v>
      </c>
      <c r="Z149" s="123"/>
      <c r="AA149" s="83"/>
      <c r="AB149" s="95"/>
      <c r="AC149" s="127"/>
    </row>
    <row r="150" spans="1:29" s="2" customFormat="1" ht="12.75" customHeight="1">
      <c r="A150" s="104">
        <v>10</v>
      </c>
      <c r="B150" s="145">
        <v>40787</v>
      </c>
      <c r="C150" s="115"/>
      <c r="D150" s="36">
        <v>101359869.73493554</v>
      </c>
      <c r="E150" s="37">
        <f t="shared" si="101"/>
        <v>962551193.6144198</v>
      </c>
      <c r="F150" s="40">
        <v>98417999.463253</v>
      </c>
      <c r="G150" s="37">
        <f t="shared" si="102"/>
        <v>1006017664.2108761</v>
      </c>
      <c r="H150" s="36">
        <f t="shared" si="99"/>
        <v>2941870.2716825306</v>
      </c>
      <c r="I150" s="39">
        <f t="shared" si="99"/>
        <v>-43466470.59645629</v>
      </c>
      <c r="J150" s="36">
        <v>-1027.0069118444808</v>
      </c>
      <c r="K150" s="37">
        <f t="shared" si="106"/>
        <v>15174.144885222428</v>
      </c>
      <c r="L150" s="122">
        <f t="shared" si="109"/>
        <v>2940843.264770686</v>
      </c>
      <c r="M150" s="42">
        <f t="shared" si="103"/>
        <v>-43451296.45157096</v>
      </c>
      <c r="N150" s="41"/>
      <c r="O150" s="40">
        <v>294084.3264770694</v>
      </c>
      <c r="P150" s="37">
        <f t="shared" si="110"/>
        <v>-30345129.645157095</v>
      </c>
      <c r="Q150" s="63"/>
      <c r="R150" s="40">
        <v>2646758.938293617</v>
      </c>
      <c r="S150" s="64">
        <f t="shared" si="107"/>
        <v>-13106166.806413863</v>
      </c>
      <c r="T150" s="40">
        <f t="shared" si="100"/>
        <v>2940843.2647706866</v>
      </c>
      <c r="U150" s="139">
        <f t="shared" si="100"/>
        <v>-43451296.45157096</v>
      </c>
      <c r="V150" s="36">
        <v>-7422.18</v>
      </c>
      <c r="W150" s="65">
        <f t="shared" si="108"/>
        <v>215997.09</v>
      </c>
      <c r="X150" s="84">
        <f t="shared" si="104"/>
        <v>2639336.758293617</v>
      </c>
      <c r="Y150" s="85">
        <f t="shared" si="105"/>
        <v>-12890169.716413863</v>
      </c>
      <c r="Z150" s="123"/>
      <c r="AA150" s="83"/>
      <c r="AB150" s="95"/>
      <c r="AC150" s="127"/>
    </row>
    <row r="151" spans="1:29" s="2" customFormat="1" ht="12.75" customHeight="1">
      <c r="A151" s="104">
        <v>10</v>
      </c>
      <c r="B151" s="145">
        <v>40817</v>
      </c>
      <c r="C151" s="115"/>
      <c r="D151" s="36">
        <v>112528515.73493554</v>
      </c>
      <c r="E151" s="37">
        <f t="shared" si="101"/>
        <v>1075079709.3493555</v>
      </c>
      <c r="F151" s="40">
        <v>108689088.710618</v>
      </c>
      <c r="G151" s="37">
        <f t="shared" si="102"/>
        <v>1114706752.921494</v>
      </c>
      <c r="H151" s="36">
        <f t="shared" si="99"/>
        <v>3839427.024317533</v>
      </c>
      <c r="I151" s="39">
        <f t="shared" si="99"/>
        <v>-39627043.57213855</v>
      </c>
      <c r="J151" s="36">
        <v>-1340.3439741893671</v>
      </c>
      <c r="K151" s="37">
        <f t="shared" si="106"/>
        <v>13833.80091103306</v>
      </c>
      <c r="L151" s="122">
        <f t="shared" si="109"/>
        <v>3838086.6803433434</v>
      </c>
      <c r="M151" s="42">
        <f t="shared" si="103"/>
        <v>-39613209.77122761</v>
      </c>
      <c r="N151" s="41"/>
      <c r="O151" s="40">
        <v>538524.7595432885</v>
      </c>
      <c r="P151" s="37">
        <f t="shared" si="110"/>
        <v>-29806604.885613807</v>
      </c>
      <c r="Q151" s="63"/>
      <c r="R151" s="40">
        <v>3299561.9208000563</v>
      </c>
      <c r="S151" s="64">
        <f t="shared" si="107"/>
        <v>-9806604.885613807</v>
      </c>
      <c r="T151" s="40">
        <f t="shared" si="100"/>
        <v>3838086.680343345</v>
      </c>
      <c r="U151" s="139">
        <f t="shared" si="100"/>
        <v>-39613209.77122761</v>
      </c>
      <c r="V151" s="36">
        <v>-313.54</v>
      </c>
      <c r="W151" s="65">
        <f t="shared" si="108"/>
        <v>215683.55</v>
      </c>
      <c r="X151" s="84">
        <f t="shared" si="104"/>
        <v>3299248.3808000563</v>
      </c>
      <c r="Y151" s="85">
        <f t="shared" si="105"/>
        <v>-9590921.335613806</v>
      </c>
      <c r="Z151" s="123"/>
      <c r="AA151" s="83"/>
      <c r="AB151" s="95"/>
      <c r="AC151" s="127"/>
    </row>
    <row r="152" spans="1:29" s="2" customFormat="1" ht="12.75" customHeight="1">
      <c r="A152" s="104">
        <v>10</v>
      </c>
      <c r="B152" s="145">
        <v>40848</v>
      </c>
      <c r="C152" s="115"/>
      <c r="D152" s="36">
        <v>130621832.73493554</v>
      </c>
      <c r="E152" s="37">
        <f t="shared" si="101"/>
        <v>1205701542.084291</v>
      </c>
      <c r="F152" s="40">
        <v>128294165.56020801</v>
      </c>
      <c r="G152" s="37">
        <f t="shared" si="102"/>
        <v>1243000918.481702</v>
      </c>
      <c r="H152" s="36">
        <f t="shared" si="99"/>
        <v>2327667.1747275293</v>
      </c>
      <c r="I152" s="39">
        <f t="shared" si="99"/>
        <v>-37299376.39741111</v>
      </c>
      <c r="J152" s="36">
        <v>-812.5886106975377</v>
      </c>
      <c r="K152" s="37">
        <f t="shared" si="106"/>
        <v>13021.212300335523</v>
      </c>
      <c r="L152" s="122">
        <f t="shared" si="109"/>
        <v>2326854.5861168317</v>
      </c>
      <c r="M152" s="42">
        <f t="shared" si="103"/>
        <v>-37286355.18511078</v>
      </c>
      <c r="N152" s="41"/>
      <c r="O152" s="40">
        <v>1163427.2930584177</v>
      </c>
      <c r="P152" s="37">
        <f t="shared" si="110"/>
        <v>-28643177.59255539</v>
      </c>
      <c r="Q152" s="63"/>
      <c r="R152" s="40">
        <v>1163427.2930584177</v>
      </c>
      <c r="S152" s="64">
        <f t="shared" si="107"/>
        <v>-8643177.592555389</v>
      </c>
      <c r="T152" s="40">
        <f t="shared" si="100"/>
        <v>2326854.5861168355</v>
      </c>
      <c r="U152" s="139">
        <f t="shared" si="100"/>
        <v>-37286355.18511078</v>
      </c>
      <c r="V152" s="36">
        <v>8329.75</v>
      </c>
      <c r="W152" s="65">
        <f t="shared" si="108"/>
        <v>224013.3</v>
      </c>
      <c r="X152" s="84">
        <f t="shared" si="104"/>
        <v>1171757.0430584177</v>
      </c>
      <c r="Y152" s="85">
        <f t="shared" si="105"/>
        <v>-8419164.292555388</v>
      </c>
      <c r="Z152" s="123"/>
      <c r="AA152" s="83"/>
      <c r="AB152" s="95"/>
      <c r="AC152" s="127"/>
    </row>
    <row r="153" spans="1:29" s="2" customFormat="1" ht="12.75" customHeight="1" hidden="1">
      <c r="A153" s="104">
        <v>10</v>
      </c>
      <c r="B153" s="145">
        <v>40878</v>
      </c>
      <c r="C153" s="115"/>
      <c r="D153" s="36">
        <v>31506550.73493554</v>
      </c>
      <c r="E153" s="37">
        <f t="shared" si="101"/>
        <v>1237208092.8192265</v>
      </c>
      <c r="F153" s="40">
        <v>0</v>
      </c>
      <c r="G153" s="37">
        <f t="shared" si="102"/>
        <v>1243000918.481702</v>
      </c>
      <c r="H153" s="36">
        <f t="shared" si="99"/>
        <v>31506550.73493554</v>
      </c>
      <c r="I153" s="39">
        <f t="shared" si="99"/>
        <v>-5792825.662475586</v>
      </c>
      <c r="J153" s="36">
        <v>-10998.9368615672</v>
      </c>
      <c r="K153" s="37">
        <f t="shared" si="106"/>
        <v>2022.2754387683235</v>
      </c>
      <c r="L153" s="122">
        <f t="shared" si="109"/>
        <v>31495551.798073974</v>
      </c>
      <c r="M153" s="42">
        <f t="shared" si="103"/>
        <v>-5790803.387036804</v>
      </c>
      <c r="N153" s="41"/>
      <c r="O153" s="40">
        <v>22852374.20551859</v>
      </c>
      <c r="P153" s="37">
        <f t="shared" si="110"/>
        <v>-5790803.3870368</v>
      </c>
      <c r="Q153" s="63"/>
      <c r="R153" s="40">
        <v>8643177.592555389</v>
      </c>
      <c r="S153" s="64">
        <f t="shared" si="107"/>
        <v>0</v>
      </c>
      <c r="T153" s="40">
        <f t="shared" si="100"/>
        <v>31495551.798073977</v>
      </c>
      <c r="U153" s="139">
        <f t="shared" si="100"/>
        <v>-5790803.3870368</v>
      </c>
      <c r="V153" s="36">
        <v>12481.34</v>
      </c>
      <c r="W153" s="65">
        <f t="shared" si="108"/>
        <v>236494.63999999998</v>
      </c>
      <c r="X153" s="84">
        <f t="shared" si="104"/>
        <v>8655658.932555389</v>
      </c>
      <c r="Y153" s="85">
        <f t="shared" si="105"/>
        <v>236494.6400000006</v>
      </c>
      <c r="Z153" s="123"/>
      <c r="AA153" s="83"/>
      <c r="AB153" s="95"/>
      <c r="AC153" s="127"/>
    </row>
    <row r="154" spans="1:29" s="2" customFormat="1" ht="14.25" customHeight="1">
      <c r="A154" s="104"/>
      <c r="B154" s="145"/>
      <c r="C154" s="115"/>
      <c r="D154" s="117"/>
      <c r="E154" s="148"/>
      <c r="F154" s="135"/>
      <c r="G154" s="148"/>
      <c r="H154" s="117"/>
      <c r="I154" s="117"/>
      <c r="J154" s="117"/>
      <c r="K154" s="148"/>
      <c r="L154" s="118"/>
      <c r="M154" s="148"/>
      <c r="N154" s="118"/>
      <c r="O154" s="135"/>
      <c r="P154" s="148"/>
      <c r="Q154" s="162"/>
      <c r="R154" s="135"/>
      <c r="S154" s="135"/>
      <c r="T154" s="135"/>
      <c r="U154" s="163"/>
      <c r="V154" s="117"/>
      <c r="W154" s="120"/>
      <c r="X154" s="120"/>
      <c r="Y154" s="164"/>
      <c r="Z154" s="123"/>
      <c r="AA154" s="83"/>
      <c r="AB154" s="95"/>
      <c r="AC154" s="127"/>
    </row>
    <row r="155" spans="1:29" s="2" customFormat="1" ht="15" customHeight="1" thickBot="1">
      <c r="A155" s="104"/>
      <c r="B155" s="145"/>
      <c r="C155" s="115"/>
      <c r="D155" s="75"/>
      <c r="E155" s="42"/>
      <c r="F155" s="78"/>
      <c r="G155" s="42"/>
      <c r="H155" s="75"/>
      <c r="I155" s="75"/>
      <c r="J155" s="75"/>
      <c r="K155" s="42"/>
      <c r="L155" s="41"/>
      <c r="M155" s="42"/>
      <c r="N155" s="41"/>
      <c r="O155" s="78"/>
      <c r="P155" s="166">
        <f>P90+P105+P122+P140+P152</f>
        <v>21217375.254354432</v>
      </c>
      <c r="Q155" s="63"/>
      <c r="R155" s="78"/>
      <c r="S155" s="166">
        <f>S90+S105+S122+S140+S152</f>
        <v>4242960.912516506</v>
      </c>
      <c r="T155" s="78"/>
      <c r="U155" s="143"/>
      <c r="V155" s="75"/>
      <c r="W155" s="166">
        <f>W90+W105+W122+W140+W152</f>
        <v>1333986.3000000005</v>
      </c>
      <c r="X155" s="83"/>
      <c r="Y155" s="166">
        <f>Y90+Y105+Y122+Y140+Y152</f>
        <v>5576948.212516505</v>
      </c>
      <c r="Z155" s="123"/>
      <c r="AA155" s="83"/>
      <c r="AB155" s="95"/>
      <c r="AC155" s="127"/>
    </row>
    <row r="156" spans="1:29" s="2" customFormat="1" ht="9.75" customHeight="1" thickTop="1">
      <c r="A156" s="104"/>
      <c r="B156" s="145"/>
      <c r="C156" s="115"/>
      <c r="D156" s="75"/>
      <c r="E156" s="42"/>
      <c r="F156" s="78"/>
      <c r="G156" s="42"/>
      <c r="H156" s="75"/>
      <c r="I156" s="75"/>
      <c r="J156" s="75"/>
      <c r="K156" s="42"/>
      <c r="L156" s="41"/>
      <c r="M156" s="42"/>
      <c r="N156" s="41"/>
      <c r="O156" s="78"/>
      <c r="P156" s="42"/>
      <c r="Q156" s="63"/>
      <c r="R156" s="78"/>
      <c r="S156" s="78"/>
      <c r="T156" s="78"/>
      <c r="U156" s="143"/>
      <c r="V156" s="75"/>
      <c r="W156" s="83"/>
      <c r="X156" s="83"/>
      <c r="Y156" s="95"/>
      <c r="Z156" s="123"/>
      <c r="AA156" s="83"/>
      <c r="AB156" s="95"/>
      <c r="AC156" s="127"/>
    </row>
    <row r="157" spans="2:23" ht="15">
      <c r="B157" s="184"/>
      <c r="C157" s="167" t="s">
        <v>61</v>
      </c>
      <c r="D157" s="167"/>
      <c r="E157" s="167"/>
      <c r="F157" s="167"/>
      <c r="G157" s="167"/>
      <c r="H157" s="167"/>
      <c r="I157" s="168"/>
      <c r="J157" s="169"/>
      <c r="K157" s="169"/>
      <c r="L157" s="169"/>
      <c r="M157" s="169"/>
      <c r="N157" s="169"/>
      <c r="O157" s="170"/>
      <c r="P157" s="169"/>
      <c r="Q157" s="169"/>
      <c r="R157" s="171"/>
      <c r="S157" s="168"/>
      <c r="T157" s="169"/>
      <c r="W157" s="172"/>
    </row>
    <row r="158" spans="2:25" ht="26.25" customHeight="1">
      <c r="B158" s="184"/>
      <c r="C158" s="167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 t="s">
        <v>62</v>
      </c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</row>
    <row r="159" spans="3:20" ht="12" customHeight="1">
      <c r="C159" s="109"/>
      <c r="D159" s="108"/>
      <c r="E159" s="108"/>
      <c r="F159" s="108"/>
      <c r="G159" s="108"/>
      <c r="H159" s="108"/>
      <c r="I159" s="176"/>
      <c r="J159" s="108"/>
      <c r="K159" s="177"/>
      <c r="L159" s="177"/>
      <c r="M159" s="177"/>
      <c r="N159" s="177"/>
      <c r="O159" s="173"/>
      <c r="P159" s="169"/>
      <c r="Q159" s="169"/>
      <c r="R159" s="174"/>
      <c r="S159" s="175"/>
      <c r="T159" s="175"/>
    </row>
    <row r="160" spans="3:25" ht="30.75" customHeight="1">
      <c r="C160" s="144"/>
      <c r="D160" s="108"/>
      <c r="E160" s="108"/>
      <c r="F160" s="108"/>
      <c r="G160" s="108"/>
      <c r="H160" s="108"/>
      <c r="I160" s="176"/>
      <c r="J160" s="108"/>
      <c r="K160" s="177"/>
      <c r="L160" s="177"/>
      <c r="M160" s="177"/>
      <c r="N160" s="177"/>
      <c r="O160" s="196" t="s">
        <v>63</v>
      </c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</row>
    <row r="161" spans="3:20" ht="10.5" customHeight="1">
      <c r="C161" s="144"/>
      <c r="D161" s="108"/>
      <c r="E161" s="108"/>
      <c r="F161" s="178"/>
      <c r="G161" s="108"/>
      <c r="H161" s="108"/>
      <c r="I161" s="176"/>
      <c r="J161" s="108"/>
      <c r="K161" s="177"/>
      <c r="L161" s="177"/>
      <c r="M161" s="177"/>
      <c r="N161" s="177"/>
      <c r="O161" s="173"/>
      <c r="P161" s="169"/>
      <c r="Q161" s="169"/>
      <c r="R161" s="174"/>
      <c r="S161" s="175"/>
      <c r="T161" s="175"/>
    </row>
    <row r="162" spans="3:25" ht="30" customHeight="1">
      <c r="C162" s="144"/>
      <c r="D162" s="108"/>
      <c r="E162" s="108"/>
      <c r="F162" s="108"/>
      <c r="G162" s="108"/>
      <c r="H162" s="108"/>
      <c r="I162" s="176"/>
      <c r="J162" s="108"/>
      <c r="K162" s="177"/>
      <c r="L162" s="177"/>
      <c r="M162" s="177"/>
      <c r="N162" s="177"/>
      <c r="O162" s="196" t="s">
        <v>64</v>
      </c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</row>
    <row r="163" spans="1:20" ht="14.25">
      <c r="A163" s="4"/>
      <c r="B163" s="4"/>
      <c r="C163" s="109"/>
      <c r="D163" s="108"/>
      <c r="E163" s="108"/>
      <c r="F163" s="108"/>
      <c r="G163" s="108"/>
      <c r="H163" s="179"/>
      <c r="I163" s="108"/>
      <c r="J163" s="177"/>
      <c r="K163" s="177"/>
      <c r="L163" s="177"/>
      <c r="M163" s="177"/>
      <c r="N163" s="177"/>
      <c r="O163" s="108"/>
      <c r="P163" s="175"/>
      <c r="Q163" s="175"/>
      <c r="R163" s="174"/>
      <c r="S163" s="175"/>
      <c r="T163" s="175"/>
    </row>
  </sheetData>
  <sheetProtection/>
  <mergeCells count="68">
    <mergeCell ref="O160:Y160"/>
    <mergeCell ref="O162:Y162"/>
    <mergeCell ref="R126:S126"/>
    <mergeCell ref="T126:U126"/>
    <mergeCell ref="V126:W126"/>
    <mergeCell ref="X126:Y126"/>
    <mergeCell ref="D158:N158"/>
    <mergeCell ref="O158:Y158"/>
    <mergeCell ref="R109:S109"/>
    <mergeCell ref="T109:U109"/>
    <mergeCell ref="V109:W109"/>
    <mergeCell ref="X109:Y109"/>
    <mergeCell ref="D126:E126"/>
    <mergeCell ref="F126:G126"/>
    <mergeCell ref="H126:I126"/>
    <mergeCell ref="J126:K126"/>
    <mergeCell ref="L126:N126"/>
    <mergeCell ref="O126:P126"/>
    <mergeCell ref="R92:S92"/>
    <mergeCell ref="T92:U92"/>
    <mergeCell ref="V92:W92"/>
    <mergeCell ref="X92:Y92"/>
    <mergeCell ref="D109:E109"/>
    <mergeCell ref="F109:G109"/>
    <mergeCell ref="H109:I109"/>
    <mergeCell ref="J109:K109"/>
    <mergeCell ref="L109:N109"/>
    <mergeCell ref="O109:P109"/>
    <mergeCell ref="R75:S75"/>
    <mergeCell ref="T75:U75"/>
    <mergeCell ref="V75:W75"/>
    <mergeCell ref="X75:Y75"/>
    <mergeCell ref="D92:E92"/>
    <mergeCell ref="F92:G92"/>
    <mergeCell ref="H92:I92"/>
    <mergeCell ref="J92:K92"/>
    <mergeCell ref="L92:N92"/>
    <mergeCell ref="O92:P92"/>
    <mergeCell ref="R64:S64"/>
    <mergeCell ref="T64:U64"/>
    <mergeCell ref="V64:W64"/>
    <mergeCell ref="X64:Y64"/>
    <mergeCell ref="D75:E75"/>
    <mergeCell ref="F75:G75"/>
    <mergeCell ref="H75:I75"/>
    <mergeCell ref="J75:K75"/>
    <mergeCell ref="L75:N75"/>
    <mergeCell ref="O75:P75"/>
    <mergeCell ref="T6:U6"/>
    <mergeCell ref="V6:W6"/>
    <mergeCell ref="X6:Y6"/>
    <mergeCell ref="AA6:AB6"/>
    <mergeCell ref="D64:E64"/>
    <mergeCell ref="F64:G64"/>
    <mergeCell ref="H64:I64"/>
    <mergeCell ref="J64:K64"/>
    <mergeCell ref="L64:N64"/>
    <mergeCell ref="O64:P64"/>
    <mergeCell ref="A2:AB2"/>
    <mergeCell ref="A3:AB3"/>
    <mergeCell ref="A5:AB5"/>
    <mergeCell ref="D6:E6"/>
    <mergeCell ref="F6:G6"/>
    <mergeCell ref="H6:I6"/>
    <mergeCell ref="J6:K6"/>
    <mergeCell ref="L6:N6"/>
    <mergeCell ref="O6:P6"/>
    <mergeCell ref="R6:S6"/>
  </mergeCells>
  <printOptions horizontalCentered="1"/>
  <pageMargins left="0" right="0.25" top="0.85" bottom="0.2" header="0.5" footer="0"/>
  <pageSetup blackAndWhite="1" fitToHeight="0" fitToWidth="1" horizontalDpi="600" verticalDpi="600" orientation="portrait" scale="67" r:id="rId3"/>
  <headerFooter alignWithMargins="0">
    <oddHeader>&amp;RExhibit No.___(JHS-30)
Page &amp;P of &amp;N</oddHeader>
  </headerFooter>
  <rowBreaks count="2" manualBreakCount="2">
    <brk id="72" max="27" man="1"/>
    <brk id="125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akello</dc:creator>
  <cp:keywords/>
  <dc:description/>
  <cp:lastModifiedBy>sfree</cp:lastModifiedBy>
  <cp:lastPrinted>2012-01-12T15:44:35Z</cp:lastPrinted>
  <dcterms:created xsi:type="dcterms:W3CDTF">2012-01-11T17:26:36Z</dcterms:created>
  <dcterms:modified xsi:type="dcterms:W3CDTF">2012-01-12T15:45:18Z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