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1835" activeTab="0"/>
  </bookViews>
  <sheets>
    <sheet name="2016 Act vs 2018" sheetId="1" r:id="rId1"/>
  </sheets>
  <definedNames>
    <definedName name="_xlnm.Print_Area" localSheetId="0">'2016 Act vs 2018'!$A$1:$N$77</definedName>
    <definedName name="_xlnm.Print_Titles" localSheetId="0">'2016 Act vs 2018'!$1:$10</definedName>
  </definedNames>
  <calcPr fullCalcOnLoad="1" fullPrecision="0"/>
</workbook>
</file>

<file path=xl/sharedStrings.xml><?xml version="1.0" encoding="utf-8"?>
<sst xmlns="http://schemas.openxmlformats.org/spreadsheetml/2006/main" count="93" uniqueCount="81">
  <si>
    <t xml:space="preserve"> - Energy Delivery - </t>
  </si>
  <si>
    <t>($000s)</t>
  </si>
  <si>
    <t>Line</t>
  </si>
  <si>
    <t>No.</t>
  </si>
  <si>
    <t>Actual</t>
  </si>
  <si>
    <t xml:space="preserve"> </t>
  </si>
  <si>
    <t>Total Account 456</t>
  </si>
  <si>
    <t>Spokane Waste to Energy Plant</t>
  </si>
  <si>
    <t>Avista Corporation</t>
  </si>
  <si>
    <t>OASIS nf &amp; stf  Whl (Other Whl)</t>
  </si>
  <si>
    <t>Adjusted</t>
  </si>
  <si>
    <t>B</t>
  </si>
  <si>
    <t>Pro Forma</t>
  </si>
  <si>
    <t>Period</t>
  </si>
  <si>
    <t>Pro Forma Transmission Revenue/Expenses</t>
  </si>
  <si>
    <t>Seattle/Tacoma Main Canal</t>
  </si>
  <si>
    <t>Seattle/Tacoma Summer Falls</t>
  </si>
  <si>
    <t>NERC CIP</t>
  </si>
  <si>
    <t>Stimson Lumber</t>
  </si>
  <si>
    <t xml:space="preserve">Hydro Tech Systems - Meyers Falls </t>
  </si>
  <si>
    <t>Palouse Wind O &amp; M</t>
  </si>
  <si>
    <t>Morgan Stanley Capital Group</t>
  </si>
  <si>
    <t xml:space="preserve">A </t>
  </si>
  <si>
    <t>556 OTHER POWER SUPPLY EXPENSES</t>
  </si>
  <si>
    <t>NWPP</t>
  </si>
  <si>
    <t>560-71.4, 935.3-.4 TRANSMISSION O&amp;M EXPENSE</t>
  </si>
  <si>
    <t>Colstrip O&amp;M - 500kV Line</t>
  </si>
  <si>
    <t>Total Account 560-71.4, 935.3-.4</t>
  </si>
  <si>
    <t>566 TRANSMISSION EXP-OPRN-MISCELLANEOUS</t>
  </si>
  <si>
    <t>WECC - Loop Flow</t>
  </si>
  <si>
    <t>Total Account 566</t>
  </si>
  <si>
    <t>TOTAL NET REVENUE</t>
  </si>
  <si>
    <t>WECC Dues</t>
  </si>
  <si>
    <t>570 MAINTENANCE OF STATION EQUIPMENT</t>
  </si>
  <si>
    <t>ColumbiaGrid Funding</t>
  </si>
  <si>
    <t>ColumbiaGrid PEFA</t>
  </si>
  <si>
    <t>First Wind Transmission</t>
  </si>
  <si>
    <t>BPA Parallel Capacity Support</t>
  </si>
  <si>
    <t>Jan 2016 to</t>
  </si>
  <si>
    <t>Dec 2016</t>
  </si>
  <si>
    <t>Columbia Basin Hydropower</t>
  </si>
  <si>
    <t>Grant PUD Transmission</t>
  </si>
  <si>
    <t>Kootenai Electric Cooperative Transmission</t>
  </si>
  <si>
    <t>Kootenai Electric Cooperative Ancillary</t>
  </si>
  <si>
    <t>Deep Creek Hydro</t>
  </si>
  <si>
    <t>System</t>
  </si>
  <si>
    <t>WA Share</t>
  </si>
  <si>
    <t>2018 Levels used 5/1/2018 forward. Difference not material.</t>
  </si>
  <si>
    <t>See Adj. 3.01</t>
  </si>
  <si>
    <t>See Adj. 4.00</t>
  </si>
  <si>
    <t>BPA Excess Transmission Sales</t>
  </si>
  <si>
    <t>(2)</t>
  </si>
  <si>
    <t>C</t>
  </si>
  <si>
    <t xml:space="preserve">D </t>
  </si>
  <si>
    <t>E</t>
  </si>
  <si>
    <t>System Increase for 2019 and 2020</t>
  </si>
  <si>
    <t>PEAK Reliability - Reliability Coordination</t>
  </si>
  <si>
    <t>Addy BPA Substation</t>
  </si>
  <si>
    <t>Hatwai  BPA Substation</t>
  </si>
  <si>
    <t>BPA - Transmission</t>
  </si>
  <si>
    <t>BPA - Low Voltage</t>
  </si>
  <si>
    <t>BPA - Ancillary Services</t>
  </si>
  <si>
    <t>Consol Irrig Dist - Transmission</t>
  </si>
  <si>
    <t xml:space="preserve">Consol Irrig Dist - Low Voltage </t>
  </si>
  <si>
    <t xml:space="preserve">Consol Irrig Dist - Ancillary </t>
  </si>
  <si>
    <t>East Greenacres - Transmission</t>
  </si>
  <si>
    <t>East Greenacres - Low Voltage</t>
  </si>
  <si>
    <t>East Greenacres - Ancillary</t>
  </si>
  <si>
    <t>Spokane Indian Tribe - Transmission</t>
  </si>
  <si>
    <t>Spokane Indian Tribe - Low Voltage</t>
  </si>
  <si>
    <t>Spokane Indian Tribe - Ancillary</t>
  </si>
  <si>
    <t>Pacificorp - Dry Gulch</t>
  </si>
  <si>
    <r>
      <t>2018</t>
    </r>
    <r>
      <rPr>
        <vertAlign val="superscript"/>
        <sz val="11"/>
        <rFont val="Times New Roman"/>
        <family val="1"/>
      </rPr>
      <t xml:space="preserve"> (1)</t>
    </r>
  </si>
  <si>
    <r>
      <t xml:space="preserve">TOTAL EXPENSE </t>
    </r>
    <r>
      <rPr>
        <b/>
        <vertAlign val="superscript"/>
        <sz val="10"/>
        <rFont val="Times New Roman"/>
        <family val="1"/>
      </rPr>
      <t>(1)</t>
    </r>
  </si>
  <si>
    <r>
      <t xml:space="preserve">456 OTHER ELECTRIC REVENUE </t>
    </r>
    <r>
      <rPr>
        <b/>
        <u val="single"/>
        <vertAlign val="superscript"/>
        <sz val="10"/>
        <rFont val="Times New Roman"/>
        <family val="1"/>
      </rPr>
      <t>(2)</t>
    </r>
  </si>
  <si>
    <r>
      <t>5/1/2018 - 4/30/2019</t>
    </r>
    <r>
      <rPr>
        <b/>
        <vertAlign val="superscript"/>
        <sz val="10"/>
        <rFont val="Times New Roman"/>
        <family val="1"/>
      </rPr>
      <t xml:space="preserve"> (2)</t>
    </r>
  </si>
  <si>
    <r>
      <t xml:space="preserve">TOTAL REVENUE </t>
    </r>
    <r>
      <rPr>
        <b/>
        <vertAlign val="superscript"/>
        <sz val="10"/>
        <rFont val="Times New Roman"/>
        <family val="1"/>
      </rPr>
      <t>(2)</t>
    </r>
  </si>
  <si>
    <t>(1) Calendar 2018 was used for transmission expenses as amounts will be known by the new rate effective date May 1, 2018.</t>
  </si>
  <si>
    <t>ColumbiaGrid Order 1000 Functional Agreement</t>
  </si>
  <si>
    <t>OASIS</t>
  </si>
  <si>
    <t xml:space="preserve">(2) Includes Transmission Revenues (FERC 456) for the period May 1, 2018 - April 30, 2019.  (The change in transmission revenues are included in Pro Forma Power Supply/Transmission Revenue Adjustment 4.00.) Transmission revenues (FERC 456) are included within the Company's Energy Recovery Mechanism (ERM).  Transmission revenues for the period beginning May 1, 2019 and May 1, 2020 would be updated annually with the proposed filing of the Power Supply Update as discussed by Company witnesses Mr. Johnson and Mr. Ehrbar.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</si>
</sst>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0\)"/>
    <numFmt numFmtId="165" formatCode="#,##0\ ;\(#,##0\)"/>
    <numFmt numFmtId="166" formatCode="#,##0\ ;\(#,##0\)\ ;"/>
    <numFmt numFmtId="167" formatCode="m/dd/yy"/>
    <numFmt numFmtId="168" formatCode="0.0000"/>
    <numFmt numFmtId="169" formatCode="0.0"/>
    <numFmt numFmtId="170" formatCode="#,##0.0"/>
    <numFmt numFmtId="171" formatCode="#,##0.000"/>
    <numFmt numFmtId="172" formatCode="#,##0.0000"/>
    <numFmt numFmtId="173" formatCode="#,##0.00000"/>
    <numFmt numFmtId="174" formatCode="#,##0.000000"/>
    <numFmt numFmtId="175" formatCode="&quot;$&quot;#,##0"/>
    <numFmt numFmtId="176" formatCode="&quot;$&quot;#,##0.0_);[Red]\(&quot;$&quot;#,##0.0\)"/>
    <numFmt numFmtId="177" formatCode="[$-409]dddd\,\ mmmm\ dd\,\ yyyy"/>
    <numFmt numFmtId="178" formatCode="[$-409]h:mm:ss\ AM/PM"/>
    <numFmt numFmtId="179" formatCode="_(* #,##0_);_(* \(#,##0\);_(* &quot;-&quot;??_);_(@_)"/>
    <numFmt numFmtId="180" formatCode="0.000%"/>
    <numFmt numFmtId="181" formatCode="_(&quot;$&quot;* #,##0_);_(&quot;$&quot;* \(#,##0\);_(&quot;$&quot;* &quot;-&quot;??_);_(@_)"/>
    <numFmt numFmtId="182" formatCode="&quot;$&quot;#,##0.00"/>
  </numFmts>
  <fonts count="59">
    <font>
      <sz val="10"/>
      <name val="Geneva"/>
      <family val="0"/>
    </font>
    <font>
      <b/>
      <sz val="10"/>
      <name val="Geneva"/>
      <family val="0"/>
    </font>
    <font>
      <i/>
      <sz val="10"/>
      <name val="Geneva"/>
      <family val="0"/>
    </font>
    <font>
      <b/>
      <i/>
      <sz val="10"/>
      <name val="Geneva"/>
      <family val="0"/>
    </font>
    <font>
      <sz val="10"/>
      <name val="Arial"/>
      <family val="2"/>
    </font>
    <font>
      <b/>
      <sz val="12"/>
      <name val="Times New Roman"/>
      <family val="1"/>
    </font>
    <font>
      <sz val="11"/>
      <name val="Times New Roman"/>
      <family val="1"/>
    </font>
    <font>
      <b/>
      <sz val="11"/>
      <name val="Times New Roman"/>
      <family val="1"/>
    </font>
    <font>
      <vertAlign val="superscript"/>
      <sz val="11"/>
      <name val="Times New Roman"/>
      <family val="1"/>
    </font>
    <font>
      <u val="single"/>
      <sz val="11"/>
      <name val="Times New Roman"/>
      <family val="1"/>
    </font>
    <font>
      <b/>
      <u val="single"/>
      <sz val="10"/>
      <name val="Times New Roman"/>
      <family val="1"/>
    </font>
    <font>
      <sz val="10"/>
      <name val="Times New Roman"/>
      <family val="1"/>
    </font>
    <font>
      <b/>
      <sz val="10"/>
      <name val="Times New Roman"/>
      <family val="1"/>
    </font>
    <font>
      <b/>
      <vertAlign val="superscript"/>
      <sz val="10"/>
      <name val="Times New Roman"/>
      <family val="1"/>
    </font>
    <font>
      <b/>
      <u val="single"/>
      <vertAlign val="superscript"/>
      <sz val="10"/>
      <name val="Times New Roman"/>
      <family val="1"/>
    </font>
    <font>
      <sz val="11"/>
      <color indexed="8"/>
      <name val="Calibri"/>
      <family val="2"/>
    </font>
    <font>
      <sz val="11"/>
      <color indexed="9"/>
      <name val="Calibri"/>
      <family val="2"/>
    </font>
    <font>
      <sz val="11"/>
      <color indexed="14"/>
      <name val="Calibri"/>
      <family val="2"/>
    </font>
    <font>
      <b/>
      <sz val="11"/>
      <color indexed="13"/>
      <name val="Calibri"/>
      <family val="2"/>
    </font>
    <font>
      <b/>
      <sz val="11"/>
      <color indexed="9"/>
      <name val="Calibri"/>
      <family val="2"/>
    </font>
    <font>
      <i/>
      <sz val="11"/>
      <color indexed="23"/>
      <name val="Calibri"/>
      <family val="2"/>
    </font>
    <font>
      <u val="single"/>
      <sz val="10"/>
      <color indexed="36"/>
      <name val="Genev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Geneva"/>
      <family val="0"/>
    </font>
    <font>
      <sz val="11"/>
      <color indexed="62"/>
      <name val="Calibri"/>
      <family val="2"/>
    </font>
    <font>
      <sz val="11"/>
      <color indexed="13"/>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0"/>
      <name val="Times New Roman"/>
      <family val="1"/>
    </font>
    <font>
      <sz val="11"/>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 fontId="0"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8" fontId="0" fillId="0" borderId="0" applyFont="0" applyFill="0" applyBorder="0" applyAlignment="0" applyProtection="0"/>
    <xf numFmtId="44" fontId="37"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57" fillId="0" borderId="0" xfId="0" applyFont="1" applyAlignment="1">
      <alignment/>
    </xf>
    <xf numFmtId="0" fontId="6" fillId="0" borderId="0" xfId="0" applyFont="1" applyAlignment="1">
      <alignment/>
    </xf>
    <xf numFmtId="14" fontId="6" fillId="0" borderId="0" xfId="0" applyNumberFormat="1" applyFont="1" applyAlignment="1">
      <alignment horizontal="center"/>
    </xf>
    <xf numFmtId="14" fontId="6" fillId="0" borderId="0" xfId="0" applyNumberFormat="1" applyFont="1" applyAlignment="1">
      <alignment horizontal="left"/>
    </xf>
    <xf numFmtId="0" fontId="7"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33" borderId="10" xfId="0" applyFont="1" applyFill="1" applyBorder="1" applyAlignment="1">
      <alignment horizontal="center"/>
    </xf>
    <xf numFmtId="0" fontId="6" fillId="0" borderId="0" xfId="0" applyNumberFormat="1" applyFont="1" applyBorder="1" applyAlignment="1" quotePrefix="1">
      <alignment horizontal="center"/>
    </xf>
    <xf numFmtId="0" fontId="6" fillId="0" borderId="11" xfId="0" applyFont="1" applyBorder="1" applyAlignment="1">
      <alignment horizontal="center"/>
    </xf>
    <xf numFmtId="0" fontId="9" fillId="0" borderId="0" xfId="0" applyFont="1" applyBorder="1" applyAlignment="1">
      <alignment horizontal="center"/>
    </xf>
    <xf numFmtId="3" fontId="6" fillId="0" borderId="0" xfId="0" applyNumberFormat="1" applyFont="1" applyBorder="1" applyAlignment="1">
      <alignment/>
    </xf>
    <xf numFmtId="0" fontId="10" fillId="0" borderId="0" xfId="0" applyFont="1" applyAlignment="1">
      <alignment/>
    </xf>
    <xf numFmtId="0" fontId="11" fillId="0" borderId="0" xfId="0" applyFont="1" applyFill="1" applyAlignment="1">
      <alignment/>
    </xf>
    <xf numFmtId="0" fontId="6" fillId="0" borderId="0" xfId="0" applyFont="1" applyFill="1" applyAlignment="1">
      <alignment/>
    </xf>
    <xf numFmtId="3" fontId="6" fillId="0" borderId="11" xfId="42" applyNumberFormat="1" applyFont="1" applyFill="1" applyBorder="1" applyAlignment="1">
      <alignment horizontal="right"/>
    </xf>
    <xf numFmtId="3" fontId="6" fillId="0" borderId="0" xfId="42" applyNumberFormat="1" applyFont="1" applyFill="1" applyAlignment="1">
      <alignment horizontal="right"/>
    </xf>
    <xf numFmtId="0" fontId="6" fillId="0" borderId="0" xfId="0" applyFont="1" applyFill="1" applyBorder="1" applyAlignment="1">
      <alignment horizontal="center"/>
    </xf>
    <xf numFmtId="3" fontId="6" fillId="0" borderId="0" xfId="42" applyNumberFormat="1" applyFont="1" applyFill="1" applyBorder="1" applyAlignment="1">
      <alignment horizontal="right"/>
    </xf>
    <xf numFmtId="0" fontId="10" fillId="0" borderId="0" xfId="0" applyFont="1" applyFill="1" applyAlignment="1">
      <alignment/>
    </xf>
    <xf numFmtId="0" fontId="12" fillId="0" borderId="0" xfId="0" applyFont="1" applyFill="1" applyAlignment="1">
      <alignment/>
    </xf>
    <xf numFmtId="3" fontId="7" fillId="0" borderId="12" xfId="42" applyNumberFormat="1" applyFont="1" applyFill="1" applyBorder="1" applyAlignment="1">
      <alignment horizontal="right"/>
    </xf>
    <xf numFmtId="3" fontId="7" fillId="0" borderId="0" xfId="42" applyNumberFormat="1" applyFont="1" applyFill="1" applyBorder="1" applyAlignment="1">
      <alignment horizontal="right"/>
    </xf>
    <xf numFmtId="3" fontId="6" fillId="0" borderId="13" xfId="42" applyNumberFormat="1" applyFont="1" applyFill="1" applyBorder="1" applyAlignment="1">
      <alignment horizontal="right"/>
    </xf>
    <xf numFmtId="3" fontId="6" fillId="33" borderId="14" xfId="42" applyNumberFormat="1" applyFont="1" applyFill="1" applyBorder="1" applyAlignment="1">
      <alignment horizontal="right"/>
    </xf>
    <xf numFmtId="3" fontId="6" fillId="33" borderId="10" xfId="42" applyNumberFormat="1" applyFont="1" applyFill="1" applyBorder="1" applyAlignment="1">
      <alignment horizontal="right"/>
    </xf>
    <xf numFmtId="0" fontId="6" fillId="0" borderId="0" xfId="0" applyFont="1" applyAlignment="1">
      <alignment horizontal="left"/>
    </xf>
    <xf numFmtId="3" fontId="7" fillId="0" borderId="0" xfId="42" applyNumberFormat="1" applyFont="1" applyFill="1" applyBorder="1" applyAlignment="1">
      <alignment vertical="top"/>
    </xf>
    <xf numFmtId="3" fontId="12" fillId="33" borderId="15" xfId="42" applyNumberFormat="1" applyFont="1" applyFill="1" applyBorder="1" applyAlignment="1">
      <alignment vertical="top"/>
    </xf>
    <xf numFmtId="0" fontId="6" fillId="0" borderId="16" xfId="0" applyFont="1" applyFill="1" applyBorder="1" applyAlignment="1">
      <alignment horizontal="right"/>
    </xf>
    <xf numFmtId="0" fontId="6" fillId="0" borderId="17" xfId="0" applyFont="1" applyFill="1" applyBorder="1" applyAlignment="1">
      <alignment horizontal="right"/>
    </xf>
    <xf numFmtId="6" fontId="7" fillId="0" borderId="17" xfId="45" applyNumberFormat="1" applyFont="1" applyFill="1" applyBorder="1" applyAlignment="1">
      <alignment horizontal="right"/>
    </xf>
    <xf numFmtId="6" fontId="7" fillId="0" borderId="17" xfId="45" applyNumberFormat="1" applyFont="1" applyFill="1" applyBorder="1" applyAlignment="1" quotePrefix="1">
      <alignment horizontal="center"/>
    </xf>
    <xf numFmtId="6" fontId="7" fillId="0" borderId="18" xfId="45" applyNumberFormat="1" applyFont="1" applyFill="1" applyBorder="1" applyAlignment="1">
      <alignment horizontal="right"/>
    </xf>
    <xf numFmtId="0" fontId="6" fillId="0" borderId="19" xfId="0" applyFont="1" applyFill="1" applyBorder="1" applyAlignment="1">
      <alignment horizontal="right"/>
    </xf>
    <xf numFmtId="0" fontId="6" fillId="0" borderId="20" xfId="0" applyFont="1" applyFill="1" applyBorder="1" applyAlignment="1">
      <alignment horizontal="right"/>
    </xf>
    <xf numFmtId="6" fontId="7" fillId="0" borderId="20" xfId="45" applyNumberFormat="1" applyFont="1" applyFill="1" applyBorder="1" applyAlignment="1">
      <alignment horizontal="right"/>
    </xf>
    <xf numFmtId="6" fontId="7" fillId="0" borderId="20" xfId="45" applyNumberFormat="1" applyFont="1" applyFill="1" applyBorder="1" applyAlignment="1" quotePrefix="1">
      <alignment horizontal="center"/>
    </xf>
    <xf numFmtId="6" fontId="7" fillId="0" borderId="21" xfId="45" applyNumberFormat="1" applyFont="1" applyFill="1" applyBorder="1" applyAlignment="1">
      <alignment horizontal="right"/>
    </xf>
    <xf numFmtId="0" fontId="6" fillId="0" borderId="0" xfId="0" applyFont="1" applyFill="1" applyBorder="1" applyAlignment="1">
      <alignment horizontal="right"/>
    </xf>
    <xf numFmtId="1" fontId="6" fillId="0" borderId="0" xfId="0" applyNumberFormat="1" applyFont="1" applyFill="1" applyBorder="1" applyAlignment="1">
      <alignment horizontal="center"/>
    </xf>
    <xf numFmtId="3" fontId="58" fillId="0" borderId="0" xfId="0" applyNumberFormat="1" applyFont="1" applyFill="1" applyBorder="1" applyAlignment="1">
      <alignment/>
    </xf>
    <xf numFmtId="0" fontId="7" fillId="33" borderId="22" xfId="0" applyFont="1" applyFill="1" applyBorder="1" applyAlignment="1">
      <alignment/>
    </xf>
    <xf numFmtId="0" fontId="12" fillId="33" borderId="23" xfId="0" applyFont="1" applyFill="1" applyBorder="1" applyAlignment="1">
      <alignment horizontal="center"/>
    </xf>
    <xf numFmtId="0" fontId="7" fillId="33" borderId="24" xfId="0"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0" fontId="12" fillId="0" borderId="0" xfId="0" applyFont="1" applyAlignment="1">
      <alignment/>
    </xf>
    <xf numFmtId="3" fontId="7" fillId="0" borderId="12" xfId="0" applyNumberFormat="1" applyFont="1" applyBorder="1" applyAlignment="1">
      <alignment/>
    </xf>
    <xf numFmtId="0" fontId="7" fillId="0" borderId="0" xfId="0" applyFont="1" applyAlignment="1">
      <alignment/>
    </xf>
    <xf numFmtId="3" fontId="7" fillId="33" borderId="1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left"/>
    </xf>
    <xf numFmtId="3" fontId="7" fillId="0" borderId="12" xfId="0" applyNumberFormat="1" applyFont="1" applyFill="1" applyBorder="1" applyAlignment="1">
      <alignment/>
    </xf>
    <xf numFmtId="0" fontId="57" fillId="0" borderId="0" xfId="0" applyFont="1" applyFill="1" applyAlignment="1">
      <alignment/>
    </xf>
    <xf numFmtId="3" fontId="6" fillId="33" borderId="13" xfId="42" applyNumberFormat="1" applyFont="1" applyFill="1" applyBorder="1" applyAlignment="1">
      <alignment horizontal="right"/>
    </xf>
    <xf numFmtId="3" fontId="6" fillId="33" borderId="13" xfId="0" applyNumberFormat="1" applyFont="1" applyFill="1" applyBorder="1" applyAlignment="1">
      <alignment horizontal="center"/>
    </xf>
    <xf numFmtId="3" fontId="6" fillId="33" borderId="25" xfId="0" applyNumberFormat="1" applyFont="1" applyFill="1" applyBorder="1" applyAlignment="1">
      <alignment horizontal="center"/>
    </xf>
    <xf numFmtId="0" fontId="6" fillId="33" borderId="11" xfId="0" applyFont="1" applyFill="1" applyBorder="1" applyAlignment="1">
      <alignment horizontal="right"/>
    </xf>
    <xf numFmtId="1" fontId="6" fillId="33" borderId="11" xfId="0" applyNumberFormat="1" applyFont="1" applyFill="1" applyBorder="1" applyAlignment="1">
      <alignment horizontal="center"/>
    </xf>
    <xf numFmtId="1" fontId="6" fillId="33" borderId="26" xfId="0" applyNumberFormat="1" applyFont="1" applyFill="1" applyBorder="1" applyAlignment="1">
      <alignment horizontal="center"/>
    </xf>
    <xf numFmtId="2" fontId="6" fillId="0" borderId="0" xfId="0" applyNumberFormat="1" applyFont="1" applyAlignment="1">
      <alignment/>
    </xf>
    <xf numFmtId="3" fontId="6" fillId="0" borderId="0" xfId="0" applyNumberFormat="1" applyFont="1" applyAlignment="1">
      <alignment/>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5" fillId="0" borderId="0" xfId="0" applyFont="1" applyAlignment="1">
      <alignment horizontal="center"/>
    </xf>
    <xf numFmtId="3" fontId="7" fillId="33" borderId="27" xfId="42" applyNumberFormat="1" applyFont="1" applyFill="1" applyBorder="1" applyAlignment="1">
      <alignment horizontal="left" vertical="top" wrapText="1"/>
    </xf>
    <xf numFmtId="3" fontId="7" fillId="33" borderId="13" xfId="42" applyNumberFormat="1" applyFont="1" applyFill="1" applyBorder="1" applyAlignment="1">
      <alignment horizontal="left" vertical="top" wrapText="1"/>
    </xf>
    <xf numFmtId="3" fontId="7" fillId="33" borderId="28" xfId="42" applyNumberFormat="1" applyFont="1" applyFill="1" applyBorder="1" applyAlignment="1">
      <alignment horizontal="left" vertical="top" wrapText="1"/>
    </xf>
    <xf numFmtId="3" fontId="7" fillId="33" borderId="11" xfId="42" applyNumberFormat="1"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Comma 3" xfId="44"/>
    <cellStyle name="Currency"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3" xfId="59"/>
    <cellStyle name="Normal 8"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8"/>
  <sheetViews>
    <sheetView tabSelected="1" zoomScalePageLayoutView="0" workbookViewId="0" topLeftCell="A61">
      <selection activeCell="A78" sqref="A78"/>
    </sheetView>
  </sheetViews>
  <sheetFormatPr defaultColWidth="11.375" defaultRowHeight="12.75"/>
  <cols>
    <col min="1" max="1" width="4.375" style="27" customWidth="1"/>
    <col min="2" max="2" width="3.125" style="27" customWidth="1"/>
    <col min="3" max="3" width="46.75390625" style="2" bestFit="1" customWidth="1"/>
    <col min="4" max="4" width="2.25390625" style="2" customWidth="1"/>
    <col min="5" max="5" width="1.625" style="2" customWidth="1"/>
    <col min="6" max="6" width="10.375" style="2" customWidth="1"/>
    <col min="7" max="7" width="2.125" style="2" customWidth="1"/>
    <col min="8" max="8" width="13.125" style="63" customWidth="1"/>
    <col min="9" max="9" width="4.00390625" style="2" customWidth="1"/>
    <col min="10" max="10" width="12.75390625" style="2" customWidth="1"/>
    <col min="11" max="11" width="3.75390625" style="2" customWidth="1"/>
    <col min="12" max="12" width="9.75390625" style="2" bestFit="1" customWidth="1"/>
    <col min="13" max="13" width="4.625" style="2" customWidth="1"/>
    <col min="14" max="14" width="9.75390625" style="2" bestFit="1" customWidth="1"/>
    <col min="15" max="15" width="11.375" style="1" customWidth="1"/>
    <col min="16" max="16384" width="11.375" style="2" customWidth="1"/>
  </cols>
  <sheetData>
    <row r="1" spans="1:14" ht="15.75">
      <c r="A1" s="67" t="s">
        <v>8</v>
      </c>
      <c r="B1" s="67"/>
      <c r="C1" s="67"/>
      <c r="D1" s="67"/>
      <c r="E1" s="67"/>
      <c r="F1" s="67"/>
      <c r="G1" s="67"/>
      <c r="H1" s="67"/>
      <c r="I1" s="67"/>
      <c r="J1" s="67"/>
      <c r="K1" s="67"/>
      <c r="L1" s="67"/>
      <c r="M1" s="67"/>
      <c r="N1" s="67"/>
    </row>
    <row r="2" spans="1:14" ht="15.75">
      <c r="A2" s="67" t="s">
        <v>0</v>
      </c>
      <c r="B2" s="67"/>
      <c r="C2" s="67"/>
      <c r="D2" s="67"/>
      <c r="E2" s="67"/>
      <c r="F2" s="67"/>
      <c r="G2" s="67"/>
      <c r="H2" s="67"/>
      <c r="I2" s="67"/>
      <c r="J2" s="67"/>
      <c r="K2" s="67"/>
      <c r="L2" s="67"/>
      <c r="M2" s="67"/>
      <c r="N2" s="67"/>
    </row>
    <row r="3" spans="1:14" ht="15.75">
      <c r="A3" s="67" t="s">
        <v>14</v>
      </c>
      <c r="B3" s="67"/>
      <c r="C3" s="67"/>
      <c r="D3" s="67"/>
      <c r="E3" s="67"/>
      <c r="F3" s="67"/>
      <c r="G3" s="67"/>
      <c r="H3" s="67"/>
      <c r="I3" s="67"/>
      <c r="J3" s="67"/>
      <c r="K3" s="67"/>
      <c r="L3" s="67"/>
      <c r="M3" s="67"/>
      <c r="N3" s="67"/>
    </row>
    <row r="4" spans="1:14" ht="12" customHeight="1">
      <c r="A4" s="67" t="s">
        <v>1</v>
      </c>
      <c r="B4" s="67"/>
      <c r="C4" s="67"/>
      <c r="D4" s="67"/>
      <c r="E4" s="67"/>
      <c r="F4" s="67"/>
      <c r="G4" s="67"/>
      <c r="H4" s="67"/>
      <c r="I4" s="67"/>
      <c r="J4" s="67"/>
      <c r="K4" s="67"/>
      <c r="L4" s="67"/>
      <c r="M4" s="67"/>
      <c r="N4" s="67"/>
    </row>
    <row r="5" spans="1:8" ht="9.75" customHeight="1">
      <c r="A5" s="3"/>
      <c r="B5" s="3"/>
      <c r="C5" s="4"/>
      <c r="E5" s="5"/>
      <c r="H5" s="6"/>
    </row>
    <row r="6" spans="1:8" ht="12" customHeight="1" hidden="1">
      <c r="A6" s="3"/>
      <c r="B6" s="3"/>
      <c r="C6" s="4"/>
      <c r="E6" s="5"/>
      <c r="H6" s="6"/>
    </row>
    <row r="7" spans="1:14" ht="13.5" customHeight="1" thickBot="1">
      <c r="A7" s="3"/>
      <c r="B7" s="3"/>
      <c r="C7" s="4"/>
      <c r="E7" s="5"/>
      <c r="F7" s="5" t="s">
        <v>22</v>
      </c>
      <c r="H7" s="5" t="s">
        <v>11</v>
      </c>
      <c r="I7" s="5"/>
      <c r="J7" s="5" t="s">
        <v>52</v>
      </c>
      <c r="K7" s="5"/>
      <c r="L7" s="5" t="s">
        <v>53</v>
      </c>
      <c r="N7" s="5" t="s">
        <v>54</v>
      </c>
    </row>
    <row r="8" spans="1:14" ht="18.75" thickBot="1">
      <c r="A8" s="6"/>
      <c r="B8" s="6"/>
      <c r="F8" s="7" t="s">
        <v>38</v>
      </c>
      <c r="H8" s="7"/>
      <c r="J8" s="8" t="s">
        <v>72</v>
      </c>
      <c r="K8" s="7"/>
      <c r="L8" s="7">
        <v>2019</v>
      </c>
      <c r="N8" s="7">
        <v>2020</v>
      </c>
    </row>
    <row r="9" spans="1:14" ht="15">
      <c r="A9" s="6" t="s">
        <v>2</v>
      </c>
      <c r="B9" s="6"/>
      <c r="F9" s="9" t="s">
        <v>39</v>
      </c>
      <c r="H9" s="7"/>
      <c r="J9" s="7" t="s">
        <v>12</v>
      </c>
      <c r="K9" s="7"/>
      <c r="L9" s="7" t="s">
        <v>12</v>
      </c>
      <c r="N9" s="7" t="s">
        <v>12</v>
      </c>
    </row>
    <row r="10" spans="1:14" ht="15">
      <c r="A10" s="10" t="s">
        <v>3</v>
      </c>
      <c r="B10" s="11"/>
      <c r="F10" s="10" t="s">
        <v>4</v>
      </c>
      <c r="H10" s="10" t="s">
        <v>10</v>
      </c>
      <c r="J10" s="10" t="s">
        <v>13</v>
      </c>
      <c r="K10" s="7"/>
      <c r="L10" s="10" t="s">
        <v>13</v>
      </c>
      <c r="N10" s="10" t="s">
        <v>13</v>
      </c>
    </row>
    <row r="11" spans="1:14" ht="5.25" customHeight="1">
      <c r="A11" s="11"/>
      <c r="B11" s="11"/>
      <c r="F11" s="7"/>
      <c r="H11" s="12"/>
      <c r="J11" s="7"/>
      <c r="K11" s="7"/>
      <c r="L11" s="7"/>
      <c r="N11" s="7"/>
    </row>
    <row r="12" spans="1:14" ht="15">
      <c r="A12" s="6"/>
      <c r="B12" s="6"/>
      <c r="C12" s="13" t="s">
        <v>23</v>
      </c>
      <c r="F12" s="7"/>
      <c r="H12" s="12"/>
      <c r="J12" s="7"/>
      <c r="K12" s="7"/>
      <c r="L12" s="7"/>
      <c r="N12" s="7"/>
    </row>
    <row r="13" spans="1:14" ht="15">
      <c r="A13" s="6">
        <v>1</v>
      </c>
      <c r="B13" s="6" t="s">
        <v>5</v>
      </c>
      <c r="C13" s="14" t="s">
        <v>24</v>
      </c>
      <c r="D13" s="15"/>
      <c r="E13" s="15"/>
      <c r="F13" s="16">
        <v>64</v>
      </c>
      <c r="G13" s="17"/>
      <c r="H13" s="16">
        <f>+J13-F13</f>
        <v>12</v>
      </c>
      <c r="I13" s="17"/>
      <c r="J13" s="16">
        <v>76</v>
      </c>
      <c r="K13" s="18"/>
      <c r="L13" s="16">
        <v>82</v>
      </c>
      <c r="M13" s="15"/>
      <c r="N13" s="16">
        <v>90</v>
      </c>
    </row>
    <row r="14" spans="1:14" ht="5.25" customHeight="1">
      <c r="A14" s="6"/>
      <c r="B14" s="6"/>
      <c r="C14" s="14"/>
      <c r="D14" s="15"/>
      <c r="E14" s="15"/>
      <c r="F14" s="19"/>
      <c r="G14" s="17"/>
      <c r="H14" s="19"/>
      <c r="I14" s="17"/>
      <c r="J14" s="19"/>
      <c r="K14" s="18"/>
      <c r="L14" s="19"/>
      <c r="M14" s="15"/>
      <c r="N14" s="19"/>
    </row>
    <row r="15" spans="1:14" ht="15">
      <c r="A15" s="6"/>
      <c r="B15" s="6"/>
      <c r="C15" s="20" t="s">
        <v>25</v>
      </c>
      <c r="D15" s="15"/>
      <c r="E15" s="15"/>
      <c r="F15" s="19"/>
      <c r="G15" s="17"/>
      <c r="H15" s="19"/>
      <c r="I15" s="17"/>
      <c r="J15" s="19"/>
      <c r="K15" s="18"/>
      <c r="L15" s="19"/>
      <c r="M15" s="15"/>
      <c r="N15" s="19"/>
    </row>
    <row r="16" spans="1:14" ht="15">
      <c r="A16" s="6">
        <f>+A13+1</f>
        <v>2</v>
      </c>
      <c r="B16" s="6"/>
      <c r="C16" s="14" t="s">
        <v>26</v>
      </c>
      <c r="D16" s="15"/>
      <c r="E16" s="15"/>
      <c r="F16" s="19">
        <v>287</v>
      </c>
      <c r="G16" s="17"/>
      <c r="H16" s="19">
        <f>+J16-F16</f>
        <v>32</v>
      </c>
      <c r="I16" s="17"/>
      <c r="J16" s="19">
        <v>319</v>
      </c>
      <c r="K16" s="18"/>
      <c r="L16" s="19">
        <v>316</v>
      </c>
      <c r="M16" s="15"/>
      <c r="N16" s="19">
        <v>322</v>
      </c>
    </row>
    <row r="17" spans="1:14" ht="15">
      <c r="A17" s="6">
        <f>+A16+1</f>
        <v>3</v>
      </c>
      <c r="B17" s="6" t="s">
        <v>5</v>
      </c>
      <c r="C17" s="14" t="s">
        <v>34</v>
      </c>
      <c r="D17" s="15"/>
      <c r="E17" s="15"/>
      <c r="F17" s="19">
        <v>89</v>
      </c>
      <c r="G17" s="17"/>
      <c r="H17" s="19">
        <f>+J17-F17</f>
        <v>15</v>
      </c>
      <c r="I17" s="17"/>
      <c r="J17" s="19">
        <v>104</v>
      </c>
      <c r="K17" s="18"/>
      <c r="L17" s="19">
        <v>107</v>
      </c>
      <c r="M17" s="15"/>
      <c r="N17" s="19">
        <v>110</v>
      </c>
    </row>
    <row r="18" spans="1:20" ht="15">
      <c r="A18" s="6">
        <f>+A17+1</f>
        <v>4</v>
      </c>
      <c r="B18" s="6" t="s">
        <v>5</v>
      </c>
      <c r="C18" s="14" t="s">
        <v>35</v>
      </c>
      <c r="D18" s="15"/>
      <c r="E18" s="15"/>
      <c r="F18" s="19">
        <v>132</v>
      </c>
      <c r="G18" s="17"/>
      <c r="H18" s="19">
        <f>+J18-F18</f>
        <v>70</v>
      </c>
      <c r="I18" s="17"/>
      <c r="J18" s="19">
        <v>202</v>
      </c>
      <c r="K18" s="18"/>
      <c r="L18" s="19">
        <v>208</v>
      </c>
      <c r="M18" s="15"/>
      <c r="N18" s="19">
        <v>214</v>
      </c>
      <c r="T18" s="2" t="s">
        <v>5</v>
      </c>
    </row>
    <row r="19" spans="1:14" ht="15">
      <c r="A19" s="6">
        <f>+A18+1</f>
        <v>5</v>
      </c>
      <c r="B19" s="6"/>
      <c r="C19" s="14" t="s">
        <v>78</v>
      </c>
      <c r="D19" s="15"/>
      <c r="E19" s="15"/>
      <c r="F19" s="19">
        <v>0</v>
      </c>
      <c r="G19" s="17"/>
      <c r="H19" s="19">
        <f>+J19-F19</f>
        <v>25</v>
      </c>
      <c r="I19" s="17"/>
      <c r="J19" s="19">
        <v>25</v>
      </c>
      <c r="K19" s="18"/>
      <c r="L19" s="19">
        <v>25</v>
      </c>
      <c r="M19" s="15"/>
      <c r="N19" s="19">
        <v>25</v>
      </c>
    </row>
    <row r="20" spans="1:14" ht="15">
      <c r="A20" s="6">
        <f>+A19+1</f>
        <v>6</v>
      </c>
      <c r="B20" s="6"/>
      <c r="C20" s="21" t="s">
        <v>27</v>
      </c>
      <c r="D20" s="15"/>
      <c r="E20" s="15"/>
      <c r="F20" s="22">
        <f>SUM(F16:F19)</f>
        <v>508</v>
      </c>
      <c r="G20" s="17"/>
      <c r="H20" s="22">
        <f>SUM(H16:H19)</f>
        <v>142</v>
      </c>
      <c r="I20" s="17"/>
      <c r="J20" s="22">
        <f>SUM(J16:J19)</f>
        <v>650</v>
      </c>
      <c r="K20" s="18"/>
      <c r="L20" s="22">
        <f>SUM(L16:L19)</f>
        <v>656</v>
      </c>
      <c r="M20" s="15"/>
      <c r="N20" s="22">
        <f>SUM(N16:N19)</f>
        <v>671</v>
      </c>
    </row>
    <row r="21" spans="1:14" ht="7.5" customHeight="1">
      <c r="A21" s="6"/>
      <c r="B21" s="6"/>
      <c r="C21" s="14"/>
      <c r="D21" s="15"/>
      <c r="E21" s="15"/>
      <c r="F21" s="19"/>
      <c r="G21" s="17"/>
      <c r="H21" s="19"/>
      <c r="I21" s="17"/>
      <c r="J21" s="19"/>
      <c r="K21" s="18"/>
      <c r="L21" s="19"/>
      <c r="M21" s="15"/>
      <c r="N21" s="19"/>
    </row>
    <row r="22" spans="1:14" ht="15">
      <c r="A22" s="6"/>
      <c r="B22" s="6"/>
      <c r="C22" s="20" t="s">
        <v>28</v>
      </c>
      <c r="D22" s="15"/>
      <c r="E22" s="15"/>
      <c r="F22" s="19"/>
      <c r="G22" s="17"/>
      <c r="H22" s="19"/>
      <c r="I22" s="17"/>
      <c r="J22" s="19"/>
      <c r="K22" s="18"/>
      <c r="L22" s="19"/>
      <c r="M22" s="15"/>
      <c r="N22" s="19"/>
    </row>
    <row r="23" spans="1:14" ht="15">
      <c r="A23" s="6">
        <f>+A20+1</f>
        <v>7</v>
      </c>
      <c r="B23" s="6"/>
      <c r="C23" s="14" t="s">
        <v>17</v>
      </c>
      <c r="D23" s="15"/>
      <c r="E23" s="15"/>
      <c r="F23" s="19">
        <v>87</v>
      </c>
      <c r="G23" s="17"/>
      <c r="H23" s="19">
        <f>+J23-F23</f>
        <v>-12</v>
      </c>
      <c r="I23" s="17"/>
      <c r="J23" s="19">
        <v>75</v>
      </c>
      <c r="K23" s="18"/>
      <c r="L23" s="19">
        <v>75</v>
      </c>
      <c r="M23" s="15"/>
      <c r="N23" s="19">
        <v>75</v>
      </c>
    </row>
    <row r="24" spans="1:14" ht="15">
      <c r="A24" s="6">
        <f>+A23+1</f>
        <v>8</v>
      </c>
      <c r="B24" s="6"/>
      <c r="C24" s="14" t="s">
        <v>79</v>
      </c>
      <c r="D24" s="15"/>
      <c r="E24" s="15"/>
      <c r="F24" s="19">
        <v>0</v>
      </c>
      <c r="G24" s="17"/>
      <c r="H24" s="19">
        <f>+J24-F24</f>
        <v>10</v>
      </c>
      <c r="I24" s="17"/>
      <c r="J24" s="19">
        <v>10</v>
      </c>
      <c r="K24" s="18"/>
      <c r="L24" s="19">
        <v>10</v>
      </c>
      <c r="M24" s="15"/>
      <c r="N24" s="19">
        <v>10</v>
      </c>
    </row>
    <row r="25" spans="1:14" ht="15">
      <c r="A25" s="6">
        <f>+A24+1</f>
        <v>9</v>
      </c>
      <c r="B25" s="6"/>
      <c r="C25" s="14" t="s">
        <v>56</v>
      </c>
      <c r="D25" s="15"/>
      <c r="E25" s="15"/>
      <c r="F25" s="19">
        <v>678</v>
      </c>
      <c r="G25" s="17"/>
      <c r="H25" s="19">
        <f>+J25-F25</f>
        <v>37</v>
      </c>
      <c r="I25" s="17"/>
      <c r="J25" s="19">
        <v>715</v>
      </c>
      <c r="K25" s="18"/>
      <c r="L25" s="19">
        <v>753</v>
      </c>
      <c r="M25" s="15"/>
      <c r="N25" s="19">
        <v>794</v>
      </c>
    </row>
    <row r="26" spans="1:14" ht="15">
      <c r="A26" s="6">
        <f>A25+1</f>
        <v>10</v>
      </c>
      <c r="B26" s="6"/>
      <c r="C26" s="14" t="s">
        <v>32</v>
      </c>
      <c r="D26" s="15"/>
      <c r="E26" s="15"/>
      <c r="F26" s="19">
        <v>421</v>
      </c>
      <c r="G26" s="17"/>
      <c r="H26" s="19">
        <f>+J26-F26</f>
        <v>24</v>
      </c>
      <c r="I26" s="17"/>
      <c r="J26" s="19">
        <v>445</v>
      </c>
      <c r="K26" s="18"/>
      <c r="L26" s="19">
        <v>469</v>
      </c>
      <c r="M26" s="15"/>
      <c r="N26" s="19">
        <v>495</v>
      </c>
    </row>
    <row r="27" spans="1:14" ht="15">
      <c r="A27" s="6">
        <f>A26+1</f>
        <v>11</v>
      </c>
      <c r="B27" s="6"/>
      <c r="C27" s="14" t="s">
        <v>29</v>
      </c>
      <c r="D27" s="15"/>
      <c r="E27" s="15"/>
      <c r="F27" s="16">
        <v>35</v>
      </c>
      <c r="G27" s="17"/>
      <c r="H27" s="16">
        <f>+J27-F27</f>
        <v>10</v>
      </c>
      <c r="I27" s="17"/>
      <c r="J27" s="16">
        <v>45</v>
      </c>
      <c r="K27" s="18"/>
      <c r="L27" s="16">
        <v>45</v>
      </c>
      <c r="M27" s="15"/>
      <c r="N27" s="16">
        <v>45</v>
      </c>
    </row>
    <row r="28" spans="1:14" ht="15">
      <c r="A28" s="6">
        <f>A27+1</f>
        <v>12</v>
      </c>
      <c r="B28" s="6"/>
      <c r="C28" s="21" t="s">
        <v>30</v>
      </c>
      <c r="D28" s="15"/>
      <c r="E28" s="15"/>
      <c r="F28" s="22">
        <f>SUM(F23:F27)</f>
        <v>1221</v>
      </c>
      <c r="G28" s="17"/>
      <c r="H28" s="22">
        <f>SUM(H23:H27)</f>
        <v>69</v>
      </c>
      <c r="I28" s="17"/>
      <c r="J28" s="22">
        <f>SUM(J23:J27)</f>
        <v>1290</v>
      </c>
      <c r="K28" s="18"/>
      <c r="L28" s="22">
        <f>SUM(L23:L27)</f>
        <v>1352</v>
      </c>
      <c r="M28" s="15"/>
      <c r="N28" s="22">
        <f>SUM(N23:N27)</f>
        <v>1419</v>
      </c>
    </row>
    <row r="29" spans="1:10" ht="6.75" customHeight="1">
      <c r="A29" s="6"/>
      <c r="B29" s="6"/>
      <c r="C29" s="21"/>
      <c r="D29" s="15"/>
      <c r="E29" s="15"/>
      <c r="F29" s="23"/>
      <c r="G29" s="17"/>
      <c r="H29" s="23"/>
      <c r="I29" s="17"/>
      <c r="J29" s="23"/>
    </row>
    <row r="30" spans="1:14" ht="15">
      <c r="A30" s="6"/>
      <c r="B30" s="6"/>
      <c r="C30" s="21" t="s">
        <v>33</v>
      </c>
      <c r="D30" s="15"/>
      <c r="E30" s="15"/>
      <c r="F30" s="23"/>
      <c r="G30" s="17"/>
      <c r="H30" s="23"/>
      <c r="I30" s="17"/>
      <c r="J30" s="23"/>
      <c r="L30" s="23"/>
      <c r="M30" s="15"/>
      <c r="N30" s="23"/>
    </row>
    <row r="31" spans="1:14" ht="15">
      <c r="A31" s="6">
        <f>+A28+1</f>
        <v>13</v>
      </c>
      <c r="B31" s="6"/>
      <c r="C31" s="14" t="s">
        <v>57</v>
      </c>
      <c r="D31" s="15"/>
      <c r="E31" s="15"/>
      <c r="F31" s="19">
        <v>9</v>
      </c>
      <c r="G31" s="17"/>
      <c r="H31" s="19">
        <f>+J31-F31</f>
        <v>0</v>
      </c>
      <c r="I31" s="17"/>
      <c r="J31" s="19">
        <v>9</v>
      </c>
      <c r="K31" s="18"/>
      <c r="L31" s="19">
        <v>9</v>
      </c>
      <c r="M31" s="15"/>
      <c r="N31" s="19">
        <v>9</v>
      </c>
    </row>
    <row r="32" spans="1:14" ht="15">
      <c r="A32" s="6">
        <f>+A31+1</f>
        <v>14</v>
      </c>
      <c r="B32" s="6"/>
      <c r="C32" s="14" t="s">
        <v>58</v>
      </c>
      <c r="D32" s="15"/>
      <c r="E32" s="15"/>
      <c r="F32" s="19">
        <v>23</v>
      </c>
      <c r="G32" s="17"/>
      <c r="H32" s="19">
        <f>+J32-F32</f>
        <v>0</v>
      </c>
      <c r="I32" s="17"/>
      <c r="J32" s="19">
        <v>23</v>
      </c>
      <c r="K32" s="18"/>
      <c r="L32" s="19">
        <v>23</v>
      </c>
      <c r="M32" s="15"/>
      <c r="N32" s="19">
        <v>23</v>
      </c>
    </row>
    <row r="33" spans="1:14" ht="15.75" thickBot="1">
      <c r="A33" s="6"/>
      <c r="B33" s="6"/>
      <c r="C33" s="14"/>
      <c r="D33" s="15"/>
      <c r="E33" s="15"/>
      <c r="F33" s="19"/>
      <c r="G33" s="17"/>
      <c r="H33" s="19"/>
      <c r="I33" s="17"/>
      <c r="J33" s="19"/>
      <c r="K33" s="18"/>
      <c r="L33" s="19"/>
      <c r="M33" s="15"/>
      <c r="N33" s="19"/>
    </row>
    <row r="34" spans="1:14" ht="17.25" thickBot="1">
      <c r="A34" s="6">
        <f>+A32+1</f>
        <v>15</v>
      </c>
      <c r="B34" s="6"/>
      <c r="C34" s="21" t="s">
        <v>73</v>
      </c>
      <c r="D34" s="15"/>
      <c r="E34" s="15"/>
      <c r="F34" s="24">
        <f>+F28+F20+F13+F31+F32</f>
        <v>1825</v>
      </c>
      <c r="G34" s="17"/>
      <c r="H34" s="25">
        <f>+H28+H20+H13+H31+H32</f>
        <v>223</v>
      </c>
      <c r="I34" s="17"/>
      <c r="J34" s="26">
        <f>+J28+J20+J13+J31+J32</f>
        <v>2048</v>
      </c>
      <c r="K34" s="18"/>
      <c r="L34" s="24">
        <f>+L28+L20+L13+L31+L32</f>
        <v>2122</v>
      </c>
      <c r="M34" s="15"/>
      <c r="N34" s="24">
        <f>+N28+N20+N13+N31+N32</f>
        <v>2212</v>
      </c>
    </row>
    <row r="35" spans="3:14" ht="15.75" thickBot="1">
      <c r="C35" s="21" t="s">
        <v>55</v>
      </c>
      <c r="D35" s="15"/>
      <c r="E35" s="15"/>
      <c r="F35" s="28"/>
      <c r="G35" s="28"/>
      <c r="H35" s="29" t="s">
        <v>48</v>
      </c>
      <c r="I35" s="28"/>
      <c r="J35" s="30"/>
      <c r="K35" s="31" t="s">
        <v>45</v>
      </c>
      <c r="L35" s="32">
        <f>L34-J34</f>
        <v>74</v>
      </c>
      <c r="M35" s="33"/>
      <c r="N35" s="34">
        <f>N34-L34</f>
        <v>90</v>
      </c>
    </row>
    <row r="36" spans="3:14" ht="15.75" thickBot="1">
      <c r="C36" s="14"/>
      <c r="D36" s="15"/>
      <c r="E36" s="15"/>
      <c r="F36" s="28"/>
      <c r="G36" s="28"/>
      <c r="H36" s="28"/>
      <c r="I36" s="28"/>
      <c r="J36" s="35"/>
      <c r="K36" s="36" t="s">
        <v>46</v>
      </c>
      <c r="L36" s="37">
        <f>L35*0.6573</f>
        <v>49</v>
      </c>
      <c r="M36" s="38" t="s">
        <v>51</v>
      </c>
      <c r="N36" s="39">
        <f>N35*0.6573</f>
        <v>59</v>
      </c>
    </row>
    <row r="37" spans="3:14" ht="8.25" customHeight="1" thickBot="1">
      <c r="C37" s="14"/>
      <c r="D37" s="15"/>
      <c r="E37" s="15"/>
      <c r="F37" s="28"/>
      <c r="G37" s="28"/>
      <c r="H37" s="28"/>
      <c r="I37" s="28"/>
      <c r="J37" s="40"/>
      <c r="K37" s="41"/>
      <c r="L37" s="40"/>
      <c r="M37" s="41"/>
      <c r="N37" s="18"/>
    </row>
    <row r="38" spans="3:14" ht="17.25" thickBot="1">
      <c r="C38" s="20" t="s">
        <v>74</v>
      </c>
      <c r="D38" s="15"/>
      <c r="E38" s="15"/>
      <c r="F38" s="42"/>
      <c r="G38" s="15"/>
      <c r="H38" s="42"/>
      <c r="I38" s="43"/>
      <c r="J38" s="44" t="s">
        <v>75</v>
      </c>
      <c r="K38" s="45"/>
      <c r="L38" s="46"/>
      <c r="M38" s="15"/>
      <c r="N38" s="46"/>
    </row>
    <row r="39" spans="1:14" ht="15">
      <c r="A39" s="6">
        <f>+A34+1</f>
        <v>16</v>
      </c>
      <c r="C39" s="14" t="s">
        <v>59</v>
      </c>
      <c r="D39" s="15"/>
      <c r="E39" s="15"/>
      <c r="F39" s="47">
        <v>6233</v>
      </c>
      <c r="G39" s="15"/>
      <c r="H39" s="19">
        <f aca="true" t="shared" si="0" ref="H39:H51">+J39-F39</f>
        <v>-68</v>
      </c>
      <c r="I39" s="15"/>
      <c r="J39" s="47">
        <v>6165</v>
      </c>
      <c r="K39" s="47"/>
      <c r="L39" s="47">
        <v>6165</v>
      </c>
      <c r="M39" s="15"/>
      <c r="N39" s="47">
        <v>6165</v>
      </c>
    </row>
    <row r="40" spans="1:14" ht="15">
      <c r="A40" s="6">
        <f>+A39+1</f>
        <v>17</v>
      </c>
      <c r="C40" s="14" t="s">
        <v>60</v>
      </c>
      <c r="D40" s="15"/>
      <c r="E40" s="15"/>
      <c r="F40" s="47">
        <v>1479</v>
      </c>
      <c r="G40" s="15"/>
      <c r="H40" s="19">
        <f t="shared" si="0"/>
        <v>184</v>
      </c>
      <c r="I40" s="15"/>
      <c r="J40" s="47">
        <v>1663</v>
      </c>
      <c r="K40" s="47"/>
      <c r="L40" s="47">
        <v>1663</v>
      </c>
      <c r="M40" s="15"/>
      <c r="N40" s="47">
        <v>1663</v>
      </c>
    </row>
    <row r="41" spans="1:14" ht="15">
      <c r="A41" s="6">
        <f aca="true" t="shared" si="1" ref="A41:A68">+A40+1</f>
        <v>18</v>
      </c>
      <c r="C41" s="14" t="s">
        <v>61</v>
      </c>
      <c r="D41" s="15"/>
      <c r="E41" s="15"/>
      <c r="F41" s="47">
        <v>1788</v>
      </c>
      <c r="G41" s="15"/>
      <c r="H41" s="19">
        <f t="shared" si="0"/>
        <v>456</v>
      </c>
      <c r="I41" s="15"/>
      <c r="J41" s="47">
        <v>2244</v>
      </c>
      <c r="K41" s="47"/>
      <c r="L41" s="47">
        <v>2244</v>
      </c>
      <c r="M41" s="15"/>
      <c r="N41" s="47">
        <v>2244</v>
      </c>
    </row>
    <row r="42" spans="1:14" ht="15">
      <c r="A42" s="6">
        <f t="shared" si="1"/>
        <v>19</v>
      </c>
      <c r="C42" s="14" t="s">
        <v>62</v>
      </c>
      <c r="D42" s="15"/>
      <c r="E42" s="15"/>
      <c r="F42" s="47">
        <v>32</v>
      </c>
      <c r="G42" s="15"/>
      <c r="H42" s="19">
        <f t="shared" si="0"/>
        <v>0</v>
      </c>
      <c r="I42" s="15"/>
      <c r="J42" s="47">
        <v>32</v>
      </c>
      <c r="K42" s="47"/>
      <c r="L42" s="47">
        <v>32</v>
      </c>
      <c r="M42" s="15"/>
      <c r="N42" s="47">
        <v>32</v>
      </c>
    </row>
    <row r="43" spans="1:14" ht="15">
      <c r="A43" s="6">
        <f t="shared" si="1"/>
        <v>20</v>
      </c>
      <c r="C43" s="14" t="s">
        <v>63</v>
      </c>
      <c r="D43" s="15"/>
      <c r="E43" s="15"/>
      <c r="F43" s="47">
        <v>81</v>
      </c>
      <c r="G43" s="15"/>
      <c r="H43" s="19">
        <f t="shared" si="0"/>
        <v>4</v>
      </c>
      <c r="I43" s="15"/>
      <c r="J43" s="47">
        <v>85</v>
      </c>
      <c r="K43" s="47"/>
      <c r="L43" s="47">
        <v>85</v>
      </c>
      <c r="M43" s="15"/>
      <c r="N43" s="47">
        <v>85</v>
      </c>
    </row>
    <row r="44" spans="1:14" ht="15">
      <c r="A44" s="6">
        <f t="shared" si="1"/>
        <v>21</v>
      </c>
      <c r="C44" s="14" t="s">
        <v>64</v>
      </c>
      <c r="D44" s="15"/>
      <c r="E44" s="15"/>
      <c r="F44" s="47">
        <v>6</v>
      </c>
      <c r="G44" s="15"/>
      <c r="H44" s="19">
        <f t="shared" si="0"/>
        <v>4</v>
      </c>
      <c r="I44" s="15"/>
      <c r="J44" s="47">
        <v>10</v>
      </c>
      <c r="K44" s="47"/>
      <c r="L44" s="47">
        <v>10</v>
      </c>
      <c r="M44" s="15"/>
      <c r="N44" s="47">
        <v>10</v>
      </c>
    </row>
    <row r="45" spans="1:14" ht="15">
      <c r="A45" s="6">
        <f t="shared" si="1"/>
        <v>22</v>
      </c>
      <c r="C45" s="14" t="s">
        <v>65</v>
      </c>
      <c r="D45" s="15"/>
      <c r="E45" s="15"/>
      <c r="F45" s="47">
        <v>11</v>
      </c>
      <c r="G45" s="15"/>
      <c r="H45" s="19">
        <f t="shared" si="0"/>
        <v>0</v>
      </c>
      <c r="I45" s="15"/>
      <c r="J45" s="47">
        <v>11</v>
      </c>
      <c r="K45" s="47"/>
      <c r="L45" s="47">
        <v>11</v>
      </c>
      <c r="M45" s="15"/>
      <c r="N45" s="47">
        <v>11</v>
      </c>
    </row>
    <row r="46" spans="1:14" ht="15">
      <c r="A46" s="6">
        <f t="shared" si="1"/>
        <v>23</v>
      </c>
      <c r="C46" s="14" t="s">
        <v>66</v>
      </c>
      <c r="D46" s="15"/>
      <c r="E46" s="15"/>
      <c r="F46" s="47">
        <v>51</v>
      </c>
      <c r="G46" s="15"/>
      <c r="H46" s="19">
        <f t="shared" si="0"/>
        <v>0</v>
      </c>
      <c r="I46" s="15"/>
      <c r="J46" s="47">
        <v>51</v>
      </c>
      <c r="K46" s="47"/>
      <c r="L46" s="47">
        <v>51</v>
      </c>
      <c r="M46" s="15"/>
      <c r="N46" s="47">
        <v>51</v>
      </c>
    </row>
    <row r="47" spans="1:14" ht="15">
      <c r="A47" s="6">
        <f t="shared" si="1"/>
        <v>24</v>
      </c>
      <c r="C47" s="14" t="s">
        <v>67</v>
      </c>
      <c r="D47" s="15"/>
      <c r="E47" s="15"/>
      <c r="F47" s="47">
        <v>5</v>
      </c>
      <c r="G47" s="15"/>
      <c r="H47" s="19">
        <f t="shared" si="0"/>
        <v>1</v>
      </c>
      <c r="I47" s="15"/>
      <c r="J47" s="47">
        <v>6</v>
      </c>
      <c r="K47" s="47"/>
      <c r="L47" s="47">
        <v>6</v>
      </c>
      <c r="M47" s="15"/>
      <c r="N47" s="47">
        <v>6</v>
      </c>
    </row>
    <row r="48" spans="1:14" ht="15">
      <c r="A48" s="6">
        <f t="shared" si="1"/>
        <v>25</v>
      </c>
      <c r="C48" s="14" t="s">
        <v>41</v>
      </c>
      <c r="D48" s="15"/>
      <c r="E48" s="15"/>
      <c r="F48" s="47">
        <v>28</v>
      </c>
      <c r="G48" s="15"/>
      <c r="H48" s="19">
        <f t="shared" si="0"/>
        <v>0</v>
      </c>
      <c r="I48" s="15"/>
      <c r="J48" s="47">
        <v>28</v>
      </c>
      <c r="K48" s="47"/>
      <c r="L48" s="47">
        <v>28</v>
      </c>
      <c r="M48" s="15"/>
      <c r="N48" s="47">
        <v>28</v>
      </c>
    </row>
    <row r="49" spans="1:14" ht="15">
      <c r="A49" s="6">
        <f t="shared" si="1"/>
        <v>26</v>
      </c>
      <c r="C49" s="14" t="s">
        <v>68</v>
      </c>
      <c r="D49" s="15"/>
      <c r="E49" s="15"/>
      <c r="F49" s="47">
        <v>29</v>
      </c>
      <c r="G49" s="15"/>
      <c r="H49" s="19">
        <f t="shared" si="0"/>
        <v>0</v>
      </c>
      <c r="I49" s="15"/>
      <c r="J49" s="47">
        <v>29</v>
      </c>
      <c r="K49" s="47"/>
      <c r="L49" s="47">
        <v>29</v>
      </c>
      <c r="M49" s="15"/>
      <c r="N49" s="47">
        <v>29</v>
      </c>
    </row>
    <row r="50" spans="1:14" ht="15">
      <c r="A50" s="6">
        <f t="shared" si="1"/>
        <v>27</v>
      </c>
      <c r="C50" s="14" t="s">
        <v>69</v>
      </c>
      <c r="D50" s="15"/>
      <c r="E50" s="15"/>
      <c r="F50" s="47">
        <v>20</v>
      </c>
      <c r="G50" s="15"/>
      <c r="H50" s="19">
        <f t="shared" si="0"/>
        <v>0</v>
      </c>
      <c r="I50" s="15"/>
      <c r="J50" s="47">
        <v>20</v>
      </c>
      <c r="K50" s="47"/>
      <c r="L50" s="47">
        <v>20</v>
      </c>
      <c r="M50" s="15"/>
      <c r="N50" s="47">
        <v>20</v>
      </c>
    </row>
    <row r="51" spans="1:14" ht="15">
      <c r="A51" s="6">
        <f t="shared" si="1"/>
        <v>28</v>
      </c>
      <c r="C51" s="14" t="s">
        <v>70</v>
      </c>
      <c r="D51" s="15"/>
      <c r="E51" s="15"/>
      <c r="F51" s="47">
        <v>5</v>
      </c>
      <c r="G51" s="15"/>
      <c r="H51" s="19">
        <f t="shared" si="0"/>
        <v>2</v>
      </c>
      <c r="I51" s="15"/>
      <c r="J51" s="47">
        <v>7</v>
      </c>
      <c r="K51" s="47"/>
      <c r="L51" s="47">
        <v>7</v>
      </c>
      <c r="M51" s="15"/>
      <c r="N51" s="47">
        <v>7</v>
      </c>
    </row>
    <row r="52" spans="1:14" ht="15">
      <c r="A52" s="6">
        <f t="shared" si="1"/>
        <v>29</v>
      </c>
      <c r="C52" s="14" t="s">
        <v>15</v>
      </c>
      <c r="D52" s="15"/>
      <c r="E52" s="15"/>
      <c r="F52" s="47">
        <v>362</v>
      </c>
      <c r="G52" s="15"/>
      <c r="H52" s="19">
        <f aca="true" t="shared" si="2" ref="H52:H67">+J52-F52</f>
        <v>-7</v>
      </c>
      <c r="I52" s="15"/>
      <c r="J52" s="47">
        <v>355</v>
      </c>
      <c r="K52" s="47"/>
      <c r="L52" s="47">
        <v>355</v>
      </c>
      <c r="M52" s="15"/>
      <c r="N52" s="47">
        <v>348</v>
      </c>
    </row>
    <row r="53" spans="1:14" ht="15">
      <c r="A53" s="6">
        <f t="shared" si="1"/>
        <v>30</v>
      </c>
      <c r="C53" s="14" t="s">
        <v>16</v>
      </c>
      <c r="D53" s="15"/>
      <c r="E53" s="15"/>
      <c r="F53" s="47">
        <v>118</v>
      </c>
      <c r="G53" s="15"/>
      <c r="H53" s="19">
        <f t="shared" si="2"/>
        <v>62</v>
      </c>
      <c r="I53" s="15"/>
      <c r="J53" s="47">
        <v>180</v>
      </c>
      <c r="K53" s="47"/>
      <c r="L53" s="47">
        <v>180</v>
      </c>
      <c r="M53" s="15"/>
      <c r="N53" s="47">
        <v>180</v>
      </c>
    </row>
    <row r="54" spans="1:14" ht="15">
      <c r="A54" s="6">
        <f t="shared" si="1"/>
        <v>31</v>
      </c>
      <c r="C54" s="14" t="s">
        <v>9</v>
      </c>
      <c r="D54" s="15"/>
      <c r="E54" s="15"/>
      <c r="F54" s="47">
        <v>2373</v>
      </c>
      <c r="G54" s="15"/>
      <c r="H54" s="19">
        <f t="shared" si="2"/>
        <v>535</v>
      </c>
      <c r="I54" s="15"/>
      <c r="J54" s="47">
        <v>2908</v>
      </c>
      <c r="K54" s="47"/>
      <c r="L54" s="47">
        <v>2908</v>
      </c>
      <c r="M54" s="15"/>
      <c r="N54" s="47">
        <v>2908</v>
      </c>
    </row>
    <row r="55" spans="1:14" ht="15">
      <c r="A55" s="6">
        <f t="shared" si="1"/>
        <v>32</v>
      </c>
      <c r="C55" s="14" t="s">
        <v>71</v>
      </c>
      <c r="D55" s="15"/>
      <c r="E55" s="15"/>
      <c r="F55" s="47">
        <v>218</v>
      </c>
      <c r="G55" s="15"/>
      <c r="H55" s="19">
        <f t="shared" si="2"/>
        <v>14</v>
      </c>
      <c r="I55" s="15"/>
      <c r="J55" s="47">
        <v>232</v>
      </c>
      <c r="K55" s="47"/>
      <c r="L55" s="47">
        <v>232</v>
      </c>
      <c r="M55" s="15"/>
      <c r="N55" s="47">
        <v>232</v>
      </c>
    </row>
    <row r="56" spans="1:14" ht="15">
      <c r="A56" s="6">
        <f t="shared" si="1"/>
        <v>33</v>
      </c>
      <c r="C56" s="14" t="s">
        <v>7</v>
      </c>
      <c r="D56" s="15"/>
      <c r="E56" s="15"/>
      <c r="F56" s="47">
        <v>28</v>
      </c>
      <c r="G56" s="15"/>
      <c r="H56" s="19">
        <f t="shared" si="2"/>
        <v>0</v>
      </c>
      <c r="I56" s="15"/>
      <c r="J56" s="47">
        <v>28</v>
      </c>
      <c r="K56" s="47"/>
      <c r="L56" s="47">
        <v>28</v>
      </c>
      <c r="M56" s="15"/>
      <c r="N56" s="47">
        <v>28</v>
      </c>
    </row>
    <row r="57" spans="1:14" ht="15">
      <c r="A57" s="6">
        <f t="shared" si="1"/>
        <v>34</v>
      </c>
      <c r="C57" s="14" t="s">
        <v>40</v>
      </c>
      <c r="D57" s="15"/>
      <c r="E57" s="15"/>
      <c r="F57" s="47">
        <v>8</v>
      </c>
      <c r="G57" s="15"/>
      <c r="H57" s="19">
        <f t="shared" si="2"/>
        <v>0</v>
      </c>
      <c r="I57" s="15"/>
      <c r="J57" s="47">
        <v>8</v>
      </c>
      <c r="K57" s="47"/>
      <c r="L57" s="47">
        <v>8</v>
      </c>
      <c r="M57" s="15"/>
      <c r="N57" s="47">
        <v>8</v>
      </c>
    </row>
    <row r="58" spans="1:14" ht="15">
      <c r="A58" s="6">
        <f t="shared" si="1"/>
        <v>35</v>
      </c>
      <c r="C58" s="14" t="s">
        <v>36</v>
      </c>
      <c r="D58" s="15"/>
      <c r="E58" s="15"/>
      <c r="F58" s="47">
        <v>200</v>
      </c>
      <c r="G58" s="15"/>
      <c r="H58" s="19">
        <f>+J58-F58</f>
        <v>-200</v>
      </c>
      <c r="I58" s="15"/>
      <c r="J58" s="47">
        <v>0</v>
      </c>
      <c r="K58" s="47"/>
      <c r="L58" s="47">
        <v>0</v>
      </c>
      <c r="M58" s="15"/>
      <c r="N58" s="47">
        <v>0</v>
      </c>
    </row>
    <row r="59" spans="1:14" ht="15">
      <c r="A59" s="6">
        <f t="shared" si="1"/>
        <v>36</v>
      </c>
      <c r="C59" s="14" t="s">
        <v>20</v>
      </c>
      <c r="D59" s="15"/>
      <c r="E59" s="15"/>
      <c r="F59" s="47">
        <v>52</v>
      </c>
      <c r="G59" s="15"/>
      <c r="H59" s="19">
        <f t="shared" si="2"/>
        <v>0</v>
      </c>
      <c r="I59" s="15"/>
      <c r="J59" s="47">
        <v>52</v>
      </c>
      <c r="K59" s="47"/>
      <c r="L59" s="47">
        <v>52</v>
      </c>
      <c r="M59" s="15"/>
      <c r="N59" s="47">
        <v>52</v>
      </c>
    </row>
    <row r="60" spans="1:14" ht="15">
      <c r="A60" s="6">
        <f t="shared" si="1"/>
        <v>37</v>
      </c>
      <c r="C60" s="14" t="s">
        <v>18</v>
      </c>
      <c r="D60" s="15"/>
      <c r="E60" s="15"/>
      <c r="F60" s="47">
        <v>9</v>
      </c>
      <c r="G60" s="15"/>
      <c r="H60" s="19">
        <f t="shared" si="2"/>
        <v>0</v>
      </c>
      <c r="I60" s="15"/>
      <c r="J60" s="47">
        <v>9</v>
      </c>
      <c r="K60" s="47"/>
      <c r="L60" s="47">
        <v>9</v>
      </c>
      <c r="M60" s="15"/>
      <c r="N60" s="47">
        <v>9</v>
      </c>
    </row>
    <row r="61" spans="1:14" ht="15">
      <c r="A61" s="6">
        <f t="shared" si="1"/>
        <v>38</v>
      </c>
      <c r="C61" s="14" t="s">
        <v>37</v>
      </c>
      <c r="D61" s="15"/>
      <c r="E61" s="15"/>
      <c r="F61" s="47">
        <v>3192</v>
      </c>
      <c r="G61" s="15"/>
      <c r="H61" s="19">
        <f t="shared" si="2"/>
        <v>-2268</v>
      </c>
      <c r="I61" s="15"/>
      <c r="J61" s="47">
        <v>924</v>
      </c>
      <c r="K61" s="47"/>
      <c r="L61" s="47">
        <v>924</v>
      </c>
      <c r="M61" s="15"/>
      <c r="N61" s="47">
        <v>924</v>
      </c>
    </row>
    <row r="62" spans="1:14" ht="15">
      <c r="A62" s="6">
        <f t="shared" si="1"/>
        <v>39</v>
      </c>
      <c r="C62" s="14" t="s">
        <v>21</v>
      </c>
      <c r="D62" s="15"/>
      <c r="E62" s="15"/>
      <c r="F62" s="47">
        <v>600</v>
      </c>
      <c r="G62" s="15"/>
      <c r="H62" s="19">
        <f t="shared" si="2"/>
        <v>-600</v>
      </c>
      <c r="I62" s="15"/>
      <c r="J62" s="47">
        <v>0</v>
      </c>
      <c r="K62" s="47"/>
      <c r="L62" s="47">
        <v>0</v>
      </c>
      <c r="M62" s="15"/>
      <c r="N62" s="47">
        <v>0</v>
      </c>
    </row>
    <row r="63" spans="1:14" ht="15">
      <c r="A63" s="6">
        <f t="shared" si="1"/>
        <v>40</v>
      </c>
      <c r="C63" s="14" t="s">
        <v>19</v>
      </c>
      <c r="D63" s="15"/>
      <c r="E63" s="15"/>
      <c r="F63" s="47">
        <v>6</v>
      </c>
      <c r="G63" s="15"/>
      <c r="H63" s="19">
        <f t="shared" si="2"/>
        <v>0</v>
      </c>
      <c r="I63" s="15"/>
      <c r="J63" s="47">
        <v>6</v>
      </c>
      <c r="K63" s="47"/>
      <c r="L63" s="47">
        <v>6</v>
      </c>
      <c r="M63" s="15"/>
      <c r="N63" s="47">
        <v>6</v>
      </c>
    </row>
    <row r="64" spans="1:14" ht="15">
      <c r="A64" s="6">
        <f t="shared" si="1"/>
        <v>41</v>
      </c>
      <c r="C64" s="14" t="s">
        <v>44</v>
      </c>
      <c r="D64" s="15"/>
      <c r="E64" s="15"/>
      <c r="F64" s="47">
        <v>1</v>
      </c>
      <c r="G64" s="15"/>
      <c r="H64" s="19">
        <f t="shared" si="2"/>
        <v>0</v>
      </c>
      <c r="I64" s="15"/>
      <c r="J64" s="47">
        <v>1</v>
      </c>
      <c r="K64" s="47"/>
      <c r="L64" s="47">
        <v>1</v>
      </c>
      <c r="M64" s="15"/>
      <c r="N64" s="47">
        <v>1</v>
      </c>
    </row>
    <row r="65" spans="1:14" ht="15">
      <c r="A65" s="6">
        <f t="shared" si="1"/>
        <v>42</v>
      </c>
      <c r="C65" s="14" t="s">
        <v>42</v>
      </c>
      <c r="D65" s="15"/>
      <c r="E65" s="15"/>
      <c r="F65" s="47">
        <v>72</v>
      </c>
      <c r="G65" s="15"/>
      <c r="H65" s="19">
        <f t="shared" si="2"/>
        <v>0</v>
      </c>
      <c r="I65" s="15"/>
      <c r="J65" s="47">
        <v>72</v>
      </c>
      <c r="K65" s="47"/>
      <c r="L65" s="47">
        <v>72</v>
      </c>
      <c r="M65" s="15"/>
      <c r="N65" s="47">
        <v>72</v>
      </c>
    </row>
    <row r="66" spans="1:14" ht="15">
      <c r="A66" s="6">
        <f t="shared" si="1"/>
        <v>43</v>
      </c>
      <c r="C66" s="14" t="s">
        <v>43</v>
      </c>
      <c r="D66" s="15"/>
      <c r="E66" s="15"/>
      <c r="F66" s="47">
        <v>18</v>
      </c>
      <c r="G66" s="15"/>
      <c r="H66" s="19">
        <f t="shared" si="2"/>
        <v>5</v>
      </c>
      <c r="I66" s="15"/>
      <c r="J66" s="47">
        <v>23</v>
      </c>
      <c r="K66" s="47"/>
      <c r="L66" s="47">
        <v>23</v>
      </c>
      <c r="M66" s="15"/>
      <c r="N66" s="47">
        <v>23</v>
      </c>
    </row>
    <row r="67" spans="1:14" ht="15.75" thickBot="1">
      <c r="A67" s="6">
        <f t="shared" si="1"/>
        <v>44</v>
      </c>
      <c r="C67" s="14" t="s">
        <v>50</v>
      </c>
      <c r="D67" s="15"/>
      <c r="E67" s="15"/>
      <c r="F67" s="47">
        <v>287</v>
      </c>
      <c r="G67" s="15"/>
      <c r="H67" s="19">
        <f t="shared" si="2"/>
        <v>-287</v>
      </c>
      <c r="I67" s="15"/>
      <c r="J67" s="47">
        <v>0</v>
      </c>
      <c r="K67" s="47"/>
      <c r="L67" s="47">
        <v>0</v>
      </c>
      <c r="M67" s="15"/>
      <c r="N67" s="47">
        <v>0</v>
      </c>
    </row>
    <row r="68" spans="1:14" ht="15.75" thickBot="1">
      <c r="A68" s="6">
        <f t="shared" si="1"/>
        <v>45</v>
      </c>
      <c r="C68" s="48" t="s">
        <v>6</v>
      </c>
      <c r="F68" s="49">
        <f>SUM(F39:F67)</f>
        <v>17312</v>
      </c>
      <c r="G68" s="50"/>
      <c r="H68" s="49">
        <f>SUM(H39:H67)</f>
        <v>-2163</v>
      </c>
      <c r="I68" s="50"/>
      <c r="J68" s="51">
        <f>SUM(J39:J67)</f>
        <v>15149</v>
      </c>
      <c r="K68" s="12"/>
      <c r="L68" s="49">
        <f>SUM(L39:L67)</f>
        <v>15149</v>
      </c>
      <c r="N68" s="49">
        <f>SUM(N39:N67)</f>
        <v>15142</v>
      </c>
    </row>
    <row r="69" spans="3:14" ht="15">
      <c r="C69" s="48"/>
      <c r="F69" s="12"/>
      <c r="H69" s="28" t="s">
        <v>49</v>
      </c>
      <c r="J69" s="12"/>
      <c r="K69" s="12"/>
      <c r="L69" s="12"/>
      <c r="N69" s="12"/>
    </row>
    <row r="70" spans="1:14" ht="16.5">
      <c r="A70" s="6">
        <f>+A68+1</f>
        <v>46</v>
      </c>
      <c r="C70" s="48" t="s">
        <v>76</v>
      </c>
      <c r="F70" s="49">
        <f>+F68</f>
        <v>17312</v>
      </c>
      <c r="H70" s="49">
        <f>+H68</f>
        <v>-2163</v>
      </c>
      <c r="J70" s="49">
        <f>+J68</f>
        <v>15149</v>
      </c>
      <c r="L70" s="49">
        <f>+L68</f>
        <v>15149</v>
      </c>
      <c r="N70" s="49">
        <f>+N68</f>
        <v>15142</v>
      </c>
    </row>
    <row r="71" spans="3:8" ht="9" customHeight="1">
      <c r="C71" s="48"/>
      <c r="F71" s="12"/>
      <c r="H71" s="12"/>
    </row>
    <row r="72" spans="1:15" s="15" customFormat="1" ht="15">
      <c r="A72" s="52">
        <f>+A70+1</f>
        <v>47</v>
      </c>
      <c r="B72" s="53"/>
      <c r="C72" s="21" t="s">
        <v>31</v>
      </c>
      <c r="F72" s="54">
        <f>+F34-F70</f>
        <v>-15487</v>
      </c>
      <c r="G72" s="46"/>
      <c r="H72" s="54">
        <f>+H34-H70</f>
        <v>2386</v>
      </c>
      <c r="J72" s="54">
        <f>+J34-J70</f>
        <v>-13101</v>
      </c>
      <c r="L72" s="54">
        <f>+L34-L70</f>
        <v>-13027</v>
      </c>
      <c r="N72" s="54">
        <f>+N34-N70</f>
        <v>-12930</v>
      </c>
      <c r="O72" s="55"/>
    </row>
    <row r="73" spans="6:13" ht="15" hidden="1">
      <c r="F73" s="68" t="s">
        <v>47</v>
      </c>
      <c r="G73" s="69"/>
      <c r="H73" s="69"/>
      <c r="I73" s="69"/>
      <c r="J73" s="56" t="s">
        <v>45</v>
      </c>
      <c r="K73" s="57">
        <f>L72-J72</f>
        <v>74</v>
      </c>
      <c r="L73" s="56" t="s">
        <v>45</v>
      </c>
      <c r="M73" s="58">
        <f>N72-L72</f>
        <v>97</v>
      </c>
    </row>
    <row r="74" spans="6:13" ht="15" hidden="1">
      <c r="F74" s="70"/>
      <c r="G74" s="71"/>
      <c r="H74" s="71"/>
      <c r="I74" s="71"/>
      <c r="J74" s="59" t="s">
        <v>46</v>
      </c>
      <c r="K74" s="60">
        <f>K73*65.73%</f>
        <v>49</v>
      </c>
      <c r="L74" s="59" t="s">
        <v>46</v>
      </c>
      <c r="M74" s="61">
        <f>M73*65.73%</f>
        <v>64</v>
      </c>
    </row>
    <row r="75" spans="1:8" ht="7.5" customHeight="1" thickBot="1">
      <c r="A75" s="2"/>
      <c r="B75" s="2"/>
      <c r="D75" s="62" t="s">
        <v>5</v>
      </c>
      <c r="E75" s="62"/>
      <c r="H75" s="2"/>
    </row>
    <row r="76" spans="1:14" ht="19.5" customHeight="1" thickBot="1">
      <c r="A76" s="64" t="s">
        <v>77</v>
      </c>
      <c r="B76" s="65"/>
      <c r="C76" s="65"/>
      <c r="D76" s="65"/>
      <c r="E76" s="65"/>
      <c r="F76" s="65"/>
      <c r="G76" s="65"/>
      <c r="H76" s="65"/>
      <c r="I76" s="65"/>
      <c r="J76" s="65"/>
      <c r="K76" s="65"/>
      <c r="L76" s="65"/>
      <c r="M76" s="65"/>
      <c r="N76" s="66"/>
    </row>
    <row r="77" spans="1:14" ht="60.75" customHeight="1" thickBot="1">
      <c r="A77" s="64" t="s">
        <v>80</v>
      </c>
      <c r="B77" s="65"/>
      <c r="C77" s="65"/>
      <c r="D77" s="65"/>
      <c r="E77" s="65"/>
      <c r="F77" s="65"/>
      <c r="G77" s="65"/>
      <c r="H77" s="65"/>
      <c r="I77" s="65"/>
      <c r="J77" s="65"/>
      <c r="K77" s="65"/>
      <c r="L77" s="65"/>
      <c r="M77" s="65"/>
      <c r="N77" s="66"/>
    </row>
    <row r="78" spans="1:8" ht="15">
      <c r="A78" s="2"/>
      <c r="B78" s="2"/>
      <c r="H78" s="2"/>
    </row>
  </sheetData>
  <sheetProtection/>
  <mergeCells count="7">
    <mergeCell ref="A77:N77"/>
    <mergeCell ref="A1:N1"/>
    <mergeCell ref="A2:N2"/>
    <mergeCell ref="A3:N3"/>
    <mergeCell ref="A4:N4"/>
    <mergeCell ref="F73:I74"/>
    <mergeCell ref="A76:N76"/>
  </mergeCells>
  <printOptions/>
  <pageMargins left="0.63" right="0" top="0.5" bottom="0" header="0.5" footer="0.25"/>
  <pageSetup horizontalDpi="1200" verticalDpi="1200" orientation="portrait" scale="65" r:id="rId1"/>
  <headerFooter scaleWithDoc="0" alignWithMargins="0">
    <oddHeader>&amp;RExh. JAS-2</oddHeader>
    <oddFooter>&amp;RPage &amp;P of &amp;N</oddFooter>
  </headerFooter>
  <ignoredErrors>
    <ignoredError sqref="M36"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Carrozzo, Steve</dc:creator>
  <cp:keywords/>
  <dc:description/>
  <cp:lastModifiedBy>Kimball, Paul</cp:lastModifiedBy>
  <cp:lastPrinted>2017-05-16T19:37:28Z</cp:lastPrinted>
  <dcterms:created xsi:type="dcterms:W3CDTF">2001-03-24T00:02:34Z</dcterms:created>
  <dcterms:modified xsi:type="dcterms:W3CDTF">2017-05-25T19:31:09Z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CaseCompanyNam">
    <vt:lpwstr>Avista Corporation</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170485</vt:lpwstr>
  </property>
  <property fmtid="{D5CDD505-2E9C-101B-9397-08002B2CF9AE}" pid="9" name="Dat">
    <vt:lpwstr>2017-05-26T00:00:00Z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2017-05-26T00:00:00Z</vt:lpwstr>
  </property>
  <property fmtid="{D5CDD505-2E9C-101B-9397-08002B2CF9AE}" pid="13" name="Pref">
    <vt:lpwstr>UE</vt:lpwstr>
  </property>
  <property fmtid="{D5CDD505-2E9C-101B-9397-08002B2CF9AE}" pid="14" name="IndustryCo">
    <vt:lpwstr>140</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