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tabRatio="603" activeTab="0"/>
  </bookViews>
  <sheets>
    <sheet name="2007" sheetId="1" r:id="rId1"/>
    <sheet name="GL Accts" sheetId="2" r:id="rId2"/>
  </sheets>
  <definedNames>
    <definedName name="Revenue_Run_Customers">#REF!</definedName>
    <definedName name="Revenue_Run_Therms">#REF!</definedName>
    <definedName name="TableName">"Dummy"</definedName>
    <definedName name="WC_Unb_Calc">#REF!</definedName>
  </definedNames>
  <calcPr fullCalcOnLoad="1"/>
</workbook>
</file>

<file path=xl/sharedStrings.xml><?xml version="1.0" encoding="utf-8"?>
<sst xmlns="http://schemas.openxmlformats.org/spreadsheetml/2006/main" count="82" uniqueCount="66">
  <si>
    <t>AVISTA UTILITIES</t>
  </si>
  <si>
    <t>Schedule 101 Billed Therms</t>
  </si>
  <si>
    <t>January</t>
  </si>
  <si>
    <t>February</t>
  </si>
  <si>
    <t>March</t>
  </si>
  <si>
    <t>April</t>
  </si>
  <si>
    <t>May</t>
  </si>
  <si>
    <t>June</t>
  </si>
  <si>
    <t>Deduct Prior Month Unbilled Therms</t>
  </si>
  <si>
    <t>Add Current Month Unbilled Therms</t>
  </si>
  <si>
    <t>Normal DDH</t>
  </si>
  <si>
    <t>Actual DDH</t>
  </si>
  <si>
    <t>Normal - Actual DDH</t>
  </si>
  <si>
    <t>Sensitivity</t>
  </si>
  <si>
    <t>Unbilled Calculation</t>
  </si>
  <si>
    <t>Unbilled DDH</t>
  </si>
  <si>
    <t>Unbilled Factor</t>
  </si>
  <si>
    <t>Res 101</t>
  </si>
  <si>
    <t>Com 101</t>
  </si>
  <si>
    <t>Ind 101</t>
  </si>
  <si>
    <t>Total 101</t>
  </si>
  <si>
    <t>01 RESIDENTIAL</t>
  </si>
  <si>
    <t>21 FIRM COMMERCIAL</t>
  </si>
  <si>
    <t>31 FIRM-MISCELLANEOUS INDUSTRIAL</t>
  </si>
  <si>
    <t>80 INTERDEPARTMENT REVENUE</t>
  </si>
  <si>
    <t>101</t>
  </si>
  <si>
    <t>Weather Adjustment Calculation</t>
  </si>
  <si>
    <t>Add Weather Adjustment</t>
  </si>
  <si>
    <t>Schedule 101</t>
  </si>
  <si>
    <t>2004 Baseload</t>
  </si>
  <si>
    <t>Washington - Gas</t>
  </si>
  <si>
    <t>Sch. 101</t>
  </si>
  <si>
    <t>Weather Adj Calendar Therms</t>
  </si>
  <si>
    <t xml:space="preserve">   Weather Adj Calendar Therms</t>
  </si>
  <si>
    <t xml:space="preserve">      Times Current Margin Rate per Therm</t>
  </si>
  <si>
    <t xml:space="preserve">      Therm Difference</t>
  </si>
  <si>
    <t>Less Test Year Therms</t>
  </si>
  <si>
    <t>Deduct New Customer Usage(1)</t>
  </si>
  <si>
    <t>Test Year Number of Customers by Class</t>
  </si>
  <si>
    <t>Approved Decoupling Mechanism</t>
  </si>
  <si>
    <t>Adjusted for Actual New Customer Usage</t>
  </si>
  <si>
    <t>2007 compared to 2004 Test Year</t>
  </si>
  <si>
    <t>(1) Per monthly reports - current month usage for new services opened since that month of the test year (2004)</t>
  </si>
  <si>
    <t>2007 Actual</t>
  </si>
  <si>
    <t xml:space="preserve">         Revenue Excess (Shortfall)</t>
  </si>
  <si>
    <t>90% Limitation</t>
  </si>
  <si>
    <t xml:space="preserve">Deferred Revenue Account Entry </t>
  </si>
  <si>
    <t>1st Year Pilot Period Jan - Jun 2007</t>
  </si>
  <si>
    <t>YTD Total</t>
  </si>
  <si>
    <t>407328 or (407428)</t>
  </si>
  <si>
    <t>GL Account Balance  Ferc Account : '%328' , Accounting Period : '200704, 200705, 200706'</t>
  </si>
  <si>
    <t>Ferc Acct:186328</t>
  </si>
  <si>
    <t xml:space="preserve">Ferc Acct Desc:REG ASSET-DECOUPLING DEFERRED </t>
  </si>
  <si>
    <t>Service:GD</t>
  </si>
  <si>
    <t>Jurisdiction:WA</t>
  </si>
  <si>
    <t>Accounting Period</t>
  </si>
  <si>
    <t>Beginning Balance</t>
  </si>
  <si>
    <t>Monthly Activity</t>
  </si>
  <si>
    <t>Ending Balance</t>
  </si>
  <si>
    <t>200704</t>
  </si>
  <si>
    <t>200705</t>
  </si>
  <si>
    <t>200706</t>
  </si>
  <si>
    <t>Sum: 83,872.00</t>
  </si>
  <si>
    <t>Ferc Acct:283328</t>
  </si>
  <si>
    <t>Ferc Acct Desc:ADFIT DECOUPLING DEFERRED REV</t>
  </si>
  <si>
    <t>Sum: -29,355.10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</si>
</sst>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* #,##0.00000_);_(* \(#,##0.00000\);_(* &quot;-&quot;?????_);_(@_)"/>
    <numFmt numFmtId="169" formatCode="&quot;$&quot;#,##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(* #,##0.0_);_(* \(#,##0.0\);_(* &quot;-&quot;?_);_(@_)"/>
    <numFmt numFmtId="176" formatCode="mmm/yyyy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0.0%"/>
    <numFmt numFmtId="181" formatCode="#,###,###,##0"/>
    <numFmt numFmtId="182" formatCode="#,###,###,###,##0"/>
    <numFmt numFmtId="183" formatCode="0.000%"/>
    <numFmt numFmtId="184" formatCode="0.0000%"/>
    <numFmt numFmtId="185" formatCode="_(* #,##0.0000_);_(* \(#,##0.0000\);_(* &quot;-&quot;????_);_(@_)"/>
    <numFmt numFmtId="186" formatCode="0.00000000"/>
    <numFmt numFmtId="187" formatCode="0.0000000"/>
    <numFmt numFmtId="188" formatCode="&quot;$&quot;#,##0.00000_);\(&quot;$&quot;#,##0.00000\)"/>
    <numFmt numFmtId="189" formatCode="#,##0.00000_);\(#,##0.00000\)"/>
    <numFmt numFmtId="190" formatCode="&quot;$&quot;#,##0.0_);\(&quot;$&quot;#,##0.0\)"/>
    <numFmt numFmtId="191" formatCode="###,###,##0.00"/>
    <numFmt numFmtId="192" formatCode="#,###,###,##0.00"/>
    <numFmt numFmtId="193" formatCode="&quot;Sum: &quot;###,###,##0.00;&quot;Sum: &quot;\-###,###,##0.00"/>
    <numFmt numFmtId="194" formatCode="###############0"/>
    <numFmt numFmtId="195" formatCode="###,###,###,##0.00"/>
    <numFmt numFmtId="196" formatCode="dd"/>
    <numFmt numFmtId="197" formatCode="dd/mmm/yyyy"/>
    <numFmt numFmtId="198" formatCode="dd/mm"/>
    <numFmt numFmtId="199" formatCode="mmm"/>
    <numFmt numFmtId="200" formatCode="yyyy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7" fontId="0" fillId="0" borderId="0" xfId="15" applyNumberFormat="1" applyFont="1" applyAlignment="1">
      <alignment/>
    </xf>
    <xf numFmtId="0" fontId="0" fillId="0" borderId="0" xfId="0" applyFont="1" applyAlignment="1">
      <alignment/>
    </xf>
    <xf numFmtId="165" fontId="0" fillId="0" borderId="0" xfId="17" applyNumberFormat="1" applyFont="1" applyAlignment="1">
      <alignment/>
    </xf>
    <xf numFmtId="167" fontId="0" fillId="0" borderId="0" xfId="0" applyNumberFormat="1" applyFont="1" applyAlignment="1">
      <alignment/>
    </xf>
    <xf numFmtId="167" fontId="0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0" xfId="15" applyNumberFormat="1" applyAlignment="1">
      <alignment/>
    </xf>
    <xf numFmtId="167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7" fontId="0" fillId="0" borderId="1" xfId="15" applyNumberFormat="1" applyFont="1" applyBorder="1" applyAlignment="1">
      <alignment/>
    </xf>
    <xf numFmtId="17" fontId="1" fillId="0" borderId="0" xfId="0" applyNumberFormat="1" applyFont="1" applyAlignment="1">
      <alignment/>
    </xf>
    <xf numFmtId="167" fontId="0" fillId="0" borderId="1" xfId="15" applyNumberFormat="1" applyBorder="1" applyAlignment="1">
      <alignment/>
    </xf>
    <xf numFmtId="167" fontId="0" fillId="0" borderId="0" xfId="15" applyNumberFormat="1" applyBorder="1" applyAlignment="1">
      <alignment/>
    </xf>
    <xf numFmtId="10" fontId="0" fillId="0" borderId="0" xfId="19" applyNumberFormat="1" applyBorder="1" applyAlignment="1">
      <alignment/>
    </xf>
    <xf numFmtId="0" fontId="2" fillId="0" borderId="0" xfId="0" applyFont="1" applyAlignment="1">
      <alignment/>
    </xf>
    <xf numFmtId="167" fontId="3" fillId="0" borderId="0" xfId="15" applyNumberFormat="1" applyFont="1" applyAlignment="1">
      <alignment/>
    </xf>
    <xf numFmtId="167" fontId="3" fillId="0" borderId="0" xfId="15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17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88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9" fontId="0" fillId="0" borderId="0" xfId="19" applyFont="1" applyAlignment="1">
      <alignment/>
    </xf>
    <xf numFmtId="5" fontId="1" fillId="0" borderId="2" xfId="17" applyNumberFormat="1" applyFont="1" applyBorder="1" applyAlignment="1">
      <alignment/>
    </xf>
    <xf numFmtId="5" fontId="0" fillId="0" borderId="0" xfId="17" applyNumberFormat="1" applyFont="1" applyAlignment="1">
      <alignment/>
    </xf>
    <xf numFmtId="0" fontId="0" fillId="0" borderId="0" xfId="0" applyFont="1" applyAlignment="1">
      <alignment horizontal="right"/>
    </xf>
    <xf numFmtId="5" fontId="1" fillId="0" borderId="0" xfId="17" applyNumberFormat="1" applyFont="1" applyAlignment="1">
      <alignment/>
    </xf>
    <xf numFmtId="166" fontId="3" fillId="0" borderId="0" xfId="15" applyNumberFormat="1" applyFont="1" applyBorder="1" applyAlignment="1">
      <alignment/>
    </xf>
    <xf numFmtId="17" fontId="1" fillId="0" borderId="0" xfId="0" applyNumberFormat="1" applyFont="1" applyAlignment="1">
      <alignment horizontal="right"/>
    </xf>
    <xf numFmtId="167" fontId="3" fillId="0" borderId="0" xfId="0" applyNumberFormat="1" applyFont="1" applyBorder="1" applyAlignment="1">
      <alignment/>
    </xf>
    <xf numFmtId="166" fontId="3" fillId="0" borderId="0" xfId="15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right" vertical="center"/>
    </xf>
    <xf numFmtId="192" fontId="7" fillId="4" borderId="0" xfId="0" applyNumberFormat="1" applyFont="1" applyFill="1" applyBorder="1" applyAlignment="1">
      <alignment horizontal="right" vertical="center"/>
    </xf>
    <xf numFmtId="191" fontId="7" fillId="4" borderId="0" xfId="0" applyNumberFormat="1" applyFont="1" applyFill="1" applyBorder="1" applyAlignment="1">
      <alignment horizontal="right" vertical="center"/>
    </xf>
    <xf numFmtId="0" fontId="9" fillId="5" borderId="0" xfId="0" applyFont="1" applyFill="1" applyBorder="1" applyAlignment="1">
      <alignment horizontal="left" vertical="top"/>
    </xf>
    <xf numFmtId="192" fontId="9" fillId="5" borderId="0" xfId="0" applyNumberFormat="1" applyFont="1" applyFill="1" applyBorder="1" applyAlignment="1">
      <alignment horizontal="left" vertical="top"/>
    </xf>
    <xf numFmtId="193" fontId="9" fillId="5" borderId="0" xfId="0" applyNumberFormat="1" applyFont="1" applyFill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1">
      <pane xSplit="15045" topLeftCell="K1" activePane="topLeft" state="split"/>
      <selection pane="topLeft" activeCell="I26" sqref="I26"/>
      <selection pane="topRight" activeCell="K1" sqref="K1:P16384"/>
    </sheetView>
  </sheetViews>
  <sheetFormatPr defaultColWidth="9.140625" defaultRowHeight="12.75"/>
  <cols>
    <col min="1" max="1" width="10.00390625" style="2" customWidth="1"/>
    <col min="2" max="2" width="17.8515625" style="2" customWidth="1"/>
    <col min="3" max="3" width="9.57421875" style="2" customWidth="1"/>
    <col min="4" max="4" width="13.57421875" style="2" customWidth="1"/>
    <col min="5" max="5" width="13.421875" style="2" customWidth="1"/>
    <col min="6" max="6" width="13.00390625" style="2" customWidth="1"/>
    <col min="7" max="9" width="12.8515625" style="2" bestFit="1" customWidth="1"/>
    <col min="10" max="10" width="14.57421875" style="2" customWidth="1"/>
    <col min="11" max="11" width="14.140625" style="2" customWidth="1"/>
    <col min="12" max="12" width="14.00390625" style="2" bestFit="1" customWidth="1"/>
    <col min="13" max="13" width="10.28125" style="2" bestFit="1" customWidth="1"/>
    <col min="14" max="16384" width="9.140625" style="2" customWidth="1"/>
  </cols>
  <sheetData>
    <row r="1" ht="12.75">
      <c r="A1" s="6" t="s">
        <v>0</v>
      </c>
    </row>
    <row r="2" ht="12.75">
      <c r="A2" s="6" t="s">
        <v>30</v>
      </c>
    </row>
    <row r="3" ht="12.75">
      <c r="A3" s="6" t="s">
        <v>39</v>
      </c>
    </row>
    <row r="4" ht="12.75">
      <c r="A4" s="6" t="s">
        <v>41</v>
      </c>
    </row>
    <row r="5" ht="12.75">
      <c r="A5" s="6" t="s">
        <v>40</v>
      </c>
    </row>
    <row r="6" ht="12.75">
      <c r="A6" s="6" t="s">
        <v>47</v>
      </c>
    </row>
    <row r="7" spans="4:10" ht="12.75">
      <c r="D7" s="11">
        <v>2007</v>
      </c>
      <c r="E7" s="11">
        <v>2007</v>
      </c>
      <c r="F7" s="11">
        <v>2007</v>
      </c>
      <c r="G7" s="11">
        <v>2007</v>
      </c>
      <c r="H7" s="11">
        <v>2007</v>
      </c>
      <c r="I7" s="11">
        <v>2007</v>
      </c>
      <c r="J7" s="11"/>
    </row>
    <row r="8" spans="4:10" ht="12.75">
      <c r="D8" s="25" t="s">
        <v>2</v>
      </c>
      <c r="E8" s="25" t="s">
        <v>3</v>
      </c>
      <c r="F8" s="25" t="s">
        <v>4</v>
      </c>
      <c r="G8" s="25" t="s">
        <v>5</v>
      </c>
      <c r="H8" s="25" t="s">
        <v>6</v>
      </c>
      <c r="I8" s="25" t="s">
        <v>7</v>
      </c>
      <c r="J8" s="25" t="s">
        <v>48</v>
      </c>
    </row>
    <row r="9" spans="1:2" ht="12.75">
      <c r="A9" s="6" t="s">
        <v>43</v>
      </c>
      <c r="B9" s="6"/>
    </row>
    <row r="10" spans="1:4" ht="12.75">
      <c r="A10" s="22" t="s">
        <v>28</v>
      </c>
      <c r="D10" s="3"/>
    </row>
    <row r="11" spans="1:12" ht="12.75">
      <c r="A11" s="2" t="s">
        <v>1</v>
      </c>
      <c r="D11" s="19">
        <v>21292599</v>
      </c>
      <c r="E11" s="19">
        <v>21234566</v>
      </c>
      <c r="F11" s="19">
        <v>14472322</v>
      </c>
      <c r="G11" s="20">
        <v>9724124</v>
      </c>
      <c r="H11" s="19">
        <v>6113562</v>
      </c>
      <c r="I11" s="19">
        <v>3664833</v>
      </c>
      <c r="J11" s="4">
        <f>SUM(D11:I11)</f>
        <v>76502006</v>
      </c>
      <c r="L11" s="4"/>
    </row>
    <row r="12" spans="1:12" ht="12.75">
      <c r="A12" s="2" t="s">
        <v>37</v>
      </c>
      <c r="D12" s="19">
        <v>-1620408</v>
      </c>
      <c r="E12" s="19">
        <v>-1565117</v>
      </c>
      <c r="F12" s="19">
        <v>-1001608</v>
      </c>
      <c r="G12" s="19">
        <v>-706395</v>
      </c>
      <c r="H12" s="19">
        <v>-412954</v>
      </c>
      <c r="I12" s="19">
        <v>-269857</v>
      </c>
      <c r="J12" s="4">
        <f>SUM(D12:I12)</f>
        <v>-5576339</v>
      </c>
      <c r="L12" s="4"/>
    </row>
    <row r="13" spans="1:12" ht="12.75">
      <c r="A13" s="2" t="s">
        <v>8</v>
      </c>
      <c r="D13" s="1">
        <f>-D40</f>
        <v>-11318911.0186</v>
      </c>
      <c r="E13" s="1">
        <f>-D14</f>
        <v>-12417092.121</v>
      </c>
      <c r="F13" s="1">
        <f>-E14</f>
        <v>-8476763.407399999</v>
      </c>
      <c r="G13" s="1">
        <f>-F14</f>
        <v>-6557935.2957000015</v>
      </c>
      <c r="H13" s="1">
        <f>-G14</f>
        <v>-5501940.396</v>
      </c>
      <c r="I13" s="1">
        <f>-H14</f>
        <v>-2947283.1453000004</v>
      </c>
      <c r="J13" s="4">
        <f>SUM(D13:I13)</f>
        <v>-47219925.383999996</v>
      </c>
      <c r="L13" s="4"/>
    </row>
    <row r="14" spans="1:12" ht="12.75">
      <c r="A14" s="2" t="s">
        <v>9</v>
      </c>
      <c r="D14" s="1">
        <f aca="true" t="shared" si="0" ref="D14:I14">E40</f>
        <v>12417092.121</v>
      </c>
      <c r="E14" s="1">
        <f t="shared" si="0"/>
        <v>8476763.407399999</v>
      </c>
      <c r="F14" s="1">
        <f t="shared" si="0"/>
        <v>6557935.2957000015</v>
      </c>
      <c r="G14" s="1">
        <f t="shared" si="0"/>
        <v>5501940.396</v>
      </c>
      <c r="H14" s="1">
        <f t="shared" si="0"/>
        <v>2947283.1453000004</v>
      </c>
      <c r="I14" s="1">
        <f t="shared" si="0"/>
        <v>1688657.3691</v>
      </c>
      <c r="J14" s="4">
        <f>SUM(D14:I14)</f>
        <v>37589671.7345</v>
      </c>
      <c r="L14" s="1"/>
    </row>
    <row r="15" spans="1:12" ht="12.75">
      <c r="A15" s="2" t="s">
        <v>27</v>
      </c>
      <c r="D15" s="1">
        <f aca="true" t="shared" si="1" ref="D15:I15">D53</f>
        <v>-1160270.7900000003</v>
      </c>
      <c r="E15" s="1">
        <f t="shared" si="1"/>
        <v>817052.1319999999</v>
      </c>
      <c r="F15" s="1">
        <f t="shared" si="1"/>
        <v>1664980.584</v>
      </c>
      <c r="G15" s="1">
        <f t="shared" si="1"/>
        <v>141329.43</v>
      </c>
      <c r="H15" s="1">
        <f t="shared" si="1"/>
        <v>1068395.396</v>
      </c>
      <c r="I15" s="1">
        <f t="shared" si="1"/>
        <v>204306.80399999997</v>
      </c>
      <c r="J15" s="4">
        <f>SUM(D15:I15)</f>
        <v>2735793.5559999994</v>
      </c>
      <c r="L15" s="1"/>
    </row>
    <row r="16" spans="1:12" ht="12.75">
      <c r="A16" s="2" t="s">
        <v>33</v>
      </c>
      <c r="D16" s="5">
        <f aca="true" t="shared" si="2" ref="D16:I16">SUM(D11:D15)</f>
        <v>19610101.3124</v>
      </c>
      <c r="E16" s="5">
        <f t="shared" si="2"/>
        <v>16546172.418399999</v>
      </c>
      <c r="F16" s="5">
        <f t="shared" si="2"/>
        <v>13216866.472300002</v>
      </c>
      <c r="G16" s="5">
        <f t="shared" si="2"/>
        <v>8103063.530299998</v>
      </c>
      <c r="H16" s="5">
        <f t="shared" si="2"/>
        <v>4214346.145300001</v>
      </c>
      <c r="I16" s="5">
        <f t="shared" si="2"/>
        <v>2340657.0278</v>
      </c>
      <c r="J16" s="5">
        <f>SUM(J11:J15)</f>
        <v>64031206.906500004</v>
      </c>
      <c r="L16" s="1"/>
    </row>
    <row r="17" spans="4:12" ht="12.75">
      <c r="D17" s="7"/>
      <c r="E17" s="7"/>
      <c r="F17" s="7"/>
      <c r="G17" s="7"/>
      <c r="H17" s="7"/>
      <c r="I17" s="7"/>
      <c r="J17" s="7"/>
      <c r="L17" s="1"/>
    </row>
    <row r="18" spans="1:12" ht="12.75">
      <c r="A18" s="2" t="s">
        <v>32</v>
      </c>
      <c r="D18" s="7">
        <f aca="true" t="shared" si="3" ref="D18:I18">D16</f>
        <v>19610101.3124</v>
      </c>
      <c r="E18" s="7">
        <f t="shared" si="3"/>
        <v>16546172.418399999</v>
      </c>
      <c r="F18" s="7">
        <f t="shared" si="3"/>
        <v>13216866.472300002</v>
      </c>
      <c r="G18" s="7">
        <f t="shared" si="3"/>
        <v>8103063.530299998</v>
      </c>
      <c r="H18" s="7">
        <f t="shared" si="3"/>
        <v>4214346.145300001</v>
      </c>
      <c r="I18" s="7">
        <f t="shared" si="3"/>
        <v>2340657.0278</v>
      </c>
      <c r="J18" s="4">
        <f>SUM(D18:I18)</f>
        <v>64031206.9065</v>
      </c>
      <c r="L18" s="1"/>
    </row>
    <row r="19" spans="1:10" ht="12.75">
      <c r="A19" t="s">
        <v>36</v>
      </c>
      <c r="B19"/>
      <c r="C19"/>
      <c r="D19" s="8">
        <v>20224840.48455847</v>
      </c>
      <c r="E19" s="8">
        <v>16393845.526802754</v>
      </c>
      <c r="F19" s="8">
        <v>14157245.544399895</v>
      </c>
      <c r="G19" s="8">
        <v>8557146.212768268</v>
      </c>
      <c r="H19" s="8">
        <v>4587478.215037547</v>
      </c>
      <c r="I19" s="8">
        <v>1965935.6404168222</v>
      </c>
      <c r="J19" s="4">
        <f>SUM(D19:I19)</f>
        <v>65886491.623983756</v>
      </c>
    </row>
    <row r="20" spans="1:10" ht="12.75">
      <c r="A20" s="2" t="s">
        <v>35</v>
      </c>
      <c r="C20"/>
      <c r="D20" s="10">
        <f aca="true" t="shared" si="4" ref="D20:I20">D18-D19</f>
        <v>-614739.1721584722</v>
      </c>
      <c r="E20" s="10">
        <f t="shared" si="4"/>
        <v>152326.8915972449</v>
      </c>
      <c r="F20" s="10">
        <f t="shared" si="4"/>
        <v>-940379.0720998924</v>
      </c>
      <c r="G20" s="10">
        <f t="shared" si="4"/>
        <v>-454082.68246826995</v>
      </c>
      <c r="H20" s="10">
        <f t="shared" si="4"/>
        <v>-373132.06973754615</v>
      </c>
      <c r="I20" s="10">
        <f t="shared" si="4"/>
        <v>374721.38738317764</v>
      </c>
      <c r="J20" s="4">
        <f>SUM(D20:I20)</f>
        <v>-1855284.7174837582</v>
      </c>
    </row>
    <row r="21" spans="1:10" ht="12.75">
      <c r="A21" s="2" t="s">
        <v>34</v>
      </c>
      <c r="C21"/>
      <c r="D21" s="21">
        <v>0.20595</v>
      </c>
      <c r="E21" s="21">
        <v>0.20595</v>
      </c>
      <c r="F21" s="21">
        <v>0.20595</v>
      </c>
      <c r="G21" s="21">
        <v>0.20595</v>
      </c>
      <c r="H21" s="21">
        <v>0.20595</v>
      </c>
      <c r="I21" s="21">
        <v>0.20595</v>
      </c>
      <c r="J21"/>
    </row>
    <row r="22" spans="1:10" ht="12.75">
      <c r="A22" s="2" t="s">
        <v>44</v>
      </c>
      <c r="D22" s="31">
        <f aca="true" t="shared" si="5" ref="D22:I22">D20*D21</f>
        <v>-126605.53250603736</v>
      </c>
      <c r="E22" s="31">
        <f t="shared" si="5"/>
        <v>31371.723324452585</v>
      </c>
      <c r="F22" s="31">
        <f t="shared" si="5"/>
        <v>-193671.06989897284</v>
      </c>
      <c r="G22" s="31">
        <f t="shared" si="5"/>
        <v>-93518.3284543402</v>
      </c>
      <c r="H22" s="31">
        <f t="shared" si="5"/>
        <v>-76846.54976244763</v>
      </c>
      <c r="I22" s="31">
        <f t="shared" si="5"/>
        <v>77173.86973156543</v>
      </c>
      <c r="J22" s="31">
        <f>SUM(D22:I22)</f>
        <v>-382095.88756578</v>
      </c>
    </row>
    <row r="23" spans="1:10" ht="13.5" thickBot="1">
      <c r="A23" s="27"/>
      <c r="B23" s="32" t="s">
        <v>45</v>
      </c>
      <c r="D23" s="29">
        <v>0.9</v>
      </c>
      <c r="E23" s="29">
        <v>0.9</v>
      </c>
      <c r="F23" s="29">
        <v>0.9</v>
      </c>
      <c r="G23" s="29">
        <v>0.9</v>
      </c>
      <c r="H23" s="29">
        <v>0.9</v>
      </c>
      <c r="I23" s="29">
        <v>0.9</v>
      </c>
      <c r="J23" s="26"/>
    </row>
    <row r="24" spans="1:11" ht="13.5" thickBot="1">
      <c r="A24" s="6" t="s">
        <v>46</v>
      </c>
      <c r="D24" s="30">
        <f aca="true" t="shared" si="6" ref="D24:I24">D22*D23</f>
        <v>-113944.97925543363</v>
      </c>
      <c r="E24" s="30">
        <f t="shared" si="6"/>
        <v>28234.550992007327</v>
      </c>
      <c r="F24" s="30">
        <f t="shared" si="6"/>
        <v>-174303.96290907555</v>
      </c>
      <c r="G24" s="30">
        <f t="shared" si="6"/>
        <v>-84166.49560890617</v>
      </c>
      <c r="H24" s="30">
        <f t="shared" si="6"/>
        <v>-69161.89478620287</v>
      </c>
      <c r="I24" s="30">
        <f t="shared" si="6"/>
        <v>69456.48275840889</v>
      </c>
      <c r="J24" s="33">
        <f>SUM(D24:I24)</f>
        <v>-343886.298809202</v>
      </c>
      <c r="K24" s="4"/>
    </row>
    <row r="25" spans="1:11" ht="12.75">
      <c r="A25"/>
      <c r="B25" s="6" t="s">
        <v>49</v>
      </c>
      <c r="C25"/>
      <c r="D25"/>
      <c r="E25"/>
      <c r="F25"/>
      <c r="G25"/>
      <c r="H25"/>
      <c r="I25"/>
      <c r="J25"/>
      <c r="K25"/>
    </row>
    <row r="26" spans="1:11" ht="12.75">
      <c r="A26"/>
      <c r="B26"/>
      <c r="C26"/>
      <c r="D26"/>
      <c r="E26"/>
      <c r="F26"/>
      <c r="G26"/>
      <c r="H26"/>
      <c r="I26"/>
      <c r="J26"/>
      <c r="K26"/>
    </row>
    <row r="27" spans="1:11" ht="12.75">
      <c r="A27" s="28" t="s">
        <v>42</v>
      </c>
      <c r="B27"/>
      <c r="C27"/>
      <c r="D27"/>
      <c r="E27"/>
      <c r="F27"/>
      <c r="G27"/>
      <c r="H27"/>
      <c r="I27"/>
      <c r="J27"/>
      <c r="K27"/>
    </row>
    <row r="28" spans="1:11" ht="12.75">
      <c r="A28" s="28"/>
      <c r="B28"/>
      <c r="C28"/>
      <c r="D28"/>
      <c r="E28"/>
      <c r="F28"/>
      <c r="G28"/>
      <c r="H28"/>
      <c r="I28"/>
      <c r="J28"/>
      <c r="K28"/>
    </row>
    <row r="29" spans="1:10" ht="12.75">
      <c r="A29" s="28"/>
      <c r="B29"/>
      <c r="C29"/>
      <c r="D29"/>
      <c r="E29"/>
      <c r="F29"/>
      <c r="G29"/>
      <c r="H29"/>
      <c r="I29"/>
      <c r="J29"/>
    </row>
    <row r="30" spans="1:10" ht="12.75">
      <c r="A30" s="28"/>
      <c r="B30"/>
      <c r="C30"/>
      <c r="D30"/>
      <c r="E30"/>
      <c r="F30"/>
      <c r="G30"/>
      <c r="H30"/>
      <c r="I30"/>
      <c r="J30"/>
    </row>
    <row r="31" spans="1:10" ht="12.75">
      <c r="A31"/>
      <c r="B31"/>
      <c r="C31"/>
      <c r="D31"/>
      <c r="E31"/>
      <c r="F31"/>
      <c r="G31"/>
      <c r="H31"/>
      <c r="I31"/>
      <c r="J31"/>
    </row>
    <row r="32" spans="1:3" ht="12.75">
      <c r="A32" s="22" t="s">
        <v>14</v>
      </c>
      <c r="C32" s="6"/>
    </row>
    <row r="33" spans="1:10" ht="12.75">
      <c r="A33" s="12"/>
      <c r="D33" s="24">
        <v>39052</v>
      </c>
      <c r="E33" s="24">
        <v>39083</v>
      </c>
      <c r="F33" s="24">
        <v>39114</v>
      </c>
      <c r="G33" s="24">
        <v>39142</v>
      </c>
      <c r="H33" s="24">
        <v>39173</v>
      </c>
      <c r="I33" s="24">
        <v>39203</v>
      </c>
      <c r="J33" s="24">
        <v>39234</v>
      </c>
    </row>
    <row r="34" spans="1:10" ht="12.75">
      <c r="A34" t="s">
        <v>15</v>
      </c>
      <c r="B34"/>
      <c r="C34"/>
      <c r="D34" s="34">
        <v>689.9</v>
      </c>
      <c r="E34" s="34">
        <v>760.6</v>
      </c>
      <c r="F34" s="34">
        <v>508</v>
      </c>
      <c r="G34" s="37">
        <v>386.3</v>
      </c>
      <c r="H34" s="34">
        <v>317.6</v>
      </c>
      <c r="I34" s="34">
        <v>154.9</v>
      </c>
      <c r="J34" s="34">
        <v>75.2</v>
      </c>
    </row>
    <row r="35" spans="1:10" ht="12.75">
      <c r="A35" t="s">
        <v>16</v>
      </c>
      <c r="B35"/>
      <c r="C35"/>
      <c r="D35" s="17">
        <v>0.6223</v>
      </c>
      <c r="E35" s="17">
        <v>0.5945</v>
      </c>
      <c r="F35" s="17">
        <v>0.5981</v>
      </c>
      <c r="G35" s="17">
        <v>0.5925</v>
      </c>
      <c r="H35" s="17">
        <v>0.622</v>
      </c>
      <c r="I35" s="17">
        <v>0.6208</v>
      </c>
      <c r="J35" s="17">
        <v>0.6125</v>
      </c>
    </row>
    <row r="36" spans="1:10" ht="12.75">
      <c r="A36" s="22" t="s">
        <v>31</v>
      </c>
      <c r="B36" s="23" t="s">
        <v>29</v>
      </c>
      <c r="C36" s="23" t="s">
        <v>13</v>
      </c>
      <c r="D36" s="17"/>
      <c r="E36" s="17"/>
      <c r="F36" s="17"/>
      <c r="G36" s="17"/>
      <c r="H36" s="17"/>
      <c r="I36" s="17"/>
      <c r="J36" s="17"/>
    </row>
    <row r="37" spans="1:10" ht="12.75">
      <c r="A37" t="s">
        <v>17</v>
      </c>
      <c r="B37" s="2">
        <v>7</v>
      </c>
      <c r="C37" s="2">
        <v>0.11</v>
      </c>
      <c r="D37" s="9">
        <f aca="true" t="shared" si="7" ref="D37:J37">$C37*D$34*D58+$B37*D$35*D58</f>
        <v>9458810.917399999</v>
      </c>
      <c r="E37" s="9">
        <f t="shared" si="7"/>
        <v>10370671.2</v>
      </c>
      <c r="F37" s="9">
        <f t="shared" si="7"/>
        <v>7098802.7394</v>
      </c>
      <c r="G37" s="9">
        <f t="shared" si="7"/>
        <v>5512300.773500001</v>
      </c>
      <c r="H37" s="9">
        <f t="shared" si="7"/>
        <v>4643527.9399999995</v>
      </c>
      <c r="I37" s="9">
        <f t="shared" si="7"/>
        <v>2527125.1050000004</v>
      </c>
      <c r="J37" s="9">
        <f t="shared" si="7"/>
        <v>1484645.9355000001</v>
      </c>
    </row>
    <row r="38" spans="1:10" ht="12.75">
      <c r="A38" t="s">
        <v>18</v>
      </c>
      <c r="B38" s="2">
        <v>0</v>
      </c>
      <c r="C38" s="2">
        <v>0.249</v>
      </c>
      <c r="D38" s="9">
        <f aca="true" t="shared" si="8" ref="D38:J38">$C38*D$34*(D59)+$B38*D$35*(D59)</f>
        <v>1832603.4468</v>
      </c>
      <c r="E38" s="9">
        <f t="shared" si="8"/>
        <v>2016428.9418</v>
      </c>
      <c r="F38" s="9">
        <f t="shared" si="8"/>
        <v>1358144.604</v>
      </c>
      <c r="G38" s="9">
        <f t="shared" si="8"/>
        <v>1030565.7318</v>
      </c>
      <c r="H38" s="9">
        <f t="shared" si="8"/>
        <v>846023.5152</v>
      </c>
      <c r="I38" s="9">
        <f t="shared" si="8"/>
        <v>414050.0235</v>
      </c>
      <c r="J38" s="9">
        <f t="shared" si="8"/>
        <v>201141.8016</v>
      </c>
    </row>
    <row r="39" spans="1:10" ht="12.75">
      <c r="A39" t="s">
        <v>19</v>
      </c>
      <c r="B39" s="2">
        <v>0</v>
      </c>
      <c r="C39" s="2">
        <v>0.424</v>
      </c>
      <c r="D39" s="9">
        <f aca="true" t="shared" si="9" ref="D39:J39">$C39*D$34*D60+$B39*D$35*D60</f>
        <v>27496.654399999996</v>
      </c>
      <c r="E39" s="9">
        <f t="shared" si="9"/>
        <v>29991.979199999998</v>
      </c>
      <c r="F39" s="9">
        <f t="shared" si="9"/>
        <v>19816.064</v>
      </c>
      <c r="G39" s="9">
        <f t="shared" si="9"/>
        <v>15068.7904</v>
      </c>
      <c r="H39" s="9">
        <f t="shared" si="9"/>
        <v>12388.940800000002</v>
      </c>
      <c r="I39" s="9">
        <f t="shared" si="9"/>
        <v>6108.016799999999</v>
      </c>
      <c r="J39" s="9">
        <f t="shared" si="9"/>
        <v>2869.632</v>
      </c>
    </row>
    <row r="40" spans="1:10" ht="12.75">
      <c r="A40"/>
      <c r="D40" s="15">
        <f aca="true" t="shared" si="10" ref="D40:J40">SUM(D37:D39)</f>
        <v>11318911.0186</v>
      </c>
      <c r="E40" s="15">
        <f t="shared" si="10"/>
        <v>12417092.121</v>
      </c>
      <c r="F40" s="15">
        <f t="shared" si="10"/>
        <v>8476763.407399999</v>
      </c>
      <c r="G40" s="15">
        <f t="shared" si="10"/>
        <v>6557935.2957000015</v>
      </c>
      <c r="H40" s="15">
        <f t="shared" si="10"/>
        <v>5501940.396</v>
      </c>
      <c r="I40" s="15">
        <f t="shared" si="10"/>
        <v>2947283.1453000004</v>
      </c>
      <c r="J40" s="15">
        <f t="shared" si="10"/>
        <v>1688657.3691</v>
      </c>
    </row>
    <row r="41" spans="1:10" ht="12.75">
      <c r="A41"/>
      <c r="D41" s="16"/>
      <c r="E41" s="16"/>
      <c r="F41" s="16"/>
      <c r="G41" s="16"/>
      <c r="H41" s="16"/>
      <c r="I41" s="16"/>
      <c r="J41" s="16"/>
    </row>
    <row r="42" spans="1:10" ht="12.75">
      <c r="A42"/>
      <c r="B42" s="18"/>
      <c r="C42" s="18"/>
      <c r="D42" s="16"/>
      <c r="E42" s="16"/>
      <c r="F42" s="16"/>
      <c r="G42" s="16"/>
      <c r="H42" s="16"/>
      <c r="I42" s="16"/>
      <c r="J42" s="16"/>
    </row>
    <row r="43" spans="1:10" ht="12.75">
      <c r="A43"/>
      <c r="B43"/>
      <c r="C43"/>
      <c r="D43" s="16"/>
      <c r="E43" s="16"/>
      <c r="F43" s="16"/>
      <c r="G43" s="16"/>
      <c r="H43" s="16"/>
      <c r="I43" s="16"/>
      <c r="J43" s="16"/>
    </row>
    <row r="44" spans="1:10" ht="12.75">
      <c r="A44" s="22" t="s">
        <v>26</v>
      </c>
      <c r="B44"/>
      <c r="C44"/>
      <c r="D44" s="14">
        <v>39083</v>
      </c>
      <c r="E44" s="14">
        <v>39114</v>
      </c>
      <c r="F44" s="14">
        <v>39142</v>
      </c>
      <c r="G44" s="14">
        <v>39173</v>
      </c>
      <c r="H44" s="14">
        <v>39203</v>
      </c>
      <c r="I44" s="14">
        <v>39234</v>
      </c>
      <c r="J44" s="35" t="s">
        <v>48</v>
      </c>
    </row>
    <row r="45" spans="1:10" ht="12.75">
      <c r="A45" s="2" t="s">
        <v>10</v>
      </c>
      <c r="D45" s="7">
        <v>1169</v>
      </c>
      <c r="E45" s="7">
        <v>916</v>
      </c>
      <c r="F45" s="7">
        <v>790</v>
      </c>
      <c r="G45" s="7">
        <v>557</v>
      </c>
      <c r="H45" s="7">
        <v>338</v>
      </c>
      <c r="I45" s="7">
        <v>149</v>
      </c>
      <c r="J45" s="16">
        <f>SUM(D45:I45)</f>
        <v>3919</v>
      </c>
    </row>
    <row r="46" spans="1:10" ht="12.75">
      <c r="A46" s="2" t="s">
        <v>11</v>
      </c>
      <c r="D46" s="36">
        <v>1243</v>
      </c>
      <c r="E46" s="36">
        <v>864</v>
      </c>
      <c r="F46" s="36">
        <v>684</v>
      </c>
      <c r="G46" s="36">
        <v>548</v>
      </c>
      <c r="H46" s="36">
        <v>270</v>
      </c>
      <c r="I46" s="36">
        <v>136</v>
      </c>
      <c r="J46" s="16">
        <f>SUM(D46:I46)</f>
        <v>3745</v>
      </c>
    </row>
    <row r="47" spans="1:10" ht="12.75">
      <c r="A47" s="2" t="s">
        <v>12</v>
      </c>
      <c r="D47" s="5">
        <f aca="true" t="shared" si="11" ref="D47:I47">D45-D46</f>
        <v>-74</v>
      </c>
      <c r="E47" s="5">
        <f t="shared" si="11"/>
        <v>52</v>
      </c>
      <c r="F47" s="5">
        <f t="shared" si="11"/>
        <v>106</v>
      </c>
      <c r="G47" s="5">
        <f t="shared" si="11"/>
        <v>9</v>
      </c>
      <c r="H47" s="5">
        <f t="shared" si="11"/>
        <v>68</v>
      </c>
      <c r="I47" s="5">
        <f t="shared" si="11"/>
        <v>13</v>
      </c>
      <c r="J47" s="5">
        <f>J45-J46</f>
        <v>174</v>
      </c>
    </row>
    <row r="48" spans="4:10" ht="12.75">
      <c r="D48" s="7"/>
      <c r="E48" s="7"/>
      <c r="F48" s="7"/>
      <c r="G48" s="7"/>
      <c r="H48" s="7"/>
      <c r="I48" s="7"/>
      <c r="J48" s="7"/>
    </row>
    <row r="49" spans="1:10" ht="12.75">
      <c r="A49" s="21" t="s">
        <v>31</v>
      </c>
      <c r="B49" s="23" t="s">
        <v>29</v>
      </c>
      <c r="C49" s="21" t="s">
        <v>13</v>
      </c>
      <c r="D49" s="16"/>
      <c r="E49" s="16"/>
      <c r="F49" s="16"/>
      <c r="G49" s="16"/>
      <c r="H49" s="16"/>
      <c r="I49" s="16"/>
      <c r="J49" s="16"/>
    </row>
    <row r="50" spans="1:10" ht="12.75">
      <c r="A50" t="s">
        <v>17</v>
      </c>
      <c r="B50" s="2">
        <v>7</v>
      </c>
      <c r="C50" s="2">
        <v>0.11</v>
      </c>
      <c r="D50" s="16">
        <f aca="true" t="shared" si="12" ref="D50:I50">D$47*$C50*E58</f>
        <v>-961171.2000000001</v>
      </c>
      <c r="E50" s="16">
        <f t="shared" si="12"/>
        <v>676001.0399999999</v>
      </c>
      <c r="F50" s="16">
        <f t="shared" si="12"/>
        <v>1378060.42</v>
      </c>
      <c r="G50" s="16">
        <f t="shared" si="12"/>
        <v>117004.14</v>
      </c>
      <c r="H50" s="16">
        <f t="shared" si="12"/>
        <v>883949</v>
      </c>
      <c r="I50" s="16">
        <f t="shared" si="12"/>
        <v>169038.87</v>
      </c>
      <c r="J50" s="16">
        <f>SUM(D50:I50)</f>
        <v>2262882.2699999996</v>
      </c>
    </row>
    <row r="51" spans="1:10" ht="12.75">
      <c r="A51" t="s">
        <v>18</v>
      </c>
      <c r="B51" s="2">
        <v>0</v>
      </c>
      <c r="C51" s="2">
        <v>0.249</v>
      </c>
      <c r="D51" s="16">
        <f aca="true" t="shared" si="13" ref="D51:I51">D$47*$C51*(E59)</f>
        <v>-196181.62199999997</v>
      </c>
      <c r="E51" s="16">
        <f t="shared" si="13"/>
        <v>139022.676</v>
      </c>
      <c r="F51" s="16">
        <f t="shared" si="13"/>
        <v>282785.316</v>
      </c>
      <c r="G51" s="16">
        <f t="shared" si="13"/>
        <v>23974.218</v>
      </c>
      <c r="H51" s="16">
        <f t="shared" si="13"/>
        <v>181765.02</v>
      </c>
      <c r="I51" s="16">
        <f t="shared" si="13"/>
        <v>34771.854</v>
      </c>
      <c r="J51" s="16">
        <f>SUM(D51:I51)</f>
        <v>466137.462</v>
      </c>
    </row>
    <row r="52" spans="1:10" ht="12.75">
      <c r="A52" t="s">
        <v>19</v>
      </c>
      <c r="B52" s="2">
        <v>0</v>
      </c>
      <c r="C52" s="2">
        <v>0.424</v>
      </c>
      <c r="D52" s="16">
        <f aca="true" t="shared" si="14" ref="D52:I52">D$47*$C52*E60</f>
        <v>-2917.968</v>
      </c>
      <c r="E52" s="16">
        <f t="shared" si="14"/>
        <v>2028.416</v>
      </c>
      <c r="F52" s="16">
        <f t="shared" si="14"/>
        <v>4134.848</v>
      </c>
      <c r="G52" s="16">
        <f t="shared" si="14"/>
        <v>351.072</v>
      </c>
      <c r="H52" s="16">
        <f t="shared" si="14"/>
        <v>2681.376</v>
      </c>
      <c r="I52" s="16">
        <f t="shared" si="14"/>
        <v>496.08</v>
      </c>
      <c r="J52" s="16">
        <f>SUM(D52:I52)</f>
        <v>6773.8240000000005</v>
      </c>
    </row>
    <row r="53" spans="4:10" ht="12.75">
      <c r="D53" s="5">
        <f aca="true" t="shared" si="15" ref="D53:I53">SUM(D50:D52)</f>
        <v>-1160270.7900000003</v>
      </c>
      <c r="E53" s="5">
        <f t="shared" si="15"/>
        <v>817052.1319999999</v>
      </c>
      <c r="F53" s="5">
        <f t="shared" si="15"/>
        <v>1664980.584</v>
      </c>
      <c r="G53" s="5">
        <f t="shared" si="15"/>
        <v>141329.43</v>
      </c>
      <c r="H53" s="5">
        <f t="shared" si="15"/>
        <v>1068395.396</v>
      </c>
      <c r="I53" s="5">
        <f t="shared" si="15"/>
        <v>204306.80399999997</v>
      </c>
      <c r="J53" s="5">
        <f>SUM(J50:J52)</f>
        <v>2735793.5559999994</v>
      </c>
    </row>
    <row r="55" spans="1:10" ht="12.75">
      <c r="A55"/>
      <c r="D55" s="4"/>
      <c r="E55" s="4"/>
      <c r="F55" s="4"/>
      <c r="G55" s="4"/>
      <c r="H55" s="4"/>
      <c r="I55" s="4"/>
      <c r="J55" s="4"/>
    </row>
    <row r="57" spans="1:10" ht="12.75">
      <c r="A57" s="6" t="s">
        <v>38</v>
      </c>
      <c r="D57" s="14">
        <v>37956</v>
      </c>
      <c r="E57" s="14">
        <v>37987</v>
      </c>
      <c r="F57" s="14">
        <v>38018</v>
      </c>
      <c r="G57" s="14">
        <v>38047</v>
      </c>
      <c r="H57" s="14">
        <v>38078</v>
      </c>
      <c r="I57" s="14">
        <v>38108</v>
      </c>
      <c r="J57" s="14">
        <v>38139</v>
      </c>
    </row>
    <row r="58" spans="1:10" ht="12.75">
      <c r="A58" t="s">
        <v>25</v>
      </c>
      <c r="B58" s="2" t="s">
        <v>21</v>
      </c>
      <c r="D58" s="1">
        <v>117874</v>
      </c>
      <c r="E58" s="1">
        <v>118080</v>
      </c>
      <c r="F58" s="1">
        <v>118182</v>
      </c>
      <c r="G58" s="1">
        <v>118187</v>
      </c>
      <c r="H58" s="1">
        <v>118186</v>
      </c>
      <c r="I58" s="1">
        <v>118175</v>
      </c>
      <c r="J58" s="1">
        <v>118209</v>
      </c>
    </row>
    <row r="59" spans="1:10" ht="12.75">
      <c r="A59"/>
      <c r="B59" s="2" t="s">
        <v>22</v>
      </c>
      <c r="D59" s="1">
        <v>10668</v>
      </c>
      <c r="E59" s="1">
        <v>10647</v>
      </c>
      <c r="F59" s="1">
        <v>10737</v>
      </c>
      <c r="G59" s="1">
        <v>10714</v>
      </c>
      <c r="H59" s="1">
        <v>10698</v>
      </c>
      <c r="I59" s="1">
        <v>10735</v>
      </c>
      <c r="J59" s="1">
        <v>10742</v>
      </c>
    </row>
    <row r="60" spans="1:10" ht="12.75">
      <c r="A60"/>
      <c r="B60" s="2" t="s">
        <v>23</v>
      </c>
      <c r="D60" s="1">
        <v>94</v>
      </c>
      <c r="E60" s="1">
        <v>93</v>
      </c>
      <c r="F60" s="1">
        <v>92</v>
      </c>
      <c r="G60" s="1">
        <v>92</v>
      </c>
      <c r="H60" s="1">
        <v>92</v>
      </c>
      <c r="I60" s="1">
        <v>93</v>
      </c>
      <c r="J60" s="1">
        <v>90</v>
      </c>
    </row>
    <row r="61" spans="1:10" ht="12.75">
      <c r="A61"/>
      <c r="B61" s="2" t="s">
        <v>24</v>
      </c>
      <c r="D61" s="1"/>
      <c r="E61" s="1">
        <v>20</v>
      </c>
      <c r="F61" s="1">
        <v>20</v>
      </c>
      <c r="G61" s="1">
        <v>20</v>
      </c>
      <c r="H61" s="1">
        <v>20</v>
      </c>
      <c r="I61" s="1">
        <v>20</v>
      </c>
      <c r="J61" s="1">
        <v>20</v>
      </c>
    </row>
    <row r="62" spans="1:10" ht="12.75">
      <c r="A62" s="2" t="s">
        <v>20</v>
      </c>
      <c r="D62" s="13">
        <f aca="true" t="shared" si="16" ref="D62:J62">SUM(D58:D61)</f>
        <v>128636</v>
      </c>
      <c r="E62" s="13">
        <f t="shared" si="16"/>
        <v>128840</v>
      </c>
      <c r="F62" s="13">
        <f t="shared" si="16"/>
        <v>129031</v>
      </c>
      <c r="G62" s="13">
        <f t="shared" si="16"/>
        <v>129013</v>
      </c>
      <c r="H62" s="13">
        <f t="shared" si="16"/>
        <v>128996</v>
      </c>
      <c r="I62" s="13">
        <f t="shared" si="16"/>
        <v>129023</v>
      </c>
      <c r="J62" s="13">
        <f t="shared" si="16"/>
        <v>129061</v>
      </c>
    </row>
  </sheetData>
  <printOptions horizontalCentered="1" verticalCentered="1"/>
  <pageMargins left="0.25" right="0.25" top="0.5" bottom="0.5" header="0.5" footer="0.5"/>
  <pageSetup horizontalDpi="600" verticalDpi="600" orientation="landscape" scale="65" r:id="rId1"/>
  <headerFooter alignWithMargins="0">
    <oddFooter>&amp;Cfile: &amp;F /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56" workbookViewId="0" topLeftCell="A1">
      <selection activeCell="B29" sqref="B29"/>
    </sheetView>
  </sheetViews>
  <sheetFormatPr defaultColWidth="9.140625" defaultRowHeight="12.75"/>
  <cols>
    <col min="1" max="1" width="15.140625" style="0" customWidth="1"/>
    <col min="2" max="2" width="50.57421875" style="0" bestFit="1" customWidth="1"/>
    <col min="3" max="3" width="14.57421875" style="0" bestFit="1" customWidth="1"/>
    <col min="4" max="4" width="13.7109375" style="0" bestFit="1" customWidth="1"/>
  </cols>
  <sheetData>
    <row r="1" ht="12.75">
      <c r="A1" t="s">
        <v>50</v>
      </c>
    </row>
    <row r="3" spans="1:4" ht="12.75">
      <c r="A3" s="38" t="s">
        <v>51</v>
      </c>
      <c r="B3" s="39" t="s">
        <v>52</v>
      </c>
      <c r="C3" s="40" t="s">
        <v>53</v>
      </c>
      <c r="D3" s="40" t="s">
        <v>54</v>
      </c>
    </row>
    <row r="5" spans="1:4" ht="12.75">
      <c r="A5" s="38" t="s">
        <v>55</v>
      </c>
      <c r="B5" s="41" t="s">
        <v>56</v>
      </c>
      <c r="C5" s="38" t="s">
        <v>57</v>
      </c>
      <c r="D5" s="38" t="s">
        <v>58</v>
      </c>
    </row>
    <row r="6" spans="1:4" ht="12.75">
      <c r="A6" s="42" t="s">
        <v>59</v>
      </c>
      <c r="B6" s="43">
        <v>260014</v>
      </c>
      <c r="C6" s="44">
        <v>84166</v>
      </c>
      <c r="D6" s="43">
        <v>344180</v>
      </c>
    </row>
    <row r="7" spans="1:4" ht="12.75">
      <c r="A7" s="42" t="s">
        <v>60</v>
      </c>
      <c r="B7" s="43">
        <v>344180</v>
      </c>
      <c r="C7" s="44">
        <v>69162</v>
      </c>
      <c r="D7" s="43">
        <v>413342</v>
      </c>
    </row>
    <row r="8" spans="1:4" ht="12.75">
      <c r="A8" s="42" t="s">
        <v>61</v>
      </c>
      <c r="B8" s="43">
        <v>413342</v>
      </c>
      <c r="C8" s="44">
        <v>-69456</v>
      </c>
      <c r="D8" s="43">
        <v>343886</v>
      </c>
    </row>
    <row r="9" spans="1:4" ht="12.75">
      <c r="A9" s="45"/>
      <c r="B9" s="46"/>
      <c r="C9" s="47" t="s">
        <v>62</v>
      </c>
      <c r="D9" s="46"/>
    </row>
    <row r="12" spans="1:4" ht="12.75">
      <c r="A12" s="38" t="s">
        <v>63</v>
      </c>
      <c r="B12" s="39" t="s">
        <v>64</v>
      </c>
      <c r="C12" s="40" t="s">
        <v>53</v>
      </c>
      <c r="D12" s="40" t="s">
        <v>54</v>
      </c>
    </row>
    <row r="14" spans="1:4" ht="12.75">
      <c r="A14" s="38" t="s">
        <v>55</v>
      </c>
      <c r="B14" s="41" t="s">
        <v>56</v>
      </c>
      <c r="C14" s="38" t="s">
        <v>57</v>
      </c>
      <c r="D14" s="38" t="s">
        <v>58</v>
      </c>
    </row>
    <row r="15" spans="1:4" ht="12.75">
      <c r="A15" s="42" t="s">
        <v>59</v>
      </c>
      <c r="B15" s="43">
        <v>-91005</v>
      </c>
      <c r="C15" s="44">
        <v>-29458</v>
      </c>
      <c r="D15" s="43">
        <v>-120463</v>
      </c>
    </row>
    <row r="16" spans="1:4" ht="12.75">
      <c r="A16" s="42" t="s">
        <v>60</v>
      </c>
      <c r="B16" s="43">
        <v>-120463</v>
      </c>
      <c r="C16" s="44">
        <v>-24206.7</v>
      </c>
      <c r="D16" s="43">
        <v>-144669.7</v>
      </c>
    </row>
    <row r="17" spans="1:4" ht="12.75">
      <c r="A17" s="42" t="s">
        <v>61</v>
      </c>
      <c r="B17" s="43">
        <v>-144669.7</v>
      </c>
      <c r="C17" s="44">
        <v>24309.6</v>
      </c>
      <c r="D17" s="43">
        <v>-120360.1</v>
      </c>
    </row>
    <row r="18" spans="1:4" ht="12.75">
      <c r="A18" s="45"/>
      <c r="B18" s="46"/>
      <c r="C18" s="47" t="s">
        <v>65</v>
      </c>
      <c r="D18" s="46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Corp Employee</cp:lastModifiedBy>
  <cp:lastPrinted>2007-07-25T18:09:05Z</cp:lastPrinted>
  <dcterms:created xsi:type="dcterms:W3CDTF">1996-10-14T23:33:28Z</dcterms:created>
  <dcterms:modified xsi:type="dcterms:W3CDTF">2007-07-25T18:09:42Z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060518</vt:lpwstr>
  </property>
  <property fmtid="{D5CDD505-2E9C-101B-9397-08002B2CF9AE}" pid="6" name="IsConfidenti">
    <vt:lpwstr>0</vt:lpwstr>
  </property>
  <property fmtid="{D5CDD505-2E9C-101B-9397-08002B2CF9AE}" pid="7" name="Dat">
    <vt:lpwstr>2007-08-01T00:00:00Z</vt:lpwstr>
  </property>
  <property fmtid="{D5CDD505-2E9C-101B-9397-08002B2CF9AE}" pid="8" name="CaseTy">
    <vt:lpwstr>Petition</vt:lpwstr>
  </property>
  <property fmtid="{D5CDD505-2E9C-101B-9397-08002B2CF9AE}" pid="9" name="OpenedDa">
    <vt:lpwstr>2006-04-05T00:00:00Z</vt:lpwstr>
  </property>
  <property fmtid="{D5CDD505-2E9C-101B-9397-08002B2CF9AE}" pid="10" name="Pref">
    <vt:lpwstr>UG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