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599" activeTab="0"/>
  </bookViews>
  <sheets>
    <sheet name="Statistical Estimate" sheetId="1" r:id="rId1"/>
    <sheet name="Comparison" sheetId="2" r:id="rId2"/>
    <sheet name="HDD" sheetId="3" r:id="rId3"/>
    <sheet name="Monthly Estimates- Bellingham" sheetId="4" r:id="rId4"/>
    <sheet name="Monthly Estimates-Bremerton" sheetId="5" r:id="rId5"/>
    <sheet name="Monthly Estimates-Walla Walla" sheetId="6" r:id="rId6"/>
    <sheet name="Monthly Estimates-Yakima" sheetId="7" r:id="rId7"/>
    <sheet name="Total Impact of Adjustment" sheetId="8" r:id="rId8"/>
  </sheets>
  <definedNames>
    <definedName name="_ftn1" localSheetId="1">'Comparison'!$B$16</definedName>
    <definedName name="_ftnref1" localSheetId="1">'Comparison'!#REF!</definedName>
  </definedNames>
  <calcPr fullCalcOnLoad="1"/>
</workbook>
</file>

<file path=xl/sharedStrings.xml><?xml version="1.0" encoding="utf-8"?>
<sst xmlns="http://schemas.openxmlformats.org/spreadsheetml/2006/main" count="249" uniqueCount="89">
  <si>
    <t>Total</t>
  </si>
  <si>
    <t>May</t>
  </si>
  <si>
    <t>Rate Group</t>
  </si>
  <si>
    <t xml:space="preserve"> </t>
  </si>
  <si>
    <t>Month</t>
  </si>
  <si>
    <t>Parameter Values</t>
  </si>
  <si>
    <t xml:space="preserve">     Usage/HDD</t>
  </si>
  <si>
    <t>Unbilled HDD</t>
  </si>
  <si>
    <t>Number of Customers</t>
  </si>
  <si>
    <t>Variables</t>
  </si>
  <si>
    <t>Unbilled Sales</t>
  </si>
  <si>
    <t xml:space="preserve">Calendar    </t>
  </si>
  <si>
    <t>Energy Impact</t>
  </si>
  <si>
    <t>Revenue Impact</t>
  </si>
  <si>
    <t>Yakima</t>
  </si>
  <si>
    <t>Walla Walla</t>
  </si>
  <si>
    <t>Variable</t>
  </si>
  <si>
    <t>Coefficient</t>
  </si>
  <si>
    <t xml:space="preserve">Prob.  </t>
  </si>
  <si>
    <t>R-squared</t>
  </si>
  <si>
    <t>Rate Schedule</t>
  </si>
  <si>
    <t>Average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</si>
  <si>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</si>
  <si>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</si>
  <si>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</si>
  <si>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</si>
  <si>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</si>
  <si>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</si>
  <si>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</si>
  <si>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</si>
  <si>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</si>
  <si>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</si>
  <si>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</si>
  <si>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($000)</t>
  </si>
  <si>
    <t>Durbin-Watson stat</t>
  </si>
  <si>
    <t>Schedule 503</t>
  </si>
  <si>
    <t>Schedule 504</t>
  </si>
  <si>
    <t>Total Therms Adjustment</t>
  </si>
  <si>
    <t>Therms</t>
  </si>
  <si>
    <t>Bellingham</t>
  </si>
  <si>
    <t>Bremerton</t>
  </si>
  <si>
    <t>Average Difference (estimated less actual use per customer) for base load</t>
  </si>
  <si>
    <t>Base Load</t>
  </si>
  <si>
    <t>Test Year</t>
  </si>
  <si>
    <t xml:space="preserve">Estimated Base Load </t>
  </si>
  <si>
    <t>Actual Base Load</t>
  </si>
  <si>
    <t>C</t>
  </si>
  <si>
    <t>JANHDD</t>
  </si>
  <si>
    <t>FEBHDD</t>
  </si>
  <si>
    <t>MARHDD</t>
  </si>
  <si>
    <t>APRHDD</t>
  </si>
  <si>
    <t>MAYHDD</t>
  </si>
  <si>
    <t>OCTHDD</t>
  </si>
  <si>
    <t>NOVHDD</t>
  </si>
  <si>
    <t>DECHDD</t>
  </si>
  <si>
    <t>Bremerton-503</t>
  </si>
  <si>
    <t>Bellingham-503</t>
  </si>
  <si>
    <t>Walla Walla 503</t>
  </si>
  <si>
    <t>Yakima 503</t>
  </si>
  <si>
    <t>Bellingham-504</t>
  </si>
  <si>
    <t>Bremerton-504</t>
  </si>
  <si>
    <t>Walla Walla 504</t>
  </si>
  <si>
    <t>Yakima 504</t>
  </si>
  <si>
    <t>Total Adjustment</t>
  </si>
  <si>
    <t>Test Year (a)</t>
  </si>
  <si>
    <t>NOAA Normal     (b)</t>
  </si>
  <si>
    <t>Cascade's Normal              (d)</t>
  </si>
  <si>
    <t>Normal  - Actual (a-b)  ( c)</t>
  </si>
  <si>
    <t>Cascade's Volume and Revenue  Adjustment</t>
  </si>
  <si>
    <t>Table 8. Comparison of Staff and Cascade's Method of Weather Normalization on Proforma Revenue and Energy</t>
  </si>
  <si>
    <t>Staff's Volume and Revenue Adjustments</t>
  </si>
  <si>
    <t>Date</t>
  </si>
  <si>
    <t>JUNEHDD</t>
  </si>
  <si>
    <t>JULYHDD</t>
  </si>
  <si>
    <t>SEPHDD</t>
  </si>
  <si>
    <t>AUGHDD</t>
  </si>
  <si>
    <t>2000-2005</t>
  </si>
  <si>
    <t>Table 2: Average Difference Between Estimated &amp; Actual use per Customer (2000-2005)</t>
  </si>
  <si>
    <t>Actual Use Per Customer</t>
  </si>
  <si>
    <t>Estimated Use Per Customer</t>
  </si>
  <si>
    <t xml:space="preserve">Test Year </t>
  </si>
  <si>
    <t>Table 3:Test Year and Normal Heating Degree Days for Bellingham, Bremerton, Walla Walla, and  Yakima</t>
  </si>
  <si>
    <t>NOAA Normal (1971-2000)     (b)</t>
  </si>
  <si>
    <t>Cascade's Normal  (1951-2005)             (d)</t>
  </si>
  <si>
    <t>Table  5: Monthly Weather Sensitive Natural Gas Adjustment by Rate Schedule for Bremerton</t>
  </si>
  <si>
    <t>Table 7: Monthly Weather Sensitive Natural Gas Adjustment by Rate Schedule for Yakima</t>
  </si>
  <si>
    <t>Table  6: Monthly Weather Sensitive Natural Gas Adjustment by Rate Schedule for Walla Walla</t>
  </si>
  <si>
    <t>Table  4: Monthly Weather Sensitive Natural Gas Adjustment by Rate Schedule for Bellingham</t>
  </si>
  <si>
    <t>Table  1: Statistical Results of Weather Sensitivity Coefficients (Staff's Analytical Result)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</si>
</sst>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yy"/>
    <numFmt numFmtId="166" formatCode="#,##0\ ;\(#,##0\)"/>
    <numFmt numFmtId="167" formatCode="#,##0.000"/>
    <numFmt numFmtId="168" formatCode="0.000"/>
    <numFmt numFmtId="169" formatCode="#,##0.0000\¢\ ;\(#,##0.0000\¢\)"/>
    <numFmt numFmtId="170" formatCode="#,##0.000\¢\ ;\(#,##0.000\¢\)"/>
    <numFmt numFmtId="171" formatCode="mmm\ \-\ yy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"/>
    <numFmt numFmtId="177" formatCode="#,##0.0000"/>
    <numFmt numFmtId="178" formatCode="&quot;$&quot;#,##0"/>
    <numFmt numFmtId="179" formatCode="#,##0.00000"/>
    <numFmt numFmtId="180" formatCode="0.0000"/>
    <numFmt numFmtId="181" formatCode="_(&quot;$&quot;* #,##0_);_(&quot;$&quot;* \(#,##0\);_(&quot;$&quot;* &quot;-&quot;??_);_(@_)"/>
    <numFmt numFmtId="182" formatCode="0.000000"/>
    <numFmt numFmtId="183" formatCode="&quot;$&quot;#,##0.00"/>
    <numFmt numFmtId="184" formatCode="&quot;$&quot;#,##0.00000"/>
    <numFmt numFmtId="185" formatCode="0.000000000"/>
    <numFmt numFmtId="186" formatCode="#,##0.00000000_);\(#,##0.00000000\)"/>
    <numFmt numFmtId="187" formatCode="_(* #,##0_);_(* \(#,##0\);_(* &quot;-&quot;??_);_(@_)"/>
    <numFmt numFmtId="188" formatCode="_(&quot;$&quot;* #,##0.00000_);_(&quot;$&quot;* \(#,##0.0000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wrapText="1"/>
      <protection/>
    </xf>
    <xf numFmtId="188" fontId="5" fillId="0" borderId="0" xfId="0" applyNumberFormat="1" applyFont="1" applyAlignment="1">
      <alignment/>
    </xf>
    <xf numFmtId="6" fontId="7" fillId="0" borderId="1" xfId="0" applyNumberFormat="1" applyFont="1" applyFill="1" applyBorder="1" applyAlignment="1" applyProtection="1" quotePrefix="1">
      <alignment/>
      <protection/>
    </xf>
    <xf numFmtId="17" fontId="7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 applyProtection="1">
      <alignment vertical="top" wrapText="1"/>
      <protection locked="0"/>
    </xf>
    <xf numFmtId="37" fontId="5" fillId="0" borderId="1" xfId="15" applyNumberFormat="1" applyFont="1" applyFill="1" applyBorder="1" applyAlignment="1">
      <alignment/>
    </xf>
    <xf numFmtId="3" fontId="5" fillId="0" borderId="1" xfId="0" applyNumberFormat="1" applyFont="1" applyBorder="1" applyAlignment="1" applyProtection="1">
      <alignment/>
      <protection locked="0"/>
    </xf>
    <xf numFmtId="171" fontId="5" fillId="0" borderId="1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37" fontId="5" fillId="0" borderId="1" xfId="21" applyNumberFormat="1" applyFont="1" applyBorder="1" applyAlignment="1">
      <alignment/>
      <protection/>
    </xf>
    <xf numFmtId="10" fontId="5" fillId="0" borderId="1" xfId="22" applyNumberFormat="1" applyFont="1" applyBorder="1" applyAlignment="1">
      <alignment/>
    </xf>
    <xf numFmtId="9" fontId="5" fillId="0" borderId="1" xfId="22" applyFont="1" applyBorder="1" applyAlignment="1">
      <alignment/>
    </xf>
    <xf numFmtId="10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164" fontId="5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6" fillId="0" borderId="3" xfId="0" applyFont="1" applyFill="1" applyBorder="1" applyAlignment="1" applyProtection="1">
      <alignment wrapText="1"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Fill="1" applyBorder="1" applyAlignment="1" applyProtection="1">
      <alignment/>
      <protection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1" xfId="0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SHINGT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0.00390625" style="2" customWidth="1"/>
    <col min="2" max="2" width="12.140625" style="2" customWidth="1"/>
    <col min="3" max="3" width="7.8515625" style="2" customWidth="1"/>
    <col min="4" max="4" width="12.140625" style="2" customWidth="1"/>
    <col min="5" max="5" width="7.00390625" style="2" customWidth="1"/>
    <col min="6" max="6" width="12.140625" style="2" customWidth="1"/>
    <col min="7" max="7" width="8.140625" style="2" customWidth="1"/>
    <col min="8" max="8" width="12.140625" style="2" customWidth="1"/>
    <col min="9" max="9" width="7.8515625" style="2" customWidth="1"/>
    <col min="10" max="16384" width="9.140625" style="2" customWidth="1"/>
  </cols>
  <sheetData>
    <row r="1" spans="1:9" ht="25.5" customHeight="1">
      <c r="A1" s="42" t="s">
        <v>88</v>
      </c>
      <c r="B1" s="42"/>
      <c r="C1" s="42"/>
      <c r="D1" s="42"/>
      <c r="E1" s="42"/>
      <c r="F1" s="42"/>
      <c r="G1" s="42"/>
      <c r="H1" s="43"/>
      <c r="I1" s="43"/>
    </row>
    <row r="2" spans="1:9" ht="15">
      <c r="A2" s="3"/>
      <c r="B2" s="44" t="s">
        <v>56</v>
      </c>
      <c r="C2" s="44"/>
      <c r="D2" s="44" t="s">
        <v>55</v>
      </c>
      <c r="E2" s="44"/>
      <c r="F2" s="44" t="s">
        <v>57</v>
      </c>
      <c r="G2" s="44"/>
      <c r="H2" s="44" t="s">
        <v>58</v>
      </c>
      <c r="I2" s="44"/>
    </row>
    <row r="3" spans="1:9" ht="15">
      <c r="A3" s="3" t="s">
        <v>16</v>
      </c>
      <c r="B3" s="3" t="s">
        <v>17</v>
      </c>
      <c r="C3" s="3" t="s">
        <v>18</v>
      </c>
      <c r="D3" s="3" t="s">
        <v>17</v>
      </c>
      <c r="E3" s="3" t="s">
        <v>18</v>
      </c>
      <c r="F3" s="3" t="s">
        <v>17</v>
      </c>
      <c r="G3" s="3" t="s">
        <v>18</v>
      </c>
      <c r="H3" s="3" t="s">
        <v>17</v>
      </c>
      <c r="I3" s="3" t="s">
        <v>18</v>
      </c>
    </row>
    <row r="4" spans="1:9" ht="15">
      <c r="A4" s="3" t="s">
        <v>46</v>
      </c>
      <c r="B4" s="3">
        <v>16.08991</v>
      </c>
      <c r="C4" s="3">
        <v>0.0079</v>
      </c>
      <c r="D4" s="3">
        <v>16.26462</v>
      </c>
      <c r="E4" s="3">
        <v>0.0086</v>
      </c>
      <c r="F4" s="3">
        <v>12.70251</v>
      </c>
      <c r="G4" s="3">
        <v>0</v>
      </c>
      <c r="H4" s="3">
        <v>13.20395</v>
      </c>
      <c r="I4" s="3">
        <v>0</v>
      </c>
    </row>
    <row r="5" spans="1:9" ht="15">
      <c r="A5" s="3" t="s">
        <v>47</v>
      </c>
      <c r="B5" s="3">
        <v>0.1734</v>
      </c>
      <c r="C5" s="3">
        <v>0</v>
      </c>
      <c r="D5" s="3">
        <v>0.20611</v>
      </c>
      <c r="E5" s="3">
        <v>0</v>
      </c>
      <c r="F5" s="3">
        <v>0.133526</v>
      </c>
      <c r="G5" s="3">
        <v>0</v>
      </c>
      <c r="H5" s="3">
        <v>0.132095</v>
      </c>
      <c r="I5" s="3">
        <v>0</v>
      </c>
    </row>
    <row r="6" spans="1:9" ht="15">
      <c r="A6" s="3" t="s">
        <v>48</v>
      </c>
      <c r="B6" s="3">
        <v>0.138138</v>
      </c>
      <c r="C6" s="3">
        <v>0</v>
      </c>
      <c r="D6" s="3">
        <v>0.168108</v>
      </c>
      <c r="E6" s="3">
        <v>0</v>
      </c>
      <c r="F6" s="3">
        <v>0.117154</v>
      </c>
      <c r="G6" s="3">
        <v>0</v>
      </c>
      <c r="H6" s="3">
        <v>0.106898</v>
      </c>
      <c r="I6" s="3">
        <v>0</v>
      </c>
    </row>
    <row r="7" spans="1:9" ht="15">
      <c r="A7" s="3" t="s">
        <v>49</v>
      </c>
      <c r="B7" s="3">
        <v>0.147411</v>
      </c>
      <c r="C7" s="3">
        <v>0</v>
      </c>
      <c r="D7" s="3">
        <v>0.168555</v>
      </c>
      <c r="E7" s="3">
        <v>0</v>
      </c>
      <c r="F7" s="3">
        <v>0.125212</v>
      </c>
      <c r="G7" s="3">
        <v>0</v>
      </c>
      <c r="H7" s="3">
        <v>0.109354</v>
      </c>
      <c r="I7" s="3">
        <v>0</v>
      </c>
    </row>
    <row r="8" spans="1:9" ht="15">
      <c r="A8" s="3" t="s">
        <v>50</v>
      </c>
      <c r="B8" s="3">
        <v>0.153345</v>
      </c>
      <c r="C8" s="3">
        <v>0</v>
      </c>
      <c r="D8" s="3">
        <v>0.161892</v>
      </c>
      <c r="E8" s="3">
        <v>0</v>
      </c>
      <c r="F8" s="3">
        <v>0.116293</v>
      </c>
      <c r="G8" s="3">
        <v>0</v>
      </c>
      <c r="H8" s="3">
        <v>0.083647</v>
      </c>
      <c r="I8" s="3">
        <v>0</v>
      </c>
    </row>
    <row r="9" spans="1:9" ht="15">
      <c r="A9" s="3" t="s">
        <v>51</v>
      </c>
      <c r="B9" s="3">
        <v>0.137647</v>
      </c>
      <c r="C9" s="3">
        <v>0.0001</v>
      </c>
      <c r="D9" s="3">
        <v>0.144825</v>
      </c>
      <c r="E9" s="3">
        <v>0</v>
      </c>
      <c r="F9" s="3">
        <v>0.135148</v>
      </c>
      <c r="G9" s="3">
        <v>0.0002</v>
      </c>
      <c r="H9" s="3">
        <v>0.065671</v>
      </c>
      <c r="I9" s="3">
        <v>0.001</v>
      </c>
    </row>
    <row r="10" spans="1:9" ht="15">
      <c r="A10" s="3" t="s">
        <v>72</v>
      </c>
      <c r="B10" s="3">
        <v>0.04426</v>
      </c>
      <c r="C10" s="3">
        <v>0.1993</v>
      </c>
      <c r="D10" s="3">
        <v>0.036115</v>
      </c>
      <c r="E10" s="3">
        <v>0.2179</v>
      </c>
      <c r="F10" s="3">
        <v>0.03165</v>
      </c>
      <c r="G10" s="3">
        <v>0.4279</v>
      </c>
      <c r="H10" s="3">
        <v>0.01085</v>
      </c>
      <c r="I10" s="3">
        <v>0.8451</v>
      </c>
    </row>
    <row r="11" spans="1:9" ht="15">
      <c r="A11" s="3" t="s">
        <v>73</v>
      </c>
      <c r="B11" s="3">
        <v>0.038395</v>
      </c>
      <c r="C11" s="3">
        <v>0.5684</v>
      </c>
      <c r="D11" s="3">
        <v>0.017894</v>
      </c>
      <c r="E11" s="3">
        <v>0.6696</v>
      </c>
      <c r="F11" s="3">
        <v>0.056757</v>
      </c>
      <c r="G11" s="3">
        <v>0.8208</v>
      </c>
      <c r="H11" s="3">
        <v>0.323081</v>
      </c>
      <c r="I11" s="3">
        <v>0.7586</v>
      </c>
    </row>
    <row r="12" spans="1:9" ht="15">
      <c r="A12" s="3" t="s">
        <v>75</v>
      </c>
      <c r="B12" s="3">
        <v>0.039686</v>
      </c>
      <c r="C12" s="3">
        <v>0.6216</v>
      </c>
      <c r="D12" s="3">
        <v>0.017738</v>
      </c>
      <c r="E12" s="3">
        <v>0.7033</v>
      </c>
      <c r="F12" s="3">
        <v>0.052205</v>
      </c>
      <c r="G12" s="3">
        <v>0.7995</v>
      </c>
      <c r="H12" s="3">
        <v>-0.342037</v>
      </c>
      <c r="I12" s="3">
        <v>0.785</v>
      </c>
    </row>
    <row r="13" spans="1:9" ht="15">
      <c r="A13" s="3" t="s">
        <v>74</v>
      </c>
      <c r="B13" s="3">
        <v>0.03868</v>
      </c>
      <c r="C13" s="3">
        <v>0.1463</v>
      </c>
      <c r="D13" s="3">
        <v>0.038342</v>
      </c>
      <c r="E13" s="3">
        <v>0.2012</v>
      </c>
      <c r="F13" s="3">
        <v>0.033055</v>
      </c>
      <c r="G13" s="3">
        <v>0.2111</v>
      </c>
      <c r="H13" s="3">
        <v>0.088693</v>
      </c>
      <c r="I13" s="3">
        <v>0.138</v>
      </c>
    </row>
    <row r="14" spans="1:9" ht="15">
      <c r="A14" s="3" t="s">
        <v>52</v>
      </c>
      <c r="B14" s="3">
        <v>0.154853</v>
      </c>
      <c r="C14" s="3">
        <v>0</v>
      </c>
      <c r="D14" s="3">
        <v>0.189601</v>
      </c>
      <c r="E14" s="3">
        <v>0</v>
      </c>
      <c r="F14" s="3">
        <v>0.102153</v>
      </c>
      <c r="G14" s="3">
        <v>0</v>
      </c>
      <c r="H14" s="3">
        <v>0.064106</v>
      </c>
      <c r="I14" s="3">
        <v>0</v>
      </c>
    </row>
    <row r="15" spans="1:9" ht="15">
      <c r="A15" s="3" t="s">
        <v>53</v>
      </c>
      <c r="B15" s="3">
        <v>0.179689</v>
      </c>
      <c r="C15" s="3">
        <v>0</v>
      </c>
      <c r="D15" s="3">
        <v>0.208584</v>
      </c>
      <c r="E15" s="3">
        <v>0</v>
      </c>
      <c r="F15" s="3">
        <v>0.11925</v>
      </c>
      <c r="G15" s="3">
        <v>0</v>
      </c>
      <c r="H15" s="3">
        <v>0.125794</v>
      </c>
      <c r="I15" s="3">
        <v>0</v>
      </c>
    </row>
    <row r="16" spans="1:9" ht="15">
      <c r="A16" s="3" t="s">
        <v>54</v>
      </c>
      <c r="B16" s="3">
        <v>0.154115</v>
      </c>
      <c r="C16" s="3">
        <v>0</v>
      </c>
      <c r="D16" s="3">
        <v>0.185041</v>
      </c>
      <c r="E16" s="3">
        <v>0</v>
      </c>
      <c r="F16" s="3">
        <v>0.112627</v>
      </c>
      <c r="G16" s="3">
        <v>0</v>
      </c>
      <c r="H16" s="3">
        <v>0.115453</v>
      </c>
      <c r="I16" s="3">
        <v>0</v>
      </c>
    </row>
    <row r="17" spans="1:9" ht="15">
      <c r="A17" s="3" t="s">
        <v>19</v>
      </c>
      <c r="B17" s="3">
        <v>0.973897</v>
      </c>
      <c r="C17" s="3"/>
      <c r="D17" s="3">
        <v>0.977373</v>
      </c>
      <c r="E17" s="3"/>
      <c r="F17" s="3">
        <v>0.983735</v>
      </c>
      <c r="G17" s="3"/>
      <c r="H17" s="3">
        <v>0.985031</v>
      </c>
      <c r="I17" s="3"/>
    </row>
    <row r="18" spans="1:9" ht="15">
      <c r="A18" s="3" t="s">
        <v>34</v>
      </c>
      <c r="B18" s="3">
        <v>2.059591</v>
      </c>
      <c r="C18" s="3"/>
      <c r="D18" s="3">
        <v>2.050633</v>
      </c>
      <c r="E18" s="3"/>
      <c r="F18" s="3">
        <v>2.089957</v>
      </c>
      <c r="G18" s="3"/>
      <c r="H18" s="3">
        <v>2.016734</v>
      </c>
      <c r="I18" s="3"/>
    </row>
    <row r="20" spans="1:9" ht="15">
      <c r="A20" s="3"/>
      <c r="B20" s="44" t="s">
        <v>59</v>
      </c>
      <c r="C20" s="44"/>
      <c r="D20" s="44" t="s">
        <v>60</v>
      </c>
      <c r="E20" s="44"/>
      <c r="F20" s="44" t="s">
        <v>61</v>
      </c>
      <c r="G20" s="44"/>
      <c r="H20" s="44" t="s">
        <v>62</v>
      </c>
      <c r="I20" s="44"/>
    </row>
    <row r="21" spans="1:9" ht="15">
      <c r="A21" s="3" t="s">
        <v>16</v>
      </c>
      <c r="B21" s="3" t="s">
        <v>17</v>
      </c>
      <c r="C21" s="3" t="s">
        <v>18</v>
      </c>
      <c r="D21" s="3" t="s">
        <v>17</v>
      </c>
      <c r="E21" s="3" t="s">
        <v>18</v>
      </c>
      <c r="F21" s="3" t="s">
        <v>17</v>
      </c>
      <c r="G21" s="3" t="s">
        <v>18</v>
      </c>
      <c r="H21" s="3" t="s">
        <v>17</v>
      </c>
      <c r="I21" s="3" t="s">
        <v>18</v>
      </c>
    </row>
    <row r="22" spans="1:9" ht="15">
      <c r="A22" s="3" t="s">
        <v>46</v>
      </c>
      <c r="B22" s="3">
        <v>99.09677</v>
      </c>
      <c r="C22" s="3">
        <v>0</v>
      </c>
      <c r="D22" s="3">
        <v>145.0745</v>
      </c>
      <c r="E22" s="3">
        <v>0</v>
      </c>
      <c r="F22" s="3">
        <v>122.9373</v>
      </c>
      <c r="G22" s="3">
        <v>0</v>
      </c>
      <c r="H22" s="3">
        <v>112.726</v>
      </c>
      <c r="I22" s="3">
        <v>0</v>
      </c>
    </row>
    <row r="23" spans="1:9" ht="15">
      <c r="A23" s="3" t="s">
        <v>47</v>
      </c>
      <c r="B23" s="3">
        <v>0.644002</v>
      </c>
      <c r="C23" s="3">
        <v>0</v>
      </c>
      <c r="D23" s="3">
        <v>0.867991</v>
      </c>
      <c r="E23" s="3">
        <v>0</v>
      </c>
      <c r="F23" s="3">
        <v>0.68982</v>
      </c>
      <c r="G23" s="3">
        <v>0</v>
      </c>
      <c r="H23" s="3">
        <v>0.63344</v>
      </c>
      <c r="I23" s="3">
        <v>0</v>
      </c>
    </row>
    <row r="24" spans="1:9" ht="15">
      <c r="A24" s="3" t="s">
        <v>48</v>
      </c>
      <c r="B24" s="3">
        <v>0.528481</v>
      </c>
      <c r="C24" s="3">
        <v>0</v>
      </c>
      <c r="D24" s="3">
        <v>0.699141</v>
      </c>
      <c r="E24" s="3">
        <v>0</v>
      </c>
      <c r="F24" s="3">
        <v>0.622524</v>
      </c>
      <c r="G24" s="3">
        <v>0</v>
      </c>
      <c r="H24" s="3">
        <v>0.516843</v>
      </c>
      <c r="I24" s="3">
        <v>0</v>
      </c>
    </row>
    <row r="25" spans="1:9" ht="15">
      <c r="A25" s="3" t="s">
        <v>49</v>
      </c>
      <c r="B25" s="3">
        <v>0.546971</v>
      </c>
      <c r="C25" s="3">
        <v>0</v>
      </c>
      <c r="D25" s="3">
        <v>0.668515</v>
      </c>
      <c r="E25" s="3">
        <v>0</v>
      </c>
      <c r="F25" s="3">
        <v>0.61392</v>
      </c>
      <c r="G25" s="3">
        <v>0</v>
      </c>
      <c r="H25" s="3">
        <v>0.499742</v>
      </c>
      <c r="I25" s="3">
        <v>0</v>
      </c>
    </row>
    <row r="26" spans="1:9" ht="15">
      <c r="A26" s="3" t="s">
        <v>50</v>
      </c>
      <c r="B26" s="3">
        <v>0.560954</v>
      </c>
      <c r="C26" s="3">
        <v>0</v>
      </c>
      <c r="D26" s="3">
        <v>0.635076</v>
      </c>
      <c r="E26" s="3">
        <v>0</v>
      </c>
      <c r="F26" s="3">
        <v>0.568163</v>
      </c>
      <c r="G26" s="3">
        <v>0</v>
      </c>
      <c r="H26" s="3">
        <v>0.331126</v>
      </c>
      <c r="I26" s="3">
        <v>0</v>
      </c>
    </row>
    <row r="27" spans="1:9" ht="15">
      <c r="A27" s="3" t="s">
        <v>51</v>
      </c>
      <c r="B27" s="3">
        <v>0.540144</v>
      </c>
      <c r="C27" s="3">
        <v>0</v>
      </c>
      <c r="D27" s="3">
        <v>0.595101</v>
      </c>
      <c r="E27" s="3">
        <v>0.0001</v>
      </c>
      <c r="F27" s="3">
        <v>0.675732</v>
      </c>
      <c r="G27" s="3">
        <v>0.0004</v>
      </c>
      <c r="H27" s="3">
        <v>0.243981</v>
      </c>
      <c r="I27" s="3">
        <v>0.002</v>
      </c>
    </row>
    <row r="28" spans="1:9" ht="15">
      <c r="A28" s="3" t="s">
        <v>72</v>
      </c>
      <c r="B28" s="3">
        <v>0.118909</v>
      </c>
      <c r="C28" s="3">
        <v>0.3421</v>
      </c>
      <c r="D28" s="3">
        <v>0.092909</v>
      </c>
      <c r="E28" s="3">
        <v>0.5239</v>
      </c>
      <c r="F28" s="3">
        <v>0.128511</v>
      </c>
      <c r="G28" s="3">
        <v>0.5496</v>
      </c>
      <c r="H28" s="3">
        <v>0.112873</v>
      </c>
      <c r="I28" s="3">
        <v>0.6119</v>
      </c>
    </row>
    <row r="29" spans="1:9" ht="15">
      <c r="A29" s="3" t="s">
        <v>73</v>
      </c>
      <c r="B29" s="3">
        <v>0.096387</v>
      </c>
      <c r="C29" s="3">
        <v>0.6944</v>
      </c>
      <c r="D29" s="3">
        <v>-0.005135</v>
      </c>
      <c r="E29" s="3">
        <v>0.9805</v>
      </c>
      <c r="F29" s="3">
        <v>0.175019</v>
      </c>
      <c r="G29" s="3">
        <v>0.8974</v>
      </c>
      <c r="H29" s="3">
        <v>2.998184</v>
      </c>
      <c r="I29" s="3">
        <v>0.4739</v>
      </c>
    </row>
    <row r="30" spans="1:9" ht="15">
      <c r="A30" s="3" t="s">
        <v>75</v>
      </c>
      <c r="B30" s="3">
        <v>0.182302</v>
      </c>
      <c r="C30" s="3">
        <v>0.5343</v>
      </c>
      <c r="D30" s="3">
        <v>0.068173</v>
      </c>
      <c r="E30" s="3">
        <v>0.7699</v>
      </c>
      <c r="F30" s="3">
        <v>0.468022</v>
      </c>
      <c r="G30" s="3">
        <v>0.671</v>
      </c>
      <c r="H30" s="3">
        <v>0.871973</v>
      </c>
      <c r="I30" s="3">
        <v>0.8611</v>
      </c>
    </row>
    <row r="31" spans="1:9" ht="15">
      <c r="A31" s="3" t="s">
        <v>74</v>
      </c>
      <c r="B31" s="3">
        <v>0.131213</v>
      </c>
      <c r="C31" s="3">
        <v>0.1756</v>
      </c>
      <c r="D31" s="3">
        <v>0.15055</v>
      </c>
      <c r="E31" s="3">
        <v>0.3143</v>
      </c>
      <c r="F31" s="3">
        <v>0.247997</v>
      </c>
      <c r="G31" s="3">
        <v>0.0866</v>
      </c>
      <c r="H31" s="3">
        <v>0.784164</v>
      </c>
      <c r="I31" s="3">
        <v>0.0017</v>
      </c>
    </row>
    <row r="32" spans="1:9" ht="15">
      <c r="A32" s="3" t="s">
        <v>52</v>
      </c>
      <c r="B32" s="3">
        <v>0.5796</v>
      </c>
      <c r="C32" s="3">
        <v>0</v>
      </c>
      <c r="D32" s="3">
        <v>0.815502</v>
      </c>
      <c r="E32" s="3">
        <v>0</v>
      </c>
      <c r="F32" s="3">
        <v>0.585072</v>
      </c>
      <c r="G32" s="3">
        <v>0</v>
      </c>
      <c r="H32" s="3">
        <v>0.356632</v>
      </c>
      <c r="I32" s="3">
        <v>0</v>
      </c>
    </row>
    <row r="33" spans="1:9" ht="15">
      <c r="A33" s="3" t="s">
        <v>53</v>
      </c>
      <c r="B33" s="3">
        <v>0.623419</v>
      </c>
      <c r="C33" s="3">
        <v>0</v>
      </c>
      <c r="D33" s="3">
        <v>0.834996</v>
      </c>
      <c r="E33" s="3">
        <v>0</v>
      </c>
      <c r="F33" s="3">
        <v>0.581739</v>
      </c>
      <c r="G33" s="3">
        <v>0</v>
      </c>
      <c r="H33" s="3">
        <v>0.542008</v>
      </c>
      <c r="I33" s="3">
        <v>0</v>
      </c>
    </row>
    <row r="34" spans="1:9" ht="15">
      <c r="A34" s="3" t="s">
        <v>54</v>
      </c>
      <c r="B34" s="3">
        <v>0.570704</v>
      </c>
      <c r="C34" s="3">
        <v>0</v>
      </c>
      <c r="D34" s="3">
        <v>0.774558</v>
      </c>
      <c r="E34" s="3">
        <v>0</v>
      </c>
      <c r="F34" s="3">
        <v>0.577191</v>
      </c>
      <c r="G34" s="3">
        <v>0</v>
      </c>
      <c r="H34" s="3">
        <v>0.552972</v>
      </c>
      <c r="I34" s="3">
        <v>0</v>
      </c>
    </row>
    <row r="35" spans="1:9" ht="15">
      <c r="A35" s="3" t="s">
        <v>19</v>
      </c>
      <c r="B35" s="3">
        <v>0.97009</v>
      </c>
      <c r="C35" s="3"/>
      <c r="D35" s="3">
        <v>0.964448</v>
      </c>
      <c r="E35" s="3"/>
      <c r="F35" s="3">
        <v>0.980203</v>
      </c>
      <c r="G35" s="3"/>
      <c r="H35" s="3">
        <v>0.988665</v>
      </c>
      <c r="I35" s="3"/>
    </row>
    <row r="36" spans="1:9" ht="15">
      <c r="A36" s="3" t="s">
        <v>34</v>
      </c>
      <c r="B36" s="3">
        <v>2.063898</v>
      </c>
      <c r="C36" s="3"/>
      <c r="D36" s="3">
        <v>2.012144</v>
      </c>
      <c r="E36" s="3"/>
      <c r="F36" s="3">
        <v>2.069105</v>
      </c>
      <c r="G36" s="3"/>
      <c r="H36" s="3">
        <v>2.053634</v>
      </c>
      <c r="I36" s="3"/>
    </row>
  </sheetData>
  <mergeCells count="9">
    <mergeCell ref="B20:C20"/>
    <mergeCell ref="D20:E20"/>
    <mergeCell ref="F20:G20"/>
    <mergeCell ref="H20:I20"/>
    <mergeCell ref="A1:I1"/>
    <mergeCell ref="B2:C2"/>
    <mergeCell ref="F2:G2"/>
    <mergeCell ref="H2:I2"/>
    <mergeCell ref="D2:E2"/>
  </mergeCells>
  <printOptions/>
  <pageMargins left="0.75" right="0.25" top="1.25" bottom="0.5" header="0.5" footer="0.5"/>
  <pageSetup fitToHeight="1" fitToWidth="1" horizontalDpi="600" verticalDpi="600" orientation="portrait" scale="98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1" sqref="A11"/>
    </sheetView>
  </sheetViews>
  <sheetFormatPr defaultColWidth="9.140625" defaultRowHeight="12.75"/>
  <cols>
    <col min="1" max="1" width="21.140625" style="2" customWidth="1"/>
    <col min="2" max="2" width="10.140625" style="2" customWidth="1"/>
    <col min="3" max="3" width="10.28125" style="2" customWidth="1"/>
    <col min="4" max="6" width="10.421875" style="2" customWidth="1"/>
    <col min="7" max="7" width="11.28125" style="2" customWidth="1"/>
    <col min="8" max="8" width="13.28125" style="2" customWidth="1"/>
    <col min="9" max="16384" width="9.140625" style="2" customWidth="1"/>
  </cols>
  <sheetData>
    <row r="1" spans="1:7" s="21" customFormat="1" ht="15">
      <c r="A1" s="9" t="s">
        <v>77</v>
      </c>
      <c r="B1" s="2"/>
      <c r="C1" s="2"/>
      <c r="D1" s="2"/>
      <c r="E1" s="2"/>
      <c r="F1" s="2"/>
      <c r="G1" s="2"/>
    </row>
    <row r="2" spans="1:8" s="21" customFormat="1" ht="51.75" customHeight="1">
      <c r="A2" s="3"/>
      <c r="B2" s="24" t="s">
        <v>20</v>
      </c>
      <c r="C2" s="24" t="s">
        <v>45</v>
      </c>
      <c r="D2" s="24" t="s">
        <v>44</v>
      </c>
      <c r="E2" s="24" t="s">
        <v>78</v>
      </c>
      <c r="F2" s="24" t="s">
        <v>79</v>
      </c>
      <c r="G2" s="45" t="s">
        <v>41</v>
      </c>
      <c r="H2" s="45"/>
    </row>
    <row r="3" spans="1:8" s="21" customFormat="1" ht="19.5" customHeight="1">
      <c r="A3" s="3"/>
      <c r="B3" s="41"/>
      <c r="C3" s="24" t="s">
        <v>76</v>
      </c>
      <c r="D3" s="24" t="s">
        <v>76</v>
      </c>
      <c r="E3" s="24" t="s">
        <v>80</v>
      </c>
      <c r="F3" s="24" t="s">
        <v>80</v>
      </c>
      <c r="G3" s="24" t="s">
        <v>42</v>
      </c>
      <c r="H3" s="24" t="s">
        <v>43</v>
      </c>
    </row>
    <row r="4" spans="1:8" ht="15">
      <c r="A4" s="3" t="s">
        <v>39</v>
      </c>
      <c r="B4" s="3">
        <v>503</v>
      </c>
      <c r="C4" s="40">
        <v>22.17862191967221</v>
      </c>
      <c r="D4" s="40">
        <v>21.695207334052817</v>
      </c>
      <c r="E4" s="40">
        <v>59.59994470878547</v>
      </c>
      <c r="F4" s="40">
        <v>61.70435973907126</v>
      </c>
      <c r="G4" s="31">
        <v>0.021796421228074996</v>
      </c>
      <c r="H4" s="32">
        <v>-0.03530900977456074</v>
      </c>
    </row>
    <row r="5" spans="1:8" ht="15">
      <c r="A5" s="3"/>
      <c r="B5" s="3">
        <v>504</v>
      </c>
      <c r="C5" s="40">
        <v>118.44358999046196</v>
      </c>
      <c r="D5" s="40">
        <v>116.2344569237744</v>
      </c>
      <c r="E5" s="40">
        <v>239.71459705330827</v>
      </c>
      <c r="F5" s="40">
        <v>246.42665842157461</v>
      </c>
      <c r="G5" s="31">
        <v>0.018651351811148697</v>
      </c>
      <c r="H5" s="32">
        <v>-0.028000219639414382</v>
      </c>
    </row>
    <row r="6" spans="1:8" ht="15">
      <c r="A6" s="3" t="s">
        <v>40</v>
      </c>
      <c r="B6" s="3">
        <v>503</v>
      </c>
      <c r="C6" s="40">
        <v>21.650129275082296</v>
      </c>
      <c r="D6" s="40">
        <v>21.17908207179103</v>
      </c>
      <c r="E6" s="40">
        <v>58.07240087489663</v>
      </c>
      <c r="F6" s="40">
        <v>60.38733983546689</v>
      </c>
      <c r="G6" s="31">
        <v>0.021757246679972832</v>
      </c>
      <c r="H6" s="32">
        <v>-0.039862980102325245</v>
      </c>
    </row>
    <row r="7" spans="2:8" ht="15">
      <c r="B7" s="3">
        <v>504</v>
      </c>
      <c r="C7" s="40">
        <v>160.69952044166456</v>
      </c>
      <c r="D7" s="40">
        <v>158.50480465167476</v>
      </c>
      <c r="E7" s="40">
        <v>298.77934734080196</v>
      </c>
      <c r="F7" s="40">
        <v>303.852514330886</v>
      </c>
      <c r="G7" s="31">
        <v>0.01365726409113027</v>
      </c>
      <c r="H7" s="32">
        <v>-0.016979644126129383</v>
      </c>
    </row>
    <row r="8" spans="1:8" ht="15">
      <c r="A8" s="3" t="s">
        <v>15</v>
      </c>
      <c r="B8" s="3">
        <v>503</v>
      </c>
      <c r="C8" s="40">
        <v>14.90646243535683</v>
      </c>
      <c r="D8" s="40">
        <v>14.470457936936503</v>
      </c>
      <c r="E8" s="40">
        <v>49.60572807106539</v>
      </c>
      <c r="F8" s="40">
        <v>51.73046220051551</v>
      </c>
      <c r="G8" s="31">
        <v>0.029249360826627872</v>
      </c>
      <c r="H8" s="32">
        <v>-0.042832435125359204</v>
      </c>
    </row>
    <row r="9" spans="2:8" ht="15">
      <c r="B9" s="3">
        <v>504</v>
      </c>
      <c r="C9" s="40">
        <v>136.32991035392973</v>
      </c>
      <c r="D9" s="40">
        <v>133.892249077296</v>
      </c>
      <c r="E9" s="40">
        <v>304.74119957404946</v>
      </c>
      <c r="F9" s="40">
        <v>311.59775391941923</v>
      </c>
      <c r="G9" s="31">
        <v>0.01788060499933778</v>
      </c>
      <c r="H9" s="32">
        <v>-0.022499597543599252</v>
      </c>
    </row>
    <row r="10" spans="1:8" ht="15">
      <c r="A10" s="3" t="s">
        <v>14</v>
      </c>
      <c r="B10" s="3">
        <v>503</v>
      </c>
      <c r="C10" s="40">
        <v>13.2176656905468</v>
      </c>
      <c r="D10" s="40">
        <v>13.154493641028619</v>
      </c>
      <c r="E10" s="40">
        <v>49.799044589268796</v>
      </c>
      <c r="F10" s="40">
        <v>52.222309747469126</v>
      </c>
      <c r="G10" s="31">
        <v>0.004779365055613536</v>
      </c>
      <c r="H10" s="32">
        <v>-0.048660876492448206</v>
      </c>
    </row>
    <row r="11" spans="1:8" ht="15">
      <c r="A11" s="3"/>
      <c r="B11" s="3">
        <v>504</v>
      </c>
      <c r="C11" s="40">
        <v>121.24886404472548</v>
      </c>
      <c r="D11" s="40">
        <v>119.9607154897399</v>
      </c>
      <c r="E11" s="40">
        <v>289.77707037182876</v>
      </c>
      <c r="F11" s="40">
        <v>296.1201645660381</v>
      </c>
      <c r="G11" s="31">
        <v>0.010624005141280488</v>
      </c>
      <c r="H11" s="32">
        <v>-0.021889565610109133</v>
      </c>
    </row>
    <row r="12" spans="1:8" ht="15">
      <c r="A12" s="46" t="s">
        <v>21</v>
      </c>
      <c r="B12" s="3">
        <v>503</v>
      </c>
      <c r="C12" s="40">
        <v>49.306555139699185</v>
      </c>
      <c r="D12" s="40">
        <v>48.388812723423854</v>
      </c>
      <c r="E12" s="40">
        <v>112.08911374436684</v>
      </c>
      <c r="F12" s="40">
        <v>115.27861766642008</v>
      </c>
      <c r="G12" s="33">
        <v>0.022383192258803655</v>
      </c>
      <c r="H12" s="33">
        <v>-0.03512439469298988</v>
      </c>
    </row>
    <row r="13" spans="1:8" ht="15">
      <c r="A13" s="47"/>
      <c r="B13" s="3">
        <v>504</v>
      </c>
      <c r="C13" s="40">
        <v>138.4910069286854</v>
      </c>
      <c r="D13" s="40">
        <v>136.21050355091506</v>
      </c>
      <c r="E13" s="40">
        <v>281.0783813227199</v>
      </c>
      <c r="F13" s="40">
        <v>287.2923088906266</v>
      </c>
      <c r="G13" s="33">
        <v>0.016729740300538917</v>
      </c>
      <c r="H13" s="33">
        <v>-0.022493153769714336</v>
      </c>
    </row>
    <row r="14" spans="4:7" ht="15">
      <c r="D14" s="34"/>
      <c r="E14" s="35"/>
      <c r="F14" s="35"/>
      <c r="G14" s="36"/>
    </row>
    <row r="15" spans="2:10" ht="15">
      <c r="B15" s="1"/>
      <c r="C15" s="38"/>
      <c r="D15" s="1"/>
      <c r="E15" s="1"/>
      <c r="F15" s="1"/>
      <c r="G15" s="38"/>
      <c r="H15" s="38"/>
      <c r="I15" s="38"/>
      <c r="J15" s="38"/>
    </row>
    <row r="16" spans="1:10" ht="15">
      <c r="A16" s="37"/>
      <c r="B16" s="1"/>
      <c r="C16" s="39"/>
      <c r="D16" s="1"/>
      <c r="E16" s="1"/>
      <c r="F16" s="1"/>
      <c r="G16" s="39"/>
      <c r="H16" s="39"/>
      <c r="I16" s="39"/>
      <c r="J16" s="39"/>
    </row>
    <row r="17" spans="2:10" ht="15">
      <c r="B17" s="1"/>
      <c r="C17" s="39"/>
      <c r="D17" s="39"/>
      <c r="E17" s="39"/>
      <c r="F17" s="39"/>
      <c r="G17" s="39"/>
      <c r="H17" s="39"/>
      <c r="I17" s="39"/>
      <c r="J17" s="39"/>
    </row>
    <row r="18" spans="2:9" ht="15">
      <c r="B18" s="37"/>
      <c r="C18" s="37"/>
      <c r="D18" s="37"/>
      <c r="E18" s="37"/>
      <c r="F18" s="37"/>
      <c r="G18" s="37"/>
      <c r="H18" s="37"/>
      <c r="I18" s="37"/>
    </row>
  </sheetData>
  <mergeCells count="2">
    <mergeCell ref="G2:H2"/>
    <mergeCell ref="A12:A13"/>
  </mergeCells>
  <printOptions/>
  <pageMargins left="0.75" right="0.25" top="1.25" bottom="0.5" header="0.5" footer="0.5"/>
  <pageSetup fitToHeight="1" fitToWidth="1" horizontalDpi="600" verticalDpi="600" orientation="portrait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workbookViewId="0" topLeftCell="A1">
      <selection activeCell="P12" sqref="P12"/>
    </sheetView>
  </sheetViews>
  <sheetFormatPr defaultColWidth="9.140625" defaultRowHeight="12.75"/>
  <cols>
    <col min="1" max="1" width="11.8515625" style="22" customWidth="1"/>
    <col min="2" max="2" width="9.7109375" style="22" customWidth="1"/>
    <col min="3" max="9" width="11.7109375" style="22" customWidth="1"/>
    <col min="10" max="10" width="9.140625" style="2" customWidth="1"/>
    <col min="11" max="11" width="22.28125" style="22" customWidth="1"/>
    <col min="12" max="15" width="11.7109375" style="22" customWidth="1"/>
    <col min="16" max="16" width="9.28125" style="22" customWidth="1"/>
    <col min="17" max="17" width="22.28125" style="22" customWidth="1"/>
    <col min="18" max="21" width="11.7109375" style="22" customWidth="1"/>
    <col min="22" max="16384" width="9.140625" style="2" customWidth="1"/>
  </cols>
  <sheetData>
    <row r="1" spans="1:9" ht="25.5" customHeight="1">
      <c r="A1" s="48" t="s">
        <v>81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23"/>
      <c r="B2" s="49" t="s">
        <v>39</v>
      </c>
      <c r="C2" s="45"/>
      <c r="D2" s="45"/>
      <c r="E2" s="45"/>
      <c r="F2" s="49" t="s">
        <v>40</v>
      </c>
      <c r="G2" s="45"/>
      <c r="H2" s="45"/>
      <c r="I2" s="45"/>
    </row>
    <row r="3" spans="1:9" ht="60">
      <c r="A3" s="25" t="s">
        <v>11</v>
      </c>
      <c r="B3" s="25" t="s">
        <v>64</v>
      </c>
      <c r="C3" s="25" t="s">
        <v>82</v>
      </c>
      <c r="D3" s="25" t="s">
        <v>67</v>
      </c>
      <c r="E3" s="25" t="s">
        <v>83</v>
      </c>
      <c r="F3" s="25" t="s">
        <v>64</v>
      </c>
      <c r="G3" s="25" t="s">
        <v>65</v>
      </c>
      <c r="H3" s="25" t="s">
        <v>67</v>
      </c>
      <c r="I3" s="25" t="s">
        <v>66</v>
      </c>
    </row>
    <row r="4" spans="1:9" ht="15">
      <c r="A4" s="16">
        <v>38353</v>
      </c>
      <c r="B4" s="26">
        <v>813</v>
      </c>
      <c r="C4" s="3">
        <v>820</v>
      </c>
      <c r="D4" s="27">
        <f aca="true" t="shared" si="0" ref="D4:D15">C4-B4</f>
        <v>7</v>
      </c>
      <c r="E4" s="3">
        <v>756.3</v>
      </c>
      <c r="F4" s="26">
        <v>666</v>
      </c>
      <c r="G4" s="3">
        <v>775</v>
      </c>
      <c r="H4" s="27">
        <f aca="true" t="shared" si="1" ref="H4:H15">G4-F4</f>
        <v>109</v>
      </c>
      <c r="I4" s="3">
        <v>656.5</v>
      </c>
    </row>
    <row r="5" spans="1:9" ht="15">
      <c r="A5" s="16">
        <v>38384</v>
      </c>
      <c r="B5" s="26">
        <v>709</v>
      </c>
      <c r="C5" s="3">
        <v>656</v>
      </c>
      <c r="D5" s="27">
        <f t="shared" si="0"/>
        <v>-53</v>
      </c>
      <c r="E5" s="3">
        <v>660.8</v>
      </c>
      <c r="F5" s="26">
        <v>595</v>
      </c>
      <c r="G5" s="3">
        <v>641</v>
      </c>
      <c r="H5" s="27">
        <f t="shared" si="1"/>
        <v>46</v>
      </c>
      <c r="I5" s="3">
        <v>580.3</v>
      </c>
    </row>
    <row r="6" spans="1:9" ht="15">
      <c r="A6" s="16">
        <v>38412</v>
      </c>
      <c r="B6" s="26">
        <v>562</v>
      </c>
      <c r="C6" s="3">
        <v>630</v>
      </c>
      <c r="D6" s="27">
        <f t="shared" si="0"/>
        <v>68</v>
      </c>
      <c r="E6" s="3">
        <v>600.8</v>
      </c>
      <c r="F6" s="26">
        <v>521</v>
      </c>
      <c r="G6" s="3">
        <v>605</v>
      </c>
      <c r="H6" s="27">
        <f t="shared" si="1"/>
        <v>84</v>
      </c>
      <c r="I6" s="3">
        <v>544.4</v>
      </c>
    </row>
    <row r="7" spans="1:9" ht="15">
      <c r="A7" s="16">
        <v>38443</v>
      </c>
      <c r="B7" s="26">
        <v>459</v>
      </c>
      <c r="C7" s="3">
        <v>478</v>
      </c>
      <c r="D7" s="27">
        <f t="shared" si="0"/>
        <v>19</v>
      </c>
      <c r="E7" s="3">
        <v>458.8</v>
      </c>
      <c r="F7" s="26">
        <v>477</v>
      </c>
      <c r="G7" s="3">
        <v>456</v>
      </c>
      <c r="H7" s="27">
        <f t="shared" si="1"/>
        <v>-21</v>
      </c>
      <c r="I7" s="3">
        <v>447.8</v>
      </c>
    </row>
    <row r="8" spans="1:9" ht="15">
      <c r="A8" s="16">
        <v>38473</v>
      </c>
      <c r="B8" s="26">
        <v>250</v>
      </c>
      <c r="C8" s="3">
        <v>329</v>
      </c>
      <c r="D8" s="27">
        <f t="shared" si="0"/>
        <v>79</v>
      </c>
      <c r="E8" s="3">
        <v>332.3</v>
      </c>
      <c r="F8" s="26">
        <v>267</v>
      </c>
      <c r="G8" s="3">
        <v>298</v>
      </c>
      <c r="H8" s="27">
        <f t="shared" si="1"/>
        <v>31</v>
      </c>
      <c r="I8" s="3">
        <v>358.9</v>
      </c>
    </row>
    <row r="9" spans="1:9" ht="15">
      <c r="A9" s="16">
        <v>38504</v>
      </c>
      <c r="B9" s="26">
        <v>196</v>
      </c>
      <c r="C9" s="3">
        <v>195</v>
      </c>
      <c r="D9" s="27">
        <f t="shared" si="0"/>
        <v>-1</v>
      </c>
      <c r="E9" s="3">
        <v>187</v>
      </c>
      <c r="F9" s="26">
        <v>196</v>
      </c>
      <c r="G9" s="3">
        <v>160</v>
      </c>
      <c r="H9" s="27">
        <f t="shared" si="1"/>
        <v>-36</v>
      </c>
      <c r="I9" s="3">
        <v>239.6</v>
      </c>
    </row>
    <row r="10" spans="1:9" ht="15">
      <c r="A10" s="16">
        <v>38534</v>
      </c>
      <c r="B10" s="26">
        <v>85</v>
      </c>
      <c r="C10" s="3">
        <v>98</v>
      </c>
      <c r="D10" s="27">
        <f t="shared" si="0"/>
        <v>13</v>
      </c>
      <c r="E10" s="3">
        <v>93.9</v>
      </c>
      <c r="F10" s="26">
        <v>124</v>
      </c>
      <c r="G10" s="3">
        <v>67</v>
      </c>
      <c r="H10" s="27">
        <f t="shared" si="1"/>
        <v>-57</v>
      </c>
      <c r="I10" s="3">
        <v>144.5</v>
      </c>
    </row>
    <row r="11" spans="1:9" ht="15">
      <c r="A11" s="16">
        <v>38565</v>
      </c>
      <c r="B11" s="26">
        <v>69</v>
      </c>
      <c r="C11" s="3">
        <v>89</v>
      </c>
      <c r="D11" s="27">
        <f t="shared" si="0"/>
        <v>20</v>
      </c>
      <c r="E11" s="3">
        <v>83.6</v>
      </c>
      <c r="F11" s="26">
        <v>124</v>
      </c>
      <c r="G11" s="3">
        <v>61</v>
      </c>
      <c r="H11" s="27">
        <f t="shared" si="1"/>
        <v>-63</v>
      </c>
      <c r="I11" s="3">
        <v>127.7</v>
      </c>
    </row>
    <row r="12" spans="1:9" ht="15">
      <c r="A12" s="16">
        <v>38596</v>
      </c>
      <c r="B12" s="26">
        <v>287</v>
      </c>
      <c r="C12" s="3">
        <v>209</v>
      </c>
      <c r="D12" s="27">
        <f t="shared" si="0"/>
        <v>-78</v>
      </c>
      <c r="E12" s="3">
        <v>210.8</v>
      </c>
      <c r="F12" s="26">
        <v>256</v>
      </c>
      <c r="G12" s="3">
        <v>149</v>
      </c>
      <c r="H12" s="27">
        <f t="shared" si="1"/>
        <v>-107</v>
      </c>
      <c r="I12" s="3">
        <v>171.7</v>
      </c>
    </row>
    <row r="13" spans="1:9" ht="15">
      <c r="A13" s="16">
        <v>38261</v>
      </c>
      <c r="B13" s="26">
        <v>447</v>
      </c>
      <c r="C13" s="3">
        <v>448</v>
      </c>
      <c r="D13" s="27">
        <f t="shared" si="0"/>
        <v>1</v>
      </c>
      <c r="E13" s="3">
        <v>465.2</v>
      </c>
      <c r="F13" s="26">
        <v>397</v>
      </c>
      <c r="G13" s="3">
        <v>393</v>
      </c>
      <c r="H13" s="27">
        <f t="shared" si="1"/>
        <v>-4</v>
      </c>
      <c r="I13" s="3">
        <v>375.5</v>
      </c>
    </row>
    <row r="14" spans="1:9" ht="15">
      <c r="A14" s="16">
        <v>38292</v>
      </c>
      <c r="B14" s="26">
        <v>648</v>
      </c>
      <c r="C14" s="3">
        <v>637</v>
      </c>
      <c r="D14" s="27">
        <f t="shared" si="0"/>
        <v>-11</v>
      </c>
      <c r="E14" s="3">
        <v>619.8</v>
      </c>
      <c r="F14" s="26">
        <v>588</v>
      </c>
      <c r="G14" s="3">
        <v>612</v>
      </c>
      <c r="H14" s="27">
        <f t="shared" si="1"/>
        <v>24</v>
      </c>
      <c r="I14" s="3">
        <v>546</v>
      </c>
    </row>
    <row r="15" spans="1:9" ht="15">
      <c r="A15" s="16">
        <v>38322</v>
      </c>
      <c r="B15" s="26">
        <v>735</v>
      </c>
      <c r="C15" s="3">
        <v>811</v>
      </c>
      <c r="D15" s="27">
        <f t="shared" si="0"/>
        <v>76</v>
      </c>
      <c r="E15" s="3">
        <v>826.5</v>
      </c>
      <c r="F15" s="26">
        <v>652</v>
      </c>
      <c r="G15" s="3">
        <v>777</v>
      </c>
      <c r="H15" s="27">
        <f t="shared" si="1"/>
        <v>125</v>
      </c>
      <c r="I15" s="3">
        <v>695.9</v>
      </c>
    </row>
    <row r="16" spans="1:9" ht="15">
      <c r="A16" s="28" t="s">
        <v>0</v>
      </c>
      <c r="B16" s="27">
        <f aca="true" t="shared" si="2" ref="B16:H16">SUM(B4:B15)</f>
        <v>5260</v>
      </c>
      <c r="C16" s="27">
        <f t="shared" si="2"/>
        <v>5400</v>
      </c>
      <c r="D16" s="27">
        <f t="shared" si="2"/>
        <v>140</v>
      </c>
      <c r="E16" s="27">
        <f t="shared" si="2"/>
        <v>5295.8</v>
      </c>
      <c r="F16" s="27">
        <f t="shared" si="2"/>
        <v>4863</v>
      </c>
      <c r="G16" s="27">
        <f t="shared" si="2"/>
        <v>4994</v>
      </c>
      <c r="H16" s="27">
        <f t="shared" si="2"/>
        <v>131</v>
      </c>
      <c r="I16" s="27"/>
    </row>
    <row r="17" spans="1:9" ht="15">
      <c r="A17" s="23"/>
      <c r="B17" s="23"/>
      <c r="C17" s="23"/>
      <c r="D17" s="23"/>
      <c r="E17" s="23"/>
      <c r="F17" s="23"/>
      <c r="G17" s="23"/>
      <c r="H17" s="23"/>
      <c r="I17" s="23"/>
    </row>
    <row r="18" spans="1:19" ht="15" customHeight="1">
      <c r="A18" s="23"/>
      <c r="B18" s="49" t="s">
        <v>15</v>
      </c>
      <c r="C18" s="45"/>
      <c r="D18" s="45"/>
      <c r="E18" s="45"/>
      <c r="F18" s="49" t="s">
        <v>14</v>
      </c>
      <c r="G18" s="45"/>
      <c r="H18" s="45"/>
      <c r="I18" s="45"/>
      <c r="L18" s="2"/>
      <c r="M18" s="29"/>
      <c r="S18" s="29"/>
    </row>
    <row r="19" spans="1:19" ht="45">
      <c r="A19" s="25" t="s">
        <v>11</v>
      </c>
      <c r="B19" s="25" t="s">
        <v>64</v>
      </c>
      <c r="C19" s="25" t="s">
        <v>65</v>
      </c>
      <c r="D19" s="25" t="s">
        <v>67</v>
      </c>
      <c r="E19" s="25" t="s">
        <v>66</v>
      </c>
      <c r="F19" s="25" t="s">
        <v>64</v>
      </c>
      <c r="G19" s="25" t="s">
        <v>65</v>
      </c>
      <c r="H19" s="25" t="s">
        <v>67</v>
      </c>
      <c r="I19" s="25" t="s">
        <v>66</v>
      </c>
      <c r="L19" s="2"/>
      <c r="M19" s="29"/>
      <c r="S19" s="29"/>
    </row>
    <row r="20" spans="1:19" ht="15">
      <c r="A20" s="16">
        <v>38353</v>
      </c>
      <c r="B20" s="26">
        <v>957</v>
      </c>
      <c r="C20" s="3">
        <v>939</v>
      </c>
      <c r="D20" s="27">
        <f aca="true" t="shared" si="3" ref="D20:D31">C20-B20</f>
        <v>-18</v>
      </c>
      <c r="E20" s="3">
        <v>908.3</v>
      </c>
      <c r="F20" s="30">
        <v>1073</v>
      </c>
      <c r="G20" s="3">
        <v>1097</v>
      </c>
      <c r="H20" s="27">
        <f aca="true" t="shared" si="4" ref="H20:H31">G20-F20</f>
        <v>24</v>
      </c>
      <c r="I20" s="3">
        <v>1008</v>
      </c>
      <c r="L20" s="2"/>
      <c r="M20" s="29"/>
      <c r="S20" s="29"/>
    </row>
    <row r="21" spans="1:19" ht="15">
      <c r="A21" s="16">
        <v>38384</v>
      </c>
      <c r="B21" s="26">
        <v>704</v>
      </c>
      <c r="C21" s="3">
        <v>709</v>
      </c>
      <c r="D21" s="27">
        <f t="shared" si="3"/>
        <v>5</v>
      </c>
      <c r="E21" s="3">
        <v>740.3</v>
      </c>
      <c r="F21" s="30">
        <v>801</v>
      </c>
      <c r="G21" s="3">
        <v>821</v>
      </c>
      <c r="H21" s="27">
        <f t="shared" si="4"/>
        <v>20</v>
      </c>
      <c r="I21" s="3">
        <v>801</v>
      </c>
      <c r="L21" s="2"/>
      <c r="M21" s="29"/>
      <c r="S21" s="29"/>
    </row>
    <row r="22" spans="1:19" ht="15">
      <c r="A22" s="16">
        <v>38412</v>
      </c>
      <c r="B22" s="26">
        <v>475</v>
      </c>
      <c r="C22" s="3">
        <v>574</v>
      </c>
      <c r="D22" s="27">
        <f t="shared" si="3"/>
        <v>99</v>
      </c>
      <c r="E22" s="3">
        <v>527.9</v>
      </c>
      <c r="F22" s="30">
        <v>600</v>
      </c>
      <c r="G22" s="3">
        <v>682</v>
      </c>
      <c r="H22" s="27">
        <f t="shared" si="4"/>
        <v>82</v>
      </c>
      <c r="I22" s="3">
        <v>655</v>
      </c>
      <c r="L22" s="2"/>
      <c r="M22" s="29"/>
      <c r="S22" s="29"/>
    </row>
    <row r="23" spans="1:19" ht="15">
      <c r="A23" s="16">
        <v>38443</v>
      </c>
      <c r="B23" s="26">
        <v>349</v>
      </c>
      <c r="C23" s="3">
        <v>373</v>
      </c>
      <c r="D23" s="27">
        <f t="shared" si="3"/>
        <v>24</v>
      </c>
      <c r="E23" s="3">
        <v>345.1</v>
      </c>
      <c r="F23" s="30">
        <v>438</v>
      </c>
      <c r="G23" s="3">
        <v>474</v>
      </c>
      <c r="H23" s="27">
        <f t="shared" si="4"/>
        <v>36</v>
      </c>
      <c r="I23" s="3">
        <v>465.7</v>
      </c>
      <c r="L23" s="2"/>
      <c r="M23" s="29"/>
      <c r="S23" s="29"/>
    </row>
    <row r="24" spans="1:19" ht="15">
      <c r="A24" s="16">
        <v>38473</v>
      </c>
      <c r="B24" s="26">
        <v>134</v>
      </c>
      <c r="C24" s="3">
        <v>191</v>
      </c>
      <c r="D24" s="27">
        <f t="shared" si="3"/>
        <v>57</v>
      </c>
      <c r="E24" s="3">
        <v>190.5</v>
      </c>
      <c r="F24" s="30">
        <v>180</v>
      </c>
      <c r="G24" s="3">
        <v>275</v>
      </c>
      <c r="H24" s="27">
        <f t="shared" si="4"/>
        <v>95</v>
      </c>
      <c r="I24" s="3">
        <v>274.2</v>
      </c>
      <c r="L24" s="2"/>
      <c r="M24" s="29"/>
      <c r="S24" s="29"/>
    </row>
    <row r="25" spans="1:19" ht="15">
      <c r="A25" s="16">
        <v>38504</v>
      </c>
      <c r="B25" s="26">
        <v>58</v>
      </c>
      <c r="C25" s="3">
        <v>69</v>
      </c>
      <c r="D25" s="27">
        <f t="shared" si="3"/>
        <v>11</v>
      </c>
      <c r="E25" s="3">
        <v>53.7</v>
      </c>
      <c r="F25" s="30">
        <v>106</v>
      </c>
      <c r="G25" s="3">
        <v>112</v>
      </c>
      <c r="H25" s="27">
        <f t="shared" si="4"/>
        <v>6</v>
      </c>
      <c r="I25" s="3">
        <v>102.4</v>
      </c>
      <c r="L25" s="2"/>
      <c r="M25" s="29"/>
      <c r="S25" s="29"/>
    </row>
    <row r="26" spans="1:19" ht="15">
      <c r="A26" s="16">
        <v>38534</v>
      </c>
      <c r="B26" s="26">
        <v>0</v>
      </c>
      <c r="C26" s="3">
        <v>9</v>
      </c>
      <c r="D26" s="27">
        <f t="shared" si="3"/>
        <v>9</v>
      </c>
      <c r="E26" s="3">
        <v>8.8</v>
      </c>
      <c r="F26" s="30">
        <v>2</v>
      </c>
      <c r="G26" s="3">
        <v>28</v>
      </c>
      <c r="H26" s="27">
        <f t="shared" si="4"/>
        <v>26</v>
      </c>
      <c r="I26" s="3">
        <v>29.2</v>
      </c>
      <c r="L26" s="2"/>
      <c r="M26" s="29"/>
      <c r="S26" s="29"/>
    </row>
    <row r="27" spans="1:19" ht="15">
      <c r="A27" s="16">
        <v>38565</v>
      </c>
      <c r="B27" s="26">
        <v>0</v>
      </c>
      <c r="C27" s="3">
        <v>9</v>
      </c>
      <c r="D27" s="27">
        <f t="shared" si="3"/>
        <v>9</v>
      </c>
      <c r="E27" s="3">
        <v>6.5</v>
      </c>
      <c r="F27" s="30">
        <v>7</v>
      </c>
      <c r="G27" s="3">
        <v>30</v>
      </c>
      <c r="H27" s="27">
        <f t="shared" si="4"/>
        <v>23</v>
      </c>
      <c r="I27" s="3">
        <v>26.8</v>
      </c>
      <c r="L27" s="2"/>
      <c r="M27" s="29"/>
      <c r="S27" s="29"/>
    </row>
    <row r="28" spans="1:19" ht="15">
      <c r="A28" s="16">
        <v>38596</v>
      </c>
      <c r="B28" s="26">
        <v>72</v>
      </c>
      <c r="C28" s="3">
        <v>99</v>
      </c>
      <c r="D28" s="27">
        <f t="shared" si="3"/>
        <v>27</v>
      </c>
      <c r="E28" s="3">
        <v>83.6</v>
      </c>
      <c r="F28" s="30">
        <v>186</v>
      </c>
      <c r="G28" s="3">
        <v>162</v>
      </c>
      <c r="H28" s="27">
        <f t="shared" si="4"/>
        <v>-24</v>
      </c>
      <c r="I28" s="3">
        <v>151.7</v>
      </c>
      <c r="L28" s="2"/>
      <c r="M28" s="29"/>
      <c r="S28" s="29"/>
    </row>
    <row r="29" spans="1:19" ht="15">
      <c r="A29" s="16">
        <v>38261</v>
      </c>
      <c r="B29" s="26">
        <v>306</v>
      </c>
      <c r="C29" s="3">
        <v>323</v>
      </c>
      <c r="D29" s="27">
        <f t="shared" si="3"/>
        <v>17</v>
      </c>
      <c r="E29" s="3">
        <v>330.8</v>
      </c>
      <c r="F29" s="30">
        <v>420</v>
      </c>
      <c r="G29" s="3">
        <v>493</v>
      </c>
      <c r="H29" s="27">
        <f t="shared" si="4"/>
        <v>73</v>
      </c>
      <c r="I29" s="3">
        <v>508.9</v>
      </c>
      <c r="L29" s="2"/>
      <c r="M29" s="29"/>
      <c r="S29" s="29"/>
    </row>
    <row r="30" spans="1:19" ht="15">
      <c r="A30" s="16">
        <v>38292</v>
      </c>
      <c r="B30" s="26">
        <v>674</v>
      </c>
      <c r="C30" s="3">
        <v>659</v>
      </c>
      <c r="D30" s="27">
        <f t="shared" si="3"/>
        <v>-15</v>
      </c>
      <c r="E30" s="3">
        <v>679.7</v>
      </c>
      <c r="F30" s="30">
        <v>819</v>
      </c>
      <c r="G30" s="3">
        <v>824</v>
      </c>
      <c r="H30" s="27">
        <f t="shared" si="4"/>
        <v>5</v>
      </c>
      <c r="I30" s="3">
        <v>825.5</v>
      </c>
      <c r="L30" s="2"/>
      <c r="M30" s="29"/>
      <c r="S30" s="29"/>
    </row>
    <row r="31" spans="1:19" ht="15">
      <c r="A31" s="16">
        <v>38322</v>
      </c>
      <c r="B31" s="26">
        <v>830</v>
      </c>
      <c r="C31" s="3">
        <v>928</v>
      </c>
      <c r="D31" s="27">
        <f t="shared" si="3"/>
        <v>98</v>
      </c>
      <c r="E31" s="3">
        <v>1000.2</v>
      </c>
      <c r="F31" s="30">
        <v>940</v>
      </c>
      <c r="G31" s="3">
        <v>1106</v>
      </c>
      <c r="H31" s="27">
        <f t="shared" si="4"/>
        <v>166</v>
      </c>
      <c r="I31" s="3">
        <v>1112.5</v>
      </c>
      <c r="L31" s="2"/>
      <c r="M31" s="29"/>
      <c r="S31" s="29"/>
    </row>
    <row r="32" spans="1:19" ht="15">
      <c r="A32" s="28" t="s">
        <v>0</v>
      </c>
      <c r="B32" s="27">
        <f aca="true" t="shared" si="5" ref="B32:I32">SUM(B20:B31)</f>
        <v>4559</v>
      </c>
      <c r="C32" s="27">
        <f t="shared" si="5"/>
        <v>4882</v>
      </c>
      <c r="D32" s="27">
        <f t="shared" si="5"/>
        <v>323</v>
      </c>
      <c r="E32" s="27">
        <f t="shared" si="5"/>
        <v>4875.4</v>
      </c>
      <c r="F32" s="27">
        <f t="shared" si="5"/>
        <v>5572</v>
      </c>
      <c r="G32" s="27">
        <f t="shared" si="5"/>
        <v>6104</v>
      </c>
      <c r="H32" s="27">
        <f t="shared" si="5"/>
        <v>532</v>
      </c>
      <c r="I32" s="27">
        <f t="shared" si="5"/>
        <v>5960.9</v>
      </c>
      <c r="L32" s="2"/>
      <c r="M32" s="29"/>
      <c r="S32" s="29"/>
    </row>
    <row r="33" spans="3:19" ht="15">
      <c r="C33" s="29"/>
      <c r="G33" s="29"/>
      <c r="L33" s="2"/>
      <c r="M33" s="29"/>
      <c r="S33" s="29"/>
    </row>
    <row r="34" spans="3:19" ht="15">
      <c r="C34" s="29"/>
      <c r="H34" s="2"/>
      <c r="M34" s="29"/>
      <c r="S34" s="29"/>
    </row>
    <row r="35" spans="3:19" ht="15">
      <c r="C35" s="29"/>
      <c r="G35" s="29"/>
      <c r="M35" s="29"/>
      <c r="S35" s="29"/>
    </row>
    <row r="36" spans="3:19" ht="15">
      <c r="C36" s="29"/>
      <c r="G36" s="29"/>
      <c r="M36" s="29"/>
      <c r="S36" s="29"/>
    </row>
    <row r="37" spans="3:19" ht="15">
      <c r="C37" s="29"/>
      <c r="G37" s="29"/>
      <c r="M37" s="29"/>
      <c r="S37" s="29"/>
    </row>
    <row r="38" spans="3:19" ht="15">
      <c r="C38" s="29"/>
      <c r="G38" s="29"/>
      <c r="M38" s="29"/>
      <c r="S38" s="29"/>
    </row>
    <row r="39" spans="3:19" ht="15">
      <c r="C39" s="29"/>
      <c r="G39" s="29"/>
      <c r="M39" s="29"/>
      <c r="S39" s="29"/>
    </row>
    <row r="40" spans="3:19" ht="15">
      <c r="C40" s="29"/>
      <c r="G40" s="29"/>
      <c r="M40" s="29"/>
      <c r="S40" s="29"/>
    </row>
    <row r="41" spans="3:19" ht="15">
      <c r="C41" s="29"/>
      <c r="G41" s="29"/>
      <c r="M41" s="29"/>
      <c r="S41" s="29"/>
    </row>
    <row r="42" spans="3:19" ht="15">
      <c r="C42" s="29"/>
      <c r="G42" s="29"/>
      <c r="M42" s="29"/>
      <c r="S42" s="29"/>
    </row>
    <row r="43" spans="3:19" ht="15">
      <c r="C43" s="29"/>
      <c r="G43" s="29"/>
      <c r="M43" s="29"/>
      <c r="S43" s="29"/>
    </row>
    <row r="44" spans="3:19" ht="15">
      <c r="C44" s="29"/>
      <c r="G44" s="29"/>
      <c r="M44" s="29"/>
      <c r="S44" s="29"/>
    </row>
    <row r="45" spans="3:19" ht="15">
      <c r="C45" s="29"/>
      <c r="G45" s="29"/>
      <c r="M45" s="29"/>
      <c r="S45" s="29"/>
    </row>
    <row r="46" spans="3:19" ht="15">
      <c r="C46" s="29"/>
      <c r="G46" s="29"/>
      <c r="M46" s="29"/>
      <c r="S46" s="29"/>
    </row>
    <row r="47" spans="3:19" ht="15">
      <c r="C47" s="29"/>
      <c r="G47" s="29"/>
      <c r="M47" s="29"/>
      <c r="S47" s="29"/>
    </row>
    <row r="48" spans="3:19" ht="15">
      <c r="C48" s="29"/>
      <c r="G48" s="29"/>
      <c r="M48" s="29"/>
      <c r="S48" s="29"/>
    </row>
    <row r="49" spans="3:19" ht="15">
      <c r="C49" s="29"/>
      <c r="G49" s="29"/>
      <c r="M49" s="29"/>
      <c r="S49" s="29"/>
    </row>
    <row r="50" spans="3:19" ht="15">
      <c r="C50" s="29"/>
      <c r="G50" s="29"/>
      <c r="M50" s="29"/>
      <c r="S50" s="29"/>
    </row>
    <row r="51" spans="3:19" ht="15">
      <c r="C51" s="29"/>
      <c r="G51" s="29"/>
      <c r="M51" s="29"/>
      <c r="S51" s="29"/>
    </row>
    <row r="52" spans="3:19" ht="15">
      <c r="C52" s="29"/>
      <c r="G52" s="29"/>
      <c r="M52" s="29"/>
      <c r="S52" s="29"/>
    </row>
    <row r="53" spans="3:19" ht="15">
      <c r="C53" s="29"/>
      <c r="G53" s="29"/>
      <c r="M53" s="29"/>
      <c r="S53" s="29"/>
    </row>
    <row r="54" spans="3:19" ht="15">
      <c r="C54" s="29"/>
      <c r="G54" s="29"/>
      <c r="M54" s="29"/>
      <c r="S54" s="29"/>
    </row>
    <row r="55" spans="3:19" ht="15">
      <c r="C55" s="29"/>
      <c r="G55" s="29"/>
      <c r="M55" s="29"/>
      <c r="S55" s="29"/>
    </row>
    <row r="56" spans="3:19" ht="15">
      <c r="C56" s="29"/>
      <c r="G56" s="29"/>
      <c r="M56" s="29"/>
      <c r="S56" s="29"/>
    </row>
    <row r="57" spans="3:19" ht="15">
      <c r="C57" s="29"/>
      <c r="G57" s="29"/>
      <c r="M57" s="29"/>
      <c r="S57" s="29"/>
    </row>
    <row r="58" spans="3:19" ht="15">
      <c r="C58" s="29"/>
      <c r="G58" s="29"/>
      <c r="M58" s="29"/>
      <c r="S58" s="29"/>
    </row>
    <row r="59" spans="3:19" ht="15">
      <c r="C59" s="29"/>
      <c r="G59" s="29"/>
      <c r="M59" s="29"/>
      <c r="S59" s="29"/>
    </row>
    <row r="60" spans="3:19" ht="15">
      <c r="C60" s="29"/>
      <c r="G60" s="29"/>
      <c r="M60" s="29"/>
      <c r="S60" s="29"/>
    </row>
    <row r="61" spans="3:19" ht="15">
      <c r="C61" s="29"/>
      <c r="G61" s="29"/>
      <c r="M61" s="29"/>
      <c r="S61" s="29"/>
    </row>
    <row r="62" spans="3:19" ht="15">
      <c r="C62" s="29"/>
      <c r="G62" s="29"/>
      <c r="M62" s="29"/>
      <c r="S62" s="29"/>
    </row>
    <row r="63" spans="3:19" ht="15">
      <c r="C63" s="29"/>
      <c r="G63" s="29"/>
      <c r="M63" s="29"/>
      <c r="S63" s="29"/>
    </row>
    <row r="64" spans="3:19" ht="15">
      <c r="C64" s="29"/>
      <c r="G64" s="29"/>
      <c r="M64" s="29"/>
      <c r="S64" s="29"/>
    </row>
    <row r="65" spans="3:19" ht="15">
      <c r="C65" s="29"/>
      <c r="G65" s="29"/>
      <c r="M65" s="29"/>
      <c r="S65" s="29"/>
    </row>
    <row r="66" spans="3:19" ht="15">
      <c r="C66" s="29"/>
      <c r="G66" s="29"/>
      <c r="M66" s="29"/>
      <c r="S66" s="29"/>
    </row>
    <row r="67" spans="3:19" ht="15">
      <c r="C67" s="29"/>
      <c r="G67" s="29"/>
      <c r="M67" s="29"/>
      <c r="S67" s="29"/>
    </row>
    <row r="68" spans="3:19" ht="15">
      <c r="C68" s="29"/>
      <c r="G68" s="29"/>
      <c r="M68" s="29"/>
      <c r="S68" s="29"/>
    </row>
    <row r="69" spans="3:19" ht="15">
      <c r="C69" s="29"/>
      <c r="G69" s="29"/>
      <c r="M69" s="29"/>
      <c r="S69" s="29"/>
    </row>
    <row r="70" spans="3:19" ht="15">
      <c r="C70" s="29"/>
      <c r="G70" s="29"/>
      <c r="M70" s="29"/>
      <c r="S70" s="29"/>
    </row>
    <row r="71" spans="3:19" ht="15">
      <c r="C71" s="29"/>
      <c r="G71" s="29"/>
      <c r="M71" s="29"/>
      <c r="S71" s="29"/>
    </row>
    <row r="72" spans="3:19" ht="15">
      <c r="C72" s="29"/>
      <c r="G72" s="29"/>
      <c r="M72" s="29"/>
      <c r="S72" s="29"/>
    </row>
    <row r="73" spans="3:19" ht="15">
      <c r="C73" s="29"/>
      <c r="G73" s="29"/>
      <c r="M73" s="29"/>
      <c r="S73" s="29"/>
    </row>
    <row r="74" spans="3:19" ht="15">
      <c r="C74" s="29"/>
      <c r="G74" s="29"/>
      <c r="M74" s="29"/>
      <c r="S74" s="29"/>
    </row>
    <row r="75" spans="3:19" ht="15">
      <c r="C75" s="29"/>
      <c r="G75" s="29"/>
      <c r="M75" s="29"/>
      <c r="S75" s="29"/>
    </row>
    <row r="76" spans="3:19" ht="15">
      <c r="C76" s="29"/>
      <c r="G76" s="29"/>
      <c r="M76" s="29"/>
      <c r="S76" s="29"/>
    </row>
    <row r="77" spans="3:19" ht="15">
      <c r="C77" s="29"/>
      <c r="G77" s="29"/>
      <c r="M77" s="29"/>
      <c r="S77" s="29"/>
    </row>
    <row r="78" spans="3:19" ht="15">
      <c r="C78" s="29"/>
      <c r="G78" s="29"/>
      <c r="M78" s="29"/>
      <c r="S78" s="29"/>
    </row>
    <row r="79" spans="3:19" ht="15">
      <c r="C79" s="29"/>
      <c r="G79" s="29"/>
      <c r="M79" s="29"/>
      <c r="S79" s="29"/>
    </row>
    <row r="80" spans="3:19" ht="15">
      <c r="C80" s="29"/>
      <c r="G80" s="29"/>
      <c r="M80" s="29"/>
      <c r="S80" s="29"/>
    </row>
    <row r="81" spans="3:19" ht="15">
      <c r="C81" s="29"/>
      <c r="G81" s="29"/>
      <c r="M81" s="29"/>
      <c r="S81" s="29"/>
    </row>
    <row r="82" spans="3:19" ht="15">
      <c r="C82" s="29"/>
      <c r="G82" s="29"/>
      <c r="M82" s="29"/>
      <c r="S82" s="29"/>
    </row>
    <row r="83" spans="3:19" ht="15">
      <c r="C83" s="29"/>
      <c r="G83" s="29"/>
      <c r="M83" s="29"/>
      <c r="S83" s="29"/>
    </row>
    <row r="84" spans="3:19" ht="15">
      <c r="C84" s="29"/>
      <c r="G84" s="29"/>
      <c r="M84" s="29"/>
      <c r="S84" s="29"/>
    </row>
    <row r="85" spans="3:19" ht="15">
      <c r="C85" s="29"/>
      <c r="G85" s="29"/>
      <c r="M85" s="29"/>
      <c r="S85" s="29"/>
    </row>
    <row r="86" spans="3:19" ht="15">
      <c r="C86" s="29"/>
      <c r="G86" s="29"/>
      <c r="M86" s="29"/>
      <c r="S86" s="29"/>
    </row>
    <row r="87" spans="3:19" ht="15">
      <c r="C87" s="29"/>
      <c r="G87" s="29"/>
      <c r="M87" s="29"/>
      <c r="S87" s="29"/>
    </row>
    <row r="88" spans="3:19" ht="15">
      <c r="C88" s="29"/>
      <c r="G88" s="29"/>
      <c r="M88" s="29"/>
      <c r="S88" s="29"/>
    </row>
    <row r="89" spans="3:19" ht="15">
      <c r="C89" s="29"/>
      <c r="G89" s="29"/>
      <c r="M89" s="29"/>
      <c r="S89" s="29"/>
    </row>
    <row r="90" spans="3:19" ht="15">
      <c r="C90" s="29"/>
      <c r="G90" s="29"/>
      <c r="M90" s="29"/>
      <c r="S90" s="29"/>
    </row>
    <row r="91" spans="3:19" ht="15">
      <c r="C91" s="29"/>
      <c r="G91" s="29"/>
      <c r="M91" s="29"/>
      <c r="S91" s="29"/>
    </row>
    <row r="92" spans="3:19" ht="15">
      <c r="C92" s="29"/>
      <c r="G92" s="29"/>
      <c r="M92" s="29"/>
      <c r="S92" s="29"/>
    </row>
    <row r="93" spans="3:19" ht="15">
      <c r="C93" s="29"/>
      <c r="G93" s="29"/>
      <c r="M93" s="29"/>
      <c r="S93" s="29"/>
    </row>
    <row r="94" spans="3:19" ht="15">
      <c r="C94" s="29"/>
      <c r="G94" s="29"/>
      <c r="M94" s="29"/>
      <c r="S94" s="29"/>
    </row>
    <row r="95" spans="3:19" ht="15">
      <c r="C95" s="29"/>
      <c r="G95" s="29"/>
      <c r="M95" s="29"/>
      <c r="S95" s="29"/>
    </row>
    <row r="96" spans="3:19" ht="15">
      <c r="C96" s="29"/>
      <c r="G96" s="29"/>
      <c r="M96" s="29"/>
      <c r="S96" s="29"/>
    </row>
    <row r="97" spans="3:19" ht="15">
      <c r="C97" s="29"/>
      <c r="G97" s="29"/>
      <c r="M97" s="29"/>
      <c r="S97" s="29"/>
    </row>
    <row r="98" spans="3:19" ht="15">
      <c r="C98" s="29"/>
      <c r="G98" s="29"/>
      <c r="M98" s="29"/>
      <c r="S98" s="29"/>
    </row>
    <row r="99" spans="3:19" ht="15">
      <c r="C99" s="29"/>
      <c r="G99" s="29"/>
      <c r="M99" s="29"/>
      <c r="S99" s="29"/>
    </row>
    <row r="100" spans="3:19" ht="15">
      <c r="C100" s="29"/>
      <c r="G100" s="29"/>
      <c r="M100" s="29"/>
      <c r="S100" s="29"/>
    </row>
    <row r="101" spans="3:19" ht="15">
      <c r="C101" s="29"/>
      <c r="G101" s="29"/>
      <c r="M101" s="29"/>
      <c r="S101" s="29"/>
    </row>
    <row r="102" spans="3:19" ht="15">
      <c r="C102" s="29"/>
      <c r="G102" s="29"/>
      <c r="M102" s="29"/>
      <c r="S102" s="29"/>
    </row>
    <row r="103" spans="3:19" ht="15">
      <c r="C103" s="29"/>
      <c r="G103" s="29"/>
      <c r="M103" s="29"/>
      <c r="S103" s="29"/>
    </row>
    <row r="104" spans="3:19" ht="15">
      <c r="C104" s="29"/>
      <c r="G104" s="29"/>
      <c r="M104" s="29"/>
      <c r="S104" s="29"/>
    </row>
    <row r="105" spans="3:19" ht="15">
      <c r="C105" s="29"/>
      <c r="G105" s="29"/>
      <c r="M105" s="29"/>
      <c r="S105" s="29"/>
    </row>
    <row r="106" spans="3:19" ht="15">
      <c r="C106" s="29"/>
      <c r="G106" s="29"/>
      <c r="M106" s="29"/>
      <c r="S106" s="29"/>
    </row>
    <row r="107" spans="3:19" ht="15">
      <c r="C107" s="29"/>
      <c r="G107" s="29"/>
      <c r="M107" s="29"/>
      <c r="S107" s="29"/>
    </row>
    <row r="108" spans="3:19" ht="15">
      <c r="C108" s="29"/>
      <c r="G108" s="29"/>
      <c r="M108" s="29"/>
      <c r="S108" s="29"/>
    </row>
    <row r="109" spans="3:19" ht="15">
      <c r="C109" s="29"/>
      <c r="G109" s="29"/>
      <c r="M109" s="29"/>
      <c r="S109" s="29"/>
    </row>
    <row r="110" spans="3:19" ht="15">
      <c r="C110" s="29"/>
      <c r="G110" s="29"/>
      <c r="M110" s="29"/>
      <c r="S110" s="29"/>
    </row>
    <row r="111" spans="3:19" ht="15">
      <c r="C111" s="29"/>
      <c r="G111" s="29"/>
      <c r="M111" s="29"/>
      <c r="S111" s="29"/>
    </row>
    <row r="112" spans="3:19" ht="15">
      <c r="C112" s="29"/>
      <c r="G112" s="29"/>
      <c r="M112" s="29"/>
      <c r="S112" s="29"/>
    </row>
    <row r="113" spans="3:19" ht="15">
      <c r="C113" s="29"/>
      <c r="G113" s="29"/>
      <c r="M113" s="29"/>
      <c r="S113" s="29"/>
    </row>
    <row r="114" spans="3:19" ht="15">
      <c r="C114" s="29"/>
      <c r="G114" s="29"/>
      <c r="M114" s="29"/>
      <c r="S114" s="29"/>
    </row>
    <row r="115" spans="3:19" ht="15">
      <c r="C115" s="29"/>
      <c r="G115" s="29"/>
      <c r="M115" s="29"/>
      <c r="S115" s="29"/>
    </row>
    <row r="116" spans="3:19" ht="15">
      <c r="C116" s="29"/>
      <c r="G116" s="29"/>
      <c r="M116" s="29"/>
      <c r="S116" s="29"/>
    </row>
    <row r="117" spans="3:19" ht="15">
      <c r="C117" s="29"/>
      <c r="G117" s="29"/>
      <c r="M117" s="29"/>
      <c r="S117" s="29"/>
    </row>
    <row r="118" spans="3:13" ht="15">
      <c r="C118" s="29"/>
      <c r="G118" s="29"/>
      <c r="M118" s="29"/>
    </row>
  </sheetData>
  <mergeCells count="5">
    <mergeCell ref="A1:I1"/>
    <mergeCell ref="B18:E18"/>
    <mergeCell ref="B2:E2"/>
    <mergeCell ref="F18:I18"/>
    <mergeCell ref="F2:I2"/>
  </mergeCells>
  <printOptions/>
  <pageMargins left="0.75" right="0.25" top="1.25" bottom="0.5" header="0.5" footer="0.5"/>
  <pageSetup fitToHeight="1" fitToWidth="1" horizontalDpi="600" verticalDpi="600" orientation="portrait" scale="94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 topLeftCell="A1">
      <selection activeCell="P12" sqref="P12"/>
    </sheetView>
  </sheetViews>
  <sheetFormatPr defaultColWidth="9.140625" defaultRowHeight="12.75"/>
  <cols>
    <col min="1" max="1" width="17.00390625" style="2" customWidth="1"/>
    <col min="2" max="8" width="8.7109375" style="2" customWidth="1"/>
    <col min="9" max="10" width="7.57421875" style="2" customWidth="1"/>
    <col min="11" max="11" width="7.421875" style="2" customWidth="1"/>
    <col min="12" max="12" width="7.8515625" style="2" customWidth="1"/>
    <col min="13" max="13" width="8.7109375" style="2" customWidth="1"/>
    <col min="14" max="14" width="8.140625" style="2" customWidth="1"/>
    <col min="15" max="15" width="7.8515625" style="2" customWidth="1"/>
    <col min="16" max="42" width="9.28125" style="2" customWidth="1"/>
    <col min="43" max="16384" width="9.140625" style="2" customWidth="1"/>
  </cols>
  <sheetData>
    <row r="1" spans="1:15" ht="23.25" customHeight="1">
      <c r="A1" s="48" t="s">
        <v>87</v>
      </c>
      <c r="B1" s="48"/>
      <c r="C1" s="48"/>
      <c r="D1" s="48"/>
      <c r="E1" s="48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3" t="s">
        <v>9</v>
      </c>
      <c r="B2" s="3"/>
      <c r="C2" s="3" t="s">
        <v>0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1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</row>
    <row r="3" spans="1:15" ht="15">
      <c r="A3" s="3" t="s">
        <v>7</v>
      </c>
      <c r="B3" s="3"/>
      <c r="C3" s="3">
        <f>SUM(D3:O3)</f>
        <v>140</v>
      </c>
      <c r="D3" s="5">
        <f>+HDD!D4</f>
        <v>7</v>
      </c>
      <c r="E3" s="5">
        <f>+HDD!D5</f>
        <v>-53</v>
      </c>
      <c r="F3" s="5">
        <f>+HDD!D6</f>
        <v>68</v>
      </c>
      <c r="G3" s="5">
        <f>+HDD!D7</f>
        <v>19</v>
      </c>
      <c r="H3" s="5">
        <f>+HDD!D8</f>
        <v>79</v>
      </c>
      <c r="I3" s="5">
        <f>+HDD!D9</f>
        <v>-1</v>
      </c>
      <c r="J3" s="5">
        <f>+HDD!D10</f>
        <v>13</v>
      </c>
      <c r="K3" s="5">
        <f>+HDD!D11</f>
        <v>20</v>
      </c>
      <c r="L3" s="5">
        <f>+HDD!D12</f>
        <v>-78</v>
      </c>
      <c r="M3" s="5">
        <f>+HDD!D13</f>
        <v>1</v>
      </c>
      <c r="N3" s="5">
        <f>+HDD!D14</f>
        <v>-11</v>
      </c>
      <c r="O3" s="5">
        <f>+HDD!D15</f>
        <v>76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 t="s">
        <v>2</v>
      </c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6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8</v>
      </c>
      <c r="B7" s="3"/>
      <c r="C7" s="3"/>
      <c r="D7" s="5">
        <v>66473</v>
      </c>
      <c r="E7" s="5">
        <v>66681</v>
      </c>
      <c r="F7" s="5">
        <v>66898</v>
      </c>
      <c r="G7" s="5">
        <v>66872</v>
      </c>
      <c r="H7" s="5">
        <v>66803</v>
      </c>
      <c r="I7" s="5">
        <v>66850</v>
      </c>
      <c r="J7" s="5">
        <v>66832</v>
      </c>
      <c r="K7" s="5">
        <v>66904</v>
      </c>
      <c r="L7" s="5">
        <v>67119</v>
      </c>
      <c r="M7" s="5">
        <v>65010</v>
      </c>
      <c r="N7" s="5">
        <v>65594</v>
      </c>
      <c r="O7" s="5">
        <v>66137</v>
      </c>
    </row>
    <row r="8" spans="1:15" ht="15">
      <c r="A8" s="3" t="s">
        <v>10</v>
      </c>
      <c r="B8" s="3"/>
      <c r="C8" s="7">
        <f>SUM(D8:O8)</f>
        <v>1720395.5829930003</v>
      </c>
      <c r="D8" s="7">
        <f>D7*D9*D$3</f>
        <v>80684.9274</v>
      </c>
      <c r="E8" s="7">
        <f>E7*E9*E$3</f>
        <v>-488192.538834</v>
      </c>
      <c r="F8" s="7">
        <f>F7*F9*F$3</f>
        <v>670582.073304</v>
      </c>
      <c r="G8" s="7">
        <f>G7*G9*G$3</f>
        <v>194835.24996000002</v>
      </c>
      <c r="H8" s="7">
        <f>H7*H9*H$3</f>
        <v>726423.3707389999</v>
      </c>
      <c r="I8" s="7">
        <f aca="true" t="shared" si="0" ref="I8:O8">I7*I9*I$3</f>
        <v>-2958.781</v>
      </c>
      <c r="J8" s="7">
        <f t="shared" si="0"/>
        <v>33358.19032</v>
      </c>
      <c r="K8" s="7">
        <f t="shared" si="0"/>
        <v>53103.04288</v>
      </c>
      <c r="L8" s="7">
        <f t="shared" si="0"/>
        <v>-202500.70776</v>
      </c>
      <c r="M8" s="7">
        <f t="shared" si="0"/>
        <v>10066.99353</v>
      </c>
      <c r="N8" s="7">
        <f t="shared" si="0"/>
        <v>-129651.72292599999</v>
      </c>
      <c r="O8" s="7">
        <f t="shared" si="0"/>
        <v>774645.4853800001</v>
      </c>
    </row>
    <row r="9" spans="1:15" ht="15">
      <c r="A9" s="3" t="s">
        <v>6</v>
      </c>
      <c r="B9" s="3"/>
      <c r="C9" s="7"/>
      <c r="D9" s="3">
        <v>0.1734</v>
      </c>
      <c r="E9" s="3">
        <v>0.138138</v>
      </c>
      <c r="F9" s="3">
        <v>0.147411</v>
      </c>
      <c r="G9" s="3">
        <v>0.153345</v>
      </c>
      <c r="H9" s="3">
        <v>0.137647</v>
      </c>
      <c r="I9" s="3">
        <v>0.04426</v>
      </c>
      <c r="J9" s="3">
        <v>0.038395</v>
      </c>
      <c r="K9" s="3">
        <v>0.039686</v>
      </c>
      <c r="L9" s="3">
        <v>0.03868</v>
      </c>
      <c r="M9" s="3">
        <v>0.154853</v>
      </c>
      <c r="N9" s="3">
        <v>0.179689</v>
      </c>
      <c r="O9" s="3">
        <v>0.154115</v>
      </c>
    </row>
    <row r="10" spans="1:15" ht="15">
      <c r="A10" s="6" t="s">
        <v>36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3" t="s">
        <v>8</v>
      </c>
      <c r="B11" s="3"/>
      <c r="C11" s="7"/>
      <c r="D11" s="5">
        <v>8377</v>
      </c>
      <c r="E11" s="5">
        <v>8401</v>
      </c>
      <c r="F11" s="5">
        <v>8412</v>
      </c>
      <c r="G11" s="5">
        <v>8379</v>
      </c>
      <c r="H11" s="5">
        <v>8350</v>
      </c>
      <c r="I11" s="5">
        <v>8327</v>
      </c>
      <c r="J11" s="5">
        <v>8317</v>
      </c>
      <c r="K11" s="5">
        <v>8318</v>
      </c>
      <c r="L11" s="5">
        <v>8332</v>
      </c>
      <c r="M11" s="5">
        <v>8135</v>
      </c>
      <c r="N11" s="5">
        <v>8216</v>
      </c>
      <c r="O11" s="5">
        <v>8307</v>
      </c>
    </row>
    <row r="12" spans="1:15" ht="15">
      <c r="A12" s="3" t="s">
        <v>10</v>
      </c>
      <c r="B12" s="3"/>
      <c r="C12" s="7">
        <f>SUM(D12:O12)</f>
        <v>824103.3621149999</v>
      </c>
      <c r="D12" s="7">
        <f>D11*D13*D$3</f>
        <v>37763.633278</v>
      </c>
      <c r="E12" s="7">
        <f aca="true" t="shared" si="1" ref="E12:O12">E11*E13*E$3</f>
        <v>-235307.750693</v>
      </c>
      <c r="F12" s="7">
        <f t="shared" si="1"/>
        <v>312876.163536</v>
      </c>
      <c r="G12" s="7">
        <f t="shared" si="1"/>
        <v>89304.437754</v>
      </c>
      <c r="H12" s="7">
        <f t="shared" si="1"/>
        <v>356305.9895999999</v>
      </c>
      <c r="I12" s="7">
        <f t="shared" si="1"/>
        <v>-990.155243</v>
      </c>
      <c r="J12" s="7">
        <f t="shared" si="1"/>
        <v>10421.458827</v>
      </c>
      <c r="K12" s="7">
        <f t="shared" si="1"/>
        <v>30327.76072</v>
      </c>
      <c r="L12" s="7">
        <f t="shared" si="1"/>
        <v>-85274.803848</v>
      </c>
      <c r="M12" s="7">
        <f t="shared" si="1"/>
        <v>4715.046</v>
      </c>
      <c r="N12" s="7">
        <f t="shared" si="1"/>
        <v>-56342.115544</v>
      </c>
      <c r="O12" s="7">
        <f t="shared" si="1"/>
        <v>360303.697728</v>
      </c>
    </row>
    <row r="13" spans="1:15" ht="15">
      <c r="A13" s="3" t="s">
        <v>6</v>
      </c>
      <c r="B13" s="3"/>
      <c r="C13" s="7"/>
      <c r="D13" s="3">
        <v>0.644002</v>
      </c>
      <c r="E13" s="3">
        <v>0.528481</v>
      </c>
      <c r="F13" s="3">
        <v>0.546971</v>
      </c>
      <c r="G13" s="3">
        <v>0.560954</v>
      </c>
      <c r="H13" s="3">
        <v>0.540144</v>
      </c>
      <c r="I13" s="3">
        <v>0.118909</v>
      </c>
      <c r="J13" s="3">
        <v>0.096387</v>
      </c>
      <c r="K13" s="3">
        <v>0.182302</v>
      </c>
      <c r="L13" s="3">
        <v>0.131213</v>
      </c>
      <c r="M13" s="3">
        <v>0.5796</v>
      </c>
      <c r="N13" s="3">
        <v>0.623419</v>
      </c>
      <c r="O13" s="3">
        <v>0.570704</v>
      </c>
    </row>
    <row r="14" spans="1:15" ht="15">
      <c r="A14" s="3" t="s">
        <v>37</v>
      </c>
      <c r="B14" s="3"/>
      <c r="C14" s="7">
        <f>SUM(D14:O14)</f>
        <v>2544498.9451079997</v>
      </c>
      <c r="D14" s="7">
        <f>+D8+D12</f>
        <v>118448.56067800001</v>
      </c>
      <c r="E14" s="7">
        <f aca="true" t="shared" si="2" ref="E14:O14">+E8+E12</f>
        <v>-723500.289527</v>
      </c>
      <c r="F14" s="7">
        <f t="shared" si="2"/>
        <v>983458.2368399999</v>
      </c>
      <c r="G14" s="7">
        <f t="shared" si="2"/>
        <v>284139.687714</v>
      </c>
      <c r="H14" s="7">
        <f t="shared" si="2"/>
        <v>1082729.360339</v>
      </c>
      <c r="I14" s="7">
        <f t="shared" si="2"/>
        <v>-3948.936243</v>
      </c>
      <c r="J14" s="7">
        <f t="shared" si="2"/>
        <v>43779.649147000004</v>
      </c>
      <c r="K14" s="7">
        <f t="shared" si="2"/>
        <v>83430.8036</v>
      </c>
      <c r="L14" s="7">
        <f t="shared" si="2"/>
        <v>-287775.511608</v>
      </c>
      <c r="M14" s="7">
        <f t="shared" si="2"/>
        <v>14782.03953</v>
      </c>
      <c r="N14" s="7">
        <f t="shared" si="2"/>
        <v>-185993.83847</v>
      </c>
      <c r="O14" s="7">
        <f t="shared" si="2"/>
        <v>1134949.183108</v>
      </c>
    </row>
  </sheetData>
  <mergeCells count="1">
    <mergeCell ref="A1:O1"/>
  </mergeCells>
  <printOptions/>
  <pageMargins left="0.75" right="0.25" top="1.25" bottom="0.5" header="0.5" footer="0.5"/>
  <pageSetup fitToHeight="1" fitToWidth="1" horizontalDpi="600" verticalDpi="600" orientation="portrait" scale="73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 topLeftCell="D1">
      <selection activeCell="P12" sqref="P12"/>
    </sheetView>
  </sheetViews>
  <sheetFormatPr defaultColWidth="9.140625" defaultRowHeight="12.75"/>
  <cols>
    <col min="1" max="1" width="17.00390625" style="2" customWidth="1"/>
    <col min="2" max="2" width="8.7109375" style="8" customWidth="1"/>
    <col min="3" max="8" width="8.7109375" style="2" customWidth="1"/>
    <col min="9" max="9" width="8.8515625" style="2" customWidth="1"/>
    <col min="10" max="10" width="7.57421875" style="2" customWidth="1"/>
    <col min="11" max="11" width="7.421875" style="2" customWidth="1"/>
    <col min="12" max="12" width="7.57421875" style="2" customWidth="1"/>
    <col min="13" max="15" width="8.7109375" style="2" customWidth="1"/>
    <col min="16" max="42" width="9.28125" style="2" customWidth="1"/>
    <col min="43" max="16384" width="9.140625" style="2" customWidth="1"/>
  </cols>
  <sheetData>
    <row r="1" spans="1:15" ht="22.5" customHeight="1">
      <c r="A1" s="51" t="s">
        <v>84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3" t="s">
        <v>9</v>
      </c>
      <c r="B2" s="3"/>
      <c r="C2" s="3" t="s">
        <v>0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1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</row>
    <row r="3" spans="1:15" ht="15">
      <c r="A3" s="3" t="s">
        <v>7</v>
      </c>
      <c r="B3" s="3"/>
      <c r="C3" s="3">
        <f>SUM(D3:O3)</f>
        <v>131</v>
      </c>
      <c r="D3" s="5">
        <f>+HDD!H4</f>
        <v>109</v>
      </c>
      <c r="E3" s="5">
        <f>+HDD!H5</f>
        <v>46</v>
      </c>
      <c r="F3" s="5">
        <f>+HDD!H6</f>
        <v>84</v>
      </c>
      <c r="G3" s="5">
        <f>+HDD!H7</f>
        <v>-21</v>
      </c>
      <c r="H3" s="5">
        <f>+HDD!H8</f>
        <v>31</v>
      </c>
      <c r="I3" s="5">
        <f>+HDD!H9</f>
        <v>-36</v>
      </c>
      <c r="J3" s="5">
        <f>+HDD!H10</f>
        <v>-57</v>
      </c>
      <c r="K3" s="5">
        <f>+HDD!H11</f>
        <v>-63</v>
      </c>
      <c r="L3" s="5">
        <f>+HDD!H12</f>
        <v>-107</v>
      </c>
      <c r="M3" s="5">
        <f>+HDD!H13</f>
        <v>-4</v>
      </c>
      <c r="N3" s="5">
        <f>+HDD!H14</f>
        <v>24</v>
      </c>
      <c r="O3" s="5">
        <f>+HDD!H15</f>
        <v>125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 t="s">
        <v>2</v>
      </c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6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8</v>
      </c>
      <c r="B7" s="3"/>
      <c r="C7" s="3"/>
      <c r="D7" s="5">
        <v>33174</v>
      </c>
      <c r="E7" s="5">
        <v>33252</v>
      </c>
      <c r="F7" s="5">
        <v>33309</v>
      </c>
      <c r="G7" s="5">
        <v>33251</v>
      </c>
      <c r="H7" s="5">
        <v>33191</v>
      </c>
      <c r="I7" s="5">
        <v>32149</v>
      </c>
      <c r="J7" s="5">
        <v>33041</v>
      </c>
      <c r="K7" s="5">
        <v>32996</v>
      </c>
      <c r="L7" s="5">
        <v>33105</v>
      </c>
      <c r="M7" s="5">
        <v>32435</v>
      </c>
      <c r="N7" s="5">
        <v>32766</v>
      </c>
      <c r="O7" s="5">
        <v>32990</v>
      </c>
    </row>
    <row r="8" spans="1:15" ht="15">
      <c r="A8" s="3" t="s">
        <v>10</v>
      </c>
      <c r="B8" s="3"/>
      <c r="C8" s="7">
        <f>SUM(D8:O8)</f>
        <v>2164305.143603</v>
      </c>
      <c r="D8" s="7">
        <f>D7*D9*D$3</f>
        <v>745286.75226</v>
      </c>
      <c r="E8" s="7">
        <f aca="true" t="shared" si="0" ref="E8:O8">E7*E9*E$3</f>
        <v>257136.651936</v>
      </c>
      <c r="F8" s="7">
        <f t="shared" si="0"/>
        <v>471609.47358000005</v>
      </c>
      <c r="G8" s="7">
        <f t="shared" si="0"/>
        <v>-113044.48873200001</v>
      </c>
      <c r="H8" s="7">
        <f t="shared" si="0"/>
        <v>149013.483825</v>
      </c>
      <c r="I8" s="7">
        <f t="shared" si="0"/>
        <v>-41798.200860000004</v>
      </c>
      <c r="J8" s="7">
        <f t="shared" si="0"/>
        <v>-33700.432278</v>
      </c>
      <c r="K8" s="7">
        <f t="shared" si="0"/>
        <v>-36872.832024</v>
      </c>
      <c r="L8" s="7">
        <f t="shared" si="0"/>
        <v>-135816.37437</v>
      </c>
      <c r="M8" s="7">
        <f t="shared" si="0"/>
        <v>-24598.83374</v>
      </c>
      <c r="N8" s="7">
        <f t="shared" si="0"/>
        <v>164027.120256</v>
      </c>
      <c r="O8" s="7">
        <f t="shared" si="0"/>
        <v>763062.82375</v>
      </c>
    </row>
    <row r="9" spans="1:15" ht="15">
      <c r="A9" s="3" t="s">
        <v>6</v>
      </c>
      <c r="B9" s="3"/>
      <c r="C9" s="7"/>
      <c r="D9" s="3">
        <v>0.20611</v>
      </c>
      <c r="E9" s="3">
        <v>0.168108</v>
      </c>
      <c r="F9" s="3">
        <v>0.168555</v>
      </c>
      <c r="G9" s="3">
        <v>0.161892</v>
      </c>
      <c r="H9" s="3">
        <v>0.144825</v>
      </c>
      <c r="I9" s="3">
        <v>0.036115</v>
      </c>
      <c r="J9" s="3">
        <v>0.017894</v>
      </c>
      <c r="K9" s="3">
        <v>0.017738</v>
      </c>
      <c r="L9" s="3">
        <v>0.038342</v>
      </c>
      <c r="M9" s="3">
        <v>0.189601</v>
      </c>
      <c r="N9" s="3">
        <v>0.208584</v>
      </c>
      <c r="O9" s="3">
        <v>0.185041</v>
      </c>
    </row>
    <row r="10" spans="1:15" ht="15">
      <c r="A10" s="6" t="s">
        <v>36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3" t="s">
        <v>8</v>
      </c>
      <c r="B11" s="3"/>
      <c r="C11" s="7"/>
      <c r="D11" s="5">
        <v>4425</v>
      </c>
      <c r="E11" s="5">
        <v>4455</v>
      </c>
      <c r="F11" s="5">
        <v>4455</v>
      </c>
      <c r="G11" s="5">
        <v>4437</v>
      </c>
      <c r="H11" s="5">
        <v>4427</v>
      </c>
      <c r="I11" s="5">
        <v>4209</v>
      </c>
      <c r="J11" s="5">
        <v>4435</v>
      </c>
      <c r="K11" s="5">
        <v>4431</v>
      </c>
      <c r="L11" s="5">
        <v>4421</v>
      </c>
      <c r="M11" s="5">
        <v>4332</v>
      </c>
      <c r="N11" s="5">
        <v>4383</v>
      </c>
      <c r="O11" s="5">
        <v>4411</v>
      </c>
    </row>
    <row r="12" spans="1:15" ht="15">
      <c r="A12" s="3" t="s">
        <v>10</v>
      </c>
      <c r="B12" s="3"/>
      <c r="C12" s="7">
        <f>SUM(D12:O12)</f>
        <v>1232343.840506</v>
      </c>
      <c r="D12" s="7">
        <f aca="true" t="shared" si="1" ref="D12:O12">D11*D13*D$3</f>
        <v>418653.75907499995</v>
      </c>
      <c r="E12" s="7">
        <f t="shared" si="1"/>
        <v>143274.96513</v>
      </c>
      <c r="F12" s="7">
        <f t="shared" si="1"/>
        <v>250171.6833</v>
      </c>
      <c r="G12" s="7">
        <f t="shared" si="1"/>
        <v>-59174.476451999995</v>
      </c>
      <c r="H12" s="7">
        <f t="shared" si="1"/>
        <v>81669.875937</v>
      </c>
      <c r="I12" s="7">
        <f t="shared" si="1"/>
        <v>-14077.943316</v>
      </c>
      <c r="J12" s="7">
        <f t="shared" si="1"/>
        <v>1298.1023249999998</v>
      </c>
      <c r="K12" s="7">
        <f t="shared" si="1"/>
        <v>-19030.697469000002</v>
      </c>
      <c r="L12" s="7">
        <f t="shared" si="1"/>
        <v>-71217.22585</v>
      </c>
      <c r="M12" s="7">
        <f t="shared" si="1"/>
        <v>-14131.018655999998</v>
      </c>
      <c r="N12" s="7">
        <f t="shared" si="1"/>
        <v>87834.899232</v>
      </c>
      <c r="O12" s="7">
        <f t="shared" si="1"/>
        <v>427071.91724999994</v>
      </c>
    </row>
    <row r="13" spans="1:15" ht="15">
      <c r="A13" s="3" t="s">
        <v>6</v>
      </c>
      <c r="B13" s="3"/>
      <c r="C13" s="7"/>
      <c r="D13" s="3">
        <v>0.867991</v>
      </c>
      <c r="E13" s="3">
        <v>0.699141</v>
      </c>
      <c r="F13" s="3">
        <v>0.668515</v>
      </c>
      <c r="G13" s="3">
        <v>0.635076</v>
      </c>
      <c r="H13" s="3">
        <v>0.595101</v>
      </c>
      <c r="I13" s="3">
        <v>0.092909</v>
      </c>
      <c r="J13" s="3">
        <v>-0.005135</v>
      </c>
      <c r="K13" s="3">
        <v>0.068173</v>
      </c>
      <c r="L13" s="3">
        <v>0.15055</v>
      </c>
      <c r="M13" s="3">
        <v>0.815502</v>
      </c>
      <c r="N13" s="3">
        <v>0.834996</v>
      </c>
      <c r="O13" s="3">
        <v>0.774558</v>
      </c>
    </row>
    <row r="14" spans="1:15" ht="15">
      <c r="A14" s="3" t="s">
        <v>37</v>
      </c>
      <c r="B14" s="3"/>
      <c r="C14" s="7">
        <f>SUM(D14:O14)</f>
        <v>3396648.984109001</v>
      </c>
      <c r="D14" s="7">
        <f>+D8+D12</f>
        <v>1163940.511335</v>
      </c>
      <c r="E14" s="7">
        <f aca="true" t="shared" si="2" ref="E14:O14">+E8+E12</f>
        <v>400411.617066</v>
      </c>
      <c r="F14" s="7">
        <f t="shared" si="2"/>
        <v>721781.15688</v>
      </c>
      <c r="G14" s="7">
        <f t="shared" si="2"/>
        <v>-172218.965184</v>
      </c>
      <c r="H14" s="7">
        <f t="shared" si="2"/>
        <v>230683.359762</v>
      </c>
      <c r="I14" s="7">
        <f t="shared" si="2"/>
        <v>-55876.144176</v>
      </c>
      <c r="J14" s="7">
        <f t="shared" si="2"/>
        <v>-32402.329953</v>
      </c>
      <c r="K14" s="7">
        <f t="shared" si="2"/>
        <v>-55903.52949300001</v>
      </c>
      <c r="L14" s="7">
        <f t="shared" si="2"/>
        <v>-207033.60022000002</v>
      </c>
      <c r="M14" s="7">
        <f t="shared" si="2"/>
        <v>-38729.852395999995</v>
      </c>
      <c r="N14" s="7">
        <f t="shared" si="2"/>
        <v>251862.019488</v>
      </c>
      <c r="O14" s="7">
        <f t="shared" si="2"/>
        <v>1190134.741</v>
      </c>
    </row>
  </sheetData>
  <mergeCells count="1">
    <mergeCell ref="A1:O1"/>
  </mergeCells>
  <printOptions/>
  <pageMargins left="0.75" right="0.25" top="1.25" bottom="0.5" header="0.5" footer="0.5"/>
  <pageSetup fitToHeight="1" fitToWidth="1" horizontalDpi="600" verticalDpi="600" orientation="portrait" scale="71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 topLeftCell="A1">
      <selection activeCell="P12" sqref="P12"/>
    </sheetView>
  </sheetViews>
  <sheetFormatPr defaultColWidth="9.140625" defaultRowHeight="12.75"/>
  <cols>
    <col min="1" max="1" width="17.00390625" style="2" customWidth="1"/>
    <col min="2" max="2" width="8.7109375" style="2" customWidth="1"/>
    <col min="3" max="3" width="9.7109375" style="2" customWidth="1"/>
    <col min="4" max="8" width="8.7109375" style="2" customWidth="1"/>
    <col min="9" max="9" width="6.7109375" style="2" customWidth="1"/>
    <col min="10" max="10" width="7.28125" style="2" customWidth="1"/>
    <col min="11" max="11" width="7.421875" style="2" customWidth="1"/>
    <col min="12" max="12" width="7.00390625" style="2" customWidth="1"/>
    <col min="13" max="15" width="8.7109375" style="2" customWidth="1"/>
    <col min="16" max="42" width="9.28125" style="2" customWidth="1"/>
    <col min="43" max="16384" width="9.140625" style="2" customWidth="1"/>
  </cols>
  <sheetData>
    <row r="1" spans="1:15" ht="24" customHeight="1">
      <c r="A1" s="51" t="s">
        <v>86</v>
      </c>
      <c r="B1" s="51"/>
      <c r="C1" s="51"/>
      <c r="D1" s="51"/>
      <c r="E1" s="51"/>
      <c r="F1" s="52"/>
      <c r="G1" s="52"/>
      <c r="H1" s="52"/>
      <c r="I1" s="52"/>
      <c r="J1" s="53"/>
      <c r="K1" s="53"/>
      <c r="L1" s="53"/>
      <c r="M1" s="53"/>
      <c r="N1" s="53"/>
      <c r="O1" s="53"/>
    </row>
    <row r="2" spans="1:15" ht="15">
      <c r="A2" s="3" t="s">
        <v>9</v>
      </c>
      <c r="B2" s="3"/>
      <c r="C2" s="3" t="s">
        <v>0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1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</row>
    <row r="3" spans="1:15" ht="15">
      <c r="A3" s="3" t="s">
        <v>7</v>
      </c>
      <c r="B3" s="3"/>
      <c r="C3" s="3">
        <f>SUM(D3:O3)</f>
        <v>323</v>
      </c>
      <c r="D3" s="5">
        <f>+HDD!$D20</f>
        <v>-18</v>
      </c>
      <c r="E3" s="5">
        <f>+HDD!$D21</f>
        <v>5</v>
      </c>
      <c r="F3" s="5">
        <f>+HDD!$D22</f>
        <v>99</v>
      </c>
      <c r="G3" s="5">
        <f>+HDD!$D23</f>
        <v>24</v>
      </c>
      <c r="H3" s="5">
        <f>+HDD!$D24</f>
        <v>57</v>
      </c>
      <c r="I3" s="5">
        <f>+HDD!$D25</f>
        <v>11</v>
      </c>
      <c r="J3" s="5">
        <f>+HDD!$D26</f>
        <v>9</v>
      </c>
      <c r="K3" s="5">
        <f>+HDD!$D27</f>
        <v>9</v>
      </c>
      <c r="L3" s="5">
        <f>+HDD!$D28</f>
        <v>27</v>
      </c>
      <c r="M3" s="5">
        <f>+HDD!$D29</f>
        <v>17</v>
      </c>
      <c r="N3" s="5">
        <f>+HDD!$D30</f>
        <v>-15</v>
      </c>
      <c r="O3" s="5">
        <f>+HDD!$D31</f>
        <v>98</v>
      </c>
    </row>
    <row r="4" spans="1:3" ht="15">
      <c r="A4" s="3"/>
      <c r="B4" s="3"/>
      <c r="C4" s="3"/>
    </row>
    <row r="5" spans="1:15" ht="15">
      <c r="A5" s="3" t="s">
        <v>2</v>
      </c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6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8</v>
      </c>
      <c r="B7" s="3"/>
      <c r="C7" s="3"/>
      <c r="D7" s="5">
        <v>22139</v>
      </c>
      <c r="E7" s="5">
        <v>22309</v>
      </c>
      <c r="F7" s="5">
        <v>22409</v>
      </c>
      <c r="G7" s="5">
        <v>22435</v>
      </c>
      <c r="H7" s="5">
        <v>22473</v>
      </c>
      <c r="I7" s="5">
        <v>22537</v>
      </c>
      <c r="J7" s="5">
        <v>22590</v>
      </c>
      <c r="K7" s="5">
        <v>22691</v>
      </c>
      <c r="L7" s="5">
        <v>22901</v>
      </c>
      <c r="M7" s="5">
        <v>21138</v>
      </c>
      <c r="N7" s="5">
        <v>21554</v>
      </c>
      <c r="O7" s="5">
        <v>21903</v>
      </c>
    </row>
    <row r="8" spans="1:15" ht="15">
      <c r="A8" s="3" t="s">
        <v>10</v>
      </c>
      <c r="B8" s="3"/>
      <c r="C8" s="7">
        <f>SUM(D8:O8)</f>
        <v>763767.6883939999</v>
      </c>
      <c r="D8" s="7">
        <f>D7*D9*D$3</f>
        <v>-53210.378052</v>
      </c>
      <c r="E8" s="7">
        <f aca="true" t="shared" si="0" ref="E8:O8">E7*E9*E$3</f>
        <v>13067.94293</v>
      </c>
      <c r="F8" s="7">
        <f t="shared" si="0"/>
        <v>277781.69509199995</v>
      </c>
      <c r="G8" s="7">
        <f t="shared" si="0"/>
        <v>62616.802919999995</v>
      </c>
      <c r="H8" s="7">
        <f t="shared" si="0"/>
        <v>173119.31722799997</v>
      </c>
      <c r="I8" s="7">
        <f t="shared" si="0"/>
        <v>7846.256549999999</v>
      </c>
      <c r="J8" s="7">
        <f t="shared" si="0"/>
        <v>11539.26567</v>
      </c>
      <c r="K8" s="7">
        <f t="shared" si="0"/>
        <v>10661.252895000001</v>
      </c>
      <c r="L8" s="7">
        <f t="shared" si="0"/>
        <v>20438.798985</v>
      </c>
      <c r="M8" s="7">
        <f t="shared" si="0"/>
        <v>36708.271938</v>
      </c>
      <c r="N8" s="7">
        <f t="shared" si="0"/>
        <v>-38554.7175</v>
      </c>
      <c r="O8" s="7">
        <f t="shared" si="0"/>
        <v>241753.179738</v>
      </c>
    </row>
    <row r="9" spans="1:15" ht="15">
      <c r="A9" s="3" t="s">
        <v>6</v>
      </c>
      <c r="B9" s="3"/>
      <c r="C9" s="7"/>
      <c r="D9" s="3">
        <v>0.133526</v>
      </c>
      <c r="E9" s="3">
        <v>0.117154</v>
      </c>
      <c r="F9" s="3">
        <v>0.125212</v>
      </c>
      <c r="G9" s="3">
        <v>0.116293</v>
      </c>
      <c r="H9" s="3">
        <v>0.135148</v>
      </c>
      <c r="I9" s="3">
        <v>0.03165</v>
      </c>
      <c r="J9" s="3">
        <v>0.056757</v>
      </c>
      <c r="K9" s="3">
        <v>0.052205</v>
      </c>
      <c r="L9" s="3">
        <v>0.033055</v>
      </c>
      <c r="M9" s="3">
        <v>0.102153</v>
      </c>
      <c r="N9" s="3">
        <v>0.11925</v>
      </c>
      <c r="O9" s="3">
        <v>0.112627</v>
      </c>
    </row>
    <row r="10" spans="1:15" ht="15">
      <c r="A10" s="6" t="s">
        <v>36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3" t="s">
        <v>8</v>
      </c>
      <c r="B11" s="3"/>
      <c r="C11" s="7"/>
      <c r="D11" s="18">
        <v>3646</v>
      </c>
      <c r="E11" s="18">
        <v>3661</v>
      </c>
      <c r="F11" s="18">
        <v>3667</v>
      </c>
      <c r="G11" s="18">
        <v>3653</v>
      </c>
      <c r="H11" s="18">
        <v>3615</v>
      </c>
      <c r="I11" s="18">
        <v>3592</v>
      </c>
      <c r="J11" s="18">
        <v>3591</v>
      </c>
      <c r="K11" s="18">
        <v>3600</v>
      </c>
      <c r="L11" s="18">
        <v>3611</v>
      </c>
      <c r="M11" s="18">
        <v>3471</v>
      </c>
      <c r="N11" s="18">
        <v>3525</v>
      </c>
      <c r="O11" s="18">
        <v>3596</v>
      </c>
    </row>
    <row r="12" spans="1:15" ht="15">
      <c r="A12" s="3" t="s">
        <v>10</v>
      </c>
      <c r="B12" s="3"/>
      <c r="C12" s="7">
        <f>SUM(D12:O12)</f>
        <v>635294.619825</v>
      </c>
      <c r="D12" s="7">
        <f aca="true" t="shared" si="1" ref="D12:O12">D11*D13*D$3</f>
        <v>-45271.50696</v>
      </c>
      <c r="E12" s="7">
        <f t="shared" si="1"/>
        <v>11395.30182</v>
      </c>
      <c r="F12" s="7">
        <f t="shared" si="1"/>
        <v>222873.21936</v>
      </c>
      <c r="G12" s="7">
        <f t="shared" si="1"/>
        <v>49811.986536</v>
      </c>
      <c r="H12" s="7">
        <f t="shared" si="1"/>
        <v>139237.95726000002</v>
      </c>
      <c r="I12" s="7">
        <f t="shared" si="1"/>
        <v>5077.726632</v>
      </c>
      <c r="J12" s="7">
        <f t="shared" si="1"/>
        <v>5656.439061</v>
      </c>
      <c r="K12" s="7">
        <f t="shared" si="1"/>
        <v>15163.9128</v>
      </c>
      <c r="L12" s="7">
        <f t="shared" si="1"/>
        <v>24178.963509</v>
      </c>
      <c r="M12" s="7">
        <f t="shared" si="1"/>
        <v>34523.343504000004</v>
      </c>
      <c r="N12" s="7">
        <f t="shared" si="1"/>
        <v>-30759.449624999997</v>
      </c>
      <c r="O12" s="7">
        <f t="shared" si="1"/>
        <v>203406.725928</v>
      </c>
    </row>
    <row r="13" spans="1:15" ht="15">
      <c r="A13" s="3" t="s">
        <v>6</v>
      </c>
      <c r="B13" s="3"/>
      <c r="C13" s="7"/>
      <c r="D13" s="3">
        <v>0.68982</v>
      </c>
      <c r="E13" s="3">
        <v>0.622524</v>
      </c>
      <c r="F13" s="3">
        <v>0.61392</v>
      </c>
      <c r="G13" s="3">
        <v>0.568163</v>
      </c>
      <c r="H13" s="3">
        <v>0.675732</v>
      </c>
      <c r="I13" s="3">
        <v>0.128511</v>
      </c>
      <c r="J13" s="3">
        <v>0.175019</v>
      </c>
      <c r="K13" s="3">
        <v>0.468022</v>
      </c>
      <c r="L13" s="3">
        <v>0.247997</v>
      </c>
      <c r="M13" s="3">
        <v>0.585072</v>
      </c>
      <c r="N13" s="3">
        <v>0.581739</v>
      </c>
      <c r="O13" s="3">
        <v>0.577191</v>
      </c>
    </row>
    <row r="14" spans="1:15" ht="15">
      <c r="A14" s="3" t="s">
        <v>37</v>
      </c>
      <c r="B14" s="3"/>
      <c r="C14" s="7">
        <f>SUM(D14:O14)</f>
        <v>1399062.3082189998</v>
      </c>
      <c r="D14" s="7">
        <f>+D8+D12</f>
        <v>-98481.885012</v>
      </c>
      <c r="E14" s="7">
        <f aca="true" t="shared" si="2" ref="E14:O14">+E8+E12</f>
        <v>24463.244749999998</v>
      </c>
      <c r="F14" s="7">
        <f t="shared" si="2"/>
        <v>500654.91445199994</v>
      </c>
      <c r="G14" s="7">
        <f t="shared" si="2"/>
        <v>112428.789456</v>
      </c>
      <c r="H14" s="7">
        <f t="shared" si="2"/>
        <v>312357.27448799997</v>
      </c>
      <c r="I14" s="7">
        <f t="shared" si="2"/>
        <v>12923.983182</v>
      </c>
      <c r="J14" s="7">
        <f t="shared" si="2"/>
        <v>17195.704731</v>
      </c>
      <c r="K14" s="7">
        <f t="shared" si="2"/>
        <v>25825.165695000003</v>
      </c>
      <c r="L14" s="7">
        <f t="shared" si="2"/>
        <v>44617.762494</v>
      </c>
      <c r="M14" s="7">
        <f t="shared" si="2"/>
        <v>71231.61544200001</v>
      </c>
      <c r="N14" s="7">
        <f t="shared" si="2"/>
        <v>-69314.16712499999</v>
      </c>
      <c r="O14" s="7">
        <f t="shared" si="2"/>
        <v>445159.905666</v>
      </c>
    </row>
  </sheetData>
  <mergeCells count="1">
    <mergeCell ref="A1:O1"/>
  </mergeCells>
  <printOptions/>
  <pageMargins left="0.75" right="0.25" top="1.25" bottom="0.5" header="0.5" footer="0.5"/>
  <pageSetup fitToHeight="1" fitToWidth="1" horizontalDpi="600" verticalDpi="600" orientation="portrait" scale="73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 topLeftCell="A1">
      <selection activeCell="P12" sqref="P12"/>
    </sheetView>
  </sheetViews>
  <sheetFormatPr defaultColWidth="9.140625" defaultRowHeight="12.75"/>
  <cols>
    <col min="1" max="1" width="17.00390625" style="2" customWidth="1"/>
    <col min="2" max="2" width="8.7109375" style="8" customWidth="1"/>
    <col min="3" max="8" width="8.7109375" style="2" customWidth="1"/>
    <col min="9" max="9" width="7.140625" style="2" customWidth="1"/>
    <col min="10" max="10" width="8.00390625" style="2" customWidth="1"/>
    <col min="11" max="11" width="8.140625" style="2" customWidth="1"/>
    <col min="12" max="12" width="9.140625" style="2" customWidth="1"/>
    <col min="13" max="13" width="6.8515625" style="2" customWidth="1"/>
    <col min="14" max="15" width="8.7109375" style="2" customWidth="1"/>
    <col min="16" max="42" width="9.28125" style="2" customWidth="1"/>
    <col min="43" max="16384" width="9.140625" style="2" customWidth="1"/>
  </cols>
  <sheetData>
    <row r="1" spans="1:15" ht="15">
      <c r="A1" s="51" t="s">
        <v>85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3" t="s">
        <v>9</v>
      </c>
      <c r="B2" s="3"/>
      <c r="C2" s="3" t="s">
        <v>0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1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</row>
    <row r="3" spans="1:15" ht="15">
      <c r="A3" s="3" t="s">
        <v>7</v>
      </c>
      <c r="B3" s="3"/>
      <c r="C3" s="3">
        <f>SUM(D3:O3)</f>
        <v>532</v>
      </c>
      <c r="D3" s="5">
        <f>+HDD!$H20</f>
        <v>24</v>
      </c>
      <c r="E3" s="5">
        <f>+HDD!$H21</f>
        <v>20</v>
      </c>
      <c r="F3" s="5">
        <f>+HDD!$H22</f>
        <v>82</v>
      </c>
      <c r="G3" s="5">
        <f>+HDD!$H23</f>
        <v>36</v>
      </c>
      <c r="H3" s="5">
        <f>+HDD!$H24</f>
        <v>95</v>
      </c>
      <c r="I3" s="5">
        <f>+HDD!$H25</f>
        <v>6</v>
      </c>
      <c r="J3" s="5">
        <f>+HDD!$H26</f>
        <v>26</v>
      </c>
      <c r="K3" s="5">
        <f>+HDD!$H27</f>
        <v>23</v>
      </c>
      <c r="L3" s="5">
        <f>+HDD!$H28</f>
        <v>-24</v>
      </c>
      <c r="M3" s="5">
        <f>+HDD!$H29</f>
        <v>73</v>
      </c>
      <c r="N3" s="5">
        <f>+HDD!$H30</f>
        <v>5</v>
      </c>
      <c r="O3" s="5">
        <f>+HDD!$H31</f>
        <v>166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 t="s">
        <v>2</v>
      </c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6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8</v>
      </c>
      <c r="B7" s="3"/>
      <c r="C7" s="3"/>
      <c r="D7" s="5">
        <v>26480</v>
      </c>
      <c r="E7" s="5">
        <v>26473</v>
      </c>
      <c r="F7" s="5">
        <v>26389</v>
      </c>
      <c r="G7" s="5">
        <v>26199</v>
      </c>
      <c r="H7" s="5">
        <v>25734</v>
      </c>
      <c r="I7" s="5">
        <v>25367</v>
      </c>
      <c r="J7" s="5">
        <v>25049</v>
      </c>
      <c r="K7" s="5">
        <v>25012</v>
      </c>
      <c r="L7" s="5">
        <v>25015</v>
      </c>
      <c r="M7" s="5">
        <v>24810</v>
      </c>
      <c r="N7" s="5">
        <v>25554</v>
      </c>
      <c r="O7" s="5">
        <v>26266</v>
      </c>
    </row>
    <row r="8" spans="1:15" ht="15">
      <c r="A8" s="3" t="s">
        <v>10</v>
      </c>
      <c r="B8" s="3"/>
      <c r="C8" s="7">
        <f>SUM(D8:O8)</f>
        <v>1214241.1643400001</v>
      </c>
      <c r="D8" s="7">
        <f>D7*D9*D$3</f>
        <v>83949.0144</v>
      </c>
      <c r="E8" s="7">
        <f aca="true" t="shared" si="0" ref="E8:O8">E7*E9*E$3</f>
        <v>56598.21508</v>
      </c>
      <c r="F8" s="7">
        <f t="shared" si="0"/>
        <v>236630.901892</v>
      </c>
      <c r="G8" s="7">
        <f t="shared" si="0"/>
        <v>78892.839108</v>
      </c>
      <c r="H8" s="7">
        <f t="shared" si="0"/>
        <v>160547.86383</v>
      </c>
      <c r="I8" s="7">
        <f t="shared" si="0"/>
        <v>1651.3917</v>
      </c>
      <c r="J8" s="7">
        <f t="shared" si="0"/>
        <v>210414.255194</v>
      </c>
      <c r="K8" s="7">
        <f t="shared" si="0"/>
        <v>-196765.677212</v>
      </c>
      <c r="L8" s="7">
        <f t="shared" si="0"/>
        <v>-53247.729479999995</v>
      </c>
      <c r="M8" s="7">
        <f t="shared" si="0"/>
        <v>116104.29978</v>
      </c>
      <c r="N8" s="7">
        <f t="shared" si="0"/>
        <v>16072.699379999998</v>
      </c>
      <c r="O8" s="7">
        <f t="shared" si="0"/>
        <v>503393.09066800005</v>
      </c>
    </row>
    <row r="9" spans="1:15" ht="15">
      <c r="A9" s="3" t="s">
        <v>6</v>
      </c>
      <c r="B9" s="3"/>
      <c r="C9" s="7"/>
      <c r="D9" s="3">
        <v>0.132095</v>
      </c>
      <c r="E9" s="3">
        <v>0.106898</v>
      </c>
      <c r="F9" s="3">
        <v>0.109354</v>
      </c>
      <c r="G9" s="3">
        <v>0.083647</v>
      </c>
      <c r="H9" s="3">
        <v>0.065671</v>
      </c>
      <c r="I9" s="3">
        <v>0.01085</v>
      </c>
      <c r="J9" s="3">
        <v>0.323081</v>
      </c>
      <c r="K9" s="3">
        <v>-0.342037</v>
      </c>
      <c r="L9" s="3">
        <v>0.088693</v>
      </c>
      <c r="M9" s="3">
        <v>0.064106</v>
      </c>
      <c r="N9" s="3">
        <v>0.125794</v>
      </c>
      <c r="O9" s="3">
        <v>0.115453</v>
      </c>
    </row>
    <row r="10" spans="1:15" ht="15">
      <c r="A10" s="6" t="s">
        <v>36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3" t="s">
        <v>8</v>
      </c>
      <c r="B11" s="3"/>
      <c r="C11" s="7"/>
      <c r="D11" s="5">
        <v>5864</v>
      </c>
      <c r="E11" s="5">
        <v>5872</v>
      </c>
      <c r="F11" s="5">
        <v>5863</v>
      </c>
      <c r="G11" s="5">
        <v>5828</v>
      </c>
      <c r="H11" s="5">
        <v>5785</v>
      </c>
      <c r="I11" s="5">
        <v>5732</v>
      </c>
      <c r="J11" s="5">
        <v>5717</v>
      </c>
      <c r="K11" s="5">
        <v>5703</v>
      </c>
      <c r="L11" s="5">
        <v>5691</v>
      </c>
      <c r="M11" s="5">
        <v>5630</v>
      </c>
      <c r="N11" s="5">
        <v>5749</v>
      </c>
      <c r="O11" s="5">
        <v>5833</v>
      </c>
    </row>
    <row r="12" spans="1:15" ht="15">
      <c r="A12" s="3" t="s">
        <v>10</v>
      </c>
      <c r="B12" s="3"/>
      <c r="C12" s="7">
        <f>SUM(D12:O12)</f>
        <v>1748055.9508759999</v>
      </c>
      <c r="D12" s="7">
        <f aca="true" t="shared" si="1" ref="D12:O12">D11*D13*D$3</f>
        <v>89147.81184000001</v>
      </c>
      <c r="E12" s="7">
        <f t="shared" si="1"/>
        <v>60698.04192</v>
      </c>
      <c r="F12" s="7">
        <f t="shared" si="1"/>
        <v>240258.96237199998</v>
      </c>
      <c r="G12" s="7">
        <f t="shared" si="1"/>
        <v>69472.88380799998</v>
      </c>
      <c r="H12" s="7">
        <f t="shared" si="1"/>
        <v>134085.858075</v>
      </c>
      <c r="I12" s="7">
        <f t="shared" si="1"/>
        <v>3881.928216</v>
      </c>
      <c r="J12" s="7">
        <f t="shared" si="1"/>
        <v>445656.066128</v>
      </c>
      <c r="K12" s="7">
        <f t="shared" si="1"/>
        <v>114375.82643700001</v>
      </c>
      <c r="L12" s="7">
        <f t="shared" si="1"/>
        <v>-107104.255776</v>
      </c>
      <c r="M12" s="7">
        <f t="shared" si="1"/>
        <v>146572.18568</v>
      </c>
      <c r="N12" s="7">
        <f t="shared" si="1"/>
        <v>15580.019960000001</v>
      </c>
      <c r="O12" s="7">
        <f t="shared" si="1"/>
        <v>535430.622216</v>
      </c>
    </row>
    <row r="13" spans="1:15" ht="15">
      <c r="A13" s="3" t="s">
        <v>6</v>
      </c>
      <c r="B13" s="3"/>
      <c r="C13" s="7"/>
      <c r="D13" s="3">
        <v>0.63344</v>
      </c>
      <c r="E13" s="3">
        <v>0.516843</v>
      </c>
      <c r="F13" s="3">
        <v>0.499742</v>
      </c>
      <c r="G13" s="3">
        <v>0.331126</v>
      </c>
      <c r="H13" s="3">
        <v>0.243981</v>
      </c>
      <c r="I13" s="3">
        <v>0.112873</v>
      </c>
      <c r="J13" s="3">
        <v>2.998184</v>
      </c>
      <c r="K13" s="3">
        <v>0.871973</v>
      </c>
      <c r="L13" s="3">
        <v>0.784164</v>
      </c>
      <c r="M13" s="3">
        <v>0.356632</v>
      </c>
      <c r="N13" s="3">
        <v>0.542008</v>
      </c>
      <c r="O13" s="3">
        <v>0.552972</v>
      </c>
    </row>
    <row r="14" spans="1:15" ht="15">
      <c r="A14" s="3" t="s">
        <v>37</v>
      </c>
      <c r="B14" s="3"/>
      <c r="C14" s="7">
        <f>SUM(D14:O14)</f>
        <v>2962297.115216</v>
      </c>
      <c r="D14" s="7">
        <f>+D8+D12</f>
        <v>173096.82624000002</v>
      </c>
      <c r="E14" s="7">
        <f aca="true" t="shared" si="2" ref="E14:O14">+E8+E12</f>
        <v>117296.25700000001</v>
      </c>
      <c r="F14" s="7">
        <f t="shared" si="2"/>
        <v>476889.864264</v>
      </c>
      <c r="G14" s="7">
        <f t="shared" si="2"/>
        <v>148365.722916</v>
      </c>
      <c r="H14" s="7">
        <f t="shared" si="2"/>
        <v>294633.721905</v>
      </c>
      <c r="I14" s="7">
        <f t="shared" si="2"/>
        <v>5533.3199159999995</v>
      </c>
      <c r="J14" s="7">
        <f t="shared" si="2"/>
        <v>656070.321322</v>
      </c>
      <c r="K14" s="7">
        <f t="shared" si="2"/>
        <v>-82389.850775</v>
      </c>
      <c r="L14" s="7">
        <f t="shared" si="2"/>
        <v>-160351.985256</v>
      </c>
      <c r="M14" s="7">
        <f t="shared" si="2"/>
        <v>262676.48546</v>
      </c>
      <c r="N14" s="7">
        <f t="shared" si="2"/>
        <v>31652.71934</v>
      </c>
      <c r="O14" s="7">
        <f t="shared" si="2"/>
        <v>1038823.712884</v>
      </c>
    </row>
  </sheetData>
  <mergeCells count="1">
    <mergeCell ref="A1:O1"/>
  </mergeCells>
  <printOptions/>
  <pageMargins left="0.75" right="0.25" top="1.25" bottom="0.5" header="0.5" footer="0.5"/>
  <pageSetup fitToHeight="1" fitToWidth="1" horizontalDpi="600" verticalDpi="600" orientation="portrait" scale="72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L15">
      <selection activeCell="P12" sqref="P12"/>
    </sheetView>
  </sheetViews>
  <sheetFormatPr defaultColWidth="9.140625" defaultRowHeight="12.75"/>
  <cols>
    <col min="1" max="1" width="9.421875" style="2" customWidth="1"/>
    <col min="2" max="2" width="9.57421875" style="2" customWidth="1"/>
    <col min="3" max="3" width="8.28125" style="10" customWidth="1"/>
    <col min="4" max="4" width="9.28125" style="2" customWidth="1"/>
    <col min="5" max="5" width="8.421875" style="10" customWidth="1"/>
    <col min="6" max="6" width="9.57421875" style="2" customWidth="1"/>
    <col min="7" max="7" width="8.7109375" style="2" customWidth="1"/>
    <col min="8" max="8" width="9.28125" style="2" customWidth="1"/>
    <col min="9" max="9" width="9.140625" style="2" customWidth="1"/>
    <col min="10" max="12" width="9.28125" style="2" customWidth="1"/>
    <col min="13" max="13" width="6.7109375" style="2" customWidth="1"/>
    <col min="14" max="14" width="9.140625" style="2" customWidth="1"/>
    <col min="15" max="15" width="9.28125" style="2" customWidth="1"/>
    <col min="16" max="16" width="10.7109375" style="2" customWidth="1"/>
    <col min="17" max="30" width="9.28125" style="2" customWidth="1"/>
    <col min="31" max="16384" width="9.140625" style="2" customWidth="1"/>
  </cols>
  <sheetData>
    <row r="1" ht="15">
      <c r="A1" s="9" t="s">
        <v>69</v>
      </c>
    </row>
    <row r="2" spans="1:15" ht="26.25" customHeight="1">
      <c r="A2" s="11" t="s">
        <v>71</v>
      </c>
      <c r="B2" s="54" t="s">
        <v>70</v>
      </c>
      <c r="C2" s="61"/>
      <c r="D2" s="61"/>
      <c r="E2" s="61"/>
      <c r="F2" s="61"/>
      <c r="G2" s="62"/>
      <c r="H2" s="54" t="s">
        <v>68</v>
      </c>
      <c r="I2" s="55"/>
      <c r="J2" s="55"/>
      <c r="K2" s="55"/>
      <c r="L2" s="55"/>
      <c r="M2" s="56"/>
      <c r="N2" s="57" t="s">
        <v>63</v>
      </c>
      <c r="O2" s="58"/>
    </row>
    <row r="3" spans="1:15" ht="15" customHeight="1">
      <c r="A3" s="3"/>
      <c r="B3" s="63" t="s">
        <v>35</v>
      </c>
      <c r="C3" s="63"/>
      <c r="D3" s="63" t="s">
        <v>36</v>
      </c>
      <c r="E3" s="44"/>
      <c r="F3" s="44" t="s">
        <v>0</v>
      </c>
      <c r="G3" s="44"/>
      <c r="H3" s="12" t="s">
        <v>35</v>
      </c>
      <c r="I3" s="12"/>
      <c r="J3" s="12" t="s">
        <v>36</v>
      </c>
      <c r="K3" s="3"/>
      <c r="L3" s="3"/>
      <c r="M3" s="3"/>
      <c r="N3" s="59"/>
      <c r="O3" s="60"/>
    </row>
    <row r="4" spans="1:16" ht="45">
      <c r="A4" s="3"/>
      <c r="B4" s="13" t="s">
        <v>12</v>
      </c>
      <c r="C4" s="13" t="s">
        <v>13</v>
      </c>
      <c r="D4" s="13" t="s">
        <v>12</v>
      </c>
      <c r="E4" s="13" t="s">
        <v>13</v>
      </c>
      <c r="F4" s="13" t="s">
        <v>12</v>
      </c>
      <c r="G4" s="13" t="s">
        <v>13</v>
      </c>
      <c r="H4" s="13" t="s">
        <v>12</v>
      </c>
      <c r="I4" s="13" t="s">
        <v>13</v>
      </c>
      <c r="J4" s="13" t="s">
        <v>12</v>
      </c>
      <c r="K4" s="13" t="s">
        <v>13</v>
      </c>
      <c r="L4" s="3" t="s">
        <v>0</v>
      </c>
      <c r="M4" s="3" t="s">
        <v>0</v>
      </c>
      <c r="N4" s="13" t="s">
        <v>12</v>
      </c>
      <c r="O4" s="13" t="s">
        <v>13</v>
      </c>
      <c r="P4" s="14">
        <v>0.22658</v>
      </c>
    </row>
    <row r="5" spans="1:16" ht="15">
      <c r="A5" s="12" t="s">
        <v>4</v>
      </c>
      <c r="B5" s="12" t="s">
        <v>38</v>
      </c>
      <c r="C5" s="15" t="s">
        <v>33</v>
      </c>
      <c r="D5" s="12" t="s">
        <v>38</v>
      </c>
      <c r="E5" s="15" t="s">
        <v>33</v>
      </c>
      <c r="F5" s="12" t="s">
        <v>38</v>
      </c>
      <c r="G5" s="15" t="s">
        <v>33</v>
      </c>
      <c r="H5" s="12" t="s">
        <v>38</v>
      </c>
      <c r="I5" s="15" t="s">
        <v>33</v>
      </c>
      <c r="J5" s="12" t="s">
        <v>38</v>
      </c>
      <c r="K5" s="15" t="s">
        <v>33</v>
      </c>
      <c r="L5" s="12" t="s">
        <v>38</v>
      </c>
      <c r="M5" s="15" t="s">
        <v>33</v>
      </c>
      <c r="N5" s="12" t="s">
        <v>38</v>
      </c>
      <c r="O5" s="15" t="s">
        <v>33</v>
      </c>
      <c r="P5" s="14">
        <v>0.19469</v>
      </c>
    </row>
    <row r="6" spans="1:15" ht="15">
      <c r="A6" s="16">
        <v>38353</v>
      </c>
      <c r="B6" s="17">
        <f>+'Monthly Estimates-Walla Walla'!D8+'Monthly Estimates- Bellingham'!D8+'Monthly Estimates-Bremerton'!D8+'Monthly Estimates-Yakima'!D8</f>
        <v>856710.3160079999</v>
      </c>
      <c r="C6" s="5">
        <f>+(B6*$P$4)/1000</f>
        <v>194.1134234010926</v>
      </c>
      <c r="D6" s="17">
        <f>+'Monthly Estimates-Walla Walla'!D12+'Monthly Estimates- Bellingham'!D12+'Monthly Estimates-Bremerton'!D12+'Monthly Estimates-Yakima'!D12</f>
        <v>500293.69723299996</v>
      </c>
      <c r="E6" s="5">
        <f>+(D6*$P$5)/1000</f>
        <v>97.40217991429276</v>
      </c>
      <c r="F6" s="5">
        <f>+B6+D6</f>
        <v>1357004.013241</v>
      </c>
      <c r="G6" s="5">
        <f>+C6+E6</f>
        <v>291.51560331538536</v>
      </c>
      <c r="H6" s="5">
        <v>-945368.8276011096</v>
      </c>
      <c r="I6" s="5">
        <f>+(H6*$P$4)/1000</f>
        <v>-214.20166895785943</v>
      </c>
      <c r="J6" s="18">
        <v>-599602.3082704567</v>
      </c>
      <c r="K6" s="5">
        <f>+(J6*$P$5)/1000</f>
        <v>-116.73657339717522</v>
      </c>
      <c r="L6" s="5">
        <f>+H6+J6</f>
        <v>-1544971.1358715664</v>
      </c>
      <c r="M6" s="5">
        <f>+I6+K6</f>
        <v>-330.9382423550346</v>
      </c>
      <c r="N6" s="5">
        <f>+F6-L6</f>
        <v>2901975.1491125664</v>
      </c>
      <c r="O6" s="5">
        <f>+G6-M6</f>
        <v>622.4538456704199</v>
      </c>
    </row>
    <row r="7" spans="1:15" ht="15">
      <c r="A7" s="16">
        <v>38384</v>
      </c>
      <c r="B7" s="17">
        <f>+'Monthly Estimates-Walla Walla'!E8+'Monthly Estimates- Bellingham'!E8+'Monthly Estimates-Bremerton'!E8+'Monthly Estimates-Yakima'!E8</f>
        <v>-161389.72888799998</v>
      </c>
      <c r="C7" s="5">
        <f aca="true" t="shared" si="0" ref="C7:C17">+(B7*$P$4)/1000</f>
        <v>-36.567684771443034</v>
      </c>
      <c r="D7" s="17">
        <f>+'Monthly Estimates-Walla Walla'!E12+'Monthly Estimates- Bellingham'!E12+'Monthly Estimates-Bremerton'!E12+'Monthly Estimates-Yakima'!E12</f>
        <v>-19939.441823000016</v>
      </c>
      <c r="E7" s="5">
        <f aca="true" t="shared" si="1" ref="E7:E17">+(D7*$P$5)/1000</f>
        <v>-3.882009928519873</v>
      </c>
      <c r="F7" s="5">
        <f aca="true" t="shared" si="2" ref="F7:F17">+B7+D7</f>
        <v>-181329.17071099998</v>
      </c>
      <c r="G7" s="5">
        <f aca="true" t="shared" si="3" ref="G7:G17">+C7+E7</f>
        <v>-40.449694699962905</v>
      </c>
      <c r="H7" s="5">
        <v>-339411.4910863782</v>
      </c>
      <c r="I7" s="5">
        <f aca="true" t="shared" si="4" ref="I7:I17">+(H7*$P$4)/1000</f>
        <v>-76.90385565035159</v>
      </c>
      <c r="J7" s="18">
        <v>-125938.08548627188</v>
      </c>
      <c r="K7" s="5">
        <f aca="true" t="shared" si="5" ref="K7:K17">+(J7*$P$5)/1000</f>
        <v>-24.518885863322275</v>
      </c>
      <c r="L7" s="5">
        <f aca="true" t="shared" si="6" ref="L7:L17">+H7+J7</f>
        <v>-465349.5765726501</v>
      </c>
      <c r="M7" s="5">
        <f aca="true" t="shared" si="7" ref="M7:M17">+I7+K7</f>
        <v>-101.42274151367386</v>
      </c>
      <c r="N7" s="5">
        <f aca="true" t="shared" si="8" ref="N7:N17">+F7-L7</f>
        <v>284020.4058616501</v>
      </c>
      <c r="O7" s="5">
        <f aca="true" t="shared" si="9" ref="O7:O17">+G7-M7</f>
        <v>60.97304681371095</v>
      </c>
    </row>
    <row r="8" spans="1:15" ht="15">
      <c r="A8" s="16">
        <v>38412</v>
      </c>
      <c r="B8" s="17">
        <f>+'Monthly Estimates-Walla Walla'!F8+'Monthly Estimates- Bellingham'!F8+'Monthly Estimates-Bremerton'!F8+'Monthly Estimates-Yakima'!F8</f>
        <v>1656604.1438679998</v>
      </c>
      <c r="C8" s="5">
        <f t="shared" si="0"/>
        <v>375.35336691761137</v>
      </c>
      <c r="D8" s="17">
        <f>+'Monthly Estimates-Walla Walla'!F12+'Monthly Estimates- Bellingham'!F12+'Monthly Estimates-Bremerton'!F12+'Monthly Estimates-Yakima'!F12</f>
        <v>1026180.0285680001</v>
      </c>
      <c r="E8" s="5">
        <f t="shared" si="1"/>
        <v>199.78698976190395</v>
      </c>
      <c r="F8" s="5">
        <f t="shared" si="2"/>
        <v>2682784.172436</v>
      </c>
      <c r="G8" s="5">
        <f t="shared" si="3"/>
        <v>575.1403566795153</v>
      </c>
      <c r="H8" s="5">
        <v>673815.0384344745</v>
      </c>
      <c r="I8" s="5">
        <f t="shared" si="4"/>
        <v>152.67301140848323</v>
      </c>
      <c r="J8" s="18">
        <v>418836.8203455175</v>
      </c>
      <c r="K8" s="5">
        <f t="shared" si="5"/>
        <v>81.5433405530688</v>
      </c>
      <c r="L8" s="5">
        <f t="shared" si="6"/>
        <v>1092651.858779992</v>
      </c>
      <c r="M8" s="5">
        <f t="shared" si="7"/>
        <v>234.21635196155205</v>
      </c>
      <c r="N8" s="5">
        <f t="shared" si="8"/>
        <v>1590132.3136560079</v>
      </c>
      <c r="O8" s="5">
        <f t="shared" si="9"/>
        <v>340.92400471796327</v>
      </c>
    </row>
    <row r="9" spans="1:15" ht="15">
      <c r="A9" s="16">
        <v>38443</v>
      </c>
      <c r="B9" s="17">
        <f>+'Monthly Estimates-Walla Walla'!G8+'Monthly Estimates- Bellingham'!G8+'Monthly Estimates-Bremerton'!G8+'Monthly Estimates-Yakima'!G8</f>
        <v>223300.40325599996</v>
      </c>
      <c r="C9" s="5">
        <f t="shared" si="0"/>
        <v>50.59540536974447</v>
      </c>
      <c r="D9" s="17">
        <f>+'Monthly Estimates-Walla Walla'!G12+'Monthly Estimates- Bellingham'!G12+'Monthly Estimates-Bremerton'!G12+'Monthly Estimates-Yakima'!G12</f>
        <v>149414.83164599998</v>
      </c>
      <c r="E9" s="5">
        <f t="shared" si="1"/>
        <v>29.089573573159733</v>
      </c>
      <c r="F9" s="5">
        <f t="shared" si="2"/>
        <v>372715.23490199994</v>
      </c>
      <c r="G9" s="5">
        <f t="shared" si="3"/>
        <v>79.6849789429042</v>
      </c>
      <c r="H9" s="5">
        <v>-63378.324173890986</v>
      </c>
      <c r="I9" s="5">
        <f t="shared" si="4"/>
        <v>-14.360260691320219</v>
      </c>
      <c r="J9" s="18">
        <v>-4242.531524237944</v>
      </c>
      <c r="K9" s="5">
        <f t="shared" si="5"/>
        <v>-0.8259784624538853</v>
      </c>
      <c r="L9" s="5">
        <f t="shared" si="6"/>
        <v>-67620.85569812893</v>
      </c>
      <c r="M9" s="5">
        <f t="shared" si="7"/>
        <v>-15.186239153774105</v>
      </c>
      <c r="N9" s="5">
        <f t="shared" si="8"/>
        <v>440336.09060012887</v>
      </c>
      <c r="O9" s="5">
        <f t="shared" si="9"/>
        <v>94.8712180966783</v>
      </c>
    </row>
    <row r="10" spans="1:17" ht="15">
      <c r="A10" s="16">
        <v>38473</v>
      </c>
      <c r="B10" s="17">
        <f>+'Monthly Estimates-Walla Walla'!H8+'Monthly Estimates- Bellingham'!H8+'Monthly Estimates-Bremerton'!H8+'Monthly Estimates-Yakima'!H8</f>
        <v>1209104.0356219998</v>
      </c>
      <c r="C10" s="5">
        <f t="shared" si="0"/>
        <v>273.95879239123275</v>
      </c>
      <c r="D10" s="17">
        <f>+'Monthly Estimates-Walla Walla'!H12+'Monthly Estimates- Bellingham'!H12+'Monthly Estimates-Bremerton'!H12+'Monthly Estimates-Yakima'!H12</f>
        <v>711299.6808719999</v>
      </c>
      <c r="E10" s="5">
        <f t="shared" si="1"/>
        <v>138.48293486896966</v>
      </c>
      <c r="F10" s="5">
        <f t="shared" si="2"/>
        <v>1920403.7164939996</v>
      </c>
      <c r="G10" s="5">
        <f t="shared" si="3"/>
        <v>412.4417272602024</v>
      </c>
      <c r="H10" s="5">
        <v>914979.7217817224</v>
      </c>
      <c r="I10" s="5">
        <f t="shared" si="4"/>
        <v>207.31610536130268</v>
      </c>
      <c r="J10" s="18">
        <v>461119.7421361981</v>
      </c>
      <c r="K10" s="5">
        <f t="shared" si="5"/>
        <v>89.7754025964964</v>
      </c>
      <c r="L10" s="5">
        <f t="shared" si="6"/>
        <v>1376099.4639179204</v>
      </c>
      <c r="M10" s="5">
        <f t="shared" si="7"/>
        <v>297.0915079577991</v>
      </c>
      <c r="N10" s="5">
        <f t="shared" si="8"/>
        <v>544304.2525760792</v>
      </c>
      <c r="O10" s="5">
        <f t="shared" si="9"/>
        <v>115.35021930240333</v>
      </c>
      <c r="Q10" s="2" t="s">
        <v>3</v>
      </c>
    </row>
    <row r="11" spans="1:15" ht="15">
      <c r="A11" s="16">
        <v>38504</v>
      </c>
      <c r="B11" s="17">
        <f>+'Monthly Estimates-Walla Walla'!I8+'Monthly Estimates- Bellingham'!I8+'Monthly Estimates-Bremerton'!I8+'Monthly Estimates-Yakima'!I8</f>
        <v>-35259.33361000001</v>
      </c>
      <c r="C11" s="5">
        <f t="shared" si="0"/>
        <v>-7.989059809353802</v>
      </c>
      <c r="D11" s="17">
        <f>+'Monthly Estimates-Walla Walla'!I12+'Monthly Estimates- Bellingham'!I12+'Monthly Estimates-Bremerton'!I12+'Monthly Estimates-Yakima'!I12</f>
        <v>-6108.443711</v>
      </c>
      <c r="E11" s="5">
        <f t="shared" si="1"/>
        <v>-1.1892529060945898</v>
      </c>
      <c r="F11" s="5">
        <f t="shared" si="2"/>
        <v>-41367.77732100001</v>
      </c>
      <c r="G11" s="5">
        <f t="shared" si="3"/>
        <v>-9.178312715448392</v>
      </c>
      <c r="H11" s="5">
        <v>49760.51689102274</v>
      </c>
      <c r="I11" s="5">
        <f t="shared" si="4"/>
        <v>11.274737917167931</v>
      </c>
      <c r="J11" s="18">
        <v>24090.7720545723</v>
      </c>
      <c r="K11" s="5">
        <f t="shared" si="5"/>
        <v>4.690232411304681</v>
      </c>
      <c r="L11" s="5">
        <f t="shared" si="6"/>
        <v>73851.28894559504</v>
      </c>
      <c r="M11" s="5">
        <f t="shared" si="7"/>
        <v>15.964970328472612</v>
      </c>
      <c r="N11" s="5">
        <f t="shared" si="8"/>
        <v>-115219.06626659504</v>
      </c>
      <c r="O11" s="5">
        <f t="shared" si="9"/>
        <v>-25.143283043921002</v>
      </c>
    </row>
    <row r="12" spans="1:15" ht="15">
      <c r="A12" s="16">
        <v>38534</v>
      </c>
      <c r="B12" s="17">
        <f>+'Monthly Estimates-Walla Walla'!J8+'Monthly Estimates- Bellingham'!J8+'Monthly Estimates-Bremerton'!J8+'Monthly Estimates-Yakima'!J8</f>
        <v>221611.278906</v>
      </c>
      <c r="C12" s="5">
        <f t="shared" si="0"/>
        <v>50.21268357452148</v>
      </c>
      <c r="D12" s="17">
        <f>+'Monthly Estimates-Walla Walla'!J12+'Monthly Estimates- Bellingham'!J12+'Monthly Estimates-Bremerton'!J12+'Monthly Estimates-Yakima'!J12</f>
        <v>463032.06634099997</v>
      </c>
      <c r="E12" s="5">
        <f t="shared" si="1"/>
        <v>90.14771299592928</v>
      </c>
      <c r="F12" s="5">
        <f t="shared" si="2"/>
        <v>684643.345247</v>
      </c>
      <c r="G12" s="5">
        <f t="shared" si="3"/>
        <v>140.36039657045075</v>
      </c>
      <c r="H12" s="5">
        <v>276224.53552640404</v>
      </c>
      <c r="I12" s="5">
        <f t="shared" si="4"/>
        <v>62.586955259572626</v>
      </c>
      <c r="J12" s="18">
        <v>294051.3172144066</v>
      </c>
      <c r="K12" s="5">
        <f t="shared" si="5"/>
        <v>57.24885094847283</v>
      </c>
      <c r="L12" s="5">
        <f t="shared" si="6"/>
        <v>570275.8527408107</v>
      </c>
      <c r="M12" s="5">
        <f t="shared" si="7"/>
        <v>119.83580620804545</v>
      </c>
      <c r="N12" s="5">
        <f t="shared" si="8"/>
        <v>114367.49250618927</v>
      </c>
      <c r="O12" s="5">
        <f t="shared" si="9"/>
        <v>20.52459036240529</v>
      </c>
    </row>
    <row r="13" spans="1:15" ht="15">
      <c r="A13" s="16">
        <v>38565</v>
      </c>
      <c r="B13" s="17">
        <f>+'Monthly Estimates-Walla Walla'!K8+'Monthly Estimates- Bellingham'!K8+'Monthly Estimates-Bremerton'!K8+'Monthly Estimates-Yakima'!K8</f>
        <v>-169874.213461</v>
      </c>
      <c r="C13" s="5">
        <f t="shared" si="0"/>
        <v>-38.49009928599338</v>
      </c>
      <c r="D13" s="17">
        <f>+'Monthly Estimates-Walla Walla'!K12+'Monthly Estimates- Bellingham'!K12+'Monthly Estimates-Bremerton'!K12+'Monthly Estimates-Yakima'!K12</f>
        <v>140836.80248800002</v>
      </c>
      <c r="E13" s="5">
        <f t="shared" si="1"/>
        <v>27.419517076388722</v>
      </c>
      <c r="F13" s="5">
        <f t="shared" si="2"/>
        <v>-29037.41097299999</v>
      </c>
      <c r="G13" s="5">
        <f t="shared" si="3"/>
        <v>-11.070582209604659</v>
      </c>
      <c r="H13" s="5">
        <v>238716.09433772552</v>
      </c>
      <c r="I13" s="5">
        <f t="shared" si="4"/>
        <v>54.08829265504185</v>
      </c>
      <c r="J13" s="18">
        <v>278697.51605302194</v>
      </c>
      <c r="K13" s="5">
        <f t="shared" si="5"/>
        <v>54.259619400362844</v>
      </c>
      <c r="L13" s="5">
        <f t="shared" si="6"/>
        <v>517413.61039074743</v>
      </c>
      <c r="M13" s="5">
        <f t="shared" si="7"/>
        <v>108.34791205540469</v>
      </c>
      <c r="N13" s="5">
        <f t="shared" si="8"/>
        <v>-546451.0213637474</v>
      </c>
      <c r="O13" s="5">
        <f t="shared" si="9"/>
        <v>-119.41849426500934</v>
      </c>
    </row>
    <row r="14" spans="1:15" ht="15">
      <c r="A14" s="16">
        <v>38596</v>
      </c>
      <c r="B14" s="17">
        <f>+'Monthly Estimates-Walla Walla'!L8+'Monthly Estimates- Bellingham'!L8+'Monthly Estimates-Bremerton'!L8+'Monthly Estimates-Yakima'!L8</f>
        <v>-371126.012625</v>
      </c>
      <c r="C14" s="5">
        <f t="shared" si="0"/>
        <v>-84.0897319405725</v>
      </c>
      <c r="D14" s="17">
        <f>+'Monthly Estimates-Walla Walla'!L12+'Monthly Estimates- Bellingham'!L12+'Monthly Estimates-Bremerton'!L12+'Monthly Estimates-Yakima'!L12</f>
        <v>-239417.321965</v>
      </c>
      <c r="E14" s="5">
        <f t="shared" si="1"/>
        <v>-46.612158413365854</v>
      </c>
      <c r="F14" s="5">
        <f t="shared" si="2"/>
        <v>-610543.33459</v>
      </c>
      <c r="G14" s="5">
        <f t="shared" si="3"/>
        <v>-130.70189035393835</v>
      </c>
      <c r="H14" s="5">
        <v>-583388.9082315676</v>
      </c>
      <c r="I14" s="5">
        <f t="shared" si="4"/>
        <v>-132.1842588271086</v>
      </c>
      <c r="J14" s="18">
        <v>-363060.26929726615</v>
      </c>
      <c r="K14" s="5">
        <f t="shared" si="5"/>
        <v>-70.68420382948474</v>
      </c>
      <c r="L14" s="5">
        <f t="shared" si="6"/>
        <v>-946449.1775288337</v>
      </c>
      <c r="M14" s="5">
        <f t="shared" si="7"/>
        <v>-202.86846265659335</v>
      </c>
      <c r="N14" s="5">
        <f t="shared" si="8"/>
        <v>335905.84293883375</v>
      </c>
      <c r="O14" s="5">
        <f t="shared" si="9"/>
        <v>72.166572302655</v>
      </c>
    </row>
    <row r="15" spans="1:15" ht="15">
      <c r="A15" s="16">
        <v>38261</v>
      </c>
      <c r="B15" s="17">
        <f>+'Monthly Estimates-Walla Walla'!M8+'Monthly Estimates- Bellingham'!M8+'Monthly Estimates-Bremerton'!M8+'Monthly Estimates-Yakima'!M8</f>
        <v>138280.731508</v>
      </c>
      <c r="C15" s="5">
        <f t="shared" si="0"/>
        <v>31.33164814508264</v>
      </c>
      <c r="D15" s="17">
        <f>+'Monthly Estimates-Walla Walla'!M12+'Monthly Estimates- Bellingham'!M12+'Monthly Estimates-Bremerton'!M12+'Monthly Estimates-Yakima'!M12</f>
        <v>171679.556528</v>
      </c>
      <c r="E15" s="5">
        <f t="shared" si="1"/>
        <v>33.42429286043632</v>
      </c>
      <c r="F15" s="5">
        <f t="shared" si="2"/>
        <v>309960.288036</v>
      </c>
      <c r="G15" s="5">
        <f t="shared" si="3"/>
        <v>64.75594100551896</v>
      </c>
      <c r="H15" s="5">
        <v>216574.15709233726</v>
      </c>
      <c r="I15" s="5">
        <f t="shared" si="4"/>
        <v>49.07137251398178</v>
      </c>
      <c r="J15" s="18">
        <v>208552.13570570736</v>
      </c>
      <c r="K15" s="5">
        <f t="shared" si="5"/>
        <v>40.603015300544165</v>
      </c>
      <c r="L15" s="5">
        <f t="shared" si="6"/>
        <v>425126.2927980446</v>
      </c>
      <c r="M15" s="5">
        <f t="shared" si="7"/>
        <v>89.67438781452594</v>
      </c>
      <c r="N15" s="5">
        <f t="shared" si="8"/>
        <v>-115166.00476204464</v>
      </c>
      <c r="O15" s="5">
        <f t="shared" si="9"/>
        <v>-24.91844680900698</v>
      </c>
    </row>
    <row r="16" spans="1:15" ht="15">
      <c r="A16" s="16">
        <v>38292</v>
      </c>
      <c r="B16" s="17">
        <f>+'Monthly Estimates-Walla Walla'!N8+'Monthly Estimates- Bellingham'!N8+'Monthly Estimates-Bremerton'!N8+'Monthly Estimates-Yakima'!N8</f>
        <v>11893.379210000006</v>
      </c>
      <c r="C16" s="5">
        <f t="shared" si="0"/>
        <v>2.6948018614018014</v>
      </c>
      <c r="D16" s="17">
        <f>+'Monthly Estimates-Walla Walla'!N12+'Monthly Estimates- Bellingham'!N12+'Monthly Estimates-Bremerton'!N12+'Monthly Estimates-Yakima'!N12</f>
        <v>16313.354023000004</v>
      </c>
      <c r="E16" s="5">
        <f t="shared" si="1"/>
        <v>3.176046894737871</v>
      </c>
      <c r="F16" s="5">
        <f t="shared" si="2"/>
        <v>28206.73323300001</v>
      </c>
      <c r="G16" s="5">
        <f t="shared" si="3"/>
        <v>5.870848756139672</v>
      </c>
      <c r="H16" s="5">
        <v>-478642.0520112396</v>
      </c>
      <c r="I16" s="5">
        <f t="shared" si="4"/>
        <v>-108.45071614470666</v>
      </c>
      <c r="J16" s="18">
        <v>-201423.13150863885</v>
      </c>
      <c r="K16" s="5">
        <f t="shared" si="5"/>
        <v>-39.215069473416904</v>
      </c>
      <c r="L16" s="5">
        <f t="shared" si="6"/>
        <v>-680065.1835198784</v>
      </c>
      <c r="M16" s="5">
        <f t="shared" si="7"/>
        <v>-147.66578561812355</v>
      </c>
      <c r="N16" s="5">
        <f t="shared" si="8"/>
        <v>708271.9167528785</v>
      </c>
      <c r="O16" s="5">
        <f t="shared" si="9"/>
        <v>153.53663437426323</v>
      </c>
    </row>
    <row r="17" spans="1:15" ht="15">
      <c r="A17" s="16">
        <v>38322</v>
      </c>
      <c r="B17" s="17">
        <f>+'Monthly Estimates-Walla Walla'!O8+'Monthly Estimates- Bellingham'!O8+'Monthly Estimates-Bremerton'!O8+'Monthly Estimates-Yakima'!O8</f>
        <v>2282854.5795360003</v>
      </c>
      <c r="C17" s="5">
        <f t="shared" si="0"/>
        <v>517.249190631267</v>
      </c>
      <c r="D17" s="17">
        <f>+'Monthly Estimates-Walla Walla'!O12+'Monthly Estimates- Bellingham'!O12+'Monthly Estimates-Bremerton'!O12+'Monthly Estimates-Yakima'!O12</f>
        <v>1526212.963122</v>
      </c>
      <c r="E17" s="5">
        <f t="shared" si="1"/>
        <v>297.13840179022213</v>
      </c>
      <c r="F17" s="5">
        <f t="shared" si="2"/>
        <v>3809067.5426580003</v>
      </c>
      <c r="G17" s="5">
        <f t="shared" si="3"/>
        <v>814.3875924214891</v>
      </c>
      <c r="H17" s="5">
        <v>1844470.5813176804</v>
      </c>
      <c r="I17" s="5">
        <f t="shared" si="4"/>
        <v>417.92014431496005</v>
      </c>
      <c r="J17" s="18">
        <v>1262568.6818332027</v>
      </c>
      <c r="K17" s="5">
        <f t="shared" si="5"/>
        <v>245.80949666610624</v>
      </c>
      <c r="L17" s="5">
        <f t="shared" si="6"/>
        <v>3107039.263150883</v>
      </c>
      <c r="M17" s="5">
        <f t="shared" si="7"/>
        <v>663.7296409810663</v>
      </c>
      <c r="N17" s="5">
        <f t="shared" si="8"/>
        <v>702028.2795071173</v>
      </c>
      <c r="O17" s="5">
        <f t="shared" si="9"/>
        <v>150.65795144042283</v>
      </c>
    </row>
    <row r="18" spans="1:15" ht="15">
      <c r="A18" s="12" t="s">
        <v>0</v>
      </c>
      <c r="B18" s="17">
        <f aca="true" t="shared" si="10" ref="B18:G18">SUM(B6:B17)</f>
        <v>5862709.579329999</v>
      </c>
      <c r="C18" s="17">
        <f t="shared" si="10"/>
        <v>1328.3727364845913</v>
      </c>
      <c r="D18" s="17">
        <f>SUM(D6:D17)</f>
        <v>4439797.773322001</v>
      </c>
      <c r="E18" s="17">
        <f t="shared" si="10"/>
        <v>864.3842284880602</v>
      </c>
      <c r="F18" s="17">
        <f t="shared" si="10"/>
        <v>10302507.352652</v>
      </c>
      <c r="G18" s="17">
        <f t="shared" si="10"/>
        <v>2192.7569649726515</v>
      </c>
      <c r="H18" s="19">
        <f aca="true" t="shared" si="11" ref="H18:O18">SUM(H6:H17)</f>
        <v>1804351.0422771808</v>
      </c>
      <c r="I18" s="19">
        <f t="shared" si="11"/>
        <v>408.8298591591637</v>
      </c>
      <c r="J18" s="19">
        <f t="shared" si="11"/>
        <v>1653650.659255755</v>
      </c>
      <c r="K18" s="19">
        <f t="shared" si="11"/>
        <v>321.94924685050296</v>
      </c>
      <c r="L18" s="17">
        <f t="shared" si="11"/>
        <v>3458001.7015329357</v>
      </c>
      <c r="M18" s="17">
        <f t="shared" si="11"/>
        <v>730.7791060096666</v>
      </c>
      <c r="N18" s="17">
        <f t="shared" si="11"/>
        <v>6844505.651119065</v>
      </c>
      <c r="O18" s="17">
        <f t="shared" si="11"/>
        <v>1461.9778589629846</v>
      </c>
    </row>
    <row r="19" ht="15">
      <c r="A19" s="20"/>
    </row>
  </sheetData>
  <mergeCells count="6">
    <mergeCell ref="H2:M2"/>
    <mergeCell ref="N2:O3"/>
    <mergeCell ref="F3:G3"/>
    <mergeCell ref="B2:G2"/>
    <mergeCell ref="B3:C3"/>
    <mergeCell ref="D3:E3"/>
  </mergeCells>
  <printOptions/>
  <pageMargins left="0.75" right="0.25" top="1.25" bottom="0.5" header="0.5" footer="0.5"/>
  <pageSetup fitToHeight="1" fitToWidth="1" horizontalDpi="600" verticalDpi="600" orientation="portrait" scale="63" r:id="rId1"/>
  <headerFooter alignWithMargins="0">
    <oddHeader>&amp;R&amp;"Palatino Linotype,Regular"&amp;12Exhibit__(YKGM-2)
Docket No. UE-060256
Page &amp;P of  12</oddHeader>
    <oddFooter>&amp;C&amp;"Palatino Linotype,Regular"&amp;12Exhibit___(YKGM-2), Weather Normalization Adjustment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Right Systems Inc</cp:lastModifiedBy>
  <cp:lastPrinted>2006-07-25T14:43:03Z</cp:lastPrinted>
  <dcterms:created xsi:type="dcterms:W3CDTF">2004-05-04T19:33:26Z</dcterms:created>
  <dcterms:modified xsi:type="dcterms:W3CDTF">2006-08-14T16:49:47Z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060256</vt:lpwstr>
  </property>
  <property fmtid="{D5CDD505-2E9C-101B-9397-08002B2CF9AE}" pid="6" name="IsConfidenti">
    <vt:lpwstr>0</vt:lpwstr>
  </property>
  <property fmtid="{D5CDD505-2E9C-101B-9397-08002B2CF9AE}" pid="7" name="Dat">
    <vt:lpwstr>2006-08-15T00:00:00Z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2006-02-14T00:00:00Z</vt:lpwstr>
  </property>
  <property fmtid="{D5CDD505-2E9C-101B-9397-08002B2CF9AE}" pid="10" name="Pref">
    <vt:lpwstr>UG</vt:lpwstr>
  </property>
  <property fmtid="{D5CDD505-2E9C-101B-9397-08002B2CF9AE}" pid="11" name="CaseCompanyNam">
    <vt:lpwstr>Cascade Natural Gas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