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35" yWindow="285" windowWidth="13440" windowHeight="10440" tabRatio="292" activeTab="0"/>
  </bookViews>
  <sheets>
    <sheet name="Ex3,p1" sheetId="1" r:id="rId1"/>
    <sheet name="Ex3,p2" sheetId="2" r:id="rId2"/>
    <sheet name="Ex3,p3" sheetId="3" r:id="rId3"/>
  </sheets>
  <definedNames>
    <definedName name="_xlnm.Print_Area" localSheetId="0">'Ex3,p1'!$A$1:$I$42</definedName>
    <definedName name="_xlnm.Print_Area" localSheetId="1">'Ex3,p2'!$A$1:$I$59</definedName>
  </definedNames>
  <calcPr fullCalcOnLoad="1"/>
</workbook>
</file>

<file path=xl/sharedStrings.xml><?xml version="1.0" encoding="utf-8"?>
<sst xmlns="http://schemas.openxmlformats.org/spreadsheetml/2006/main" count="154" uniqueCount="108">
  <si>
    <t>Duke Energy</t>
  </si>
  <si>
    <t>OGE Energy</t>
  </si>
  <si>
    <t>Energy East Corp.</t>
  </si>
  <si>
    <t>Otter Tail Power</t>
  </si>
  <si>
    <t>Entergy Corp.</t>
  </si>
  <si>
    <t>Pinnacle West Capital Corp.</t>
  </si>
  <si>
    <t>Excelon Corp.</t>
  </si>
  <si>
    <t>Progress Energy Inc.</t>
  </si>
  <si>
    <t>Florida Pub. Utilities</t>
  </si>
  <si>
    <t>Southern Co.</t>
  </si>
  <si>
    <t>MDU Resources</t>
  </si>
  <si>
    <t>UIL Holdings</t>
  </si>
  <si>
    <t>MGE Resources</t>
  </si>
  <si>
    <t>Westar Energy</t>
  </si>
  <si>
    <t>NiSource Inc.</t>
  </si>
  <si>
    <t>Northeast Utilities</t>
  </si>
  <si>
    <t>AVERAGE</t>
  </si>
  <si>
    <t>Northwestern Corp.</t>
  </si>
  <si>
    <t>NSTAR</t>
  </si>
  <si>
    <t>Pepco Holdings</t>
  </si>
  <si>
    <t>PG&amp;E Corp.</t>
  </si>
  <si>
    <t>PNM Resources</t>
  </si>
  <si>
    <t>PPL Corp.</t>
  </si>
  <si>
    <t>Public Service Ent. Group</t>
  </si>
  <si>
    <t>Puget Energy</t>
  </si>
  <si>
    <t>SCANA Corp.</t>
  </si>
  <si>
    <t>SEMPRA Energy</t>
  </si>
  <si>
    <t>Page 1 of 3</t>
  </si>
  <si>
    <t>Page 2 of 3</t>
  </si>
  <si>
    <t>Page 3 of 3</t>
  </si>
  <si>
    <t>Sierra Pacific Resources</t>
  </si>
  <si>
    <t>TECO Energy</t>
  </si>
  <si>
    <t>Unitil Corp.</t>
  </si>
  <si>
    <t>Unisource Energy</t>
  </si>
  <si>
    <t>Vectren Corp.</t>
  </si>
  <si>
    <t>Wisconsin Energy Corp.</t>
  </si>
  <si>
    <t>WPS Resources</t>
  </si>
  <si>
    <t>Xcel Energy Inc.</t>
  </si>
  <si>
    <t>OVERALL AVERAGE ELECTRIC UTILTIY COMMON EQUTIY RATIO = 42%</t>
  </si>
  <si>
    <t>Data from A.U.S. Utility Reports, October 2005.</t>
  </si>
  <si>
    <t>MEHC</t>
  </si>
  <si>
    <t>Data from MEHC quarterly S.E.C. Form 10-Q.</t>
  </si>
  <si>
    <t>PACIFICORP</t>
  </si>
  <si>
    <t>HISTORICAL CAPITAL STRUCTURE</t>
  </si>
  <si>
    <t>AMOUNT (000)</t>
  </si>
  <si>
    <t>Type of Capital</t>
  </si>
  <si>
    <t>Average</t>
  </si>
  <si>
    <t>AVG</t>
  </si>
  <si>
    <t>PROJ</t>
  </si>
  <si>
    <t>Common Equity</t>
  </si>
  <si>
    <t>Preferred Stock</t>
  </si>
  <si>
    <t>Long-term Debt*</t>
  </si>
  <si>
    <t>Short-term Debt</t>
  </si>
  <si>
    <t>TOTAL</t>
  </si>
  <si>
    <t>PERCENTAGE</t>
  </si>
  <si>
    <t>5 Quarter</t>
  </si>
  <si>
    <t>Long-term Debt</t>
  </si>
  <si>
    <t>Data from s.E.C. form 10-Q</t>
  </si>
  <si>
    <t>Without short-term Debt</t>
  </si>
  <si>
    <t>* Includes Current Maturities</t>
  </si>
  <si>
    <t>CE</t>
  </si>
  <si>
    <t>PS</t>
  </si>
  <si>
    <t>LTD</t>
  </si>
  <si>
    <t>total</t>
  </si>
  <si>
    <t xml:space="preserve"> </t>
  </si>
  <si>
    <t>MEHC/PACIFICORP MERGER</t>
  </si>
  <si>
    <t>Data from company response to WPC Data Request 2 in WUTC Docket No. UE-050684.</t>
  </si>
  <si>
    <t>ELECTRIC UTILITY INDUSTRY COMMON EQUITY RATIOS</t>
  </si>
  <si>
    <t xml:space="preserve">EQUITY </t>
  </si>
  <si>
    <t>COMBINATION GAS &amp;</t>
  </si>
  <si>
    <t>EQUITY</t>
  </si>
  <si>
    <t>ELECTRIC COMPANIES</t>
  </si>
  <si>
    <t>RATIO</t>
  </si>
  <si>
    <t>ALLETE</t>
  </si>
  <si>
    <t>AES Corp.</t>
  </si>
  <si>
    <t>nm</t>
  </si>
  <si>
    <t>American Electric Power</t>
  </si>
  <si>
    <t>Allegheny Energy</t>
  </si>
  <si>
    <t>Central Vermont P.S.</t>
  </si>
  <si>
    <t>Alliant Energy</t>
  </si>
  <si>
    <t>Cleco Corporation</t>
  </si>
  <si>
    <t>Ameren Corp.</t>
  </si>
  <si>
    <t>DPL, Inc.</t>
  </si>
  <si>
    <t>Aquilla</t>
  </si>
  <si>
    <t>DQE, Inc.</t>
  </si>
  <si>
    <t>Avista Corp.</t>
  </si>
  <si>
    <t>Edison International</t>
  </si>
  <si>
    <t>Black Hills Corp.</t>
  </si>
  <si>
    <t>El Paso Electric Co.</t>
  </si>
  <si>
    <t xml:space="preserve">CenterPoint Energy </t>
  </si>
  <si>
    <t>Empire District Electric</t>
  </si>
  <si>
    <t>CH Energy Group</t>
  </si>
  <si>
    <t>FirstEnergy Corp.</t>
  </si>
  <si>
    <t>CINergy Crop.</t>
  </si>
  <si>
    <t>FPL Group</t>
  </si>
  <si>
    <t>CMS Energy Corp.</t>
  </si>
  <si>
    <t>Great Plains Energy</t>
  </si>
  <si>
    <t>Consolidated Edison</t>
  </si>
  <si>
    <t>Green Mountain Power</t>
  </si>
  <si>
    <t>Constellation Energy</t>
  </si>
  <si>
    <t>Hawaiian Electric Industries</t>
  </si>
  <si>
    <t>Dominion Resources</t>
  </si>
  <si>
    <t>IDACORP</t>
  </si>
  <si>
    <t>DTE Energy Company</t>
  </si>
  <si>
    <t>Maine &amp; Maritimes Corp.</t>
  </si>
  <si>
    <t>Docket No. UE-051090</t>
  </si>
  <si>
    <t>Exhibit No. ___(SGH-3)</t>
  </si>
  <si>
    <t>Exhibit No. ___ (SGH-3)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</si>
</sst>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0.000000000%"/>
    <numFmt numFmtId="168" formatCode="0.00000000%"/>
    <numFmt numFmtId="169" formatCode="0.00000000000000000%"/>
    <numFmt numFmtId="170" formatCode="0.0000000000000000%"/>
    <numFmt numFmtId="171" formatCode="0.00000%"/>
    <numFmt numFmtId="172" formatCode="0.0%"/>
    <numFmt numFmtId="173" formatCode="0.00000000000000%"/>
    <numFmt numFmtId="174" formatCode="0.000000000000000%"/>
    <numFmt numFmtId="175" formatCode="&quot;$&quot;#,##0.0"/>
    <numFmt numFmtId="176" formatCode="0.0000000%"/>
    <numFmt numFmtId="177" formatCode="0.0000%"/>
    <numFmt numFmtId="178" formatCode="mmmm\-yy"/>
    <numFmt numFmtId="179" formatCode="0.000000000000000000%"/>
    <numFmt numFmtId="180" formatCode="&quot;$&quot;#,##0.000"/>
    <numFmt numFmtId="181" formatCode="m/d"/>
    <numFmt numFmtId="182" formatCode="mmmm\ d\,\ yyyy"/>
    <numFmt numFmtId="183" formatCode="0.000000%"/>
    <numFmt numFmtId="184" formatCode="0.00000000000%"/>
  </numFmts>
  <fonts count="12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Times"/>
      <family val="0"/>
    </font>
    <font>
      <b/>
      <sz val="12"/>
      <name val="Times"/>
      <family val="0"/>
    </font>
    <font>
      <u val="single"/>
      <sz val="10"/>
      <name val="Times"/>
      <family val="0"/>
    </font>
    <font>
      <b/>
      <u val="single"/>
      <sz val="10"/>
      <name val="Times"/>
      <family val="0"/>
    </font>
    <font>
      <sz val="12"/>
      <name val="Time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4" fillId="0" borderId="0" xfId="21">
      <alignment/>
      <protection/>
    </xf>
    <xf numFmtId="0" fontId="8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1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7" fontId="1" fillId="0" borderId="0" xfId="21" applyNumberFormat="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17" fontId="1" fillId="0" borderId="0" xfId="21" applyNumberFormat="1" applyFont="1" applyAlignment="1" quotePrefix="1">
      <alignment horizontal="center"/>
      <protection/>
    </xf>
    <xf numFmtId="0" fontId="9" fillId="0" borderId="0" xfId="21" applyFont="1" applyBorder="1">
      <alignment/>
      <protection/>
    </xf>
    <xf numFmtId="17" fontId="0" fillId="0" borderId="0" xfId="21" applyNumberFormat="1" applyFont="1" applyFill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17" fontId="0" fillId="0" borderId="0" xfId="21" applyNumberFormat="1" applyFont="1" applyFill="1" applyBorder="1">
      <alignment/>
      <protection/>
    </xf>
    <xf numFmtId="17" fontId="0" fillId="0" borderId="0" xfId="21" applyNumberFormat="1" applyFont="1" applyFill="1" applyBorder="1" applyAlignment="1">
      <alignment horizontal="right"/>
      <protection/>
    </xf>
    <xf numFmtId="17" fontId="0" fillId="0" borderId="1" xfId="21" applyNumberFormat="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2" xfId="21" applyFont="1" applyBorder="1">
      <alignment/>
      <protection/>
    </xf>
    <xf numFmtId="164" fontId="0" fillId="0" borderId="0" xfId="21" applyNumberFormat="1" applyFont="1" applyFill="1" applyBorder="1" applyAlignment="1">
      <alignment horizontal="right"/>
      <protection/>
    </xf>
    <xf numFmtId="164" fontId="1" fillId="0" borderId="0" xfId="21" applyNumberFormat="1" applyFont="1" applyAlignment="1">
      <alignment horizontal="right"/>
      <protection/>
    </xf>
    <xf numFmtId="164" fontId="0" fillId="0" borderId="0" xfId="21" applyNumberFormat="1" applyFont="1" applyFill="1" applyBorder="1">
      <alignment/>
      <protection/>
    </xf>
    <xf numFmtId="164" fontId="0" fillId="0" borderId="0" xfId="21" applyNumberFormat="1" applyFont="1" applyAlignment="1">
      <alignment horizontal="right"/>
      <protection/>
    </xf>
    <xf numFmtId="0" fontId="0" fillId="0" borderId="0" xfId="21" applyFont="1" applyFill="1" applyBorder="1" applyAlignment="1">
      <alignment horizontal="right"/>
      <protection/>
    </xf>
    <xf numFmtId="0" fontId="1" fillId="0" borderId="0" xfId="21" applyFont="1" applyAlignment="1">
      <alignment horizontal="right"/>
      <protection/>
    </xf>
    <xf numFmtId="5" fontId="0" fillId="0" borderId="0" xfId="21" applyNumberFormat="1" applyFont="1" applyFill="1" applyBorder="1" applyAlignment="1">
      <alignment horizontal="right"/>
      <protection/>
    </xf>
    <xf numFmtId="5" fontId="0" fillId="0" borderId="0" xfId="21" applyNumberFormat="1" applyFont="1" applyAlignment="1">
      <alignment horizontal="right"/>
      <protection/>
    </xf>
    <xf numFmtId="5" fontId="9" fillId="0" borderId="0" xfId="21" applyNumberFormat="1" applyFont="1" applyFill="1" applyBorder="1" applyAlignment="1">
      <alignment horizontal="right"/>
      <protection/>
    </xf>
    <xf numFmtId="5" fontId="9" fillId="0" borderId="0" xfId="21" applyNumberFormat="1" applyFont="1" applyAlignment="1">
      <alignment horizontal="right"/>
      <protection/>
    </xf>
    <xf numFmtId="164" fontId="10" fillId="0" borderId="0" xfId="21" applyNumberFormat="1" applyFont="1" applyAlignment="1">
      <alignment horizontal="right"/>
      <protection/>
    </xf>
    <xf numFmtId="164" fontId="9" fillId="0" borderId="0" xfId="21" applyNumberFormat="1" applyFont="1" applyFill="1" applyBorder="1">
      <alignment/>
      <protection/>
    </xf>
    <xf numFmtId="164" fontId="1" fillId="0" borderId="0" xfId="21" applyNumberFormat="1" applyFont="1" applyFill="1" applyBorder="1" applyAlignment="1">
      <alignment horizontal="right"/>
      <protection/>
    </xf>
    <xf numFmtId="164" fontId="0" fillId="0" borderId="0" xfId="21" applyNumberFormat="1" applyFont="1">
      <alignment/>
      <protection/>
    </xf>
    <xf numFmtId="3" fontId="0" fillId="0" borderId="0" xfId="21" applyNumberFormat="1" applyFont="1" applyFill="1" applyBorder="1">
      <alignment/>
      <protection/>
    </xf>
    <xf numFmtId="10" fontId="0" fillId="0" borderId="0" xfId="21" applyNumberFormat="1" applyFont="1" applyFill="1" applyBorder="1">
      <alignment/>
      <protection/>
    </xf>
    <xf numFmtId="17" fontId="0" fillId="0" borderId="0" xfId="21" applyNumberFormat="1" applyFont="1" applyAlignment="1">
      <alignment horizontal="center"/>
      <protection/>
    </xf>
    <xf numFmtId="10" fontId="1" fillId="0" borderId="0" xfId="21" applyNumberFormat="1" applyFont="1" applyBorder="1" applyAlignment="1">
      <alignment horizontal="center"/>
      <protection/>
    </xf>
    <xf numFmtId="10" fontId="0" fillId="0" borderId="0" xfId="21" applyNumberFormat="1" applyFont="1">
      <alignment/>
      <protection/>
    </xf>
    <xf numFmtId="10" fontId="0" fillId="0" borderId="2" xfId="21" applyNumberFormat="1" applyFont="1" applyFill="1" applyBorder="1">
      <alignment/>
      <protection/>
    </xf>
    <xf numFmtId="10" fontId="9" fillId="0" borderId="0" xfId="21" applyNumberFormat="1" applyFont="1" applyFill="1" applyBorder="1">
      <alignment/>
      <protection/>
    </xf>
    <xf numFmtId="10" fontId="10" fillId="0" borderId="0" xfId="21" applyNumberFormat="1" applyFont="1" applyBorder="1" applyAlignment="1">
      <alignment horizontal="center"/>
      <protection/>
    </xf>
    <xf numFmtId="10" fontId="9" fillId="0" borderId="2" xfId="21" applyNumberFormat="1" applyFont="1" applyFill="1" applyBorder="1">
      <alignment/>
      <protection/>
    </xf>
    <xf numFmtId="10" fontId="9" fillId="0" borderId="0" xfId="21" applyNumberFormat="1" applyFont="1">
      <alignment/>
      <protection/>
    </xf>
    <xf numFmtId="10" fontId="1" fillId="0" borderId="0" xfId="21" applyNumberFormat="1" applyFont="1" applyFill="1" applyBorder="1" applyAlignment="1">
      <alignment horizontal="center"/>
      <protection/>
    </xf>
    <xf numFmtId="10" fontId="0" fillId="0" borderId="3" xfId="21" applyNumberFormat="1" applyFont="1" applyFill="1" applyBorder="1">
      <alignment/>
      <protection/>
    </xf>
    <xf numFmtId="10" fontId="0" fillId="0" borderId="0" xfId="21" applyNumberFormat="1" applyFont="1" applyBorder="1" applyAlignment="1">
      <alignment horizontal="center"/>
      <protection/>
    </xf>
    <xf numFmtId="164" fontId="0" fillId="0" borderId="0" xfId="21" applyNumberFormat="1" applyFont="1" applyBorder="1">
      <alignment/>
      <protection/>
    </xf>
    <xf numFmtId="10" fontId="9" fillId="0" borderId="0" xfId="21" applyNumberFormat="1" applyFont="1" applyBorder="1" applyAlignment="1">
      <alignment horizontal="center"/>
      <protection/>
    </xf>
    <xf numFmtId="178" fontId="0" fillId="0" borderId="1" xfId="21" applyNumberFormat="1" applyFont="1" applyBorder="1">
      <alignment/>
      <protection/>
    </xf>
    <xf numFmtId="10" fontId="0" fillId="0" borderId="2" xfId="21" applyNumberFormat="1" applyFont="1" applyBorder="1">
      <alignment/>
      <protection/>
    </xf>
    <xf numFmtId="164" fontId="0" fillId="0" borderId="3" xfId="21" applyNumberFormat="1" applyFont="1" applyBorder="1">
      <alignment/>
      <protection/>
    </xf>
    <xf numFmtId="164" fontId="1" fillId="0" borderId="0" xfId="21" applyNumberFormat="1" applyFont="1">
      <alignment/>
      <protection/>
    </xf>
    <xf numFmtId="164" fontId="9" fillId="0" borderId="0" xfId="21" applyNumberFormat="1" applyFont="1" applyBorder="1">
      <alignment/>
      <protection/>
    </xf>
    <xf numFmtId="15" fontId="9" fillId="0" borderId="0" xfId="21" applyNumberFormat="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10" fontId="0" fillId="0" borderId="0" xfId="21" applyNumberFormat="1" applyFont="1" applyBorder="1">
      <alignment/>
      <protection/>
    </xf>
    <xf numFmtId="10" fontId="9" fillId="0" borderId="0" xfId="21" applyNumberFormat="1" applyFont="1" applyBorder="1">
      <alignment/>
      <protection/>
    </xf>
    <xf numFmtId="9" fontId="0" fillId="0" borderId="0" xfId="22" applyFont="1" applyAlignment="1">
      <alignment horizontal="center"/>
    </xf>
    <xf numFmtId="9" fontId="0" fillId="0" borderId="0" xfId="22" applyFont="1" applyAlignment="1">
      <alignment horizontal="right"/>
    </xf>
    <xf numFmtId="0" fontId="11" fillId="0" borderId="0" xfId="21" applyFont="1">
      <alignment/>
      <protection/>
    </xf>
    <xf numFmtId="9" fontId="11" fillId="0" borderId="0" xfId="22" applyFont="1" applyAlignment="1">
      <alignment horizontal="center"/>
    </xf>
    <xf numFmtId="9" fontId="8" fillId="0" borderId="0" xfId="22" applyFont="1" applyAlignment="1">
      <alignment horizontal="center"/>
    </xf>
    <xf numFmtId="0" fontId="9" fillId="0" borderId="0" xfId="21" applyFont="1" applyAlignment="1">
      <alignment horizontal="center"/>
      <protection/>
    </xf>
    <xf numFmtId="9" fontId="9" fillId="0" borderId="0" xfId="22" applyFont="1" applyAlignment="1">
      <alignment horizontal="center"/>
    </xf>
    <xf numFmtId="0" fontId="11" fillId="0" borderId="0" xfId="21" applyFont="1" applyFill="1">
      <alignment/>
      <protection/>
    </xf>
    <xf numFmtId="9" fontId="1" fillId="0" borderId="0" xfId="22" applyFont="1" applyAlignment="1">
      <alignment horizontal="center"/>
    </xf>
    <xf numFmtId="9" fontId="11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7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9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8.625" style="1" customWidth="1"/>
    <col min="2" max="2" width="4.375" style="1" customWidth="1"/>
    <col min="3" max="3" width="16.625" style="1" customWidth="1"/>
    <col min="4" max="12" width="13.00390625" style="1" customWidth="1"/>
    <col min="13" max="13" width="18.125" style="1" customWidth="1"/>
    <col min="14" max="16384" width="13.00390625" style="1" customWidth="1"/>
  </cols>
  <sheetData>
    <row r="1" spans="8:15" ht="12.75">
      <c r="H1" s="1" t="s">
        <v>105</v>
      </c>
      <c r="I1" s="2"/>
      <c r="O1" s="2"/>
    </row>
    <row r="2" spans="8:15" ht="12.75">
      <c r="H2" s="1" t="s">
        <v>106</v>
      </c>
      <c r="I2" s="2"/>
      <c r="O2" s="2"/>
    </row>
    <row r="3" ht="12.75">
      <c r="H3" s="1" t="s">
        <v>27</v>
      </c>
    </row>
    <row r="4" spans="4:6" ht="15.75">
      <c r="D4" s="3"/>
      <c r="F4" s="4"/>
    </row>
    <row r="5" spans="4:6" ht="15.75">
      <c r="D5" s="3"/>
      <c r="F5" s="4" t="s">
        <v>65</v>
      </c>
    </row>
    <row r="6" spans="4:6" ht="15.75">
      <c r="D6" s="3"/>
      <c r="F6" s="4" t="s">
        <v>42</v>
      </c>
    </row>
    <row r="7" spans="4:6" ht="12.75" customHeight="1">
      <c r="D7" s="3"/>
      <c r="E7" s="3"/>
      <c r="F7" s="7" t="s">
        <v>43</v>
      </c>
    </row>
    <row r="9" ht="12.75">
      <c r="C9" s="5"/>
    </row>
    <row r="10" spans="2:14" ht="12.75">
      <c r="B10" s="5" t="s">
        <v>44</v>
      </c>
      <c r="I10" s="6"/>
      <c r="M10" s="7"/>
      <c r="N10" s="6"/>
    </row>
    <row r="11" spans="2:15" ht="12.75">
      <c r="B11" s="8"/>
      <c r="C11" s="8"/>
      <c r="D11" s="9"/>
      <c r="E11" s="9"/>
      <c r="F11" s="9"/>
      <c r="G11" s="9"/>
      <c r="H11" s="9"/>
      <c r="I11" s="10"/>
      <c r="J11" s="6"/>
      <c r="K11" s="9"/>
      <c r="L11" s="9"/>
      <c r="M11" s="11"/>
      <c r="N11" s="12"/>
      <c r="O11" s="3"/>
    </row>
    <row r="12" spans="2:26" ht="12.75">
      <c r="B12" s="9"/>
      <c r="C12" s="13" t="s">
        <v>45</v>
      </c>
      <c r="D12" s="14">
        <v>36585</v>
      </c>
      <c r="E12" s="14">
        <v>36677</v>
      </c>
      <c r="F12" s="14">
        <v>36769</v>
      </c>
      <c r="G12" s="14">
        <v>36860</v>
      </c>
      <c r="H12" s="14">
        <v>36950</v>
      </c>
      <c r="I12" s="15" t="s">
        <v>46</v>
      </c>
      <c r="J12" s="15"/>
      <c r="K12" s="16"/>
      <c r="L12" s="17"/>
      <c r="M12" s="13" t="s">
        <v>45</v>
      </c>
      <c r="N12" s="14">
        <v>36129</v>
      </c>
      <c r="O12" s="14">
        <v>36219</v>
      </c>
      <c r="P12" s="14">
        <v>36311</v>
      </c>
      <c r="Q12" s="14">
        <v>36403</v>
      </c>
      <c r="R12" s="14">
        <v>36494</v>
      </c>
      <c r="S12" s="14">
        <v>36585</v>
      </c>
      <c r="T12" s="14">
        <v>36677</v>
      </c>
      <c r="U12" s="14">
        <v>36769</v>
      </c>
      <c r="V12" s="14">
        <v>36860</v>
      </c>
      <c r="W12" s="14">
        <v>36950</v>
      </c>
      <c r="X12" s="1" t="s">
        <v>47</v>
      </c>
      <c r="Y12" s="14" t="s">
        <v>48</v>
      </c>
      <c r="Z12" s="18">
        <v>37042</v>
      </c>
    </row>
    <row r="13" spans="2:26" ht="12.75">
      <c r="B13" s="9"/>
      <c r="C13" s="9"/>
      <c r="D13" s="16"/>
      <c r="E13" s="16"/>
      <c r="F13" s="16"/>
      <c r="G13" s="19"/>
      <c r="H13" s="19"/>
      <c r="I13" s="6"/>
      <c r="J13" s="6"/>
      <c r="K13" s="16"/>
      <c r="L13" s="19"/>
      <c r="M13" s="9"/>
      <c r="N13" s="16"/>
      <c r="O13" s="16"/>
      <c r="P13" s="16"/>
      <c r="Q13" s="19"/>
      <c r="R13" s="19"/>
      <c r="Z13" s="20"/>
    </row>
    <row r="14" spans="2:30" ht="12.75">
      <c r="B14" s="9"/>
      <c r="C14" s="1" t="s">
        <v>49</v>
      </c>
      <c r="D14" s="21">
        <v>3273583</v>
      </c>
      <c r="E14" s="21">
        <v>3275882</v>
      </c>
      <c r="F14" s="21">
        <v>3289034</v>
      </c>
      <c r="G14" s="21">
        <v>3291617</v>
      </c>
      <c r="H14" s="21">
        <v>3331375</v>
      </c>
      <c r="I14" s="22">
        <f>AVERAGE(D14:H14)</f>
        <v>3292298.2</v>
      </c>
      <c r="J14" s="22"/>
      <c r="K14" s="23"/>
      <c r="L14" s="21"/>
      <c r="M14" s="1" t="s">
        <v>49</v>
      </c>
      <c r="N14" s="23">
        <v>3166132</v>
      </c>
      <c r="O14" s="23">
        <v>3194953</v>
      </c>
      <c r="P14" s="23">
        <v>3218247</v>
      </c>
      <c r="Q14" s="21">
        <v>3237333</v>
      </c>
      <c r="R14" s="21">
        <v>3258816</v>
      </c>
      <c r="S14" s="21">
        <v>3273583</v>
      </c>
      <c r="T14" s="21">
        <v>3275882</v>
      </c>
      <c r="U14" s="21">
        <v>3289034</v>
      </c>
      <c r="V14" s="21">
        <v>3291617</v>
      </c>
      <c r="W14" s="21">
        <v>3331375</v>
      </c>
      <c r="Y14" s="21">
        <v>4020743</v>
      </c>
      <c r="Z14" s="20">
        <v>3496500</v>
      </c>
      <c r="AC14" s="21">
        <v>4020743</v>
      </c>
      <c r="AD14" s="24">
        <v>4020743</v>
      </c>
    </row>
    <row r="15" spans="2:30" ht="12.75">
      <c r="B15" s="9"/>
      <c r="D15" s="25"/>
      <c r="E15" s="25"/>
      <c r="F15" s="25"/>
      <c r="G15" s="25"/>
      <c r="H15" s="25"/>
      <c r="I15" s="22"/>
      <c r="J15" s="26"/>
      <c r="K15" s="19"/>
      <c r="L15" s="25"/>
      <c r="N15" s="19"/>
      <c r="O15" s="19"/>
      <c r="P15" s="19"/>
      <c r="Q15" s="25"/>
      <c r="R15" s="25"/>
      <c r="S15" s="25"/>
      <c r="T15" s="25"/>
      <c r="U15" s="25"/>
      <c r="V15" s="25"/>
      <c r="W15" s="25"/>
      <c r="Y15" s="25"/>
      <c r="Z15" s="20"/>
      <c r="AC15" s="25"/>
      <c r="AD15" s="2"/>
    </row>
    <row r="16" spans="2:30" ht="12.75">
      <c r="B16" s="9"/>
      <c r="C16" s="1" t="s">
        <v>50</v>
      </c>
      <c r="D16" s="21">
        <v>101463</v>
      </c>
      <c r="E16" s="21">
        <v>93963</v>
      </c>
      <c r="F16" s="21">
        <v>93963</v>
      </c>
      <c r="G16" s="21">
        <v>93963</v>
      </c>
      <c r="H16" s="21">
        <v>93963</v>
      </c>
      <c r="I16" s="22">
        <f>AVERAGE(D16:H16)</f>
        <v>95463</v>
      </c>
      <c r="J16" s="22"/>
      <c r="K16" s="23"/>
      <c r="L16" s="25"/>
      <c r="M16" s="1" t="s">
        <v>50</v>
      </c>
      <c r="N16" s="23">
        <f>449780-341800</f>
        <v>107980</v>
      </c>
      <c r="O16" s="23">
        <f>449855-341800</f>
        <v>108055</v>
      </c>
      <c r="P16" s="23">
        <f>442514-341900</f>
        <v>100614</v>
      </c>
      <c r="Q16" s="21">
        <v>101276</v>
      </c>
      <c r="R16" s="21">
        <v>101246</v>
      </c>
      <c r="S16" s="21">
        <v>101463</v>
      </c>
      <c r="T16" s="21">
        <v>93963</v>
      </c>
      <c r="U16" s="21">
        <v>93963</v>
      </c>
      <c r="V16" s="21">
        <v>93963</v>
      </c>
      <c r="W16" s="21">
        <v>93963</v>
      </c>
      <c r="Y16" s="21">
        <v>86463</v>
      </c>
      <c r="Z16" s="20">
        <v>82600</v>
      </c>
      <c r="AC16" s="21">
        <v>86463</v>
      </c>
      <c r="AD16" s="24">
        <v>86463</v>
      </c>
    </row>
    <row r="17" spans="2:30" ht="12.75">
      <c r="B17" s="9"/>
      <c r="D17" s="25"/>
      <c r="E17" s="25"/>
      <c r="F17" s="25"/>
      <c r="G17" s="25"/>
      <c r="H17" s="25"/>
      <c r="I17" s="22"/>
      <c r="J17" s="26"/>
      <c r="K17" s="19"/>
      <c r="L17" s="25"/>
      <c r="N17" s="19"/>
      <c r="O17" s="19"/>
      <c r="P17" s="19"/>
      <c r="Q17" s="25"/>
      <c r="R17" s="25"/>
      <c r="S17" s="25"/>
      <c r="T17" s="25"/>
      <c r="U17" s="25"/>
      <c r="V17" s="25"/>
      <c r="W17" s="25"/>
      <c r="Y17" s="25"/>
      <c r="Z17" s="20"/>
      <c r="AC17" s="25"/>
      <c r="AD17" s="2"/>
    </row>
    <row r="18" spans="2:30" ht="12.75">
      <c r="B18" s="9"/>
      <c r="C18" s="1" t="s">
        <v>51</v>
      </c>
      <c r="D18" s="27">
        <v>3733065</v>
      </c>
      <c r="E18" s="27">
        <v>3733060</v>
      </c>
      <c r="F18" s="27">
        <v>3944055</v>
      </c>
      <c r="G18" s="27">
        <v>3880572</v>
      </c>
      <c r="H18" s="27">
        <v>3877061</v>
      </c>
      <c r="I18" s="22">
        <f>AVERAGE(D18:H18)</f>
        <v>3833562.6</v>
      </c>
      <c r="J18" s="22"/>
      <c r="K18" s="23"/>
      <c r="L18" s="27"/>
      <c r="M18" s="1" t="s">
        <v>51</v>
      </c>
      <c r="N18" s="23">
        <f>3560000+341800</f>
        <v>3901800</v>
      </c>
      <c r="O18" s="23">
        <f>3554300+341800</f>
        <v>3896100</v>
      </c>
      <c r="P18" s="23">
        <f>3554500+341900</f>
        <v>3896400</v>
      </c>
      <c r="Q18" s="27">
        <v>3814000</v>
      </c>
      <c r="R18" s="27">
        <v>3791800</v>
      </c>
      <c r="S18" s="27">
        <v>3733065</v>
      </c>
      <c r="T18" s="27">
        <v>3733060</v>
      </c>
      <c r="U18" s="27">
        <v>3944055</v>
      </c>
      <c r="V18" s="27">
        <v>3880572</v>
      </c>
      <c r="W18" s="27">
        <v>3877061</v>
      </c>
      <c r="Y18" s="27">
        <v>4007330</v>
      </c>
      <c r="Z18" s="20">
        <v>4060200</v>
      </c>
      <c r="AC18" s="27">
        <v>4007330</v>
      </c>
      <c r="AD18" s="28">
        <v>4007330</v>
      </c>
    </row>
    <row r="19" spans="2:30" ht="12.75">
      <c r="B19" s="9"/>
      <c r="D19" s="29"/>
      <c r="E19" s="29"/>
      <c r="F19" s="29"/>
      <c r="G19" s="29"/>
      <c r="H19" s="29"/>
      <c r="I19" s="22"/>
      <c r="J19" s="26"/>
      <c r="K19" s="19"/>
      <c r="L19" s="27"/>
      <c r="N19" s="19"/>
      <c r="O19" s="19"/>
      <c r="P19" s="19"/>
      <c r="Q19" s="29"/>
      <c r="R19" s="29"/>
      <c r="S19" s="29"/>
      <c r="T19" s="29"/>
      <c r="U19" s="29"/>
      <c r="V19" s="29"/>
      <c r="W19" s="29"/>
      <c r="Y19" s="29"/>
      <c r="Z19" s="20"/>
      <c r="AC19" s="29"/>
      <c r="AD19" s="30"/>
    </row>
    <row r="20" spans="2:30" ht="12.75">
      <c r="B20" s="9"/>
      <c r="C20" s="1" t="s">
        <v>52</v>
      </c>
      <c r="D20" s="29">
        <v>138941</v>
      </c>
      <c r="E20" s="29">
        <v>341322</v>
      </c>
      <c r="F20" s="29">
        <v>161167</v>
      </c>
      <c r="G20" s="29">
        <v>305571</v>
      </c>
      <c r="H20" s="29">
        <v>490494</v>
      </c>
      <c r="I20" s="31">
        <f>AVERAGE(D20:H20)</f>
        <v>287499</v>
      </c>
      <c r="J20" s="31"/>
      <c r="K20" s="23"/>
      <c r="L20" s="27"/>
      <c r="M20" s="1" t="s">
        <v>52</v>
      </c>
      <c r="N20" s="32">
        <v>167817</v>
      </c>
      <c r="O20" s="32">
        <v>24978</v>
      </c>
      <c r="P20" s="32">
        <v>55011</v>
      </c>
      <c r="Q20" s="29">
        <v>89980</v>
      </c>
      <c r="R20" s="29">
        <v>224873</v>
      </c>
      <c r="S20" s="29">
        <v>138941</v>
      </c>
      <c r="T20" s="29">
        <v>341322</v>
      </c>
      <c r="U20" s="29">
        <v>161167</v>
      </c>
      <c r="V20" s="29">
        <v>305571</v>
      </c>
      <c r="W20" s="29">
        <v>490494</v>
      </c>
      <c r="Y20" s="29">
        <f>AVERAGE(S20:W20)</f>
        <v>287499</v>
      </c>
      <c r="Z20" s="20">
        <v>314600</v>
      </c>
      <c r="AC20" s="29">
        <v>227000</v>
      </c>
      <c r="AD20" s="30">
        <v>333000</v>
      </c>
    </row>
    <row r="21" spans="2:30" ht="12.75">
      <c r="B21" s="9"/>
      <c r="D21" s="27"/>
      <c r="E21" s="27"/>
      <c r="F21" s="27"/>
      <c r="G21" s="27"/>
      <c r="H21" s="27"/>
      <c r="I21" s="26"/>
      <c r="J21" s="26"/>
      <c r="K21" s="19"/>
      <c r="L21" s="29"/>
      <c r="N21" s="19"/>
      <c r="O21" s="19"/>
      <c r="P21" s="19"/>
      <c r="Q21" s="27"/>
      <c r="R21" s="27"/>
      <c r="S21" s="27"/>
      <c r="T21" s="27"/>
      <c r="U21" s="27"/>
      <c r="V21" s="27"/>
      <c r="W21" s="27"/>
      <c r="Y21" s="27"/>
      <c r="Z21" s="20"/>
      <c r="AC21" s="27"/>
      <c r="AD21" s="28"/>
    </row>
    <row r="22" spans="2:30" ht="12.75">
      <c r="B22" s="9"/>
      <c r="C22" s="9" t="s">
        <v>53</v>
      </c>
      <c r="D22" s="23">
        <f aca="true" t="shared" si="0" ref="D22:I22">SUM(D14:D20)</f>
        <v>7247052</v>
      </c>
      <c r="E22" s="23">
        <f t="shared" si="0"/>
        <v>7444227</v>
      </c>
      <c r="F22" s="23">
        <f t="shared" si="0"/>
        <v>7488219</v>
      </c>
      <c r="G22" s="23">
        <f t="shared" si="0"/>
        <v>7571723</v>
      </c>
      <c r="H22" s="23">
        <f t="shared" si="0"/>
        <v>7792893</v>
      </c>
      <c r="I22" s="33">
        <f t="shared" si="0"/>
        <v>7508822.800000001</v>
      </c>
      <c r="J22" s="22"/>
      <c r="K22" s="32"/>
      <c r="L22" s="29"/>
      <c r="M22" s="9" t="s">
        <v>53</v>
      </c>
      <c r="N22" s="23">
        <f aca="true" t="shared" si="1" ref="N22:W22">SUM(N14:N20)</f>
        <v>7343729</v>
      </c>
      <c r="O22" s="23">
        <f t="shared" si="1"/>
        <v>7224086</v>
      </c>
      <c r="P22" s="23">
        <f t="shared" si="1"/>
        <v>7270272</v>
      </c>
      <c r="Q22" s="23">
        <f t="shared" si="1"/>
        <v>7242589</v>
      </c>
      <c r="R22" s="23">
        <f t="shared" si="1"/>
        <v>7376735</v>
      </c>
      <c r="S22" s="23">
        <f t="shared" si="1"/>
        <v>7247052</v>
      </c>
      <c r="T22" s="23">
        <f t="shared" si="1"/>
        <v>7444227</v>
      </c>
      <c r="U22" s="23">
        <f t="shared" si="1"/>
        <v>7488219</v>
      </c>
      <c r="V22" s="23">
        <f t="shared" si="1"/>
        <v>7571723</v>
      </c>
      <c r="W22" s="23">
        <f t="shared" si="1"/>
        <v>7792893</v>
      </c>
      <c r="Y22" s="23">
        <f>SUM(Y14:Y20)</f>
        <v>8402035</v>
      </c>
      <c r="Z22" s="20">
        <f>Z14+Z16+Z18+Z20</f>
        <v>7953900</v>
      </c>
      <c r="AC22" s="23">
        <f>SUM(AC14:AC20)</f>
        <v>8341536</v>
      </c>
      <c r="AD22" s="34">
        <v>8402035</v>
      </c>
    </row>
    <row r="23" spans="2:26" ht="12.75">
      <c r="B23" s="9"/>
      <c r="C23" s="9"/>
      <c r="D23" s="35"/>
      <c r="E23" s="35"/>
      <c r="F23" s="35"/>
      <c r="G23" s="35"/>
      <c r="H23" s="35"/>
      <c r="I23" s="7"/>
      <c r="K23" s="19"/>
      <c r="L23" s="27"/>
      <c r="M23" s="9"/>
      <c r="N23" s="35"/>
      <c r="O23" s="35"/>
      <c r="P23" s="35"/>
      <c r="Q23" s="35"/>
      <c r="R23" s="35"/>
      <c r="Z23" s="20"/>
    </row>
    <row r="24" spans="2:26" ht="12.75">
      <c r="B24" s="9"/>
      <c r="C24" s="8"/>
      <c r="D24" s="35"/>
      <c r="E24" s="35"/>
      <c r="F24" s="35"/>
      <c r="G24" s="35"/>
      <c r="H24" s="35"/>
      <c r="I24" s="7"/>
      <c r="K24" s="23"/>
      <c r="L24" s="23"/>
      <c r="M24" s="8"/>
      <c r="N24" s="35"/>
      <c r="O24" s="35"/>
      <c r="P24" s="35"/>
      <c r="Q24" s="35"/>
      <c r="R24" s="35"/>
      <c r="Z24" s="20"/>
    </row>
    <row r="25" spans="2:26" ht="12.75">
      <c r="B25" s="8" t="s">
        <v>54</v>
      </c>
      <c r="C25" s="9"/>
      <c r="D25" s="35"/>
      <c r="E25" s="35"/>
      <c r="F25" s="35"/>
      <c r="G25" s="35"/>
      <c r="H25" s="35"/>
      <c r="I25" s="6"/>
      <c r="J25" s="6"/>
      <c r="K25" s="35"/>
      <c r="L25" s="35"/>
      <c r="M25" s="9"/>
      <c r="N25" s="35"/>
      <c r="O25" s="35"/>
      <c r="P25" s="35"/>
      <c r="Q25" s="35"/>
      <c r="R25" s="35"/>
      <c r="Z25" s="20"/>
    </row>
    <row r="26" spans="2:26" ht="12.75">
      <c r="B26" s="9"/>
      <c r="C26" s="9"/>
      <c r="D26" s="36"/>
      <c r="E26" s="36"/>
      <c r="F26" s="36"/>
      <c r="G26" s="36"/>
      <c r="H26" s="36"/>
      <c r="I26" s="10" t="s">
        <v>55</v>
      </c>
      <c r="J26" s="6"/>
      <c r="K26" s="35"/>
      <c r="L26" s="35"/>
      <c r="M26" s="9"/>
      <c r="N26" s="36"/>
      <c r="O26" s="36"/>
      <c r="P26" s="36"/>
      <c r="Q26" s="36"/>
      <c r="R26" s="36"/>
      <c r="Z26" s="20"/>
    </row>
    <row r="27" spans="2:30" ht="12.75">
      <c r="B27" s="9"/>
      <c r="C27" s="13" t="s">
        <v>45</v>
      </c>
      <c r="D27" s="14">
        <f>D12</f>
        <v>36585</v>
      </c>
      <c r="E27" s="14">
        <f>E12</f>
        <v>36677</v>
      </c>
      <c r="F27" s="14">
        <f>F12</f>
        <v>36769</v>
      </c>
      <c r="G27" s="14">
        <f>G12</f>
        <v>36860</v>
      </c>
      <c r="H27" s="14">
        <f>H12</f>
        <v>36950</v>
      </c>
      <c r="I27" s="15" t="s">
        <v>46</v>
      </c>
      <c r="J27" s="15"/>
      <c r="K27" s="35"/>
      <c r="L27" s="35"/>
      <c r="M27" s="13" t="s">
        <v>45</v>
      </c>
      <c r="N27" s="14">
        <f aca="true" t="shared" si="2" ref="N27:W27">N12</f>
        <v>36129</v>
      </c>
      <c r="O27" s="14">
        <f t="shared" si="2"/>
        <v>36219</v>
      </c>
      <c r="P27" s="14">
        <f t="shared" si="2"/>
        <v>36311</v>
      </c>
      <c r="Q27" s="14">
        <f t="shared" si="2"/>
        <v>36403</v>
      </c>
      <c r="R27" s="14">
        <f t="shared" si="2"/>
        <v>36494</v>
      </c>
      <c r="S27" s="14">
        <f t="shared" si="2"/>
        <v>36585</v>
      </c>
      <c r="T27" s="14">
        <f t="shared" si="2"/>
        <v>36677</v>
      </c>
      <c r="U27" s="14">
        <f t="shared" si="2"/>
        <v>36769</v>
      </c>
      <c r="V27" s="14">
        <f t="shared" si="2"/>
        <v>36860</v>
      </c>
      <c r="W27" s="14">
        <f t="shared" si="2"/>
        <v>36950</v>
      </c>
      <c r="Y27" s="14" t="str">
        <f>Y12</f>
        <v>PROJ</v>
      </c>
      <c r="Z27" s="20"/>
      <c r="AC27" s="14">
        <f>AC12</f>
        <v>0</v>
      </c>
      <c r="AD27" s="37" t="s">
        <v>48</v>
      </c>
    </row>
    <row r="28" spans="2:26" ht="12.75">
      <c r="B28" s="9"/>
      <c r="C28" s="9"/>
      <c r="D28" s="16"/>
      <c r="E28" s="16"/>
      <c r="F28" s="16"/>
      <c r="G28" s="19"/>
      <c r="H28" s="19"/>
      <c r="I28" s="11"/>
      <c r="J28" s="11"/>
      <c r="K28" s="36"/>
      <c r="L28" s="36"/>
      <c r="M28" s="9"/>
      <c r="N28" s="16"/>
      <c r="O28" s="16"/>
      <c r="P28" s="16"/>
      <c r="Q28" s="19"/>
      <c r="R28" s="19"/>
      <c r="Z28" s="20"/>
    </row>
    <row r="29" spans="2:30" ht="12.75">
      <c r="B29" s="9"/>
      <c r="C29" s="1" t="s">
        <v>49</v>
      </c>
      <c r="D29" s="36">
        <f aca="true" t="shared" si="3" ref="D29:I29">D14/D22</f>
        <v>0.4517123652486556</v>
      </c>
      <c r="E29" s="36">
        <f t="shared" si="3"/>
        <v>0.4400567043428418</v>
      </c>
      <c r="F29" s="36">
        <f t="shared" si="3"/>
        <v>0.4392278057038663</v>
      </c>
      <c r="G29" s="36">
        <f t="shared" si="3"/>
        <v>0.4347249628651233</v>
      </c>
      <c r="H29" s="36">
        <f t="shared" si="3"/>
        <v>0.42748886709980494</v>
      </c>
      <c r="I29" s="38">
        <f t="shared" si="3"/>
        <v>0.4384573038532751</v>
      </c>
      <c r="J29" s="38"/>
      <c r="K29" s="38"/>
      <c r="L29" s="17"/>
      <c r="M29" s="1" t="s">
        <v>49</v>
      </c>
      <c r="N29" s="36">
        <f aca="true" t="shared" si="4" ref="N29:W29">N14/N22</f>
        <v>0.4311341009451738</v>
      </c>
      <c r="O29" s="36">
        <f t="shared" si="4"/>
        <v>0.4422639763701595</v>
      </c>
      <c r="P29" s="36">
        <f t="shared" si="4"/>
        <v>0.4426584039771827</v>
      </c>
      <c r="Q29" s="36">
        <f t="shared" si="4"/>
        <v>0.44698560141960286</v>
      </c>
      <c r="R29" s="36">
        <f t="shared" si="4"/>
        <v>0.4417694278024085</v>
      </c>
      <c r="S29" s="36">
        <f t="shared" si="4"/>
        <v>0.4517123652486556</v>
      </c>
      <c r="T29" s="36">
        <f t="shared" si="4"/>
        <v>0.4400567043428418</v>
      </c>
      <c r="U29" s="36">
        <f t="shared" si="4"/>
        <v>0.4392278057038663</v>
      </c>
      <c r="V29" s="36">
        <f t="shared" si="4"/>
        <v>0.4347249628651233</v>
      </c>
      <c r="W29" s="36">
        <f t="shared" si="4"/>
        <v>0.42748886709980494</v>
      </c>
      <c r="X29" s="39">
        <f>AVERAGE(N29:W29)</f>
        <v>0.43980222157748194</v>
      </c>
      <c r="Y29" s="36">
        <f>Y14/Y22</f>
        <v>0.47854394798403005</v>
      </c>
      <c r="Z29" s="40">
        <f>Z14/Z22</f>
        <v>0.43959567004865535</v>
      </c>
      <c r="AB29" s="1">
        <v>44</v>
      </c>
      <c r="AC29" s="36">
        <f>AC14/AC22</f>
        <v>0.48201470328726026</v>
      </c>
      <c r="AD29" s="39">
        <v>0.47854394798403</v>
      </c>
    </row>
    <row r="30" spans="2:30" ht="12.75">
      <c r="B30" s="9"/>
      <c r="D30" s="36"/>
      <c r="E30" s="36"/>
      <c r="F30" s="36"/>
      <c r="G30" s="36"/>
      <c r="H30" s="36"/>
      <c r="I30" s="38"/>
      <c r="J30" s="38"/>
      <c r="K30" s="38"/>
      <c r="L30" s="1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9"/>
      <c r="Y30" s="36"/>
      <c r="Z30" s="40"/>
      <c r="AC30" s="36"/>
      <c r="AD30" s="39"/>
    </row>
    <row r="31" spans="2:30" ht="12.75">
      <c r="B31" s="9"/>
      <c r="C31" s="1" t="s">
        <v>50</v>
      </c>
      <c r="D31" s="36">
        <f aca="true" t="shared" si="5" ref="D31:I31">D16/D22</f>
        <v>0.014000589481074511</v>
      </c>
      <c r="E31" s="36">
        <f t="shared" si="5"/>
        <v>0.012622264205538063</v>
      </c>
      <c r="F31" s="36">
        <f t="shared" si="5"/>
        <v>0.012548110572086634</v>
      </c>
      <c r="G31" s="36">
        <f t="shared" si="5"/>
        <v>0.012409724972770398</v>
      </c>
      <c r="H31" s="36">
        <f t="shared" si="5"/>
        <v>0.01205752472156361</v>
      </c>
      <c r="I31" s="38">
        <f t="shared" si="5"/>
        <v>0.012713444243217457</v>
      </c>
      <c r="J31" s="38"/>
      <c r="K31" s="38"/>
      <c r="L31" s="19"/>
      <c r="M31" s="1" t="s">
        <v>50</v>
      </c>
      <c r="N31" s="36">
        <f aca="true" t="shared" si="6" ref="N31:W31">N16/N22</f>
        <v>0.014703701620797826</v>
      </c>
      <c r="O31" s="36">
        <f t="shared" si="6"/>
        <v>0.014957601556792098</v>
      </c>
      <c r="P31" s="36">
        <f t="shared" si="6"/>
        <v>0.01383909707917393</v>
      </c>
      <c r="Q31" s="36">
        <f t="shared" si="6"/>
        <v>0.013983397373508285</v>
      </c>
      <c r="R31" s="36">
        <f t="shared" si="6"/>
        <v>0.013725042312079803</v>
      </c>
      <c r="S31" s="36">
        <f t="shared" si="6"/>
        <v>0.014000589481074511</v>
      </c>
      <c r="T31" s="36">
        <f t="shared" si="6"/>
        <v>0.012622264205538063</v>
      </c>
      <c r="U31" s="36">
        <f t="shared" si="6"/>
        <v>0.012548110572086634</v>
      </c>
      <c r="V31" s="36">
        <f t="shared" si="6"/>
        <v>0.012409724972770398</v>
      </c>
      <c r="W31" s="36">
        <f t="shared" si="6"/>
        <v>0.01205752472156361</v>
      </c>
      <c r="X31" s="39">
        <f>AVERAGE(N31:W31)</f>
        <v>0.013484705389538516</v>
      </c>
      <c r="Y31" s="36">
        <f>Y16/Y22</f>
        <v>0.010290721235986282</v>
      </c>
      <c r="Z31" s="40">
        <f>Z16/Z22</f>
        <v>0.01038484265580407</v>
      </c>
      <c r="AB31" s="1">
        <v>1</v>
      </c>
      <c r="AC31" s="36">
        <f>AC16/AC22</f>
        <v>0.010365357171628823</v>
      </c>
      <c r="AD31" s="39">
        <v>0.0102907212359863</v>
      </c>
    </row>
    <row r="32" spans="2:30" ht="12.75">
      <c r="B32" s="9"/>
      <c r="D32" s="36"/>
      <c r="E32" s="36"/>
      <c r="F32" s="36"/>
      <c r="G32" s="36"/>
      <c r="H32" s="36"/>
      <c r="I32" s="38"/>
      <c r="J32" s="38"/>
      <c r="K32" s="38"/>
      <c r="L32" s="19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9"/>
      <c r="Y32" s="36"/>
      <c r="Z32" s="40"/>
      <c r="AC32" s="36"/>
      <c r="AD32" s="39"/>
    </row>
    <row r="33" spans="3:30" ht="12.75">
      <c r="C33" s="1" t="s">
        <v>56</v>
      </c>
      <c r="D33" s="36">
        <f aca="true" t="shared" si="7" ref="D33:I33">D18/D22</f>
        <v>0.5151149736472155</v>
      </c>
      <c r="E33" s="36">
        <f t="shared" si="7"/>
        <v>0.5014704683239778</v>
      </c>
      <c r="F33" s="36">
        <f t="shared" si="7"/>
        <v>0.5267013424687499</v>
      </c>
      <c r="G33" s="36">
        <f t="shared" si="7"/>
        <v>0.5125084475488604</v>
      </c>
      <c r="H33" s="36">
        <f t="shared" si="7"/>
        <v>0.4975124129126372</v>
      </c>
      <c r="I33" s="38">
        <f t="shared" si="7"/>
        <v>0.5105410930725386</v>
      </c>
      <c r="J33" s="38"/>
      <c r="K33" s="38"/>
      <c r="L33" s="36"/>
      <c r="M33" s="1" t="s">
        <v>56</v>
      </c>
      <c r="N33" s="36">
        <f aca="true" t="shared" si="8" ref="N33:W33">N18/N22</f>
        <v>0.5313104554920259</v>
      </c>
      <c r="O33" s="36">
        <f t="shared" si="8"/>
        <v>0.5393208220389403</v>
      </c>
      <c r="P33" s="36">
        <f t="shared" si="8"/>
        <v>0.5359359319706333</v>
      </c>
      <c r="Q33" s="36">
        <f t="shared" si="8"/>
        <v>0.5266072670974427</v>
      </c>
      <c r="R33" s="36">
        <f t="shared" si="8"/>
        <v>0.514021447157855</v>
      </c>
      <c r="S33" s="36">
        <f t="shared" si="8"/>
        <v>0.5151149736472155</v>
      </c>
      <c r="T33" s="36">
        <f t="shared" si="8"/>
        <v>0.5014704683239778</v>
      </c>
      <c r="U33" s="36">
        <f t="shared" si="8"/>
        <v>0.5267013424687499</v>
      </c>
      <c r="V33" s="36">
        <f t="shared" si="8"/>
        <v>0.5125084475488604</v>
      </c>
      <c r="W33" s="36">
        <f t="shared" si="8"/>
        <v>0.4975124129126372</v>
      </c>
      <c r="X33" s="39">
        <f>AVERAGE(N33:W33)</f>
        <v>0.5200503568658339</v>
      </c>
      <c r="Y33" s="36">
        <f>Y18/Y22</f>
        <v>0.476947549016399</v>
      </c>
      <c r="Z33" s="40">
        <f>Z18/Z22</f>
        <v>0.510466563572587</v>
      </c>
      <c r="AB33" s="1">
        <v>52</v>
      </c>
      <c r="AC33" s="36">
        <f>AC18/AC22</f>
        <v>0.48040672605141305</v>
      </c>
      <c r="AD33" s="39">
        <v>0.476947549016399</v>
      </c>
    </row>
    <row r="34" spans="4:30" ht="12.75">
      <c r="D34" s="36"/>
      <c r="E34" s="36"/>
      <c r="F34" s="36"/>
      <c r="G34" s="36"/>
      <c r="H34" s="36"/>
      <c r="I34" s="38"/>
      <c r="J34" s="38"/>
      <c r="K34" s="38"/>
      <c r="L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9"/>
      <c r="Y34" s="36"/>
      <c r="Z34" s="40"/>
      <c r="AC34" s="36"/>
      <c r="AD34" s="39"/>
    </row>
    <row r="35" spans="2:30" ht="12.75">
      <c r="B35" s="8"/>
      <c r="C35" s="1" t="s">
        <v>52</v>
      </c>
      <c r="D35" s="41">
        <f aca="true" t="shared" si="9" ref="D35:I35">D20/D22</f>
        <v>0.01917207162305445</v>
      </c>
      <c r="E35" s="41">
        <f t="shared" si="9"/>
        <v>0.0458505631276424</v>
      </c>
      <c r="F35" s="41">
        <f t="shared" si="9"/>
        <v>0.021522741255297153</v>
      </c>
      <c r="G35" s="41">
        <f t="shared" si="9"/>
        <v>0.04035686461324589</v>
      </c>
      <c r="H35" s="41">
        <f t="shared" si="9"/>
        <v>0.06294119526599429</v>
      </c>
      <c r="I35" s="42">
        <f t="shared" si="9"/>
        <v>0.03828815883096881</v>
      </c>
      <c r="J35" s="42"/>
      <c r="K35" s="42"/>
      <c r="L35" s="36"/>
      <c r="M35" s="1" t="s">
        <v>52</v>
      </c>
      <c r="N35" s="41">
        <f aca="true" t="shared" si="10" ref="N35:W35">N20/N22</f>
        <v>0.022851741942002488</v>
      </c>
      <c r="O35" s="41">
        <f t="shared" si="10"/>
        <v>0.003457600034108121</v>
      </c>
      <c r="P35" s="41">
        <f t="shared" si="10"/>
        <v>0.0075665669730100886</v>
      </c>
      <c r="Q35" s="41">
        <f t="shared" si="10"/>
        <v>0.012423734109446222</v>
      </c>
      <c r="R35" s="41">
        <f t="shared" si="10"/>
        <v>0.03048408272765661</v>
      </c>
      <c r="S35" s="41">
        <f t="shared" si="10"/>
        <v>0.01917207162305445</v>
      </c>
      <c r="T35" s="41">
        <f t="shared" si="10"/>
        <v>0.0458505631276424</v>
      </c>
      <c r="U35" s="41">
        <f t="shared" si="10"/>
        <v>0.021522741255297153</v>
      </c>
      <c r="V35" s="41">
        <f t="shared" si="10"/>
        <v>0.04035686461324589</v>
      </c>
      <c r="W35" s="41">
        <f t="shared" si="10"/>
        <v>0.06294119526599429</v>
      </c>
      <c r="X35" s="39">
        <f>AVERAGE(N35:W35)</f>
        <v>0.026662716167145772</v>
      </c>
      <c r="Y35" s="41">
        <f>Y20/Y22</f>
        <v>0.034217781763584657</v>
      </c>
      <c r="Z35" s="43">
        <f>Z20/Z22</f>
        <v>0.03955292372295352</v>
      </c>
      <c r="AB35" s="1">
        <f>100-AB29-AB31-AB33</f>
        <v>3</v>
      </c>
      <c r="AC35" s="41">
        <f>AC20/AC22</f>
        <v>0.02721321348969782</v>
      </c>
      <c r="AD35" s="44">
        <v>0.0342177817635846</v>
      </c>
    </row>
    <row r="36" spans="2:30" ht="12.75">
      <c r="B36" s="9"/>
      <c r="D36" s="36"/>
      <c r="E36" s="36"/>
      <c r="F36" s="36"/>
      <c r="G36" s="36"/>
      <c r="H36" s="36"/>
      <c r="I36" s="38"/>
      <c r="J36" s="38"/>
      <c r="K36" s="36"/>
      <c r="L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9"/>
      <c r="Y36" s="36"/>
      <c r="Z36" s="40"/>
      <c r="AC36" s="36"/>
      <c r="AD36" s="39"/>
    </row>
    <row r="37" spans="2:30" ht="12.75">
      <c r="B37" s="9"/>
      <c r="C37" s="9" t="s">
        <v>53</v>
      </c>
      <c r="D37" s="36">
        <f aca="true" t="shared" si="11" ref="D37:I37">SUM(D29:D35)</f>
        <v>1</v>
      </c>
      <c r="E37" s="36">
        <f t="shared" si="11"/>
        <v>1</v>
      </c>
      <c r="F37" s="36">
        <f t="shared" si="11"/>
        <v>1</v>
      </c>
      <c r="G37" s="36">
        <f t="shared" si="11"/>
        <v>1</v>
      </c>
      <c r="H37" s="36">
        <f t="shared" si="11"/>
        <v>1</v>
      </c>
      <c r="I37" s="45">
        <f t="shared" si="11"/>
        <v>0.9999999999999999</v>
      </c>
      <c r="J37" s="45"/>
      <c r="K37" s="36"/>
      <c r="L37" s="36"/>
      <c r="M37" s="9" t="s">
        <v>53</v>
      </c>
      <c r="N37" s="36">
        <f aca="true" t="shared" si="12" ref="N37:W37">SUM(N29:N35)</f>
        <v>1</v>
      </c>
      <c r="O37" s="36">
        <f t="shared" si="12"/>
        <v>1</v>
      </c>
      <c r="P37" s="36">
        <f t="shared" si="12"/>
        <v>1</v>
      </c>
      <c r="Q37" s="36">
        <f t="shared" si="12"/>
        <v>1</v>
      </c>
      <c r="R37" s="36">
        <f t="shared" si="12"/>
        <v>0.9999999999999999</v>
      </c>
      <c r="S37" s="36">
        <f t="shared" si="12"/>
        <v>1</v>
      </c>
      <c r="T37" s="36">
        <f t="shared" si="12"/>
        <v>1</v>
      </c>
      <c r="U37" s="36">
        <f t="shared" si="12"/>
        <v>1</v>
      </c>
      <c r="V37" s="36">
        <f t="shared" si="12"/>
        <v>1</v>
      </c>
      <c r="W37" s="36">
        <f t="shared" si="12"/>
        <v>1</v>
      </c>
      <c r="X37" s="39">
        <f>AVERAGE(N37:W37)</f>
        <v>1</v>
      </c>
      <c r="Y37" s="36">
        <f>SUM(Y29:Y35)</f>
        <v>1</v>
      </c>
      <c r="Z37" s="46">
        <f>SUM(Z29:Z35)</f>
        <v>1</v>
      </c>
      <c r="AC37" s="36">
        <f>SUM(AC29:AC35)</f>
        <v>1</v>
      </c>
      <c r="AD37" s="39">
        <v>1</v>
      </c>
    </row>
    <row r="38" spans="2:18" ht="12.75">
      <c r="B38" s="9"/>
      <c r="C38" s="9"/>
      <c r="D38" s="9"/>
      <c r="E38" s="9"/>
      <c r="F38" s="9"/>
      <c r="G38" s="9"/>
      <c r="H38" s="9"/>
      <c r="K38" s="36"/>
      <c r="L38" s="36"/>
      <c r="M38" s="38"/>
      <c r="N38" s="38"/>
      <c r="O38" s="3"/>
      <c r="R38" s="47"/>
    </row>
    <row r="39" spans="2:26" ht="12.75">
      <c r="B39" s="9"/>
      <c r="C39" s="9"/>
      <c r="D39" s="48"/>
      <c r="E39" s="48"/>
      <c r="F39" s="48"/>
      <c r="G39" s="48"/>
      <c r="H39" s="48"/>
      <c r="K39" s="41"/>
      <c r="L39" s="41"/>
      <c r="M39" s="42"/>
      <c r="N39" s="42"/>
      <c r="O39" s="42"/>
      <c r="R39" s="49"/>
      <c r="Z39" s="1" t="s">
        <v>57</v>
      </c>
    </row>
    <row r="40" spans="2:23" ht="12.75">
      <c r="B40" s="9"/>
      <c r="C40" s="9"/>
      <c r="D40" s="48"/>
      <c r="E40" s="48"/>
      <c r="F40" s="48"/>
      <c r="G40" s="48"/>
      <c r="H40" s="48"/>
      <c r="K40" s="36"/>
      <c r="L40" s="36"/>
      <c r="M40" s="38" t="s">
        <v>58</v>
      </c>
      <c r="N40" s="38"/>
      <c r="O40" s="38"/>
      <c r="R40" s="47"/>
      <c r="W40" s="50">
        <v>36950</v>
      </c>
    </row>
    <row r="41" spans="2:23" ht="12.75">
      <c r="B41" s="9"/>
      <c r="C41" s="9" t="s">
        <v>66</v>
      </c>
      <c r="D41" s="48"/>
      <c r="E41" s="48"/>
      <c r="F41" s="48"/>
      <c r="G41" s="48"/>
      <c r="H41" s="48"/>
      <c r="K41" s="36"/>
      <c r="L41" s="36"/>
      <c r="M41" s="38"/>
      <c r="N41" s="38"/>
      <c r="O41" s="38"/>
      <c r="R41" s="47"/>
      <c r="W41" s="20"/>
    </row>
    <row r="42" spans="2:25" ht="12.75">
      <c r="B42" s="9"/>
      <c r="C42" s="9" t="s">
        <v>59</v>
      </c>
      <c r="D42" s="9"/>
      <c r="E42" s="9"/>
      <c r="F42" s="9"/>
      <c r="G42" s="9"/>
      <c r="H42" s="9"/>
      <c r="I42" s="9"/>
      <c r="J42" s="9"/>
      <c r="K42" s="9"/>
      <c r="L42" s="9"/>
      <c r="M42" s="9" t="s">
        <v>60</v>
      </c>
      <c r="N42" s="39">
        <f aca="true" t="shared" si="13" ref="N42:W42">N14/N48</f>
        <v>0.44121667043854496</v>
      </c>
      <c r="O42" s="39">
        <f t="shared" si="13"/>
        <v>0.4437984539195689</v>
      </c>
      <c r="P42" s="39">
        <f t="shared" si="13"/>
        <v>0.4460333451554975</v>
      </c>
      <c r="Q42" s="39">
        <f t="shared" si="13"/>
        <v>0.45260869145790017</v>
      </c>
      <c r="R42" s="39">
        <f t="shared" si="13"/>
        <v>0.4556597988048427</v>
      </c>
      <c r="S42" s="39">
        <f t="shared" si="13"/>
        <v>0.4605419076882733</v>
      </c>
      <c r="T42" s="39">
        <f t="shared" si="13"/>
        <v>0.46120312745278164</v>
      </c>
      <c r="U42" s="39">
        <f t="shared" si="13"/>
        <v>0.44888913030779637</v>
      </c>
      <c r="V42" s="39">
        <f t="shared" si="13"/>
        <v>0.4530069010392296</v>
      </c>
      <c r="W42" s="51">
        <f t="shared" si="13"/>
        <v>0.45620281773154275</v>
      </c>
      <c r="X42" s="39">
        <f>AVERAGE(N42:W42)</f>
        <v>0.45191608439959774</v>
      </c>
      <c r="Y42" s="39">
        <f>Y14/Y48</f>
        <v>0.4954988184167277</v>
      </c>
    </row>
    <row r="43" spans="2:25" ht="12.75">
      <c r="B43" s="9"/>
      <c r="C43" s="9"/>
      <c r="D43" s="9"/>
      <c r="E43" s="9"/>
      <c r="F43" s="9"/>
      <c r="G43" s="48"/>
      <c r="H43" s="48"/>
      <c r="I43" s="48"/>
      <c r="J43" s="48"/>
      <c r="K43" s="48"/>
      <c r="L43" s="48"/>
      <c r="M43" s="48"/>
      <c r="N43" s="39"/>
      <c r="O43" s="39"/>
      <c r="P43" s="39"/>
      <c r="Q43" s="39"/>
      <c r="R43" s="39"/>
      <c r="S43" s="39"/>
      <c r="T43" s="39"/>
      <c r="U43" s="39"/>
      <c r="V43" s="39"/>
      <c r="W43" s="51"/>
      <c r="Y43" s="39"/>
    </row>
    <row r="44" spans="2:25" ht="12.75">
      <c r="B44" s="9"/>
      <c r="C44" s="9"/>
      <c r="D44" s="9"/>
      <c r="E44" s="9"/>
      <c r="F44" s="9"/>
      <c r="G44" s="48"/>
      <c r="H44" s="48"/>
      <c r="I44" s="48"/>
      <c r="J44" s="48"/>
      <c r="K44" s="48"/>
      <c r="L44" s="48"/>
      <c r="M44" s="9" t="s">
        <v>61</v>
      </c>
      <c r="N44" s="39">
        <f aca="true" t="shared" si="14" ref="N44:W44">N16/N48</f>
        <v>0.015047564685854565</v>
      </c>
      <c r="O44" s="39">
        <f t="shared" si="14"/>
        <v>0.015009498398968316</v>
      </c>
      <c r="P44" s="39">
        <f t="shared" si="14"/>
        <v>0.013944609903924474</v>
      </c>
      <c r="Q44" s="39">
        <f t="shared" si="14"/>
        <v>0.01415930886198309</v>
      </c>
      <c r="R44" s="39">
        <f t="shared" si="14"/>
        <v>0.014156593066253236</v>
      </c>
      <c r="S44" s="39">
        <f t="shared" si="14"/>
        <v>0.014274256550017296</v>
      </c>
      <c r="T44" s="39">
        <f t="shared" si="14"/>
        <v>0.013228812718176577</v>
      </c>
      <c r="U44" s="39">
        <f t="shared" si="14"/>
        <v>0.012824120806021303</v>
      </c>
      <c r="V44" s="39">
        <f t="shared" si="14"/>
        <v>0.012931603963143077</v>
      </c>
      <c r="W44" s="51">
        <f t="shared" si="14"/>
        <v>0.012867415215191611</v>
      </c>
      <c r="X44" s="39">
        <f>AVERAGE(N44:W44)</f>
        <v>0.013844378416953355</v>
      </c>
      <c r="Y44" s="39">
        <f>Y16/Y48</f>
        <v>0.010655322744270283</v>
      </c>
    </row>
    <row r="45" spans="2:25" ht="12.75">
      <c r="B45" s="9"/>
      <c r="C45" s="9"/>
      <c r="D45" s="9"/>
      <c r="E45" s="9"/>
      <c r="F45" s="9"/>
      <c r="G45" s="48"/>
      <c r="H45" s="48"/>
      <c r="I45" s="48"/>
      <c r="J45" s="48"/>
      <c r="K45" s="48"/>
      <c r="L45" s="48"/>
      <c r="M45" s="48"/>
      <c r="N45" s="39"/>
      <c r="O45" s="39"/>
      <c r="P45" s="39"/>
      <c r="Q45" s="39"/>
      <c r="R45" s="39"/>
      <c r="S45" s="39"/>
      <c r="T45" s="39"/>
      <c r="U45" s="39"/>
      <c r="V45" s="39"/>
      <c r="W45" s="51"/>
      <c r="Y45" s="39"/>
    </row>
    <row r="46" spans="2:25" ht="12.75">
      <c r="B46" s="9"/>
      <c r="C46" s="9"/>
      <c r="D46" s="9"/>
      <c r="E46" s="9"/>
      <c r="F46" s="9"/>
      <c r="G46" s="48"/>
      <c r="H46" s="48"/>
      <c r="I46" s="48"/>
      <c r="J46" s="48"/>
      <c r="K46" s="48"/>
      <c r="L46" s="48"/>
      <c r="M46" s="9" t="s">
        <v>62</v>
      </c>
      <c r="N46" s="39">
        <f aca="true" t="shared" si="15" ref="N46:W46">N18/N48</f>
        <v>0.5437357648756005</v>
      </c>
      <c r="O46" s="39">
        <f t="shared" si="15"/>
        <v>0.5411920476814628</v>
      </c>
      <c r="P46" s="39">
        <f t="shared" si="15"/>
        <v>0.540022044940578</v>
      </c>
      <c r="Q46" s="39">
        <f t="shared" si="15"/>
        <v>0.5332319996801167</v>
      </c>
      <c r="R46" s="39">
        <f t="shared" si="15"/>
        <v>0.5301836081289041</v>
      </c>
      <c r="S46" s="39">
        <f t="shared" si="15"/>
        <v>0.5251838357617094</v>
      </c>
      <c r="T46" s="39">
        <f t="shared" si="15"/>
        <v>0.5255680598290418</v>
      </c>
      <c r="U46" s="39">
        <f t="shared" si="15"/>
        <v>0.5382867488861823</v>
      </c>
      <c r="V46" s="39">
        <f t="shared" si="15"/>
        <v>0.5340614949976273</v>
      </c>
      <c r="W46" s="51">
        <f t="shared" si="15"/>
        <v>0.5309297670532657</v>
      </c>
      <c r="X46" s="39">
        <f>AVERAGE(N46:W46)</f>
        <v>0.534239537183449</v>
      </c>
      <c r="Y46" s="39">
        <f>Y18/Y48</f>
        <v>0.493845858839002</v>
      </c>
    </row>
    <row r="47" spans="2:23" ht="12.75">
      <c r="B47" s="9"/>
      <c r="C47" s="9"/>
      <c r="D47" s="9"/>
      <c r="E47" s="9"/>
      <c r="F47" s="9"/>
      <c r="G47" s="48"/>
      <c r="H47" s="48"/>
      <c r="I47" s="48"/>
      <c r="J47" s="48"/>
      <c r="K47" s="48"/>
      <c r="L47" s="48"/>
      <c r="M47" s="48"/>
      <c r="W47" s="20"/>
    </row>
    <row r="48" spans="2:25" ht="12.75">
      <c r="B48" s="9"/>
      <c r="C48" s="9"/>
      <c r="D48" s="9"/>
      <c r="E48" s="9"/>
      <c r="F48" s="9"/>
      <c r="G48" s="48"/>
      <c r="H48" s="48"/>
      <c r="I48" s="48"/>
      <c r="J48" s="48"/>
      <c r="K48" s="48"/>
      <c r="L48" s="48"/>
      <c r="M48" s="9" t="s">
        <v>63</v>
      </c>
      <c r="N48" s="34">
        <f aca="true" t="shared" si="16" ref="N48:W48">N14+N16+N18</f>
        <v>7175912</v>
      </c>
      <c r="O48" s="34">
        <f t="shared" si="16"/>
        <v>7199108</v>
      </c>
      <c r="P48" s="34">
        <f t="shared" si="16"/>
        <v>7215261</v>
      </c>
      <c r="Q48" s="34">
        <f t="shared" si="16"/>
        <v>7152609</v>
      </c>
      <c r="R48" s="34">
        <f t="shared" si="16"/>
        <v>7151862</v>
      </c>
      <c r="S48" s="34">
        <f t="shared" si="16"/>
        <v>7108111</v>
      </c>
      <c r="T48" s="34">
        <f t="shared" si="16"/>
        <v>7102905</v>
      </c>
      <c r="U48" s="34">
        <f t="shared" si="16"/>
        <v>7327052</v>
      </c>
      <c r="V48" s="34">
        <f t="shared" si="16"/>
        <v>7266152</v>
      </c>
      <c r="W48" s="52">
        <f t="shared" si="16"/>
        <v>7302399</v>
      </c>
      <c r="X48" s="53">
        <f>AVERAGE(N48:W48)</f>
        <v>7200137.1</v>
      </c>
      <c r="Y48" s="53">
        <f>Y14+Y16+Y18</f>
        <v>8114536</v>
      </c>
    </row>
    <row r="49" spans="2:13" ht="12.75">
      <c r="B49" s="9"/>
      <c r="C49" s="9"/>
      <c r="D49" s="9"/>
      <c r="E49" s="9"/>
      <c r="F49" s="9"/>
      <c r="G49" s="48"/>
      <c r="H49" s="48"/>
      <c r="I49" s="48"/>
      <c r="J49" s="48"/>
      <c r="K49" s="48"/>
      <c r="L49" s="48"/>
      <c r="M49" s="48"/>
    </row>
    <row r="50" spans="2:25" ht="12.75">
      <c r="B50" s="9"/>
      <c r="C50" s="9"/>
      <c r="D50" s="9"/>
      <c r="E50" s="9"/>
      <c r="F50" s="9"/>
      <c r="G50" s="48"/>
      <c r="H50" s="48"/>
      <c r="I50" s="48"/>
      <c r="J50" s="48"/>
      <c r="K50" s="48"/>
      <c r="L50" s="48"/>
      <c r="M50" s="9"/>
      <c r="Y50" s="34">
        <f>Y48-X48</f>
        <v>914398.9000000004</v>
      </c>
    </row>
    <row r="51" spans="2:13" ht="12.75">
      <c r="B51" s="9"/>
      <c r="C51" s="9"/>
      <c r="D51" s="9"/>
      <c r="E51" s="9"/>
      <c r="F51" s="9"/>
      <c r="G51" s="54"/>
      <c r="H51" s="54"/>
      <c r="I51" s="54"/>
      <c r="J51" s="54"/>
      <c r="K51" s="54"/>
      <c r="L51" s="54"/>
      <c r="M51" s="54"/>
    </row>
    <row r="52" spans="2:23" ht="12.75">
      <c r="B52" s="9"/>
      <c r="C52" s="9"/>
      <c r="D52" s="9"/>
      <c r="E52" s="9"/>
      <c r="F52" s="9"/>
      <c r="G52" s="48"/>
      <c r="H52" s="48"/>
      <c r="I52" s="48"/>
      <c r="J52" s="48"/>
      <c r="K52" s="48"/>
      <c r="L52" s="48"/>
      <c r="M52" s="9"/>
      <c r="W52" s="1">
        <f>2315830+116724+173500+140000+200000+325000+398376+359700</f>
        <v>4029130</v>
      </c>
    </row>
    <row r="53" spans="2:23" ht="12.75">
      <c r="B53" s="9"/>
      <c r="C53" s="9"/>
      <c r="D53" s="9"/>
      <c r="E53" s="9"/>
      <c r="F53" s="9"/>
      <c r="G53" s="48"/>
      <c r="H53" s="48"/>
      <c r="I53" s="48"/>
      <c r="J53" s="48"/>
      <c r="K53" s="48"/>
      <c r="L53" s="48"/>
      <c r="M53" s="48"/>
      <c r="W53" s="1" t="s">
        <v>64</v>
      </c>
    </row>
    <row r="54" spans="2:13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 ht="12.7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 ht="12.75">
      <c r="B57" s="9"/>
      <c r="C57" s="13"/>
      <c r="D57" s="13"/>
      <c r="E57" s="13"/>
      <c r="F57" s="13"/>
      <c r="G57" s="55"/>
      <c r="H57" s="55"/>
      <c r="I57" s="55"/>
      <c r="J57" s="55"/>
      <c r="K57" s="55"/>
      <c r="L57" s="55"/>
      <c r="M57" s="56"/>
    </row>
    <row r="58" spans="2:13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 ht="12.75">
      <c r="B59" s="9"/>
      <c r="C59" s="9"/>
      <c r="D59" s="9"/>
      <c r="E59" s="9"/>
      <c r="F59" s="9"/>
      <c r="G59" s="57"/>
      <c r="H59" s="57"/>
      <c r="I59" s="57"/>
      <c r="J59" s="57"/>
      <c r="K59" s="57"/>
      <c r="L59" s="57"/>
      <c r="M59" s="57"/>
    </row>
    <row r="60" spans="2:13" ht="12.75">
      <c r="B60" s="9"/>
      <c r="C60" s="9"/>
      <c r="D60" s="9"/>
      <c r="E60" s="9"/>
      <c r="F60" s="9"/>
      <c r="G60" s="57"/>
      <c r="H60" s="57"/>
      <c r="I60" s="57"/>
      <c r="J60" s="57"/>
      <c r="K60" s="57"/>
      <c r="L60" s="57"/>
      <c r="M60" s="57"/>
    </row>
    <row r="61" spans="2:13" ht="12.75">
      <c r="B61" s="9"/>
      <c r="C61" s="9"/>
      <c r="D61" s="9"/>
      <c r="E61" s="9"/>
      <c r="F61" s="9"/>
      <c r="G61" s="57"/>
      <c r="H61" s="57"/>
      <c r="I61" s="57"/>
      <c r="J61" s="57"/>
      <c r="K61" s="57"/>
      <c r="L61" s="57"/>
      <c r="M61" s="57"/>
    </row>
    <row r="62" spans="2:13" ht="12.75">
      <c r="B62" s="9"/>
      <c r="C62" s="9"/>
      <c r="D62" s="9"/>
      <c r="E62" s="9"/>
      <c r="F62" s="9"/>
      <c r="G62" s="57"/>
      <c r="H62" s="57"/>
      <c r="I62" s="57"/>
      <c r="J62" s="57"/>
      <c r="K62" s="57"/>
      <c r="L62" s="57"/>
      <c r="M62" s="57"/>
    </row>
    <row r="63" spans="2:13" ht="12.75">
      <c r="B63" s="9"/>
      <c r="C63" s="9"/>
      <c r="D63" s="9"/>
      <c r="E63" s="9"/>
      <c r="F63" s="9"/>
      <c r="G63" s="57"/>
      <c r="H63" s="57"/>
      <c r="I63" s="57"/>
      <c r="J63" s="57"/>
      <c r="K63" s="57"/>
      <c r="L63" s="57"/>
      <c r="M63" s="57"/>
    </row>
    <row r="64" spans="2:13" ht="12.75">
      <c r="B64" s="9"/>
      <c r="C64" s="9"/>
      <c r="D64" s="9"/>
      <c r="E64" s="9"/>
      <c r="F64" s="9"/>
      <c r="G64" s="57"/>
      <c r="H64" s="57"/>
      <c r="I64" s="57"/>
      <c r="J64" s="57"/>
      <c r="K64" s="57"/>
      <c r="L64" s="57"/>
      <c r="M64" s="57"/>
    </row>
    <row r="65" spans="2:13" ht="12.75">
      <c r="B65" s="9"/>
      <c r="C65" s="9"/>
      <c r="D65" s="9"/>
      <c r="E65" s="9"/>
      <c r="F65" s="9"/>
      <c r="G65" s="57"/>
      <c r="H65" s="57"/>
      <c r="I65" s="57"/>
      <c r="J65" s="57"/>
      <c r="K65" s="57"/>
      <c r="L65" s="57"/>
      <c r="M65" s="57"/>
    </row>
    <row r="66" spans="2:13" ht="12.75">
      <c r="B66" s="9"/>
      <c r="C66" s="9"/>
      <c r="D66" s="9"/>
      <c r="E66" s="9"/>
      <c r="F66" s="9"/>
      <c r="G66" s="57"/>
      <c r="H66" s="57"/>
      <c r="I66" s="57"/>
      <c r="J66" s="57"/>
      <c r="K66" s="57"/>
      <c r="L66" s="57"/>
      <c r="M66" s="57"/>
    </row>
    <row r="67" spans="2:13" ht="12.75">
      <c r="B67" s="9"/>
      <c r="C67" s="9"/>
      <c r="D67" s="9"/>
      <c r="E67" s="9"/>
      <c r="F67" s="9"/>
      <c r="G67" s="58"/>
      <c r="H67" s="58"/>
      <c r="I67" s="58"/>
      <c r="J67" s="58"/>
      <c r="K67" s="58"/>
      <c r="L67" s="58"/>
      <c r="M67" s="58"/>
    </row>
    <row r="68" spans="2:13" ht="12.75">
      <c r="B68" s="9"/>
      <c r="C68" s="9"/>
      <c r="D68" s="9"/>
      <c r="E68" s="9"/>
      <c r="F68" s="9"/>
      <c r="G68" s="57"/>
      <c r="H68" s="57"/>
      <c r="I68" s="57"/>
      <c r="J68" s="57"/>
      <c r="K68" s="57"/>
      <c r="L68" s="57"/>
      <c r="M68" s="57"/>
    </row>
    <row r="69" spans="2:13" ht="12.75">
      <c r="B69" s="9"/>
      <c r="C69" s="9"/>
      <c r="D69" s="9"/>
      <c r="E69" s="9"/>
      <c r="F69" s="9"/>
      <c r="G69" s="57"/>
      <c r="H69" s="57"/>
      <c r="I69" s="57"/>
      <c r="J69" s="57"/>
      <c r="K69" s="57"/>
      <c r="L69" s="57"/>
      <c r="M69" s="57"/>
    </row>
  </sheetData>
  <printOptions/>
  <pageMargins left="0.75" right="0.75" top="1" bottom="1" header="0.5" footer="0.5"/>
  <pageSetup fitToHeight="1" fitToWidth="1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4">
      <selection activeCell="G3" sqref="G3"/>
    </sheetView>
  </sheetViews>
  <sheetFormatPr defaultColWidth="9.00390625" defaultRowHeight="12.75"/>
  <cols>
    <col min="1" max="1" width="4.375" style="61" customWidth="1"/>
    <col min="2" max="2" width="32.00390625" style="61" bestFit="1" customWidth="1"/>
    <col min="3" max="3" width="4.375" style="61" customWidth="1"/>
    <col min="4" max="4" width="11.875" style="62" customWidth="1"/>
    <col min="5" max="5" width="3.125" style="62" customWidth="1"/>
    <col min="6" max="6" width="5.625" style="61" customWidth="1"/>
    <col min="7" max="7" width="26.00390625" style="61" bestFit="1" customWidth="1"/>
    <col min="8" max="8" width="4.375" style="61" customWidth="1"/>
    <col min="9" max="9" width="13.875" style="62" customWidth="1"/>
    <col min="10" max="16384" width="13.875" style="61" customWidth="1"/>
  </cols>
  <sheetData>
    <row r="1" spans="4:9" s="1" customFormat="1" ht="12.75">
      <c r="D1" s="59"/>
      <c r="E1" s="59"/>
      <c r="G1" s="1" t="s">
        <v>105</v>
      </c>
      <c r="I1" s="60"/>
    </row>
    <row r="2" spans="4:9" s="1" customFormat="1" ht="12.75">
      <c r="D2" s="59"/>
      <c r="E2" s="59"/>
      <c r="G2" s="1" t="s">
        <v>107</v>
      </c>
      <c r="I2" s="60"/>
    </row>
    <row r="3" ht="15.75">
      <c r="G3" s="61" t="s">
        <v>28</v>
      </c>
    </row>
    <row r="4" ht="15.75">
      <c r="E4" s="63" t="s">
        <v>65</v>
      </c>
    </row>
    <row r="5" ht="15.75">
      <c r="E5" s="63" t="s">
        <v>67</v>
      </c>
    </row>
    <row r="7" spans="1:9" ht="15.75">
      <c r="A7" s="1"/>
      <c r="B7" s="64"/>
      <c r="C7" s="64"/>
      <c r="D7" s="59" t="s">
        <v>68</v>
      </c>
      <c r="E7" s="59"/>
      <c r="F7" s="7"/>
      <c r="G7" s="7" t="s">
        <v>69</v>
      </c>
      <c r="H7" s="7"/>
      <c r="I7" s="59" t="s">
        <v>70</v>
      </c>
    </row>
    <row r="8" spans="1:9" ht="15.75">
      <c r="A8" s="1"/>
      <c r="B8" s="64" t="s">
        <v>71</v>
      </c>
      <c r="C8" s="64"/>
      <c r="D8" s="65" t="s">
        <v>72</v>
      </c>
      <c r="E8" s="65"/>
      <c r="F8" s="64"/>
      <c r="G8" s="64" t="s">
        <v>71</v>
      </c>
      <c r="H8" s="64"/>
      <c r="I8" s="65" t="s">
        <v>72</v>
      </c>
    </row>
    <row r="9" spans="1:9" ht="15.75">
      <c r="A9" s="1"/>
      <c r="B9" s="1"/>
      <c r="C9" s="1"/>
      <c r="D9" s="59"/>
      <c r="E9" s="59"/>
      <c r="F9" s="1"/>
      <c r="G9" s="1"/>
      <c r="H9" s="1"/>
      <c r="I9" s="59"/>
    </row>
    <row r="10" spans="1:11" ht="10.5" customHeight="1">
      <c r="A10" s="1"/>
      <c r="B10" s="1" t="s">
        <v>73</v>
      </c>
      <c r="C10" s="1"/>
      <c r="D10" s="59">
        <v>0.59</v>
      </c>
      <c r="E10" s="59"/>
      <c r="F10" s="1"/>
      <c r="G10" s="1" t="s">
        <v>74</v>
      </c>
      <c r="H10" s="1"/>
      <c r="I10" s="59" t="s">
        <v>75</v>
      </c>
      <c r="K10" s="66"/>
    </row>
    <row r="11" spans="1:11" ht="10.5" customHeight="1">
      <c r="A11" s="1"/>
      <c r="B11" s="1" t="s">
        <v>76</v>
      </c>
      <c r="C11" s="1"/>
      <c r="D11" s="59">
        <v>0.41</v>
      </c>
      <c r="E11" s="59"/>
      <c r="F11" s="1"/>
      <c r="G11" s="1" t="s">
        <v>77</v>
      </c>
      <c r="H11" s="1"/>
      <c r="I11" s="59">
        <v>0.27</v>
      </c>
      <c r="K11" s="66"/>
    </row>
    <row r="12" spans="1:11" ht="10.5" customHeight="1">
      <c r="A12" s="1"/>
      <c r="B12" s="1" t="s">
        <v>78</v>
      </c>
      <c r="C12" s="1"/>
      <c r="D12" s="59">
        <v>0.59</v>
      </c>
      <c r="E12" s="59"/>
      <c r="F12" s="1"/>
      <c r="G12" s="1" t="s">
        <v>79</v>
      </c>
      <c r="H12" s="1"/>
      <c r="I12" s="59">
        <v>0.46</v>
      </c>
      <c r="K12" s="66"/>
    </row>
    <row r="13" spans="1:11" ht="10.5" customHeight="1">
      <c r="A13" s="1"/>
      <c r="B13" s="1" t="s">
        <v>80</v>
      </c>
      <c r="C13" s="1"/>
      <c r="D13" s="59">
        <v>0.51</v>
      </c>
      <c r="E13" s="59"/>
      <c r="F13" s="1"/>
      <c r="G13" s="1" t="s">
        <v>81</v>
      </c>
      <c r="H13" s="1"/>
      <c r="I13" s="59">
        <v>0.52</v>
      </c>
      <c r="K13" s="66"/>
    </row>
    <row r="14" spans="1:11" ht="10.5" customHeight="1">
      <c r="A14" s="1"/>
      <c r="B14" s="1" t="s">
        <v>82</v>
      </c>
      <c r="C14" s="1"/>
      <c r="D14" s="59">
        <v>0.34</v>
      </c>
      <c r="E14" s="59"/>
      <c r="F14" s="1"/>
      <c r="G14" s="1" t="s">
        <v>83</v>
      </c>
      <c r="H14" s="1"/>
      <c r="I14" s="59">
        <v>0.32</v>
      </c>
      <c r="K14" s="66"/>
    </row>
    <row r="15" spans="1:11" ht="10.5" customHeight="1">
      <c r="A15" s="1"/>
      <c r="B15" s="1" t="s">
        <v>84</v>
      </c>
      <c r="C15" s="1"/>
      <c r="D15" s="59">
        <v>0.36</v>
      </c>
      <c r="E15" s="59"/>
      <c r="F15" s="1"/>
      <c r="G15" s="1" t="s">
        <v>85</v>
      </c>
      <c r="H15" s="1"/>
      <c r="I15" s="59">
        <v>0.39</v>
      </c>
      <c r="K15" s="66"/>
    </row>
    <row r="16" spans="1:11" ht="10.5" customHeight="1">
      <c r="A16" s="1"/>
      <c r="B16" s="1" t="s">
        <v>86</v>
      </c>
      <c r="C16" s="1"/>
      <c r="D16" s="59">
        <v>0.39</v>
      </c>
      <c r="E16" s="59"/>
      <c r="F16" s="1"/>
      <c r="G16" s="1" t="s">
        <v>87</v>
      </c>
      <c r="H16" s="1"/>
      <c r="I16" s="59">
        <v>0.51</v>
      </c>
      <c r="K16" s="66"/>
    </row>
    <row r="17" spans="1:11" ht="10.5" customHeight="1">
      <c r="A17" s="1"/>
      <c r="B17" s="1" t="s">
        <v>88</v>
      </c>
      <c r="C17" s="1"/>
      <c r="D17" s="59">
        <v>0.54</v>
      </c>
      <c r="E17" s="59"/>
      <c r="F17" s="1"/>
      <c r="G17" s="1" t="s">
        <v>89</v>
      </c>
      <c r="H17" s="1"/>
      <c r="I17" s="59">
        <v>0.11</v>
      </c>
      <c r="K17" s="66"/>
    </row>
    <row r="18" spans="1:11" ht="10.5" customHeight="1">
      <c r="A18" s="1"/>
      <c r="B18" s="1" t="s">
        <v>90</v>
      </c>
      <c r="C18" s="1"/>
      <c r="D18" s="59">
        <v>0.47</v>
      </c>
      <c r="E18" s="59"/>
      <c r="F18" s="1"/>
      <c r="G18" s="1" t="s">
        <v>91</v>
      </c>
      <c r="H18" s="1"/>
      <c r="I18" s="59">
        <v>0.59</v>
      </c>
      <c r="K18" s="66"/>
    </row>
    <row r="19" spans="1:11" ht="10.5" customHeight="1">
      <c r="A19" s="1"/>
      <c r="B19" s="1" t="s">
        <v>92</v>
      </c>
      <c r="C19" s="1"/>
      <c r="D19" s="59">
        <v>0.43</v>
      </c>
      <c r="E19" s="59"/>
      <c r="F19" s="1"/>
      <c r="G19" s="1" t="s">
        <v>93</v>
      </c>
      <c r="H19" s="1"/>
      <c r="I19" s="59">
        <v>0.45</v>
      </c>
      <c r="K19" s="66"/>
    </row>
    <row r="20" spans="1:11" ht="10.5" customHeight="1">
      <c r="A20" s="1"/>
      <c r="B20" s="1" t="s">
        <v>94</v>
      </c>
      <c r="C20" s="1"/>
      <c r="D20" s="59">
        <v>0.46</v>
      </c>
      <c r="E20" s="59"/>
      <c r="F20" s="1"/>
      <c r="G20" s="1" t="s">
        <v>95</v>
      </c>
      <c r="H20" s="1"/>
      <c r="I20" s="59">
        <v>0.23</v>
      </c>
      <c r="K20" s="66"/>
    </row>
    <row r="21" spans="1:11" ht="10.5" customHeight="1">
      <c r="A21" s="1"/>
      <c r="B21" s="1" t="s">
        <v>96</v>
      </c>
      <c r="C21" s="1"/>
      <c r="D21" s="59">
        <v>0.45</v>
      </c>
      <c r="E21" s="59"/>
      <c r="F21" s="1"/>
      <c r="G21" s="1" t="s">
        <v>97</v>
      </c>
      <c r="H21" s="1"/>
      <c r="I21" s="59">
        <v>0.47</v>
      </c>
      <c r="K21" s="66"/>
    </row>
    <row r="22" spans="1:9" ht="10.5" customHeight="1">
      <c r="A22" s="1"/>
      <c r="B22" s="1" t="s">
        <v>98</v>
      </c>
      <c r="C22" s="1"/>
      <c r="D22" s="59">
        <v>0.55</v>
      </c>
      <c r="E22" s="59"/>
      <c r="F22" s="1"/>
      <c r="G22" s="1" t="s">
        <v>99</v>
      </c>
      <c r="H22" s="1"/>
      <c r="I22" s="59">
        <v>0.48</v>
      </c>
    </row>
    <row r="23" spans="1:11" ht="10.5" customHeight="1">
      <c r="A23" s="1"/>
      <c r="B23" s="1" t="s">
        <v>100</v>
      </c>
      <c r="C23" s="1"/>
      <c r="D23" s="59">
        <v>0.29</v>
      </c>
      <c r="E23" s="59"/>
      <c r="F23" s="1"/>
      <c r="G23" s="1" t="s">
        <v>101</v>
      </c>
      <c r="H23" s="1"/>
      <c r="I23" s="59">
        <v>0.37</v>
      </c>
      <c r="K23" s="66"/>
    </row>
    <row r="24" spans="1:11" ht="10.5" customHeight="1">
      <c r="A24" s="1"/>
      <c r="B24" s="1" t="s">
        <v>102</v>
      </c>
      <c r="C24" s="1"/>
      <c r="D24" s="59">
        <v>0.48</v>
      </c>
      <c r="E24" s="59"/>
      <c r="F24" s="1"/>
      <c r="G24" s="1" t="s">
        <v>103</v>
      </c>
      <c r="H24" s="1"/>
      <c r="I24" s="59">
        <v>0.39</v>
      </c>
      <c r="K24" s="66"/>
    </row>
    <row r="25" spans="1:11" ht="10.5" customHeight="1">
      <c r="A25" s="1"/>
      <c r="B25" s="1" t="s">
        <v>104</v>
      </c>
      <c r="C25" s="1"/>
      <c r="D25" s="59">
        <v>0.52</v>
      </c>
      <c r="E25" s="59"/>
      <c r="F25" s="1"/>
      <c r="G25" s="1" t="s">
        <v>0</v>
      </c>
      <c r="H25" s="1"/>
      <c r="I25" s="59">
        <v>0.44</v>
      </c>
      <c r="K25" s="66"/>
    </row>
    <row r="26" spans="1:11" ht="10.5" customHeight="1">
      <c r="A26" s="1"/>
      <c r="B26" s="1" t="s">
        <v>1</v>
      </c>
      <c r="C26" s="1"/>
      <c r="D26" s="59">
        <v>0.44</v>
      </c>
      <c r="E26" s="59"/>
      <c r="F26" s="1"/>
      <c r="G26" s="1" t="s">
        <v>2</v>
      </c>
      <c r="H26" s="1"/>
      <c r="I26" s="59">
        <v>0.41</v>
      </c>
      <c r="K26" s="66"/>
    </row>
    <row r="27" spans="1:11" ht="10.5" customHeight="1">
      <c r="A27" s="1"/>
      <c r="B27" s="1" t="s">
        <v>3</v>
      </c>
      <c r="C27" s="1"/>
      <c r="D27" s="59">
        <v>0.55</v>
      </c>
      <c r="E27" s="59"/>
      <c r="F27" s="1"/>
      <c r="G27" s="1" t="s">
        <v>4</v>
      </c>
      <c r="H27" s="1"/>
      <c r="I27" s="59">
        <v>0.47</v>
      </c>
      <c r="K27" s="66"/>
    </row>
    <row r="28" spans="1:11" ht="10.5" customHeight="1">
      <c r="A28" s="1"/>
      <c r="B28" s="1" t="s">
        <v>5</v>
      </c>
      <c r="C28" s="1"/>
      <c r="D28" s="59">
        <v>0.48</v>
      </c>
      <c r="E28" s="59"/>
      <c r="F28" s="1"/>
      <c r="G28" s="1" t="s">
        <v>6</v>
      </c>
      <c r="H28" s="1"/>
      <c r="I28" s="59">
        <v>0.41</v>
      </c>
      <c r="K28" s="66"/>
    </row>
    <row r="29" spans="1:11" ht="10.5" customHeight="1">
      <c r="A29" s="1"/>
      <c r="B29" s="1" t="s">
        <v>7</v>
      </c>
      <c r="C29" s="1"/>
      <c r="D29" s="59">
        <v>0.42</v>
      </c>
      <c r="E29" s="59"/>
      <c r="F29" s="1"/>
      <c r="G29" s="1" t="s">
        <v>8</v>
      </c>
      <c r="H29" s="1"/>
      <c r="I29" s="59">
        <v>0.45</v>
      </c>
      <c r="K29" s="66"/>
    </row>
    <row r="30" spans="1:9" ht="10.5" customHeight="1">
      <c r="A30" s="1"/>
      <c r="B30" s="1" t="s">
        <v>9</v>
      </c>
      <c r="C30" s="1"/>
      <c r="D30" s="59">
        <v>0.41</v>
      </c>
      <c r="E30" s="59"/>
      <c r="F30" s="1"/>
      <c r="G30" s="1" t="s">
        <v>10</v>
      </c>
      <c r="H30" s="1"/>
      <c r="I30" s="59">
        <v>0.61</v>
      </c>
    </row>
    <row r="31" spans="1:9" ht="10.5" customHeight="1">
      <c r="A31" s="1"/>
      <c r="B31" s="1" t="s">
        <v>11</v>
      </c>
      <c r="C31" s="1"/>
      <c r="D31" s="59">
        <v>0.51</v>
      </c>
      <c r="E31" s="59"/>
      <c r="F31" s="1"/>
      <c r="G31" s="1" t="s">
        <v>12</v>
      </c>
      <c r="H31" s="1"/>
      <c r="I31" s="59">
        <v>0.58</v>
      </c>
    </row>
    <row r="32" spans="1:9" ht="10.5" customHeight="1">
      <c r="A32" s="1"/>
      <c r="B32" s="1" t="s">
        <v>13</v>
      </c>
      <c r="C32" s="1"/>
      <c r="D32" s="65">
        <v>0.4</v>
      </c>
      <c r="E32" s="59"/>
      <c r="F32" s="1"/>
      <c r="G32" s="1" t="s">
        <v>14</v>
      </c>
      <c r="H32" s="1"/>
      <c r="I32" s="59">
        <v>0.44</v>
      </c>
    </row>
    <row r="33" spans="1:9" ht="10.5" customHeight="1">
      <c r="A33" s="1"/>
      <c r="B33" s="1"/>
      <c r="C33" s="1"/>
      <c r="D33" s="59"/>
      <c r="E33" s="59"/>
      <c r="F33" s="1"/>
      <c r="G33" s="1" t="s">
        <v>15</v>
      </c>
      <c r="H33" s="1"/>
      <c r="I33" s="59">
        <v>0.31</v>
      </c>
    </row>
    <row r="34" spans="1:9" ht="10.5" customHeight="1">
      <c r="A34" s="1"/>
      <c r="B34" s="26" t="s">
        <v>16</v>
      </c>
      <c r="C34" s="5"/>
      <c r="D34" s="67">
        <f>AVERAGE(D10:D32)</f>
        <v>0.46043478260869564</v>
      </c>
      <c r="E34" s="59"/>
      <c r="F34" s="1"/>
      <c r="G34" s="1" t="s">
        <v>17</v>
      </c>
      <c r="H34" s="1"/>
      <c r="I34" s="59">
        <v>0.47</v>
      </c>
    </row>
    <row r="35" spans="1:9" ht="10.5" customHeight="1">
      <c r="A35" s="1"/>
      <c r="B35" s="2"/>
      <c r="C35" s="1"/>
      <c r="D35" s="59"/>
      <c r="E35" s="59"/>
      <c r="F35" s="1"/>
      <c r="G35" s="1" t="s">
        <v>18</v>
      </c>
      <c r="H35" s="1"/>
      <c r="I35" s="59">
        <v>0.33</v>
      </c>
    </row>
    <row r="36" spans="1:9" ht="10.5" customHeight="1">
      <c r="A36" s="1"/>
      <c r="B36" s="3"/>
      <c r="C36" s="3"/>
      <c r="D36" s="3"/>
      <c r="E36" s="59"/>
      <c r="F36" s="1"/>
      <c r="G36" s="1" t="s">
        <v>19</v>
      </c>
      <c r="H36" s="1"/>
      <c r="I36" s="59">
        <v>0.36</v>
      </c>
    </row>
    <row r="37" spans="1:9" ht="10.5" customHeight="1">
      <c r="A37" s="1"/>
      <c r="B37" s="1"/>
      <c r="C37" s="1"/>
      <c r="D37" s="59"/>
      <c r="E37" s="59"/>
      <c r="F37" s="1"/>
      <c r="G37" s="1" t="s">
        <v>20</v>
      </c>
      <c r="H37" s="1"/>
      <c r="I37" s="59">
        <v>0.44</v>
      </c>
    </row>
    <row r="38" spans="1:9" ht="10.5" customHeight="1">
      <c r="A38" s="1"/>
      <c r="B38" s="1"/>
      <c r="C38" s="1"/>
      <c r="D38" s="59"/>
      <c r="E38" s="65"/>
      <c r="F38" s="1"/>
      <c r="G38" s="1" t="s">
        <v>21</v>
      </c>
      <c r="H38" s="1"/>
      <c r="I38" s="59">
        <v>0.37</v>
      </c>
    </row>
    <row r="39" spans="1:9" ht="10.5" customHeight="1">
      <c r="A39" s="1"/>
      <c r="B39" s="1"/>
      <c r="C39" s="1"/>
      <c r="D39" s="59"/>
      <c r="E39" s="59"/>
      <c r="F39" s="1"/>
      <c r="G39" s="1" t="s">
        <v>22</v>
      </c>
      <c r="H39" s="1"/>
      <c r="I39" s="59">
        <v>0.37</v>
      </c>
    </row>
    <row r="40" spans="1:9" ht="10.5" customHeight="1">
      <c r="A40" s="1"/>
      <c r="B40" s="1"/>
      <c r="C40" s="1"/>
      <c r="D40" s="59"/>
      <c r="E40" s="59"/>
      <c r="F40" s="1"/>
      <c r="G40" s="1" t="s">
        <v>23</v>
      </c>
      <c r="H40" s="1"/>
      <c r="I40" s="59">
        <v>0.29</v>
      </c>
    </row>
    <row r="41" spans="1:9" ht="10.5" customHeight="1">
      <c r="A41" s="1"/>
      <c r="B41" s="1"/>
      <c r="C41" s="1"/>
      <c r="D41" s="59"/>
      <c r="E41" s="59"/>
      <c r="F41" s="1"/>
      <c r="G41" s="1" t="s">
        <v>24</v>
      </c>
      <c r="H41" s="1"/>
      <c r="I41" s="59">
        <v>0.39</v>
      </c>
    </row>
    <row r="42" spans="1:9" ht="10.5" customHeight="1">
      <c r="A42" s="1"/>
      <c r="B42" s="1"/>
      <c r="C42" s="1"/>
      <c r="D42" s="59"/>
      <c r="E42" s="59"/>
      <c r="F42" s="1"/>
      <c r="G42" s="1" t="s">
        <v>25</v>
      </c>
      <c r="H42" s="1"/>
      <c r="I42" s="59">
        <v>0.41</v>
      </c>
    </row>
    <row r="43" spans="1:9" ht="10.5" customHeight="1">
      <c r="A43" s="1"/>
      <c r="B43" s="1"/>
      <c r="C43" s="1"/>
      <c r="D43" s="59"/>
      <c r="E43" s="59"/>
      <c r="F43" s="1"/>
      <c r="G43" s="1" t="s">
        <v>26</v>
      </c>
      <c r="H43" s="1"/>
      <c r="I43" s="59">
        <v>0.52</v>
      </c>
    </row>
    <row r="44" spans="1:9" ht="10.5" customHeight="1">
      <c r="A44" s="1"/>
      <c r="B44" s="1"/>
      <c r="C44" s="1"/>
      <c r="D44" s="59"/>
      <c r="E44" s="59"/>
      <c r="F44" s="1"/>
      <c r="G44" s="1" t="s">
        <v>30</v>
      </c>
      <c r="H44" s="1"/>
      <c r="I44" s="59">
        <v>0.25</v>
      </c>
    </row>
    <row r="45" spans="1:9" ht="10.5" customHeight="1">
      <c r="A45" s="1"/>
      <c r="B45" s="1"/>
      <c r="C45" s="1"/>
      <c r="D45" s="59"/>
      <c r="E45" s="59"/>
      <c r="F45" s="1"/>
      <c r="G45" s="1" t="s">
        <v>31</v>
      </c>
      <c r="H45" s="1"/>
      <c r="I45" s="59">
        <v>0.28</v>
      </c>
    </row>
    <row r="46" spans="1:9" ht="10.5" customHeight="1">
      <c r="A46" s="1"/>
      <c r="B46" s="1"/>
      <c r="C46" s="1"/>
      <c r="D46" s="59"/>
      <c r="E46" s="59"/>
      <c r="F46" s="1"/>
      <c r="G46" s="1" t="s">
        <v>32</v>
      </c>
      <c r="H46" s="1"/>
      <c r="I46" s="59">
        <v>0.4</v>
      </c>
    </row>
    <row r="47" spans="1:9" ht="10.5" customHeight="1">
      <c r="A47" s="1"/>
      <c r="B47" s="1"/>
      <c r="C47" s="1"/>
      <c r="D47" s="59"/>
      <c r="E47" s="59"/>
      <c r="F47" s="1"/>
      <c r="G47" s="1" t="s">
        <v>33</v>
      </c>
      <c r="H47" s="1"/>
      <c r="I47" s="59">
        <v>0.23</v>
      </c>
    </row>
    <row r="48" spans="1:9" ht="10.5" customHeight="1">
      <c r="A48" s="1"/>
      <c r="B48" s="1"/>
      <c r="C48" s="1"/>
      <c r="D48" s="59"/>
      <c r="E48" s="59"/>
      <c r="F48" s="1"/>
      <c r="G48" s="1" t="s">
        <v>34</v>
      </c>
      <c r="H48" s="1"/>
      <c r="I48" s="59">
        <v>0.46</v>
      </c>
    </row>
    <row r="49" spans="1:9" ht="10.5" customHeight="1">
      <c r="A49" s="1"/>
      <c r="B49" s="1"/>
      <c r="C49" s="1"/>
      <c r="D49" s="59"/>
      <c r="E49" s="59"/>
      <c r="F49" s="1"/>
      <c r="G49" s="1" t="s">
        <v>35</v>
      </c>
      <c r="H49" s="1"/>
      <c r="I49" s="59">
        <v>0.42</v>
      </c>
    </row>
    <row r="50" spans="1:9" ht="10.5" customHeight="1">
      <c r="A50" s="1"/>
      <c r="B50" s="1"/>
      <c r="C50" s="1"/>
      <c r="D50" s="59"/>
      <c r="E50" s="59"/>
      <c r="F50" s="1"/>
      <c r="G50" s="1" t="s">
        <v>36</v>
      </c>
      <c r="H50" s="1"/>
      <c r="I50" s="59">
        <v>0.49</v>
      </c>
    </row>
    <row r="51" spans="1:9" ht="10.5" customHeight="1">
      <c r="A51" s="1"/>
      <c r="B51" s="1"/>
      <c r="C51" s="1"/>
      <c r="D51" s="59"/>
      <c r="E51" s="59"/>
      <c r="F51" s="1"/>
      <c r="G51" s="1" t="s">
        <v>37</v>
      </c>
      <c r="H51" s="1"/>
      <c r="I51" s="65">
        <v>0.42</v>
      </c>
    </row>
    <row r="52" spans="1:9" ht="10.5" customHeight="1">
      <c r="A52" s="1"/>
      <c r="E52" s="59"/>
      <c r="F52" s="1"/>
      <c r="G52" s="1"/>
      <c r="H52" s="1"/>
      <c r="I52" s="59"/>
    </row>
    <row r="53" spans="1:9" ht="10.5" customHeight="1">
      <c r="A53" s="1"/>
      <c r="E53" s="59"/>
      <c r="F53" s="1"/>
      <c r="G53" s="26" t="s">
        <v>16</v>
      </c>
      <c r="H53" s="5"/>
      <c r="I53" s="67">
        <f>AVERAGE(I10:I51)</f>
        <v>0.404390243902439</v>
      </c>
    </row>
    <row r="54" spans="5:9" ht="10.5" customHeight="1">
      <c r="E54" s="59"/>
      <c r="F54" s="1"/>
      <c r="G54" s="2"/>
      <c r="H54" s="1"/>
      <c r="I54" s="59"/>
    </row>
    <row r="55" spans="5:9" ht="10.5" customHeight="1">
      <c r="E55" s="67" t="s">
        <v>38</v>
      </c>
      <c r="F55" s="1"/>
      <c r="G55" s="3"/>
      <c r="H55" s="3"/>
      <c r="I55" s="3"/>
    </row>
    <row r="56" spans="5:6" ht="10.5" customHeight="1">
      <c r="E56" s="59"/>
      <c r="F56" s="1"/>
    </row>
    <row r="57" spans="1:6" ht="10.5" customHeight="1">
      <c r="A57" s="1"/>
      <c r="E57" s="59"/>
      <c r="F57" s="1"/>
    </row>
    <row r="58" spans="1:6" ht="10.5" customHeight="1">
      <c r="A58" s="1"/>
      <c r="F58" s="1"/>
    </row>
    <row r="59" spans="1:7" ht="10.5" customHeight="1">
      <c r="A59" s="1" t="s">
        <v>39</v>
      </c>
      <c r="F59" s="1"/>
      <c r="G59" s="68"/>
    </row>
  </sheetData>
  <printOptions horizontalCentered="1"/>
  <pageMargins left="0.25" right="0.25" top="0.47" bottom="0.46" header="0.23" footer="0.46"/>
  <pageSetup fitToHeight="1" fitToWidth="1" orientation="portrait" r:id="rId1"/>
  <headerFooter alignWithMargins="0">
    <oddHeader>&amp;C&amp;"Times,Regular"&amp;10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3"/>
  <sheetViews>
    <sheetView workbookViewId="0" topLeftCell="A1">
      <selection activeCell="B4" sqref="B4"/>
    </sheetView>
  </sheetViews>
  <sheetFormatPr defaultColWidth="9.00390625" defaultRowHeight="12.75"/>
  <cols>
    <col min="1" max="1" width="1.4921875" style="0" customWidth="1"/>
    <col min="2" max="2" width="7.125" style="0" customWidth="1"/>
    <col min="3" max="3" width="15.00390625" style="0" customWidth="1"/>
    <col min="4" max="8" width="12.125" style="0" bestFit="1" customWidth="1"/>
    <col min="9" max="9" width="15.00390625" style="0" customWidth="1"/>
    <col min="10" max="16384" width="12.00390625" style="0" customWidth="1"/>
  </cols>
  <sheetData>
    <row r="2" spans="2:9" ht="12.75">
      <c r="B2" s="1"/>
      <c r="C2" s="1"/>
      <c r="D2" s="1"/>
      <c r="E2" s="1"/>
      <c r="F2" s="1"/>
      <c r="G2" s="1"/>
      <c r="H2" s="1" t="s">
        <v>105</v>
      </c>
      <c r="I2" s="2"/>
    </row>
    <row r="3" spans="2:9" ht="12.75">
      <c r="B3" s="1"/>
      <c r="C3" s="1"/>
      <c r="D3" s="1"/>
      <c r="E3" s="1"/>
      <c r="F3" s="1"/>
      <c r="G3" s="1"/>
      <c r="H3" s="1" t="s">
        <v>107</v>
      </c>
      <c r="I3" s="2"/>
    </row>
    <row r="4" spans="2:9" ht="12.75">
      <c r="B4" s="1"/>
      <c r="C4" s="1"/>
      <c r="D4" s="1"/>
      <c r="E4" s="1"/>
      <c r="F4" s="1"/>
      <c r="G4" s="1"/>
      <c r="H4" s="1" t="s">
        <v>29</v>
      </c>
      <c r="I4" s="1"/>
    </row>
    <row r="5" spans="2:9" ht="15.75">
      <c r="B5" s="1"/>
      <c r="C5" s="1"/>
      <c r="D5" s="3"/>
      <c r="E5" s="1"/>
      <c r="F5" s="4"/>
      <c r="G5" s="1"/>
      <c r="H5" s="1"/>
      <c r="I5" s="1"/>
    </row>
    <row r="6" spans="2:9" ht="15.75">
      <c r="B6" s="1"/>
      <c r="C6" s="1"/>
      <c r="D6" s="3"/>
      <c r="E6" s="1"/>
      <c r="F6" s="4" t="s">
        <v>65</v>
      </c>
      <c r="G6" s="1"/>
      <c r="H6" s="1"/>
      <c r="I6" s="1"/>
    </row>
    <row r="7" spans="2:9" ht="15.75">
      <c r="B7" s="1"/>
      <c r="C7" s="1"/>
      <c r="D7" s="3"/>
      <c r="E7" s="1"/>
      <c r="F7" s="4" t="s">
        <v>40</v>
      </c>
      <c r="G7" s="1"/>
      <c r="H7" s="1"/>
      <c r="I7" s="1"/>
    </row>
    <row r="8" spans="2:9" ht="12.75">
      <c r="B8" s="1"/>
      <c r="C8" s="1"/>
      <c r="D8" s="3"/>
      <c r="E8" s="3"/>
      <c r="F8" s="7" t="s">
        <v>43</v>
      </c>
      <c r="G8" s="1"/>
      <c r="H8" s="1"/>
      <c r="I8" s="1"/>
    </row>
    <row r="9" spans="2:9" ht="12.75">
      <c r="B9" s="1"/>
      <c r="C9" s="1"/>
      <c r="D9" s="1"/>
      <c r="E9" s="1"/>
      <c r="F9" s="1"/>
      <c r="G9" s="1"/>
      <c r="H9" s="1"/>
      <c r="I9" s="1"/>
    </row>
    <row r="10" spans="2:9" ht="12.75">
      <c r="B10" s="1"/>
      <c r="C10" s="5"/>
      <c r="D10" s="1"/>
      <c r="E10" s="1"/>
      <c r="F10" s="1"/>
      <c r="G10" s="1"/>
      <c r="H10" s="1"/>
      <c r="I10" s="1"/>
    </row>
    <row r="11" spans="2:9" ht="12.75">
      <c r="B11" s="5" t="s">
        <v>44</v>
      </c>
      <c r="C11" s="1"/>
      <c r="D11" s="1"/>
      <c r="E11" s="1"/>
      <c r="F11" s="1"/>
      <c r="G11" s="1"/>
      <c r="H11" s="1"/>
      <c r="I11" s="6"/>
    </row>
    <row r="12" spans="2:9" ht="12.75">
      <c r="B12" s="8"/>
      <c r="C12" s="8"/>
      <c r="D12" s="9"/>
      <c r="E12" s="9"/>
      <c r="F12" s="9"/>
      <c r="G12" s="9"/>
      <c r="H12" s="9"/>
      <c r="I12" s="10"/>
    </row>
    <row r="13" spans="2:9" ht="12.75">
      <c r="B13" s="9"/>
      <c r="C13" s="13" t="s">
        <v>45</v>
      </c>
      <c r="D13" s="14">
        <v>36585</v>
      </c>
      <c r="E13" s="14">
        <v>36677</v>
      </c>
      <c r="F13" s="14">
        <v>36769</v>
      </c>
      <c r="G13" s="14">
        <v>36860</v>
      </c>
      <c r="H13" s="14">
        <v>36950</v>
      </c>
      <c r="I13" s="15" t="s">
        <v>46</v>
      </c>
    </row>
    <row r="14" spans="2:9" ht="12.75">
      <c r="B14" s="9"/>
      <c r="C14" s="9"/>
      <c r="D14" s="16"/>
      <c r="E14" s="16"/>
      <c r="F14" s="16"/>
      <c r="G14" s="19"/>
      <c r="H14" s="19"/>
      <c r="I14" s="6"/>
    </row>
    <row r="15" spans="2:9" ht="12.75">
      <c r="B15" s="9"/>
      <c r="C15" s="1" t="s">
        <v>49</v>
      </c>
      <c r="D15" s="21">
        <v>2935834</v>
      </c>
      <c r="E15" s="21">
        <v>2971871</v>
      </c>
      <c r="F15" s="21">
        <v>2747782</v>
      </c>
      <c r="G15" s="21">
        <v>2971159</v>
      </c>
      <c r="H15" s="21">
        <v>3093677</v>
      </c>
      <c r="I15" s="22">
        <f>AVERAGE(D15:H15)</f>
        <v>2944064.6</v>
      </c>
    </row>
    <row r="16" spans="2:9" ht="12.75">
      <c r="B16" s="9"/>
      <c r="C16" s="1"/>
      <c r="D16" s="25"/>
      <c r="E16" s="25"/>
      <c r="F16" s="25"/>
      <c r="G16" s="25"/>
      <c r="H16" s="25"/>
      <c r="I16" s="22"/>
    </row>
    <row r="17" spans="2:9" ht="12.75">
      <c r="B17" s="9"/>
      <c r="C17" s="1" t="s">
        <v>50</v>
      </c>
      <c r="D17" s="21">
        <v>90422</v>
      </c>
      <c r="E17" s="21">
        <v>90128</v>
      </c>
      <c r="F17" s="21">
        <v>89384</v>
      </c>
      <c r="G17" s="21">
        <v>89540</v>
      </c>
      <c r="H17" s="21">
        <v>89246</v>
      </c>
      <c r="I17" s="22">
        <f>AVERAGE(D17:H17)</f>
        <v>89744</v>
      </c>
    </row>
    <row r="18" spans="2:9" ht="12.75">
      <c r="B18" s="9"/>
      <c r="C18" s="1"/>
      <c r="D18" s="25"/>
      <c r="E18" s="25"/>
      <c r="F18" s="25"/>
      <c r="G18" s="25"/>
      <c r="H18" s="25"/>
      <c r="I18" s="22"/>
    </row>
    <row r="19" spans="2:9" ht="12.75">
      <c r="B19" s="9"/>
      <c r="C19" s="1" t="s">
        <v>51</v>
      </c>
      <c r="D19" s="27">
        <f>455345+100000+3028679+1772741+6630390</f>
        <v>11987155</v>
      </c>
      <c r="E19" s="27">
        <f>507577+100000+3029751+1773267+6443476</f>
        <v>11854071</v>
      </c>
      <c r="F19" s="27">
        <f>1054322+121533+2770842+1652271+6115117</f>
        <v>11714085</v>
      </c>
      <c r="G19" s="27">
        <f>1145598+188543+2771957+1585810+6304923</f>
        <v>11996831</v>
      </c>
      <c r="H19" s="27">
        <f>2773090+1586370+6358792+638964+188543</f>
        <v>11545759</v>
      </c>
      <c r="I19" s="22">
        <f>AVERAGE(D19:H19)</f>
        <v>11819580.2</v>
      </c>
    </row>
    <row r="20" spans="2:9" ht="12.75">
      <c r="B20" s="9"/>
      <c r="C20" s="1"/>
      <c r="D20" s="29"/>
      <c r="E20" s="29"/>
      <c r="F20" s="29"/>
      <c r="G20" s="29"/>
      <c r="H20" s="29"/>
      <c r="I20" s="22"/>
    </row>
    <row r="21" spans="2:9" ht="12.75">
      <c r="B21" s="9"/>
      <c r="C21" s="1" t="s">
        <v>52</v>
      </c>
      <c r="D21" s="29">
        <v>2976</v>
      </c>
      <c r="E21" s="29">
        <v>14578</v>
      </c>
      <c r="F21" s="29">
        <v>7961</v>
      </c>
      <c r="G21" s="29">
        <v>9090</v>
      </c>
      <c r="H21" s="29">
        <v>9355</v>
      </c>
      <c r="I21" s="31">
        <f>AVERAGE(D21:H21)</f>
        <v>8792</v>
      </c>
    </row>
    <row r="22" spans="2:9" ht="12.75">
      <c r="B22" s="9"/>
      <c r="C22" s="1"/>
      <c r="D22" s="27"/>
      <c r="E22" s="27"/>
      <c r="F22" s="27"/>
      <c r="G22" s="27"/>
      <c r="H22" s="27"/>
      <c r="I22" s="26"/>
    </row>
    <row r="23" spans="2:9" ht="12.75">
      <c r="B23" s="9"/>
      <c r="C23" s="9" t="s">
        <v>53</v>
      </c>
      <c r="D23" s="23">
        <f aca="true" t="shared" si="0" ref="D23:I23">SUM(D15:D21)</f>
        <v>15016387</v>
      </c>
      <c r="E23" s="23">
        <f t="shared" si="0"/>
        <v>14930648</v>
      </c>
      <c r="F23" s="23">
        <f t="shared" si="0"/>
        <v>14559212</v>
      </c>
      <c r="G23" s="23">
        <f t="shared" si="0"/>
        <v>15066620</v>
      </c>
      <c r="H23" s="23">
        <f t="shared" si="0"/>
        <v>14738037</v>
      </c>
      <c r="I23" s="33">
        <f t="shared" si="0"/>
        <v>14862180.799999999</v>
      </c>
    </row>
    <row r="24" spans="2:9" ht="12.75">
      <c r="B24" s="9"/>
      <c r="C24" s="9"/>
      <c r="D24" s="35"/>
      <c r="E24" s="35"/>
      <c r="F24" s="35"/>
      <c r="G24" s="35"/>
      <c r="H24" s="35"/>
      <c r="I24" s="7"/>
    </row>
    <row r="25" spans="2:9" ht="12.75">
      <c r="B25" s="9"/>
      <c r="C25" s="8"/>
      <c r="D25" s="35"/>
      <c r="E25" s="35"/>
      <c r="F25" s="35"/>
      <c r="G25" s="35"/>
      <c r="H25" s="35"/>
      <c r="I25" s="7"/>
    </row>
    <row r="26" spans="2:9" ht="12.75">
      <c r="B26" s="8" t="s">
        <v>54</v>
      </c>
      <c r="C26" s="9"/>
      <c r="D26" s="35"/>
      <c r="E26" s="35"/>
      <c r="F26" s="35"/>
      <c r="G26" s="35"/>
      <c r="H26" s="35"/>
      <c r="I26" s="6"/>
    </row>
    <row r="27" spans="2:9" ht="12.75">
      <c r="B27" s="9"/>
      <c r="C27" s="9"/>
      <c r="D27" s="36"/>
      <c r="E27" s="36"/>
      <c r="F27" s="36"/>
      <c r="G27" s="36"/>
      <c r="H27" s="36"/>
      <c r="I27" s="10" t="s">
        <v>55</v>
      </c>
    </row>
    <row r="28" spans="2:9" ht="12.75">
      <c r="B28" s="9"/>
      <c r="C28" s="13" t="s">
        <v>45</v>
      </c>
      <c r="D28" s="14">
        <f>D13</f>
        <v>36585</v>
      </c>
      <c r="E28" s="14">
        <f>E13</f>
        <v>36677</v>
      </c>
      <c r="F28" s="14">
        <f>F13</f>
        <v>36769</v>
      </c>
      <c r="G28" s="14">
        <f>G13</f>
        <v>36860</v>
      </c>
      <c r="H28" s="14">
        <f>H13</f>
        <v>36950</v>
      </c>
      <c r="I28" s="15" t="s">
        <v>46</v>
      </c>
    </row>
    <row r="29" spans="2:9" ht="12.75">
      <c r="B29" s="9"/>
      <c r="C29" s="9"/>
      <c r="D29" s="16"/>
      <c r="E29" s="16"/>
      <c r="F29" s="16"/>
      <c r="G29" s="19"/>
      <c r="H29" s="19"/>
      <c r="I29" s="11"/>
    </row>
    <row r="30" spans="2:9" ht="12.75">
      <c r="B30" s="9"/>
      <c r="C30" s="1" t="s">
        <v>49</v>
      </c>
      <c r="D30" s="36">
        <f aca="true" t="shared" si="1" ref="D30:I30">D15/D23</f>
        <v>0.19550867995077645</v>
      </c>
      <c r="E30" s="36">
        <f t="shared" si="1"/>
        <v>0.19904501130828348</v>
      </c>
      <c r="F30" s="36">
        <f t="shared" si="1"/>
        <v>0.18873150552378795</v>
      </c>
      <c r="G30" s="36">
        <f t="shared" si="1"/>
        <v>0.19720142938495827</v>
      </c>
      <c r="H30" s="36">
        <f t="shared" si="1"/>
        <v>0.20991106210413232</v>
      </c>
      <c r="I30" s="38">
        <f t="shared" si="1"/>
        <v>0.198091023088617</v>
      </c>
    </row>
    <row r="31" spans="2:9" ht="12.75">
      <c r="B31" s="9"/>
      <c r="C31" s="1"/>
      <c r="D31" s="36"/>
      <c r="E31" s="36"/>
      <c r="F31" s="36"/>
      <c r="G31" s="36"/>
      <c r="H31" s="36"/>
      <c r="I31" s="38"/>
    </row>
    <row r="32" spans="2:9" ht="12.75">
      <c r="B32" s="9"/>
      <c r="C32" s="1" t="s">
        <v>50</v>
      </c>
      <c r="D32" s="36">
        <f aca="true" t="shared" si="2" ref="D32:I32">D17/D23</f>
        <v>0.0060215549852304685</v>
      </c>
      <c r="E32" s="36">
        <f t="shared" si="2"/>
        <v>0.006036442624593387</v>
      </c>
      <c r="F32" s="36">
        <f t="shared" si="2"/>
        <v>0.006139343255665211</v>
      </c>
      <c r="G32" s="36">
        <f t="shared" si="2"/>
        <v>0.005942938761314747</v>
      </c>
      <c r="H32" s="36">
        <f t="shared" si="2"/>
        <v>0.006055487579519579</v>
      </c>
      <c r="I32" s="38">
        <f t="shared" si="2"/>
        <v>0.006038413958737469</v>
      </c>
    </row>
    <row r="33" spans="2:9" ht="12.75">
      <c r="B33" s="9"/>
      <c r="C33" s="1"/>
      <c r="D33" s="36"/>
      <c r="E33" s="36"/>
      <c r="F33" s="36"/>
      <c r="G33" s="36"/>
      <c r="H33" s="36"/>
      <c r="I33" s="38"/>
    </row>
    <row r="34" spans="2:9" ht="12.75">
      <c r="B34" s="1"/>
      <c r="C34" s="1" t="s">
        <v>56</v>
      </c>
      <c r="D34" s="36">
        <f aca="true" t="shared" si="3" ref="D34:I34">D19/D23</f>
        <v>0.798271581572851</v>
      </c>
      <c r="E34" s="36">
        <f t="shared" si="3"/>
        <v>0.7939421651357664</v>
      </c>
      <c r="F34" s="36">
        <f t="shared" si="3"/>
        <v>0.8045823496491431</v>
      </c>
      <c r="G34" s="36">
        <f t="shared" si="3"/>
        <v>0.7962523114009645</v>
      </c>
      <c r="H34" s="36">
        <f t="shared" si="3"/>
        <v>0.7833986982119804</v>
      </c>
      <c r="I34" s="38">
        <f t="shared" si="3"/>
        <v>0.7952789943182498</v>
      </c>
    </row>
    <row r="35" spans="2:9" ht="12.75">
      <c r="B35" s="1"/>
      <c r="C35" s="1"/>
      <c r="D35" s="36"/>
      <c r="E35" s="36"/>
      <c r="F35" s="36"/>
      <c r="G35" s="36"/>
      <c r="H35" s="36"/>
      <c r="I35" s="38"/>
    </row>
    <row r="36" spans="2:9" ht="12.75">
      <c r="B36" s="8"/>
      <c r="C36" s="1" t="s">
        <v>52</v>
      </c>
      <c r="D36" s="41">
        <f aca="true" t="shared" si="4" ref="D36:I36">D21/D23</f>
        <v>0.0001981834911420437</v>
      </c>
      <c r="E36" s="41">
        <f t="shared" si="4"/>
        <v>0.0009763809313567636</v>
      </c>
      <c r="F36" s="41">
        <f t="shared" si="4"/>
        <v>0.000546801571403727</v>
      </c>
      <c r="G36" s="41">
        <f t="shared" si="4"/>
        <v>0.0006033204527624643</v>
      </c>
      <c r="H36" s="41">
        <f t="shared" si="4"/>
        <v>0.0006347521043677662</v>
      </c>
      <c r="I36" s="42">
        <f t="shared" si="4"/>
        <v>0.0005915686343958351</v>
      </c>
    </row>
    <row r="37" spans="2:9" ht="12.75">
      <c r="B37" s="9"/>
      <c r="C37" s="1"/>
      <c r="D37" s="36"/>
      <c r="E37" s="36"/>
      <c r="F37" s="36"/>
      <c r="G37" s="36"/>
      <c r="H37" s="36"/>
      <c r="I37" s="38"/>
    </row>
    <row r="38" spans="2:9" ht="12.75">
      <c r="B38" s="9"/>
      <c r="C38" s="9" t="s">
        <v>53</v>
      </c>
      <c r="D38" s="36">
        <f aca="true" t="shared" si="5" ref="D38:I38">SUM(D30:D36)</f>
        <v>1</v>
      </c>
      <c r="E38" s="36">
        <f t="shared" si="5"/>
        <v>1</v>
      </c>
      <c r="F38" s="36">
        <f t="shared" si="5"/>
        <v>1</v>
      </c>
      <c r="G38" s="36">
        <f t="shared" si="5"/>
        <v>1</v>
      </c>
      <c r="H38" s="36">
        <f t="shared" si="5"/>
        <v>1</v>
      </c>
      <c r="I38" s="45">
        <f t="shared" si="5"/>
        <v>1</v>
      </c>
    </row>
    <row r="39" spans="2:9" ht="12.75">
      <c r="B39" s="9"/>
      <c r="C39" s="9"/>
      <c r="D39" s="9"/>
      <c r="E39" s="9"/>
      <c r="F39" s="9"/>
      <c r="G39" s="9"/>
      <c r="H39" s="9"/>
      <c r="I39" s="1"/>
    </row>
    <row r="40" spans="2:9" ht="12.75">
      <c r="B40" s="9"/>
      <c r="C40" s="9"/>
      <c r="D40" s="48"/>
      <c r="E40" s="48"/>
      <c r="F40" s="48"/>
      <c r="G40" s="48"/>
      <c r="H40" s="48"/>
      <c r="I40" s="1"/>
    </row>
    <row r="41" spans="2:9" ht="12.75">
      <c r="B41" s="9"/>
      <c r="C41" s="9"/>
      <c r="D41" s="48"/>
      <c r="E41" s="48"/>
      <c r="F41" s="48"/>
      <c r="G41" s="48"/>
      <c r="H41" s="48"/>
      <c r="I41" s="1"/>
    </row>
    <row r="42" spans="2:9" ht="12.75">
      <c r="B42" s="9"/>
      <c r="C42" s="9" t="s">
        <v>41</v>
      </c>
      <c r="D42" s="48"/>
      <c r="E42" s="48"/>
      <c r="F42" s="48"/>
      <c r="G42" s="48"/>
      <c r="H42" s="48"/>
      <c r="I42" s="1"/>
    </row>
    <row r="43" spans="2:9" ht="12.75">
      <c r="B43" s="9"/>
      <c r="C43" s="9" t="s">
        <v>59</v>
      </c>
      <c r="D43" s="9"/>
      <c r="E43" s="9"/>
      <c r="F43" s="9"/>
      <c r="G43" s="9"/>
      <c r="H43" s="9"/>
      <c r="I43" s="9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Hill</dc:creator>
  <cp:keywords/>
  <dc:description/>
  <cp:lastModifiedBy>Office of the Attorney General</cp:lastModifiedBy>
  <cp:lastPrinted>2005-11-15T16:04:33Z</cp:lastPrinted>
  <dcterms:created xsi:type="dcterms:W3CDTF">2005-10-27T14:47:24Z</dcterms:created>
  <dcterms:modified xsi:type="dcterms:W3CDTF">2005-11-15T16:05:32Z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051090</vt:lpwstr>
  </property>
  <property fmtid="{D5CDD505-2E9C-101B-9397-08002B2CF9AE}" pid="6" name="IsConfidenti">
    <vt:lpwstr>0</vt:lpwstr>
  </property>
  <property fmtid="{D5CDD505-2E9C-101B-9397-08002B2CF9AE}" pid="7" name="Dat">
    <vt:lpwstr>2005-11-18T00:00:00Z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2005-07-15T00:00:00Z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