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docProps/core.xml" ContentType="application/vnd.openxmlformats-package.core-properties+xml"/>
  <Override PartName="/xl/externalLinks/externalLink1.xml" ContentType="application/vnd.openxmlformats-officedocument.spreadsheetml.externalLink+xml"/>
  <Override PartName="/xl/customProperty9.bin" ContentType="application/vnd.openxmlformats-officedocument.spreadsheetml.customProperty"/>
  <Override PartName="/xl/comments1.xml" ContentType="application/vnd.openxmlformats-officedocument.spreadsheetml.comments+xml"/>
  <Override PartName="/xl/customProperty4.bin" ContentType="application/vnd.openxmlformats-officedocument.spreadsheetml.customProperty"/>
  <Override PartName="/xl/customProperty3.bin" ContentType="application/vnd.openxmlformats-officedocument.spreadsheetml.customProperty"/>
  <Override PartName="/xl/customProperty2.bin" ContentType="application/vnd.openxmlformats-officedocument.spreadsheetml.customProperty"/>
  <Override PartName="/xl/customProperty1.bin" ContentType="application/vnd.openxmlformats-officedocument.spreadsheetml.customProperty"/>
  <Override PartName="/xl/customProperty5.bin" ContentType="application/vnd.openxmlformats-officedocument.spreadsheetml.customProperty"/>
  <Override PartName="/xl/externalLinks/externalLink7.xml" ContentType="application/vnd.openxmlformats-officedocument.spreadsheetml.externalLink+xml"/>
  <Override PartName="/xl/customProperty8.bin" ContentType="application/vnd.openxmlformats-officedocument.spreadsheetml.customProperty"/>
  <Override PartName="/xl/customProperty7.bin" ContentType="application/vnd.openxmlformats-officedocument.spreadsheetml.customProperty"/>
  <Override PartName="/xl/customProperty6.bin" ContentType="application/vnd.openxmlformats-officedocument.spreadsheetml.customProperty"/>
  <Override PartName="/xl/comments2.xml" ContentType="application/vnd.openxmlformats-officedocument.spreadsheetml.comment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0250" yWindow="135" windowWidth="18330" windowHeight="11220" tabRatio="828"/>
  </bookViews>
  <sheets>
    <sheet name="Page 6.4" sheetId="1" r:id="rId1"/>
    <sheet name="Page 6.4.1" sheetId="8" r:id="rId2"/>
    <sheet name="Page 6.4.2" sheetId="2" r:id="rId3"/>
    <sheet name="Page 6.4.3 - Page 6.4.4" sheetId="3" r:id="rId4"/>
    <sheet name="Page 6.4.5 - Page 6.4.6" sheetId="4" r:id="rId5"/>
    <sheet name="Page 6.4.7" sheetId="5" r:id="rId6"/>
    <sheet name="Page 6.4.8" sheetId="6" r:id="rId7"/>
    <sheet name="Page 6.4.9" sheetId="7" r:id="rId8"/>
    <sheet name="Page 6.4.10" sheetId="10" r:id="rId9"/>
  </sheets>
  <externalReferences>
    <externalReference r:id="rId10"/>
    <externalReference r:id="rId11"/>
    <externalReference r:id="rId12"/>
    <externalReference r:id="rId13"/>
    <externalReference r:id="rId14"/>
    <externalReference r:id="rId15"/>
    <externalReference r:id="rId16"/>
  </externalReferences>
  <definedNames>
    <definedName name="____j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hidden="1">{#N/A,#N/A,FALSE,"Summary";#N/A,#N/A,FALSE,"SmPlants";#N/A,#N/A,FALSE,"Utah";#N/A,#N/A,FALSE,"Idaho";#N/A,#N/A,FALSE,"Lewis River";#N/A,#N/A,FALSE,"NrthUmpq";#N/A,#N/A,FALSE,"KlamRog"}</definedName>
    <definedName name="__123Graph_A" hidden="1">[1]Inputs!#REF!</definedName>
    <definedName name="__123Graph_B" hidden="1">[1]Inputs!#REF!</definedName>
    <definedName name="__123Graph_D" hidden="1">[1]Inputs!#REF!</definedName>
    <definedName name="__123Graph_E" hidden="1">[2]Input!$E$22:$E$37</definedName>
    <definedName name="__123Graph_F" hidden="1">[2]Input!$D$22:$D$37</definedName>
    <definedName name="__j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Fill" hidden="1">#REF!</definedName>
    <definedName name="_xlnm._FilterDatabase"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M1" hidden="1">{#N/A,#N/A,FALSE,"Summary";#N/A,#N/A,FALSE,"SmPlants";#N/A,#N/A,FALSE,"Utah";#N/A,#N/A,FALSE,"Idaho";#N/A,#N/A,FALSE,"Lewis River";#N/A,#N/A,FALSE,"NrthUmpq";#N/A,#N/A,FALSE,"KlamRog"}</definedName>
    <definedName name="_Order1" hidden="1">255</definedName>
    <definedName name="_Order2" hidden="1">0</definedName>
    <definedName name="_Sort" hidden="1">#REF!</definedName>
    <definedName name="a" hidden="1">'[3]DSM Output'!$J$21:$J$23</definedName>
    <definedName name="Access_Button1" hidden="1">"Headcount_Workbook_Schedules_List"</definedName>
    <definedName name="AccessDatabase" hidden="1">"P:\HR\SharonPlummer\Headcount Workbook.mdb"</definedName>
    <definedName name="asa" hidden="1">{"Factors Pages 1-2",#N/A,FALSE,"Factors";"Factors Page 3",#N/A,FALSE,"Factors";"Factors Page 4",#N/A,FALSE,"Factors";"Factors Page 5",#N/A,FALSE,"Factors";"Factors Pages 8-27",#N/A,FALSE,"Factors"}</definedName>
    <definedName name="cgf" hidden="1">{"PRINT",#N/A,TRUE,"APPA";"PRINT",#N/A,TRUE,"APS";"PRINT",#N/A,TRUE,"BHPL";"PRINT",#N/A,TRUE,"BHPL2";"PRINT",#N/A,TRUE,"CDWR";"PRINT",#N/A,TRUE,"EWEB";"PRINT",#N/A,TRUE,"LADWP";"PRINT",#N/A,TRUE,"NEVBASE"}</definedName>
    <definedName name="combined1" hidden="1">{"YTD-Total",#N/A,TRUE,"Provision";"YTD-Utility",#N/A,TRUE,"Prov Utility";"YTD-NonUtility",#N/A,TRUE,"Prov NonUtility"}</definedName>
    <definedName name="Common">[4]Variables!$AQ$27</definedName>
    <definedName name="Cost_Debt">#REF!</definedName>
    <definedName name="Cost_equity">#REF!</definedName>
    <definedName name="Cost_pref">#REF!</definedName>
    <definedName name="Debt">[4]Variables!$AQ$25</definedName>
    <definedName name="DebtCost">[4]Variables!$AT$25</definedName>
    <definedName name="DUDE" hidden="1">#REF!</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tra2" hidden="1">{#N/A,#N/A,FALSE,"Loans";#N/A,#N/A,FALSE,"Program Costs";#N/A,#N/A,FALSE,"Measures";#N/A,#N/A,FALSE,"Net Lost Rev";#N/A,#N/A,FALSE,"Incentive"}</definedName>
    <definedName name="extra3" hidden="1">{#N/A,#N/A,FALSE,"Loans";#N/A,#N/A,FALSE,"Program Costs";#N/A,#N/A,FALSE,"Measures";#N/A,#N/A,FALSE,"Net Lost Rev";#N/A,#N/A,FALSE,"Incentive"}</definedName>
    <definedName name="extra4" hidden="1">{#N/A,#N/A,FALSE,"Loans";#N/A,#N/A,FALSE,"Program Costs";#N/A,#N/A,FALSE,"Measures";#N/A,#N/A,FALSE,"Net Lost Rev";#N/A,#N/A,FALSE,"Incentive"}</definedName>
    <definedName name="extra5" hidden="1">{#N/A,#N/A,FALSE,"Loans";#N/A,#N/A,FALSE,"Program Costs";#N/A,#N/A,FALSE,"Measures";#N/A,#N/A,FALSE,"Net Lost Rev";#N/A,#N/A,FALSE,"Incentive"}</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gross_up_factor">#REF!</definedName>
    <definedName name="HROptim"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risNumber">[4]Variables!$AL$15</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Master" hidden="1">{#N/A,#N/A,FALSE,"Actual";#N/A,#N/A,FALSE,"Normalized";#N/A,#N/A,FALSE,"Electric Actual";#N/A,#N/A,FALSE,"Electric Normalized"}</definedName>
    <definedName name="NetToGross">[4]Variables!$H$2</definedName>
    <definedName name="OpRevReturn">[4]Variables!$AY$14</definedName>
    <definedName name="others" hidden="1">{"Factors Pages 1-2",#N/A,FALSE,"Factors";"Factors Page 3",#N/A,FALSE,"Factors";"Factors Page 4",#N/A,FALSE,"Factors";"Factors Page 5",#N/A,FALSE,"Factors";"Factors Pages 8-27",#N/A,FALSE,"Factors"}</definedName>
    <definedName name="Overall_ROR">#REF!</definedName>
    <definedName name="Percent_common">#REF!</definedName>
    <definedName name="Percent_debt">#REF!</definedName>
    <definedName name="Percent_pref">#REF!</definedName>
    <definedName name="pete" hidden="1">{#N/A,#N/A,FALSE,"Bgt";#N/A,#N/A,FALSE,"Act";#N/A,#N/A,FALSE,"Chrt Data";#N/A,#N/A,FALSE,"Bus Result";#N/A,#N/A,FALSE,"Main Charts";#N/A,#N/A,FALSE,"P&amp;L Ttl";#N/A,#N/A,FALSE,"P&amp;L C_Ttl";#N/A,#N/A,FALSE,"P&amp;L C_Oct";#N/A,#N/A,FALSE,"P&amp;L C_Sep";#N/A,#N/A,FALSE,"1996";#N/A,#N/A,FALSE,"Data"}</definedName>
    <definedName name="Pref">[4]Variables!$AQ$26</definedName>
    <definedName name="PrefCost">[4]Variables!$AT$26</definedName>
    <definedName name="PricingInfo" hidden="1">[5]Inputs!#REF!</definedName>
    <definedName name="_xlnm.Print_Area" localSheetId="0">'Page 6.4'!$A$1:$J$69</definedName>
    <definedName name="_xlnm.Print_Area" localSheetId="2">'Page 6.4.2'!$A$1:$J$69</definedName>
    <definedName name="_xlnm.Print_Area" localSheetId="3">'Page 6.4.3 - Page 6.4.4'!$A$1:$V$96</definedName>
    <definedName name="_xlnm.Print_Area" localSheetId="4">'Page 6.4.5 - Page 6.4.6'!$A$1:$V$74</definedName>
    <definedName name="_xlnm.Print_Area" localSheetId="5">'Page 6.4.7'!$A$13:$X$30</definedName>
    <definedName name="_xlnm.Print_Area" localSheetId="6">'Page 6.4.8'!$A$1:$U$31</definedName>
    <definedName name="_xlnm.Print_Titles" localSheetId="3">'Page 6.4.3 - Page 6.4.4'!$1:$4</definedName>
    <definedName name="_xlnm.Print_Titles" localSheetId="4">'Page 6.4.5 - Page 6.4.6'!$1:$4</definedName>
    <definedName name="_xlnm.Print_Titles" localSheetId="5">'Page 6.4.7'!$1:$12</definedName>
    <definedName name="_xlnm.Print_Titles" localSheetId="6">'Page 6.4.8'!$1:$12</definedName>
    <definedName name="PSATable">[6]Hermiston!$A$41:$E$56</definedName>
    <definedName name="RateBase">[4]Variables!$AZ$14</definedName>
    <definedName name="RateBaseType">[4]Variables!$AP$14</definedName>
    <definedName name="Restated_Op_revenue">[7]Summary!$F$37</definedName>
    <definedName name="Restated_rate_base">[7]Summary!$F$64</definedName>
    <definedName name="Restated_ROE">[7]Summary!$F$67</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OE">[4]Variables!$BA$14</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"45G0Y9HKM7XU88W4C0LM2V28B"</definedName>
    <definedName name="shit" hidden="1">{"PRINT",#N/A,TRUE,"APPA";"PRINT",#N/A,TRUE,"APS";"PRINT",#N/A,TRUE,"BHPL";"PRINT",#N/A,TRUE,"BHPL2";"PRINT",#N/A,TRUE,"CDWR";"PRINT",#N/A,TRUE,"EWEB";"PRINT",#N/A,TRUE,"LADWP";"PRINT",#N/A,TRUE,"NEVBASE"}</definedName>
    <definedName name="spippw" hidden="1">{#N/A,#N/A,FALSE,"Actual";#N/A,#N/A,FALSE,"Normalized";#N/A,#N/A,FALSE,"Electric Actual";#N/A,#N/A,FALSE,"Electric Normalized"}</definedName>
    <definedName name="standard1" hidden="1">{"YTD-Total",#N/A,FALSE,"Provision"}</definedName>
    <definedName name="Unadj_Op_revenue">[7]Summary!$B$37</definedName>
    <definedName name="Unadj_rate_base">[7]Summary!$B$64</definedName>
    <definedName name="Unadj_ROE">[7]Summary!$B$67</definedName>
    <definedName name="UnadjBegEnd">[4]UnadjData!$A$5:$J$79</definedName>
    <definedName name="UnadjYE">[4]UnadjData!$L$5:$U$253</definedName>
    <definedName name="uncollectible_perc">#REF!</definedName>
    <definedName name="w" hidden="1">[1]Inputs!#REF!</definedName>
    <definedName name="WA_rev_tax_perc">#REF!</definedName>
    <definedName name="Weighted_cost_debt">#REF!</definedName>
    <definedName name="Weighted_cost_equity">#REF!</definedName>
    <definedName name="Weighted_cost_pref">#REF!</definedName>
    <definedName name="wrn.ALL." hidden="1">{#N/A,#N/A,FALSE,"Summary EPS";#N/A,#N/A,FALSE,"1st Qtr Electric";#N/A,#N/A,FALSE,"1st Qtr Australia";#N/A,#N/A,FALSE,"1st Qtr Telecom";#N/A,#N/A,FALSE,"1st QTR Other"}</definedName>
    <definedName name="wrn.All._.pages." hidden="1">{#N/A,#N/A,FALSE,"Summary 1";#N/A,#N/A,FALSE,"Domestic";#N/A,#N/A,FALSE,"Australia";#N/A,#N/A,FALSE,"Other"}</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Factors._.Tab._.10." hidden="1">{"Factors Pages 1-2",#N/A,FALSE,"Factors";"Factors Page 3",#N/A,FALSE,"Factors";"Factors Page 4",#N/A,FALSE,"Factors";"Factors Page 5",#N/A,FALSE,"Factors";"Factors Pages 8-27",#N/A,FALSE,"Factors"}</definedName>
    <definedName name="wrn.Full._.View." hidden="1">{"FullView",#N/A,FALSE,"Consltd-For contngcy"}</definedName>
    <definedName name="wrn.Open._.Issues._.Only." hidden="1">{"Open issues Only",#N/A,FALSE,"TIMELINE"}</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PMCoCodeView." hidden="1">{"PPM Co Code View",#N/A,FALSE,"Comp Codes"}</definedName>
    <definedName name="wrn.PPMreconview." hidden="1">{"PPM Recon View",#N/A,FALSE,"Hyperion Proof"}</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hidden="1">{"PRINT",#N/A,TRUE,"APPA";"PRINT",#N/A,TRUE,"APS";"PRINT",#N/A,TRUE,"BHPL";"PRINT",#N/A,TRUE,"BHPL2";"PRINT",#N/A,TRUE,"CDWR";"PRINT",#N/A,TRUE,"EWEB";"PRINT",#N/A,TRUE,"LADWP";"PRINT",#N/A,TRUE,"NEVBASE"}</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_.View." hidden="1">{#N/A,#N/A,FALSE,"Consltd-For contngcy"}</definedName>
    <definedName name="wrn.UK._.Conversion._.Only." hidden="1">{#N/A,#N/A,FALSE,"Dec 1999 UK Continuing Ops"}</definedName>
    <definedName name="wrn.YearEnd." hidden="1">{"Factors Pages 1-2",#N/A,FALSE,"Variables";"Factors Page 3",#N/A,FALSE,"Variables";"Factors Page 4",#N/A,FALSE,"Variables";"Factors Page 5",#N/A,FALSE,"Variables";"YE Pages 7-26",#N/A,FALSE,"Variables"}</definedName>
    <definedName name="WUTC_reg_fee_perc">#REF!</definedName>
    <definedName name="z" hidden="1">'[3]DSM Output'!$G$21:$G$23</definedName>
    <definedName name="Z_01844156_6462_4A28_9785_1A86F4D0C834_.wvu.PrintTitles" hidden="1">#REF!</definedName>
  </definedNames>
  <calcPr calcId="145621" iterate="1"/>
</workbook>
</file>

<file path=xl/calcChain.xml><?xml version="1.0" encoding="utf-8"?>
<calcChain xmlns="http://schemas.openxmlformats.org/spreadsheetml/2006/main">
  <c r="A3" i="10" l="1"/>
  <c r="F63" i="2"/>
  <c r="F62" i="2"/>
  <c r="F27" i="1" l="1"/>
  <c r="F23" i="1"/>
  <c r="F15" i="10"/>
  <c r="L54" i="4" l="1"/>
  <c r="L53" i="4"/>
  <c r="L52" i="4"/>
  <c r="L51" i="4"/>
  <c r="L50" i="4"/>
  <c r="L71" i="3"/>
  <c r="L58" i="3" l="1"/>
  <c r="L57" i="3"/>
  <c r="L56" i="3"/>
  <c r="L55" i="3"/>
  <c r="L54" i="3"/>
  <c r="L53" i="3"/>
  <c r="F22" i="1" l="1"/>
  <c r="F26" i="1"/>
  <c r="D15" i="10" l="1"/>
  <c r="E15" i="10"/>
  <c r="R21" i="5" l="1"/>
  <c r="R20" i="5"/>
  <c r="H42" i="2" s="1"/>
  <c r="R19" i="5"/>
  <c r="H41" i="2" s="1"/>
  <c r="R18" i="5"/>
  <c r="H40" i="2" s="1"/>
  <c r="R17" i="5"/>
  <c r="R16" i="5"/>
  <c r="V23" i="4"/>
  <c r="V22" i="4"/>
  <c r="V21" i="4"/>
  <c r="V20" i="4"/>
  <c r="V19" i="4"/>
  <c r="V24" i="3"/>
  <c r="V23" i="3"/>
  <c r="V22" i="3"/>
  <c r="V21" i="3"/>
  <c r="V20" i="3"/>
  <c r="V19" i="3"/>
  <c r="H43" i="2"/>
  <c r="H39" i="2"/>
  <c r="H38" i="2"/>
  <c r="R30" i="5"/>
  <c r="R29" i="5"/>
  <c r="R28" i="5"/>
  <c r="H19" i="2" s="1"/>
  <c r="R27" i="5"/>
  <c r="H18" i="2" s="1"/>
  <c r="R26" i="5"/>
  <c r="H17" i="2" s="1"/>
  <c r="R25" i="5"/>
  <c r="R24" i="5"/>
  <c r="H15" i="2" s="1"/>
  <c r="H16" i="2"/>
  <c r="H20" i="2"/>
  <c r="F16" i="8" l="1"/>
  <c r="F10" i="8"/>
  <c r="T29" i="6"/>
  <c r="T28" i="6"/>
  <c r="T27" i="6"/>
  <c r="T26" i="6"/>
  <c r="T25" i="6"/>
  <c r="T24" i="6"/>
  <c r="T20" i="6"/>
  <c r="T19" i="6"/>
  <c r="T18" i="6"/>
  <c r="T17" i="6"/>
  <c r="T16" i="6"/>
  <c r="R29" i="6"/>
  <c r="R28" i="6"/>
  <c r="R27" i="6"/>
  <c r="R26" i="6"/>
  <c r="R25" i="6"/>
  <c r="R24" i="6"/>
  <c r="R20" i="6"/>
  <c r="R19" i="6"/>
  <c r="R18" i="6"/>
  <c r="R17" i="6"/>
  <c r="R16" i="6"/>
  <c r="V29" i="5" l="1"/>
  <c r="V28" i="5"/>
  <c r="V27" i="5"/>
  <c r="V26" i="5"/>
  <c r="V25" i="5"/>
  <c r="V24" i="5"/>
  <c r="V20" i="5"/>
  <c r="V19" i="5"/>
  <c r="V18" i="5"/>
  <c r="V17" i="5"/>
  <c r="V16" i="5"/>
  <c r="L94" i="3"/>
  <c r="V41" i="4"/>
  <c r="V40" i="4"/>
  <c r="V39" i="4"/>
  <c r="V38" i="4"/>
  <c r="V37" i="4"/>
  <c r="R23" i="4"/>
  <c r="R22" i="4"/>
  <c r="R21" i="4"/>
  <c r="R20" i="4"/>
  <c r="R19" i="4"/>
  <c r="J75" i="3"/>
  <c r="L91" i="3"/>
  <c r="L93" i="3"/>
  <c r="L95" i="3"/>
  <c r="N24" i="3"/>
  <c r="N23" i="3"/>
  <c r="N22" i="3"/>
  <c r="N21" i="3"/>
  <c r="N20" i="3"/>
  <c r="N19" i="3"/>
  <c r="R24" i="3"/>
  <c r="R23" i="3"/>
  <c r="R22" i="3"/>
  <c r="R21" i="3"/>
  <c r="R20" i="3"/>
  <c r="R19" i="3"/>
  <c r="L59" i="3" l="1"/>
  <c r="L90" i="3"/>
  <c r="L92" i="3" l="1"/>
  <c r="L75" i="3"/>
  <c r="C52" i="2"/>
  <c r="C51" i="2"/>
  <c r="C50" i="2"/>
  <c r="C49" i="2"/>
  <c r="C48" i="2"/>
  <c r="C42" i="2"/>
  <c r="C41" i="2"/>
  <c r="C40" i="2"/>
  <c r="C39" i="2"/>
  <c r="C38" i="2"/>
  <c r="C30" i="2"/>
  <c r="C29" i="2"/>
  <c r="C28" i="2"/>
  <c r="C27" i="2"/>
  <c r="C26" i="2"/>
  <c r="C25" i="2"/>
  <c r="C20" i="2"/>
  <c r="C19" i="2"/>
  <c r="C18" i="2"/>
  <c r="C17" i="2"/>
  <c r="C16" i="2"/>
  <c r="C15" i="2"/>
  <c r="E11" i="7"/>
  <c r="P30" i="6"/>
  <c r="N30" i="6"/>
  <c r="L30" i="6"/>
  <c r="J30" i="6"/>
  <c r="P21" i="6"/>
  <c r="N21" i="6"/>
  <c r="L21" i="6"/>
  <c r="J21" i="6"/>
  <c r="P30" i="5"/>
  <c r="N30" i="5"/>
  <c r="L30" i="5"/>
  <c r="J30" i="5"/>
  <c r="J32" i="5" s="1"/>
  <c r="P21" i="5"/>
  <c r="N21" i="5"/>
  <c r="L21" i="5"/>
  <c r="J21" i="5"/>
  <c r="J74" i="4"/>
  <c r="J42" i="4"/>
  <c r="P24" i="4"/>
  <c r="N24" i="4"/>
  <c r="L24" i="4"/>
  <c r="J24" i="4"/>
  <c r="J92" i="3"/>
  <c r="J96" i="3" s="1"/>
  <c r="J44" i="3"/>
  <c r="V43" i="3"/>
  <c r="V42" i="3"/>
  <c r="V41" i="3"/>
  <c r="V40" i="3"/>
  <c r="V39" i="3"/>
  <c r="V38" i="3"/>
  <c r="P25" i="3"/>
  <c r="R25" i="3" s="1"/>
  <c r="N25" i="3"/>
  <c r="L25" i="3"/>
  <c r="J25" i="3"/>
  <c r="M222" i="1"/>
  <c r="V94" i="3" l="1"/>
  <c r="V91" i="3"/>
  <c r="V95" i="3"/>
  <c r="V92" i="3"/>
  <c r="V93" i="3"/>
  <c r="V90" i="3"/>
  <c r="H21" i="2"/>
  <c r="R21" i="6"/>
  <c r="R30" i="6"/>
  <c r="R24" i="4"/>
  <c r="F38" i="2"/>
  <c r="F20" i="2"/>
  <c r="L55" i="4"/>
  <c r="F42" i="2"/>
  <c r="F41" i="2"/>
  <c r="F15" i="2"/>
  <c r="C21" i="2"/>
  <c r="C53" i="2"/>
  <c r="F18" i="2"/>
  <c r="F19" i="2"/>
  <c r="F16" i="2"/>
  <c r="C43" i="2"/>
  <c r="E16" i="7" s="1"/>
  <c r="E17" i="7" s="1"/>
  <c r="F39" i="2"/>
  <c r="F40" i="2"/>
  <c r="C31" i="2"/>
  <c r="F17" i="2"/>
  <c r="N41" i="4" l="1"/>
  <c r="L73" i="4"/>
  <c r="N73" i="4" s="1"/>
  <c r="F21" i="2"/>
  <c r="D11" i="8" s="1"/>
  <c r="F43" i="2"/>
  <c r="E22" i="7" s="1"/>
  <c r="E23" i="7" s="1"/>
  <c r="F44" i="2" s="1"/>
  <c r="C54" i="2"/>
  <c r="C55" i="2" s="1"/>
  <c r="C44" i="2"/>
  <c r="C45" i="2" s="1"/>
  <c r="L69" i="4"/>
  <c r="N38" i="4" l="1"/>
  <c r="L70" i="4"/>
  <c r="N70" i="4" s="1"/>
  <c r="N40" i="4"/>
  <c r="L72" i="4"/>
  <c r="N72" i="4" s="1"/>
  <c r="N39" i="4"/>
  <c r="L71" i="4"/>
  <c r="N71" i="4" s="1"/>
  <c r="F45" i="2"/>
  <c r="D17" i="8" s="1"/>
  <c r="N69" i="4"/>
  <c r="N37" i="4"/>
  <c r="L42" i="4"/>
  <c r="L74" i="4" l="1"/>
  <c r="N42" i="4"/>
  <c r="N74" i="4"/>
  <c r="N43" i="3" l="1"/>
  <c r="P43" i="3" s="1"/>
  <c r="R43" i="3" s="1"/>
  <c r="N95" i="3"/>
  <c r="N42" i="3"/>
  <c r="P42" i="3" s="1"/>
  <c r="R42" i="3" s="1"/>
  <c r="N94" i="3"/>
  <c r="N41" i="3"/>
  <c r="P41" i="3" s="1"/>
  <c r="R41" i="3" s="1"/>
  <c r="N93" i="3"/>
  <c r="N40" i="3"/>
  <c r="P40" i="3" s="1"/>
  <c r="R40" i="3" s="1"/>
  <c r="N92" i="3"/>
  <c r="N39" i="3"/>
  <c r="P39" i="3" s="1"/>
  <c r="R39" i="3" s="1"/>
  <c r="N91" i="3"/>
  <c r="N38" i="3"/>
  <c r="L96" i="3"/>
  <c r="R92" i="3" l="1"/>
  <c r="H27" i="2" s="1"/>
  <c r="F27" i="2" s="1"/>
  <c r="P92" i="3"/>
  <c r="P94" i="3"/>
  <c r="R94" i="3" s="1"/>
  <c r="H29" i="2" s="1"/>
  <c r="F29" i="2" s="1"/>
  <c r="R91" i="3"/>
  <c r="H26" i="2" s="1"/>
  <c r="F26" i="2" s="1"/>
  <c r="P91" i="3"/>
  <c r="P95" i="3"/>
  <c r="R95" i="3" s="1"/>
  <c r="H30" i="2" s="1"/>
  <c r="F30" i="2" s="1"/>
  <c r="R93" i="3"/>
  <c r="H28" i="2" s="1"/>
  <c r="F28" i="2" s="1"/>
  <c r="P93" i="3"/>
  <c r="N44" i="3"/>
  <c r="N90" i="3"/>
  <c r="P38" i="3"/>
  <c r="R38" i="3" s="1"/>
  <c r="L44" i="3"/>
  <c r="R90" i="3" l="1"/>
  <c r="H25" i="2" s="1"/>
  <c r="F25" i="2" s="1"/>
  <c r="F31" i="2" s="1"/>
  <c r="P90" i="3"/>
  <c r="P96" i="3"/>
  <c r="R96" i="3" s="1"/>
  <c r="N96" i="3"/>
  <c r="P44" i="3"/>
  <c r="R44" i="3" s="1"/>
  <c r="E11" i="8" l="1"/>
  <c r="F11" i="8" s="1"/>
  <c r="F9" i="1" s="1"/>
  <c r="F14" i="1" s="1"/>
  <c r="H31" i="2"/>
  <c r="F33" i="2"/>
  <c r="C11" i="10" s="1"/>
  <c r="F21" i="1" l="1"/>
  <c r="I9" i="1"/>
  <c r="I21" i="1" l="1"/>
  <c r="I14" i="1"/>
  <c r="I22" i="1" l="1"/>
  <c r="I23" i="1"/>
  <c r="P37" i="4" l="1"/>
  <c r="R37" i="4" s="1"/>
  <c r="P38" i="4"/>
  <c r="R38" i="4" s="1"/>
  <c r="P39" i="4"/>
  <c r="R39" i="4" s="1"/>
  <c r="P40" i="4"/>
  <c r="R40" i="4" s="1"/>
  <c r="P41" i="4"/>
  <c r="R41" i="4" s="1"/>
  <c r="V69" i="4"/>
  <c r="P69" i="4" s="1"/>
  <c r="V70" i="4"/>
  <c r="P70" i="4" s="1"/>
  <c r="R70" i="4" s="1"/>
  <c r="V71" i="4"/>
  <c r="P71" i="4" s="1"/>
  <c r="R71" i="4" s="1"/>
  <c r="V72" i="4"/>
  <c r="P72" i="4" s="1"/>
  <c r="R72" i="4" s="1"/>
  <c r="V73" i="4"/>
  <c r="P73" i="4" s="1"/>
  <c r="R73" i="4" s="1"/>
  <c r="H51" i="2" l="1"/>
  <c r="F51" i="2" s="1"/>
  <c r="H50" i="2"/>
  <c r="F50" i="2" s="1"/>
  <c r="H49" i="2"/>
  <c r="F49" i="2" s="1"/>
  <c r="H52" i="2"/>
  <c r="F52" i="2" s="1"/>
  <c r="P42" i="4"/>
  <c r="R42" i="4" s="1"/>
  <c r="R69" i="4"/>
  <c r="P74" i="4"/>
  <c r="R74" i="4" s="1"/>
  <c r="H48" i="2" l="1"/>
  <c r="F48" i="2" s="1"/>
  <c r="F53" i="2" s="1"/>
  <c r="G22" i="7" s="1"/>
  <c r="G23" i="7" s="1"/>
  <c r="F54" i="2" s="1"/>
  <c r="F55" i="2" s="1"/>
  <c r="H53" i="2" l="1"/>
  <c r="F57" i="2"/>
  <c r="E17" i="8"/>
  <c r="F17" i="8" s="1"/>
  <c r="F10" i="1" s="1"/>
  <c r="F15" i="1" s="1"/>
  <c r="C13" i="10" l="1"/>
  <c r="F11" i="1"/>
  <c r="I10" i="1"/>
  <c r="I11" i="1" s="1"/>
  <c r="F25" i="1" l="1"/>
  <c r="I25" i="1" s="1"/>
  <c r="C15" i="10"/>
  <c r="F16" i="1"/>
  <c r="I15" i="1"/>
  <c r="I16" i="1" s="1"/>
  <c r="I26" i="1" l="1"/>
  <c r="I27" i="1"/>
</calcChain>
</file>

<file path=xl/comments1.xml><?xml version="1.0" encoding="utf-8"?>
<comments xmlns="http://schemas.openxmlformats.org/spreadsheetml/2006/main">
  <authors>
    <author>Author</author>
  </authors>
  <commentList>
    <comment ref="L53" authorId="0">
      <text>
        <r>
          <rPr>
            <b/>
            <sz val="9"/>
            <color indexed="81"/>
            <rFont val="Tahoma"/>
            <family val="2"/>
          </rPr>
          <t>Author:</t>
        </r>
        <r>
          <rPr>
            <sz val="9"/>
            <color indexed="81"/>
            <rFont val="Tahoma"/>
            <family val="2"/>
          </rPr>
          <t xml:space="preserve">
took out "10/12" pro-ration - effective date is now full 12 months after base period's end</t>
        </r>
      </text>
    </comment>
    <comment ref="J71" authorId="0">
      <text>
        <r>
          <rPr>
            <b/>
            <sz val="9"/>
            <color indexed="81"/>
            <rFont val="Tahoma"/>
            <family val="2"/>
          </rPr>
          <t>Author:</t>
        </r>
        <r>
          <rPr>
            <sz val="9"/>
            <color indexed="81"/>
            <rFont val="Tahoma"/>
            <family val="2"/>
          </rPr>
          <t xml:space="preserve">
updated to latest in-service amount per rebuttal 8.4 adj</t>
        </r>
      </text>
    </comment>
    <comment ref="L71" authorId="0">
      <text>
        <r>
          <rPr>
            <b/>
            <sz val="9"/>
            <color indexed="81"/>
            <rFont val="Tahoma"/>
            <family val="2"/>
          </rPr>
          <t>Author:</t>
        </r>
        <r>
          <rPr>
            <sz val="9"/>
            <color indexed="81"/>
            <rFont val="Tahoma"/>
            <family val="2"/>
          </rPr>
          <t xml:space="preserve">
updated pro-ration to 6.5/12; for extra 2 months at current rate depr</t>
        </r>
      </text>
    </comment>
  </commentList>
</comments>
</file>

<file path=xl/comments2.xml><?xml version="1.0" encoding="utf-8"?>
<comments xmlns="http://schemas.openxmlformats.org/spreadsheetml/2006/main">
  <authors>
    <author>Author</author>
  </authors>
  <commentList>
    <comment ref="L50" authorId="0">
      <text>
        <r>
          <rPr>
            <b/>
            <sz val="9"/>
            <color indexed="81"/>
            <rFont val="Tahoma"/>
            <family val="2"/>
          </rPr>
          <t>Author:</t>
        </r>
        <r>
          <rPr>
            <sz val="9"/>
            <color indexed="81"/>
            <rFont val="Tahoma"/>
            <family val="2"/>
          </rPr>
          <t xml:space="preserve">
removed pro-ration</t>
        </r>
      </text>
    </comment>
  </commentList>
</comments>
</file>

<file path=xl/sharedStrings.xml><?xml version="1.0" encoding="utf-8"?>
<sst xmlns="http://schemas.openxmlformats.org/spreadsheetml/2006/main" count="683" uniqueCount="162">
  <si>
    <t>PacifiCorp</t>
  </si>
  <si>
    <t>PAGE</t>
  </si>
  <si>
    <t>TOTAL</t>
  </si>
  <si>
    <t>WASHINGTON</t>
  </si>
  <si>
    <t>ACCOUNT</t>
  </si>
  <si>
    <t>Type</t>
  </si>
  <si>
    <t>COMPANY</t>
  </si>
  <si>
    <t>FACTOR</t>
  </si>
  <si>
    <t>FACTOR %</t>
  </si>
  <si>
    <t>ALLOCATED</t>
  </si>
  <si>
    <t>REF#</t>
  </si>
  <si>
    <t>Adjustment to Expense:</t>
  </si>
  <si>
    <t>Incremental Depreciation Expense</t>
  </si>
  <si>
    <t>403SP</t>
  </si>
  <si>
    <t>PRO</t>
  </si>
  <si>
    <t>JBG</t>
  </si>
  <si>
    <t>6.4.1</t>
  </si>
  <si>
    <t>CAGW</t>
  </si>
  <si>
    <t>Adjustment to Rate Base:</t>
  </si>
  <si>
    <t>Incremental Depreciation Reserve</t>
  </si>
  <si>
    <t>108SP</t>
  </si>
  <si>
    <t>SCHMAT</t>
  </si>
  <si>
    <t>Description of Adjustment:</t>
  </si>
  <si>
    <t>Estimated Annual Depreciation Starting May 1, 2016</t>
  </si>
  <si>
    <t xml:space="preserve">CALCULATED ANNUAL </t>
  </si>
  <si>
    <t>ORIGINAL</t>
  </si>
  <si>
    <t xml:space="preserve">ACCRUAL </t>
  </si>
  <si>
    <t>ACCRUAL</t>
  </si>
  <si>
    <t>LIFE</t>
  </si>
  <si>
    <t>COST</t>
  </si>
  <si>
    <t>AMOUNT</t>
  </si>
  <si>
    <t>RATE</t>
  </si>
  <si>
    <t>REF</t>
  </si>
  <si>
    <t>ACCRUALS</t>
  </si>
  <si>
    <t>INCREMENTAL DEPRECIATION EXPENSE</t>
  </si>
  <si>
    <r>
      <t>JIM BRIDGER</t>
    </r>
    <r>
      <rPr>
        <sz val="10"/>
        <rFont val="Arial"/>
        <family val="2"/>
      </rPr>
      <t xml:space="preserve"> - 517000</t>
    </r>
  </si>
  <si>
    <t>Land Rights</t>
  </si>
  <si>
    <t>Ref 6.4.4</t>
  </si>
  <si>
    <t>Structures and Improvements</t>
  </si>
  <si>
    <t>Boiler Plant Equipment</t>
  </si>
  <si>
    <t>Turbogenerator Units</t>
  </si>
  <si>
    <t>Accessory Electric Equipment</t>
  </si>
  <si>
    <t>Miscellaneous Power Plant Equipment</t>
  </si>
  <si>
    <t>TOTAL JIM BRIDGER</t>
  </si>
  <si>
    <t>Ref 6.4.2</t>
  </si>
  <si>
    <t>Annual Increase</t>
  </si>
  <si>
    <t>Ref 6.4</t>
  </si>
  <si>
    <r>
      <t>COLSTRIP</t>
    </r>
    <r>
      <rPr>
        <sz val="10"/>
        <rFont val="Arial"/>
        <family val="2"/>
      </rPr>
      <t xml:space="preserve"> - 401000</t>
    </r>
  </si>
  <si>
    <t>TOTAL COLSTRIP</t>
  </si>
  <si>
    <t>Exclude Colstrip Unit 3</t>
  </si>
  <si>
    <t>Ref 6.4.6</t>
  </si>
  <si>
    <t>COLSTRIP - Unit 4 Only</t>
  </si>
  <si>
    <t>Ref 6.4.3</t>
  </si>
  <si>
    <t>INCREMENTAL DEPRECIATION RESERVES</t>
  </si>
  <si>
    <t>JIM BRIDGER - 517000</t>
  </si>
  <si>
    <t>COLSTRIP - 401000</t>
  </si>
  <si>
    <t>Notes:</t>
  </si>
  <si>
    <t>1. Annual Increase on Jim Bridger Depreciation Expense is calculated on Existing Plant balances as of June 2015 only.  Major plant added after base period already reflects</t>
  </si>
  <si>
    <t>2. Annual Increase for Colstrip Unit 4 only</t>
  </si>
  <si>
    <t>NET</t>
  </si>
  <si>
    <t>BOOK</t>
  </si>
  <si>
    <t>COMPOSITE</t>
  </si>
  <si>
    <t>SURVIVOR</t>
  </si>
  <si>
    <t>SALVAGE</t>
  </si>
  <si>
    <t>DEPRECIATION</t>
  </si>
  <si>
    <t>REMAINING</t>
  </si>
  <si>
    <t>CURVE</t>
  </si>
  <si>
    <t>PERCENT</t>
  </si>
  <si>
    <t>RESERVE</t>
  </si>
  <si>
    <t>STEAM PRODUCTION PLANT</t>
  </si>
  <si>
    <t>SQUARE</t>
  </si>
  <si>
    <t>Ref 6.4.5</t>
  </si>
  <si>
    <t>90-R2</t>
  </si>
  <si>
    <t>60-L1</t>
  </si>
  <si>
    <t>55-L1</t>
  </si>
  <si>
    <t>75-R2.5</t>
  </si>
  <si>
    <t>40-O1</t>
  </si>
  <si>
    <t>Ref 8.4.2</t>
  </si>
  <si>
    <t>Ref 6.4.1</t>
  </si>
  <si>
    <t>120-R1.5</t>
  </si>
  <si>
    <t>68-S0</t>
  </si>
  <si>
    <t>57-S0</t>
  </si>
  <si>
    <t>Calculation of Colstrip Unit #3 Share</t>
  </si>
  <si>
    <t>At Jun-15</t>
  </si>
  <si>
    <t>Ref</t>
  </si>
  <si>
    <r>
      <t>Gross Plant Balances - Total</t>
    </r>
    <r>
      <rPr>
        <b/>
        <u/>
        <vertAlign val="superscript"/>
        <sz val="10"/>
        <rFont val="Arial"/>
        <family val="2"/>
      </rPr>
      <t>1</t>
    </r>
  </si>
  <si>
    <t>Colstrip Unit #3</t>
  </si>
  <si>
    <t>Ref 5.2.2</t>
  </si>
  <si>
    <t>Total Colstrip</t>
  </si>
  <si>
    <t>Colstrip Unit #3 - Gross Plant %</t>
  </si>
  <si>
    <t>Note 1 - Reflects FERC 303 through 398; Location 401000 (Colstrip) - excluding FERC 317 (ARO - NUTIL)</t>
  </si>
  <si>
    <r>
      <t>Gross Plant Balances - Steam</t>
    </r>
    <r>
      <rPr>
        <b/>
        <u/>
        <vertAlign val="superscript"/>
        <sz val="10"/>
        <rFont val="Arial"/>
        <family val="2"/>
      </rPr>
      <t>2</t>
    </r>
  </si>
  <si>
    <t>At May-16</t>
  </si>
  <si>
    <t>Colstrip Unit #3 - Steam Plant Balance</t>
  </si>
  <si>
    <t>Note 2 - Reflects FERC 310 through 316; Location 401000 (Colstrip)</t>
  </si>
  <si>
    <t>Annual Depreciation - Steam</t>
  </si>
  <si>
    <t>CURRENT LIVES</t>
  </si>
  <si>
    <t>OR LIVES</t>
  </si>
  <si>
    <t>Washington Expedited Rate Filing - June 2015</t>
  </si>
  <si>
    <t>Ref 5.2.1</t>
  </si>
  <si>
    <t>END OF</t>
  </si>
  <si>
    <t>DEPRECIABLE</t>
  </si>
  <si>
    <r>
      <t xml:space="preserve">     </t>
    </r>
    <r>
      <rPr>
        <sz val="8"/>
        <rFont val="Arial"/>
        <family val="2"/>
      </rPr>
      <t>corresponding accelerated depreciation rate in Adjustment 8.4 (Major Plant Additions Adjustment) in the rate effective period.</t>
    </r>
  </si>
  <si>
    <t>CY 2015 major plant additions used for the purpose of calculating a composite remaining life only.</t>
  </si>
  <si>
    <t>Total company using OR Lives:</t>
  </si>
  <si>
    <t>TOTAL COMPANY CURRENT DEPRECIATION: (2037 end of depreciable life):</t>
  </si>
  <si>
    <t>ACCELERATED DEPRECIATION: (2025 end of depreciable life):</t>
  </si>
  <si>
    <t>TOTAL COMPANY CURRENT DEPRECIATION: (2046 end of depreciable life):</t>
  </si>
  <si>
    <t>ACCELERATED DEPRECIATION: (2032 end of depreciable life):</t>
  </si>
  <si>
    <t>Summary of Changes</t>
  </si>
  <si>
    <t xml:space="preserve">APPROVED - COMPOSITE AVERAGE SERVICE LIFE AS OF DECEMBER 31, 2013 </t>
  </si>
  <si>
    <t>UPDATED - COMPOSITE AVERAGE SERVICE LIFE AS OF JUNE 30, 2015</t>
  </si>
  <si>
    <t>VALUE</t>
  </si>
  <si>
    <t>ACCELERATED END DATE - DEC 2025</t>
  </si>
  <si>
    <t>ADDITIONAL</t>
  </si>
  <si>
    <t>ADD - PRO FORMA PLANT &amp; RESERVE FROM ADJUSTMENT 8.4 (PRO FORMA MAJOR PLANT ADDITIONS)</t>
  </si>
  <si>
    <t>Jim Bridger Plant - Calculation of Composite Average Service Life</t>
  </si>
  <si>
    <t>Based on Final Order and End of Depreciable Life of December 2025</t>
  </si>
  <si>
    <t>ACCELERATED END DATE - DEC 2032</t>
  </si>
  <si>
    <t>Colstrip Plant - Calculation of Composite Average Service Life</t>
  </si>
  <si>
    <t>Steam Plants - Calculation of Composite Average Service Life</t>
  </si>
  <si>
    <t>BOOK VALUE</t>
  </si>
  <si>
    <t>AS OF DECEMBER 31, 2013 (Oregon Only)</t>
  </si>
  <si>
    <t>Current</t>
  </si>
  <si>
    <t>Accelerated</t>
  </si>
  <si>
    <t>End of Depreciable Life</t>
  </si>
  <si>
    <t>Annual Depreciation Expense</t>
  </si>
  <si>
    <t>Change</t>
  </si>
  <si>
    <t>Jim Bridger - Location 517000</t>
  </si>
  <si>
    <t>years</t>
  </si>
  <si>
    <t>Colstrip - Location 401000 (Unit 4 Only)</t>
  </si>
  <si>
    <t>Ref 6.4.7</t>
  </si>
  <si>
    <t>Based on Final Order and End of Depreciable Life of December 2032</t>
  </si>
  <si>
    <t>6.4.2</t>
  </si>
  <si>
    <t>AS OF DECEMBER 31, 2013 (Washington)</t>
  </si>
  <si>
    <t>Ref 6.4.8</t>
  </si>
  <si>
    <t>Ref 6.4.9</t>
  </si>
  <si>
    <t>Page 6.4.9</t>
  </si>
  <si>
    <t>BASED ON FINAL ORDER - Docket No. UE-130052</t>
  </si>
  <si>
    <t>BASED ON FINAL ORDER - Docket No. UM-1329</t>
  </si>
  <si>
    <t>Tax Summary</t>
  </si>
  <si>
    <t>SCHMDT</t>
  </si>
  <si>
    <t>Allocation</t>
  </si>
  <si>
    <t>Book</t>
  </si>
  <si>
    <t>Tax</t>
  </si>
  <si>
    <t>Def Inc</t>
  </si>
  <si>
    <t>Factor</t>
  </si>
  <si>
    <t>Depreciation</t>
  </si>
  <si>
    <t>Tax Exp</t>
  </si>
  <si>
    <t>ADIT</t>
  </si>
  <si>
    <t xml:space="preserve">Total </t>
  </si>
  <si>
    <t>Jim Bridger Plant</t>
  </si>
  <si>
    <t>Colstrip Unit #4</t>
  </si>
  <si>
    <t>6.4.10</t>
  </si>
  <si>
    <t>Adjustment to Tax:</t>
  </si>
  <si>
    <t>ADD - DEPRECIATION RESERVE THROUGH JULY 1, 2016 (RATE EFFECTIVE DATE)</t>
  </si>
  <si>
    <t>AVERAGE REMAINING LIFE RELATED TO ELECTRIC PLANT &amp; RESERVE AS OF JUNE 30, 2016</t>
  </si>
  <si>
    <t xml:space="preserve"> </t>
  </si>
  <si>
    <t>EOP</t>
  </si>
  <si>
    <t>Accelerated Depreciation on Jim Bridger and Colstrip Plants - REVISED_BR8.2</t>
  </si>
  <si>
    <r>
      <t xml:space="preserve">This pro forma adjustment records annual incremental depreciation expense and reserve on Jim Bridger Plant and Colstrip Unit 4 assuming depreciation schedule is accelerated in Washington to match that in Oregon.  This change will move the end of the depreciable life for Colstrip from 2047 to 2032 and Jim Bridger from 2037 to 2025, which would result in depreciation rates similar to those based on steam plant lives previously approved in Washington under the 2002 Depreciation Study (WA Docket No. UE-021271, Order dated July 31, 2003).  Incremental reserves are reflected on an average basis.
</t>
    </r>
    <r>
      <rPr>
        <b/>
        <i/>
        <sz val="10"/>
        <rFont val="Arial"/>
        <family val="2"/>
      </rPr>
      <t>The Company has revised this adjustment for as follows:</t>
    </r>
    <r>
      <rPr>
        <sz val="10"/>
        <rFont val="Arial"/>
        <family val="2"/>
      </rPr>
      <t xml:space="preserve">
</t>
    </r>
    <r>
      <rPr>
        <b/>
        <i/>
        <sz val="10"/>
        <rFont val="Arial"/>
        <family val="2"/>
      </rPr>
      <t xml:space="preserve">                         1) Postponed assumed rate effective date to July 1, 2016.
                         2) Takes into account tax depreciation impacts of accelerated depreciation in accordance with tax
                             normalization requirements in Washington.
</t>
    </r>
    <r>
      <rPr>
        <b/>
        <i/>
        <sz val="10"/>
        <color rgb="FFFF0000"/>
        <rFont val="Arial"/>
        <family val="2"/>
      </rPr>
      <t>5-20-2016 - This adjustment has been revised in response to Bench Request No. 8, Question 2.</t>
    </r>
  </si>
  <si>
    <t>3. Incremental Depreciation Reserves is calculated as inverse of annual incremental increase in Depreciation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</si>
</sst>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0.000"/>
    <numFmt numFmtId="167" formatCode="#,##0.0_);\(#,##0.0\)"/>
    <numFmt numFmtId="168" formatCode="mm\-yyyy"/>
    <numFmt numFmtId="169" formatCode="_(* #,##0.000000_);_(* \(#,##0.000000\);_(* &quot;-&quot;??_);_(@_)"/>
    <numFmt numFmtId="170" formatCode="_(* #,##0.00000000_);_(* \(#,##0.00000000\);_(* &quot;-&quot;??_);_(@_)"/>
    <numFmt numFmtId="171" formatCode="0.0%"/>
    <numFmt numFmtId="172" formatCode="###,000"/>
    <numFmt numFmtId="173" formatCode="#,##0.000_);\(#,##0.000\)"/>
    <numFmt numFmtId="174" formatCode="#,##0.0000_);\(#,##0.0000\)"/>
    <numFmt numFmtId="175" formatCode="_-* #,##0\ &quot;F&quot;_-;\-* #,##0\ &quot;F&quot;_-;_-* &quot;-&quot;\ &quot;F&quot;_-;_-@_-"/>
    <numFmt numFmtId="176" formatCode="&quot;$&quot;###0;[Red]\(&quot;$&quot;###0\)"/>
    <numFmt numFmtId="177" formatCode="&quot;$&quot;#,##0\ ;\(&quot;$&quot;#,##0\)"/>
    <numFmt numFmtId="178" formatCode="mmmm\ d\,\ yyyy"/>
    <numFmt numFmtId="179" formatCode="0.000%"/>
    <numFmt numFmtId="180" formatCode="########\-###\-###"/>
    <numFmt numFmtId="181" formatCode="0.0"/>
    <numFmt numFmtId="182" formatCode="#,##0.000;[Red]\-#,##0.000"/>
    <numFmt numFmtId="183" formatCode="_(* #,##0_);[Red]_(* \(#,##0\);_(* &quot;-&quot;_);_(@_)"/>
    <numFmt numFmtId="184" formatCode="#,##0.0_);\(#,##0.0\);\-\ ;"/>
    <numFmt numFmtId="185" formatCode="#,##0.0000"/>
    <numFmt numFmtId="186" formatCode="mmm\ dd\,\ yyyy"/>
    <numFmt numFmtId="187" formatCode="General_)"/>
  </numFmts>
  <fonts count="72">
    <font>
      <sz val="10"/>
      <name val="Arial"/>
    </font>
    <font>
      <sz val="10"/>
      <color theme="1"/>
      <name val="Arial"/>
      <family val="2"/>
    </font>
    <font>
      <sz val="10"/>
      <color theme="1"/>
      <name val="Arial"/>
      <family val="2"/>
    </font>
    <font>
      <sz val="12"/>
      <name val="Times New Roman"/>
      <family val="1"/>
    </font>
    <font>
      <sz val="10"/>
      <name val="Arial"/>
      <family val="2"/>
    </font>
    <font>
      <b/>
      <sz val="10"/>
      <name val="Arial"/>
      <family val="2"/>
    </font>
    <font>
      <sz val="9"/>
      <name val="Arial"/>
      <family val="2"/>
    </font>
    <font>
      <i/>
      <sz val="10"/>
      <color rgb="FFFF0000"/>
      <name val="Arial"/>
      <family val="2"/>
    </font>
    <font>
      <u/>
      <sz val="10"/>
      <name val="Arial"/>
      <family val="2"/>
    </font>
    <font>
      <sz val="10"/>
      <color rgb="FFC00000"/>
      <name val="Arial"/>
      <family val="2"/>
    </font>
    <font>
      <sz val="10"/>
      <color rgb="FF0000FF"/>
      <name val="Arial"/>
      <family val="2"/>
    </font>
    <font>
      <sz val="9"/>
      <color rgb="FFC00000"/>
      <name val="Arial"/>
      <family val="2"/>
    </font>
    <font>
      <sz val="12"/>
      <name val="Arial"/>
      <family val="2"/>
    </font>
    <font>
      <b/>
      <u/>
      <sz val="10"/>
      <name val="Arial"/>
      <family val="2"/>
    </font>
    <font>
      <vertAlign val="superscript"/>
      <sz val="8"/>
      <name val="Arial"/>
      <family val="2"/>
    </font>
    <font>
      <b/>
      <u val="singleAccounting"/>
      <sz val="8"/>
      <name val="Arial"/>
      <family val="2"/>
    </font>
    <font>
      <i/>
      <sz val="8"/>
      <name val="Arial"/>
      <family val="2"/>
    </font>
    <font>
      <sz val="8"/>
      <name val="Arial"/>
      <family val="2"/>
    </font>
    <font>
      <u val="singleAccounting"/>
      <sz val="10"/>
      <name val="Arial"/>
      <family val="2"/>
    </font>
    <font>
      <b/>
      <u/>
      <vertAlign val="superscript"/>
      <sz val="10"/>
      <name val="Arial"/>
      <family val="2"/>
    </font>
    <font>
      <sz val="11"/>
      <color theme="1"/>
      <name val="Calibri"/>
      <family val="2"/>
      <scheme val="minor"/>
    </font>
    <font>
      <sz val="10"/>
      <color indexed="8"/>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8"/>
      <color indexed="18"/>
      <name val="Arial"/>
      <family val="2"/>
    </font>
    <font>
      <b/>
      <sz val="8"/>
      <color indexed="8"/>
      <name val="Arial"/>
      <family val="2"/>
    </font>
    <font>
      <sz val="10"/>
      <color indexed="39"/>
      <name val="Arial"/>
      <family val="2"/>
    </font>
    <font>
      <b/>
      <sz val="14"/>
      <name val="Arial"/>
      <family val="2"/>
    </font>
    <font>
      <b/>
      <sz val="18"/>
      <name val="Arial"/>
      <family val="2"/>
    </font>
    <font>
      <sz val="10"/>
      <color indexed="10"/>
      <name val="Arial"/>
      <family val="2"/>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000000"/>
      <name val="Arial"/>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sz val="10"/>
      <name val="Courier"/>
      <family val="3"/>
    </font>
    <font>
      <sz val="10"/>
      <color indexed="8"/>
      <name val="Helv"/>
    </font>
    <font>
      <sz val="12"/>
      <color theme="1"/>
      <name val="Calibri"/>
      <family val="2"/>
    </font>
    <font>
      <sz val="11"/>
      <color theme="1"/>
      <name val="Arial"/>
      <family val="2"/>
    </font>
    <font>
      <sz val="11"/>
      <color theme="1"/>
      <name val="Calibri"/>
      <family val="2"/>
    </font>
    <font>
      <sz val="10"/>
      <color indexed="24"/>
      <name val="Courier New"/>
      <family val="3"/>
    </font>
    <font>
      <sz val="10"/>
      <name val="Helv"/>
    </font>
    <font>
      <sz val="10"/>
      <color theme="1"/>
      <name val="Times New Roman"/>
      <family val="2"/>
    </font>
    <font>
      <sz val="8"/>
      <name val="Helv"/>
    </font>
    <font>
      <sz val="7"/>
      <name val="Arial"/>
      <family val="2"/>
    </font>
    <font>
      <b/>
      <sz val="16"/>
      <name val="Times New Roman"/>
      <family val="1"/>
    </font>
    <font>
      <b/>
      <sz val="12"/>
      <name val="Arial"/>
      <family val="2"/>
    </font>
    <font>
      <b/>
      <i/>
      <sz val="10"/>
      <name val="Arial"/>
      <family val="2"/>
    </font>
    <font>
      <b/>
      <u/>
      <sz val="10"/>
      <color indexed="39"/>
      <name val="Arial"/>
      <family val="2"/>
    </font>
    <font>
      <b/>
      <sz val="8"/>
      <name val="Arial"/>
      <family val="2"/>
    </font>
    <font>
      <sz val="12"/>
      <color indexed="12"/>
      <name val="Times New Roman"/>
      <family val="1"/>
    </font>
    <font>
      <sz val="10"/>
      <color indexed="11"/>
      <name val="Geneva"/>
      <family val="2"/>
    </font>
    <font>
      <sz val="12"/>
      <name val="Arial MT"/>
    </font>
    <font>
      <sz val="10"/>
      <name val="LinePrinter"/>
    </font>
    <font>
      <sz val="8"/>
      <color indexed="12"/>
      <name val="Arial"/>
      <family val="2"/>
    </font>
    <font>
      <sz val="9"/>
      <color indexed="81"/>
      <name val="Tahoma"/>
      <family val="2"/>
    </font>
    <font>
      <b/>
      <sz val="9"/>
      <color indexed="81"/>
      <name val="Tahoma"/>
      <family val="2"/>
    </font>
    <font>
      <b/>
      <i/>
      <sz val="10"/>
      <color rgb="FFC00000"/>
      <name val="Arial"/>
      <family val="2"/>
    </font>
    <font>
      <b/>
      <i/>
      <sz val="9"/>
      <name val="Arial"/>
      <family val="2"/>
    </font>
    <font>
      <b/>
      <i/>
      <sz val="10"/>
      <color rgb="FF0000FF"/>
      <name val="Arial"/>
      <family val="2"/>
    </font>
    <font>
      <b/>
      <i/>
      <sz val="9"/>
      <color rgb="FFC00000"/>
      <name val="Arial"/>
      <family val="2"/>
    </font>
    <font>
      <b/>
      <i/>
      <sz val="10"/>
      <color rgb="FFFF0000"/>
      <name val="Arial"/>
      <family val="2"/>
    </font>
    <font>
      <b/>
      <i/>
      <sz val="9"/>
      <color rgb="FFFF0000"/>
      <name val="Arial"/>
      <family val="2"/>
    </font>
  </fonts>
  <fills count="48">
    <fill>
      <patternFill patternType="none"/>
    </fill>
    <fill>
      <patternFill patternType="gray125"/>
    </fill>
    <fill>
      <patternFill patternType="solid">
        <fgColor theme="4" tint="0.79998168889431442"/>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9"/>
        <bgColor indexed="64"/>
      </patternFill>
    </fill>
    <fill>
      <patternFill patternType="solid">
        <fgColor indexed="9"/>
        <bgColor indexed="15"/>
      </patternFill>
    </fill>
    <fill>
      <patternFill patternType="solid">
        <fgColor rgb="FFDBE5F1"/>
        <bgColor rgb="FF000000"/>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DBE5F1"/>
        <bgColor rgb="FFFFFFFF"/>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theme="0" tint="-0.249977111117893"/>
        <bgColor indexed="64"/>
      </patternFill>
    </fill>
    <fill>
      <patternFill patternType="solid">
        <fgColor indexed="22"/>
        <bgColor indexed="64"/>
      </patternFill>
    </fill>
    <fill>
      <patternFill patternType="solid">
        <fgColor indexed="55"/>
        <bgColor indexed="64"/>
      </patternFill>
    </fill>
    <fill>
      <patternFill patternType="lightGray"/>
    </fill>
    <fill>
      <patternFill patternType="solid">
        <fgColor indexed="14"/>
        <bgColor indexed="64"/>
      </patternFill>
    </fill>
  </fills>
  <borders count="45">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8"/>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right/>
      <top style="thin">
        <color indexed="64"/>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hair">
        <color indexed="64"/>
      </bottom>
      <diagonal/>
    </border>
    <border>
      <left/>
      <right/>
      <top/>
      <bottom style="double">
        <color indexed="8"/>
      </bottom>
      <diagonal/>
    </border>
    <border>
      <left/>
      <right/>
      <top/>
      <bottom style="thin">
        <color indexed="8"/>
      </bottom>
      <diagonal/>
    </border>
    <border>
      <left style="double">
        <color indexed="64"/>
      </left>
      <right style="double">
        <color indexed="64"/>
      </right>
      <top style="double">
        <color indexed="64"/>
      </top>
      <bottom style="double">
        <color indexed="64"/>
      </bottom>
      <diagonal/>
    </border>
  </borders>
  <cellStyleXfs count="300">
    <xf numFmtId="0" fontId="0"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12" fillId="0" borderId="0"/>
    <xf numFmtId="0" fontId="12" fillId="0" borderId="0"/>
    <xf numFmtId="0" fontId="12" fillId="0" borderId="0"/>
    <xf numFmtId="9" fontId="4" fillId="0" borderId="0" applyFont="0" applyFill="0" applyBorder="0" applyAlignment="0" applyProtection="0"/>
    <xf numFmtId="41" fontId="20"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12" fillId="0" borderId="0"/>
    <xf numFmtId="0" fontId="20" fillId="0" borderId="0"/>
    <xf numFmtId="0" fontId="4" fillId="0" borderId="0"/>
    <xf numFmtId="0" fontId="4" fillId="0" borderId="0"/>
    <xf numFmtId="0" fontId="20" fillId="0" borderId="0"/>
    <xf numFmtId="0" fontId="21" fillId="0" borderId="0"/>
    <xf numFmtId="0" fontId="4" fillId="0" borderId="0"/>
    <xf numFmtId="0" fontId="21" fillId="0" borderId="0"/>
    <xf numFmtId="0" fontId="4" fillId="0" borderId="0"/>
    <xf numFmtId="0" fontId="4" fillId="0" borderId="0"/>
    <xf numFmtId="0" fontId="20" fillId="0" borderId="0"/>
    <xf numFmtId="0" fontId="20" fillId="0" borderId="0"/>
    <xf numFmtId="0" fontId="20" fillId="0" borderId="0"/>
    <xf numFmtId="0" fontId="3" fillId="0" borderId="0"/>
    <xf numFmtId="0" fontId="20" fillId="0" borderId="0"/>
    <xf numFmtId="0" fontId="20" fillId="0" borderId="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4" fontId="22" fillId="3" borderId="19" applyNumberFormat="0" applyProtection="0">
      <alignment vertical="center"/>
    </xf>
    <xf numFmtId="4" fontId="23" fillId="4" borderId="19" applyNumberFormat="0" applyProtection="0">
      <alignment vertical="center"/>
    </xf>
    <xf numFmtId="4" fontId="22" fillId="4" borderId="19" applyNumberFormat="0" applyProtection="0">
      <alignment horizontal="left" vertical="center" indent="1"/>
    </xf>
    <xf numFmtId="0" fontId="22" fillId="4" borderId="19" applyNumberFormat="0" applyProtection="0">
      <alignment horizontal="left" vertical="top" indent="1"/>
    </xf>
    <xf numFmtId="4" fontId="22" fillId="5" borderId="19" applyNumberFormat="0" applyProtection="0"/>
    <xf numFmtId="4" fontId="22" fillId="5" borderId="0" applyNumberFormat="0" applyProtection="0">
      <alignment horizontal="left" vertical="center" indent="1"/>
    </xf>
    <xf numFmtId="4" fontId="24" fillId="6" borderId="19" applyNumberFormat="0" applyProtection="0">
      <alignment horizontal="right" vertical="center"/>
    </xf>
    <xf numFmtId="4" fontId="24" fillId="7" borderId="19" applyNumberFormat="0" applyProtection="0">
      <alignment horizontal="right" vertical="center"/>
    </xf>
    <xf numFmtId="4" fontId="24" fillId="8" borderId="19" applyNumberFormat="0" applyProtection="0">
      <alignment horizontal="right" vertical="center"/>
    </xf>
    <xf numFmtId="4" fontId="24" fillId="9" borderId="19" applyNumberFormat="0" applyProtection="0">
      <alignment horizontal="right" vertical="center"/>
    </xf>
    <xf numFmtId="4" fontId="24" fillId="10" borderId="19" applyNumberFormat="0" applyProtection="0">
      <alignment horizontal="right" vertical="center"/>
    </xf>
    <xf numFmtId="4" fontId="24" fillId="11" borderId="19" applyNumberFormat="0" applyProtection="0">
      <alignment horizontal="right" vertical="center"/>
    </xf>
    <xf numFmtId="4" fontId="24" fillId="12" borderId="19" applyNumberFormat="0" applyProtection="0">
      <alignment horizontal="right" vertical="center"/>
    </xf>
    <xf numFmtId="4" fontId="24" fillId="13" borderId="19" applyNumberFormat="0" applyProtection="0">
      <alignment horizontal="right" vertical="center"/>
    </xf>
    <xf numFmtId="4" fontId="24" fillId="14" borderId="19" applyNumberFormat="0" applyProtection="0">
      <alignment horizontal="right" vertical="center"/>
    </xf>
    <xf numFmtId="4" fontId="22" fillId="15" borderId="20" applyNumberFormat="0" applyProtection="0">
      <alignment horizontal="left" vertical="center" indent="1"/>
    </xf>
    <xf numFmtId="4" fontId="24" fillId="16" borderId="0" applyNumberFormat="0" applyProtection="0">
      <alignment horizontal="left" indent="1"/>
    </xf>
    <xf numFmtId="4" fontId="25" fillId="17" borderId="0" applyNumberFormat="0" applyProtection="0">
      <alignment horizontal="left" vertical="center" indent="1"/>
    </xf>
    <xf numFmtId="4" fontId="24" fillId="18" borderId="19" applyNumberFormat="0" applyProtection="0">
      <alignment horizontal="right" vertical="center"/>
    </xf>
    <xf numFmtId="4" fontId="26" fillId="19" borderId="0" applyNumberFormat="0" applyProtection="0">
      <alignment horizontal="left" indent="1"/>
    </xf>
    <xf numFmtId="4" fontId="27" fillId="20" borderId="0" applyNumberFormat="0" applyProtection="0"/>
    <xf numFmtId="0" fontId="4" fillId="17" borderId="19" applyNumberFormat="0" applyProtection="0">
      <alignment horizontal="left" vertical="center" indent="1"/>
    </xf>
    <xf numFmtId="0" fontId="4" fillId="17" borderId="19" applyNumberFormat="0" applyProtection="0">
      <alignment horizontal="left" vertical="top" indent="1"/>
    </xf>
    <xf numFmtId="0" fontId="4" fillId="5" borderId="19" applyNumberFormat="0" applyProtection="0">
      <alignment horizontal="left" vertical="center" indent="1"/>
    </xf>
    <xf numFmtId="0" fontId="4" fillId="5" borderId="19" applyNumberFormat="0" applyProtection="0">
      <alignment horizontal="left" vertical="top" indent="1"/>
    </xf>
    <xf numFmtId="0" fontId="4" fillId="21" borderId="19" applyNumberFormat="0" applyProtection="0">
      <alignment horizontal="left" vertical="center" indent="1"/>
    </xf>
    <xf numFmtId="0" fontId="4" fillId="21" borderId="19" applyNumberFormat="0" applyProtection="0">
      <alignment horizontal="left" vertical="top" indent="1"/>
    </xf>
    <xf numFmtId="0" fontId="4" fillId="22" borderId="19" applyNumberFormat="0" applyProtection="0">
      <alignment horizontal="left" vertical="center" indent="1"/>
    </xf>
    <xf numFmtId="0" fontId="4" fillId="22" borderId="19" applyNumberFormat="0" applyProtection="0">
      <alignment horizontal="left" vertical="top" indent="1"/>
    </xf>
    <xf numFmtId="4" fontId="24" fillId="23" borderId="19" applyNumberFormat="0" applyProtection="0">
      <alignment vertical="center"/>
    </xf>
    <xf numFmtId="4" fontId="28" fillId="23" borderId="19" applyNumberFormat="0" applyProtection="0">
      <alignment vertical="center"/>
    </xf>
    <xf numFmtId="4" fontId="24" fillId="23" borderId="19" applyNumberFormat="0" applyProtection="0">
      <alignment horizontal="left" vertical="center" indent="1"/>
    </xf>
    <xf numFmtId="0" fontId="24" fillId="23" borderId="19" applyNumberFormat="0" applyProtection="0">
      <alignment horizontal="left" vertical="top" indent="1"/>
    </xf>
    <xf numFmtId="4" fontId="24" fillId="0" borderId="19" applyNumberFormat="0" applyProtection="0">
      <alignment horizontal="right" vertical="center"/>
    </xf>
    <xf numFmtId="4" fontId="24" fillId="0" borderId="19" applyNumberFormat="0" applyProtection="0">
      <alignment horizontal="right" vertical="center"/>
    </xf>
    <xf numFmtId="4" fontId="28" fillId="16" borderId="19" applyNumberFormat="0" applyProtection="0">
      <alignment horizontal="right" vertical="center"/>
    </xf>
    <xf numFmtId="4" fontId="24" fillId="0" borderId="19" applyNumberFormat="0" applyProtection="0">
      <alignment horizontal="left" vertical="center" indent="1"/>
    </xf>
    <xf numFmtId="4" fontId="24" fillId="24" borderId="19" applyNumberFormat="0" applyProtection="0">
      <alignment horizontal="left" vertical="center" indent="1"/>
    </xf>
    <xf numFmtId="4" fontId="24" fillId="0" borderId="19" applyNumberFormat="0" applyProtection="0">
      <alignment horizontal="left" vertical="center"/>
    </xf>
    <xf numFmtId="0" fontId="24" fillId="5" borderId="19" applyNumberFormat="0" applyProtection="0">
      <alignment horizontal="left" vertical="top"/>
    </xf>
    <xf numFmtId="4" fontId="29" fillId="25" borderId="0" applyNumberFormat="0" applyProtection="0">
      <alignment horizontal="left"/>
    </xf>
    <xf numFmtId="4" fontId="30" fillId="0" borderId="0" applyNumberFormat="0" applyProtection="0">
      <alignment horizontal="left" vertical="center"/>
    </xf>
    <xf numFmtId="4" fontId="31" fillId="16" borderId="19" applyNumberFormat="0" applyProtection="0">
      <alignment horizontal="right" vertical="center"/>
    </xf>
    <xf numFmtId="0" fontId="32" fillId="26" borderId="21" applyNumberFormat="0" applyAlignment="0" applyProtection="0">
      <alignment horizontal="left" vertical="center" indent="1"/>
    </xf>
    <xf numFmtId="172" fontId="33" fillId="0" borderId="22" applyNumberFormat="0" applyProtection="0">
      <alignment horizontal="right" vertical="center"/>
    </xf>
    <xf numFmtId="172" fontId="32" fillId="0" borderId="23" applyNumberFormat="0" applyProtection="0">
      <alignment horizontal="right" vertical="center"/>
    </xf>
    <xf numFmtId="0" fontId="34" fillId="27" borderId="23" applyNumberFormat="0" applyAlignment="0" applyProtection="0">
      <alignment horizontal="left" vertical="center" indent="1"/>
    </xf>
    <xf numFmtId="0" fontId="34" fillId="28" borderId="23" applyNumberFormat="0" applyAlignment="0" applyProtection="0">
      <alignment horizontal="left" vertical="center" indent="1"/>
    </xf>
    <xf numFmtId="172" fontId="33" fillId="29" borderId="22" applyNumberFormat="0" applyBorder="0" applyProtection="0">
      <alignment horizontal="right" vertical="center"/>
    </xf>
    <xf numFmtId="0" fontId="34" fillId="27" borderId="23" applyNumberFormat="0" applyAlignment="0" applyProtection="0">
      <alignment horizontal="left" vertical="center" indent="1"/>
    </xf>
    <xf numFmtId="172" fontId="32" fillId="28" borderId="23" applyNumberFormat="0" applyProtection="0">
      <alignment horizontal="right" vertical="center"/>
    </xf>
    <xf numFmtId="172" fontId="32" fillId="29" borderId="23" applyNumberFormat="0" applyBorder="0" applyProtection="0">
      <alignment horizontal="right" vertical="center"/>
    </xf>
    <xf numFmtId="172" fontId="35" fillId="30" borderId="24" applyNumberFormat="0" applyBorder="0" applyAlignment="0" applyProtection="0">
      <alignment horizontal="right" vertical="center" indent="1"/>
    </xf>
    <xf numFmtId="172" fontId="36" fillId="31" borderId="24" applyNumberFormat="0" applyBorder="0" applyAlignment="0" applyProtection="0">
      <alignment horizontal="right" vertical="center" indent="1"/>
    </xf>
    <xf numFmtId="172" fontId="36" fillId="32" borderId="24" applyNumberFormat="0" applyBorder="0" applyAlignment="0" applyProtection="0">
      <alignment horizontal="right" vertical="center" indent="1"/>
    </xf>
    <xf numFmtId="172" fontId="37" fillId="33" borderId="24" applyNumberFormat="0" applyBorder="0" applyAlignment="0" applyProtection="0">
      <alignment horizontal="right" vertical="center" indent="1"/>
    </xf>
    <xf numFmtId="172" fontId="37" fillId="34" borderId="24" applyNumberFormat="0" applyBorder="0" applyAlignment="0" applyProtection="0">
      <alignment horizontal="right" vertical="center" indent="1"/>
    </xf>
    <xf numFmtId="172" fontId="37" fillId="35" borderId="24" applyNumberFormat="0" applyBorder="0" applyAlignment="0" applyProtection="0">
      <alignment horizontal="right" vertical="center" indent="1"/>
    </xf>
    <xf numFmtId="172" fontId="38" fillId="36" borderId="24" applyNumberFormat="0" applyBorder="0" applyAlignment="0" applyProtection="0">
      <alignment horizontal="right" vertical="center" indent="1"/>
    </xf>
    <xf numFmtId="172" fontId="38" fillId="37" borderId="24" applyNumberFormat="0" applyBorder="0" applyAlignment="0" applyProtection="0">
      <alignment horizontal="right" vertical="center" indent="1"/>
    </xf>
    <xf numFmtId="172" fontId="38" fillId="38" borderId="24" applyNumberFormat="0" applyBorder="0" applyAlignment="0" applyProtection="0">
      <alignment horizontal="right" vertical="center" indent="1"/>
    </xf>
    <xf numFmtId="0" fontId="39" fillId="0" borderId="21" applyNumberFormat="0" applyFont="0" applyFill="0" applyAlignment="0" applyProtection="0"/>
    <xf numFmtId="172" fontId="33" fillId="39" borderId="21" applyNumberFormat="0" applyAlignment="0" applyProtection="0">
      <alignment horizontal="left" vertical="center" indent="1"/>
    </xf>
    <xf numFmtId="0" fontId="32" fillId="26" borderId="23" applyNumberFormat="0" applyAlignment="0" applyProtection="0">
      <alignment horizontal="left" vertical="center" indent="1"/>
    </xf>
    <xf numFmtId="0" fontId="34" fillId="40" borderId="21" applyNumberFormat="0" applyAlignment="0" applyProtection="0">
      <alignment horizontal="left" vertical="center" indent="1"/>
    </xf>
    <xf numFmtId="0" fontId="34" fillId="41" borderId="21" applyNumberFormat="0" applyAlignment="0" applyProtection="0">
      <alignment horizontal="left" vertical="center" indent="1"/>
    </xf>
    <xf numFmtId="0" fontId="34" fillId="42" borderId="21" applyNumberFormat="0" applyAlignment="0" applyProtection="0">
      <alignment horizontal="left" vertical="center" indent="1"/>
    </xf>
    <xf numFmtId="0" fontId="34" fillId="29" borderId="21" applyNumberFormat="0" applyAlignment="0" applyProtection="0">
      <alignment horizontal="left" vertical="center" indent="1"/>
    </xf>
    <xf numFmtId="0" fontId="34" fillId="28" borderId="23" applyNumberFormat="0" applyAlignment="0" applyProtection="0">
      <alignment horizontal="left" vertical="center" indent="1"/>
    </xf>
    <xf numFmtId="0" fontId="40" fillId="0" borderId="25" applyNumberFormat="0" applyFill="0" applyBorder="0" applyAlignment="0" applyProtection="0"/>
    <xf numFmtId="0" fontId="41" fillId="0" borderId="25" applyBorder="0" applyAlignment="0" applyProtection="0"/>
    <xf numFmtId="0" fontId="40" fillId="27" borderId="23" applyNumberFormat="0" applyAlignment="0" applyProtection="0">
      <alignment horizontal="left" vertical="center" indent="1"/>
    </xf>
    <xf numFmtId="0" fontId="40" fillId="27" borderId="23" applyNumberFormat="0" applyAlignment="0" applyProtection="0">
      <alignment horizontal="left" vertical="center" indent="1"/>
    </xf>
    <xf numFmtId="0" fontId="40" fillId="28" borderId="23" applyNumberFormat="0" applyAlignment="0" applyProtection="0">
      <alignment horizontal="left" vertical="center" indent="1"/>
    </xf>
    <xf numFmtId="172" fontId="42" fillId="28" borderId="23" applyNumberFormat="0" applyProtection="0">
      <alignment horizontal="right" vertical="center"/>
    </xf>
    <xf numFmtId="172" fontId="43" fillId="29" borderId="22" applyNumberFormat="0" applyBorder="0" applyProtection="0">
      <alignment horizontal="right" vertical="center"/>
    </xf>
    <xf numFmtId="172" fontId="42" fillId="29" borderId="23" applyNumberFormat="0" applyBorder="0" applyProtection="0">
      <alignment horizontal="right" vertical="center"/>
    </xf>
    <xf numFmtId="0" fontId="3" fillId="0" borderId="0"/>
    <xf numFmtId="0" fontId="4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 fontId="45" fillId="0" borderId="0"/>
    <xf numFmtId="41" fontId="3" fillId="0" borderId="0" applyFont="0" applyFill="0" applyBorder="0" applyAlignment="0" applyProtection="0"/>
    <xf numFmtId="43" fontId="46"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8"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3" fontId="49" fillId="0" borderId="0" applyFont="0" applyFill="0" applyBorder="0" applyAlignment="0" applyProtection="0"/>
    <xf numFmtId="0" fontId="50" fillId="0" borderId="0"/>
    <xf numFmtId="0" fontId="50" fillId="0" borderId="0"/>
    <xf numFmtId="0" fontId="50" fillId="0" borderId="0"/>
    <xf numFmtId="0" fontId="50" fillId="0" borderId="0"/>
    <xf numFmtId="37" fontId="4" fillId="0" borderId="0" applyFill="0" applyBorder="0" applyAlignment="0" applyProtection="0"/>
    <xf numFmtId="0" fontId="50" fillId="0" borderId="0"/>
    <xf numFmtId="0" fontId="50" fillId="0" borderId="0"/>
    <xf numFmtId="0" fontId="50" fillId="0" borderId="0"/>
    <xf numFmtId="44" fontId="4" fillId="0" borderId="0" applyFont="0" applyFill="0" applyBorder="0" applyAlignment="0" applyProtection="0"/>
    <xf numFmtId="44" fontId="4" fillId="0" borderId="0" applyFont="0" applyFill="0" applyBorder="0" applyAlignment="0" applyProtection="0"/>
    <xf numFmtId="44" fontId="51" fillId="0" borderId="0" applyFont="0" applyFill="0" applyBorder="0" applyAlignment="0" applyProtection="0"/>
    <xf numFmtId="44" fontId="4"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76" fontId="52" fillId="0" borderId="0" applyFont="0" applyFill="0" applyBorder="0" applyProtection="0">
      <alignment horizontal="right"/>
    </xf>
    <xf numFmtId="5" fontId="50" fillId="0" borderId="0"/>
    <xf numFmtId="177" fontId="49" fillId="0" borderId="0" applyFont="0" applyFill="0" applyBorder="0" applyAlignment="0" applyProtection="0"/>
    <xf numFmtId="0" fontId="49" fillId="0" borderId="0" applyFont="0" applyFill="0" applyBorder="0" applyAlignment="0" applyProtection="0"/>
    <xf numFmtId="0" fontId="50" fillId="0" borderId="0"/>
    <xf numFmtId="0" fontId="50" fillId="0" borderId="0"/>
    <xf numFmtId="178" fontId="4" fillId="0" borderId="0" applyFill="0" applyBorder="0" applyAlignment="0" applyProtection="0"/>
    <xf numFmtId="2" fontId="49" fillId="0" borderId="0" applyFont="0" applyFill="0" applyBorder="0" applyAlignment="0" applyProtection="0"/>
    <xf numFmtId="0" fontId="50" fillId="0" borderId="0"/>
    <xf numFmtId="0" fontId="53" fillId="0" borderId="0" applyFont="0" applyFill="0" applyBorder="0" applyAlignment="0" applyProtection="0">
      <alignment horizontal="left"/>
    </xf>
    <xf numFmtId="38" fontId="17" fillId="44" borderId="0" applyNumberFormat="0" applyBorder="0" applyAlignment="0" applyProtection="0"/>
    <xf numFmtId="0" fontId="54" fillId="0" borderId="0"/>
    <xf numFmtId="0" fontId="55" fillId="0" borderId="13" applyNumberFormat="0" applyAlignment="0" applyProtection="0">
      <alignment horizontal="left" vertical="center"/>
    </xf>
    <xf numFmtId="0" fontId="55" fillId="0" borderId="40">
      <alignment horizontal="left" vertical="center"/>
    </xf>
    <xf numFmtId="179" fontId="4" fillId="0" borderId="0">
      <protection locked="0"/>
    </xf>
    <xf numFmtId="179" fontId="4" fillId="0" borderId="0">
      <protection locked="0"/>
    </xf>
    <xf numFmtId="10" fontId="17" fillId="23" borderId="26" applyNumberFormat="0" applyBorder="0" applyAlignment="0" applyProtection="0"/>
    <xf numFmtId="38" fontId="56" fillId="0" borderId="0">
      <alignment horizontal="left" wrapText="1"/>
    </xf>
    <xf numFmtId="38" fontId="57" fillId="0" borderId="0">
      <alignment horizontal="left" wrapText="1"/>
    </xf>
    <xf numFmtId="180" fontId="4" fillId="0" borderId="0"/>
    <xf numFmtId="181" fontId="58" fillId="0" borderId="0" applyNumberFormat="0" applyFill="0" applyBorder="0" applyAlignment="0" applyProtection="0"/>
    <xf numFmtId="164" fontId="59" fillId="0" borderId="0" applyFont="0" applyAlignment="0" applyProtection="0"/>
    <xf numFmtId="0" fontId="17" fillId="0" borderId="41" applyNumberFormat="0" applyBorder="0" applyAlignment="0"/>
    <xf numFmtId="182" fontId="4" fillId="0" borderId="0"/>
    <xf numFmtId="0" fontId="20" fillId="0" borderId="0"/>
    <xf numFmtId="0" fontId="4" fillId="0" borderId="0"/>
    <xf numFmtId="0" fontId="47" fillId="0" borderId="0"/>
    <xf numFmtId="0" fontId="20" fillId="0" borderId="0"/>
    <xf numFmtId="183" fontId="4" fillId="0" borderId="0"/>
    <xf numFmtId="0" fontId="20" fillId="0" borderId="0"/>
    <xf numFmtId="0" fontId="48" fillId="0" borderId="0"/>
    <xf numFmtId="0" fontId="47" fillId="0" borderId="0"/>
    <xf numFmtId="37" fontId="50" fillId="0" borderId="0"/>
    <xf numFmtId="184" fontId="3" fillId="0" borderId="0" applyFont="0" applyFill="0" applyBorder="0" applyProtection="0"/>
    <xf numFmtId="12" fontId="55" fillId="45" borderId="8">
      <alignment horizontal="left"/>
    </xf>
    <xf numFmtId="0" fontId="50" fillId="0" borderId="0"/>
    <xf numFmtId="0" fontId="50" fillId="0" borderId="0"/>
    <xf numFmtId="1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60" fillId="0" borderId="0"/>
    <xf numFmtId="4" fontId="22" fillId="4" borderId="19" applyNumberFormat="0" applyProtection="0">
      <alignment horizontal="left" vertical="center" indent="1"/>
    </xf>
    <xf numFmtId="4" fontId="22" fillId="4" borderId="19" applyNumberFormat="0" applyProtection="0">
      <alignment horizontal="left" vertical="center" indent="1"/>
    </xf>
    <xf numFmtId="4" fontId="22" fillId="4" borderId="19" applyNumberFormat="0" applyProtection="0">
      <alignment horizontal="left" vertical="center" indent="1"/>
    </xf>
    <xf numFmtId="4" fontId="22" fillId="4" borderId="19" applyNumberFormat="0" applyProtection="0">
      <alignment horizontal="left" vertical="center" indent="1"/>
    </xf>
    <xf numFmtId="4" fontId="22" fillId="4" borderId="19" applyNumberFormat="0" applyProtection="0">
      <alignment horizontal="left" vertical="center" indent="1"/>
    </xf>
    <xf numFmtId="4" fontId="22" fillId="4" borderId="19" applyNumberFormat="0" applyProtection="0">
      <alignment horizontal="left" vertical="center" indent="1"/>
    </xf>
    <xf numFmtId="4" fontId="22" fillId="5" borderId="19" applyNumberFormat="0" applyProtection="0"/>
    <xf numFmtId="4" fontId="22" fillId="5" borderId="19" applyNumberFormat="0" applyProtection="0"/>
    <xf numFmtId="4" fontId="22" fillId="5" borderId="19" applyNumberFormat="0" applyProtection="0"/>
    <xf numFmtId="4" fontId="22" fillId="5" borderId="19" applyNumberFormat="0" applyProtection="0"/>
    <xf numFmtId="4" fontId="22" fillId="5" borderId="19" applyNumberFormat="0" applyProtection="0"/>
    <xf numFmtId="4" fontId="24" fillId="16" borderId="0" applyNumberFormat="0" applyProtection="0">
      <alignment horizontal="left" indent="1"/>
    </xf>
    <xf numFmtId="4" fontId="24" fillId="16" borderId="0" applyNumberFormat="0" applyProtection="0">
      <alignment horizontal="left" indent="1"/>
    </xf>
    <xf numFmtId="4" fontId="24" fillId="16" borderId="0" applyNumberFormat="0" applyProtection="0">
      <alignment horizontal="left" indent="1"/>
    </xf>
    <xf numFmtId="4" fontId="24" fillId="16" borderId="0" applyNumberFormat="0" applyProtection="0">
      <alignment horizontal="left" indent="1"/>
    </xf>
    <xf numFmtId="4" fontId="24" fillId="16" borderId="0" applyNumberFormat="0" applyProtection="0">
      <alignment horizontal="left" indent="1"/>
    </xf>
    <xf numFmtId="4" fontId="24" fillId="16" borderId="0" applyNumberFormat="0" applyProtection="0">
      <alignment horizontal="left" indent="1"/>
    </xf>
    <xf numFmtId="4" fontId="25" fillId="17" borderId="0" applyNumberFormat="0" applyProtection="0">
      <alignment horizontal="left" vertical="center" indent="1"/>
    </xf>
    <xf numFmtId="4" fontId="25" fillId="17" borderId="0" applyNumberFormat="0" applyProtection="0">
      <alignment horizontal="left" vertical="center" indent="1"/>
    </xf>
    <xf numFmtId="4" fontId="25" fillId="17" borderId="0" applyNumberFormat="0" applyProtection="0">
      <alignment horizontal="left" vertical="center" indent="1"/>
    </xf>
    <xf numFmtId="4" fontId="25" fillId="17" borderId="0" applyNumberFormat="0" applyProtection="0">
      <alignment horizontal="left" vertical="center" indent="1"/>
    </xf>
    <xf numFmtId="4" fontId="26" fillId="19" borderId="0" applyNumberFormat="0" applyProtection="0">
      <alignment horizontal="left" indent="1"/>
    </xf>
    <xf numFmtId="4" fontId="26" fillId="19" borderId="0" applyNumberFormat="0" applyProtection="0">
      <alignment horizontal="left" indent="1"/>
    </xf>
    <xf numFmtId="4" fontId="26" fillId="19" borderId="0" applyNumberFormat="0" applyProtection="0">
      <alignment horizontal="left" indent="1"/>
    </xf>
    <xf numFmtId="4" fontId="26" fillId="19" borderId="0" applyNumberFormat="0" applyProtection="0">
      <alignment horizontal="left" indent="1"/>
    </xf>
    <xf numFmtId="4" fontId="26" fillId="19" borderId="0" applyNumberFormat="0" applyProtection="0">
      <alignment horizontal="left" indent="1"/>
    </xf>
    <xf numFmtId="4" fontId="26" fillId="19" borderId="0" applyNumberFormat="0" applyProtection="0">
      <alignment horizontal="left" indent="1"/>
    </xf>
    <xf numFmtId="4" fontId="26" fillId="19" borderId="0" applyNumberFormat="0" applyProtection="0">
      <alignment horizontal="left" indent="1"/>
    </xf>
    <xf numFmtId="4" fontId="27" fillId="20" borderId="0" applyNumberFormat="0" applyProtection="0"/>
    <xf numFmtId="4" fontId="27" fillId="20" borderId="0" applyNumberFormat="0" applyProtection="0"/>
    <xf numFmtId="4" fontId="27" fillId="20" borderId="0" applyNumberFormat="0" applyProtection="0"/>
    <xf numFmtId="4" fontId="27" fillId="20" borderId="0" applyNumberFormat="0" applyProtection="0"/>
    <xf numFmtId="4" fontId="27" fillId="20" borderId="0" applyNumberFormat="0" applyProtection="0"/>
    <xf numFmtId="4" fontId="27" fillId="20" borderId="0" applyNumberFormat="0" applyProtection="0"/>
    <xf numFmtId="4" fontId="27" fillId="20" borderId="0" applyNumberFormat="0" applyProtection="0"/>
    <xf numFmtId="0" fontId="4" fillId="17" borderId="19" applyNumberFormat="0" applyProtection="0">
      <alignment horizontal="left" vertical="center" indent="1"/>
    </xf>
    <xf numFmtId="0" fontId="4" fillId="17" borderId="19" applyNumberFormat="0" applyProtection="0">
      <alignment horizontal="left" vertical="center" indent="1"/>
    </xf>
    <xf numFmtId="0" fontId="4" fillId="17" borderId="19" applyNumberFormat="0" applyProtection="0">
      <alignment horizontal="left" vertical="center" indent="1"/>
    </xf>
    <xf numFmtId="0" fontId="4" fillId="17" borderId="19" applyNumberFormat="0" applyProtection="0">
      <alignment horizontal="left" vertical="center" indent="1"/>
    </xf>
    <xf numFmtId="0" fontId="4" fillId="17" borderId="19" applyNumberFormat="0" applyProtection="0">
      <alignment horizontal="left" vertical="top" indent="1"/>
    </xf>
    <xf numFmtId="0" fontId="4" fillId="17" borderId="19" applyNumberFormat="0" applyProtection="0">
      <alignment horizontal="left" vertical="top" indent="1"/>
    </xf>
    <xf numFmtId="0" fontId="4" fillId="17" borderId="19" applyNumberFormat="0" applyProtection="0">
      <alignment horizontal="left" vertical="top" indent="1"/>
    </xf>
    <xf numFmtId="0" fontId="4" fillId="17" borderId="19" applyNumberFormat="0" applyProtection="0">
      <alignment horizontal="left" vertical="top" indent="1"/>
    </xf>
    <xf numFmtId="0" fontId="4" fillId="5" borderId="19" applyNumberFormat="0" applyProtection="0">
      <alignment horizontal="left" vertical="center" indent="1"/>
    </xf>
    <xf numFmtId="0" fontId="4" fillId="5" borderId="19" applyNumberFormat="0" applyProtection="0">
      <alignment horizontal="left" vertical="center" indent="1"/>
    </xf>
    <xf numFmtId="0" fontId="4" fillId="5" borderId="19" applyNumberFormat="0" applyProtection="0">
      <alignment horizontal="left" vertical="center" indent="1"/>
    </xf>
    <xf numFmtId="0" fontId="4" fillId="5" borderId="19" applyNumberFormat="0" applyProtection="0">
      <alignment horizontal="left" vertical="center" indent="1"/>
    </xf>
    <xf numFmtId="0" fontId="4" fillId="5" borderId="19" applyNumberFormat="0" applyProtection="0">
      <alignment horizontal="left" vertical="top" indent="1"/>
    </xf>
    <xf numFmtId="0" fontId="4" fillId="5" borderId="19" applyNumberFormat="0" applyProtection="0">
      <alignment horizontal="left" vertical="top" indent="1"/>
    </xf>
    <xf numFmtId="0" fontId="4" fillId="5" borderId="19" applyNumberFormat="0" applyProtection="0">
      <alignment horizontal="left" vertical="top" indent="1"/>
    </xf>
    <xf numFmtId="0" fontId="4" fillId="5" borderId="19" applyNumberFormat="0" applyProtection="0">
      <alignment horizontal="left" vertical="top" indent="1"/>
    </xf>
    <xf numFmtId="0" fontId="4" fillId="21" borderId="19" applyNumberFormat="0" applyProtection="0">
      <alignment horizontal="left" vertical="center" indent="1"/>
    </xf>
    <xf numFmtId="0" fontId="4" fillId="21" borderId="19" applyNumberFormat="0" applyProtection="0">
      <alignment horizontal="left" vertical="center" indent="1"/>
    </xf>
    <xf numFmtId="0" fontId="4" fillId="21" borderId="19" applyNumberFormat="0" applyProtection="0">
      <alignment horizontal="left" vertical="center" indent="1"/>
    </xf>
    <xf numFmtId="0" fontId="4" fillId="21" borderId="19" applyNumberFormat="0" applyProtection="0">
      <alignment horizontal="left" vertical="center" indent="1"/>
    </xf>
    <xf numFmtId="0" fontId="4" fillId="21" borderId="19" applyNumberFormat="0" applyProtection="0">
      <alignment horizontal="left" vertical="top" indent="1"/>
    </xf>
    <xf numFmtId="0" fontId="4" fillId="21" borderId="19" applyNumberFormat="0" applyProtection="0">
      <alignment horizontal="left" vertical="top" indent="1"/>
    </xf>
    <xf numFmtId="0" fontId="4" fillId="21" borderId="19" applyNumberFormat="0" applyProtection="0">
      <alignment horizontal="left" vertical="top" indent="1"/>
    </xf>
    <xf numFmtId="0" fontId="4" fillId="21" borderId="19" applyNumberFormat="0" applyProtection="0">
      <alignment horizontal="left" vertical="top" indent="1"/>
    </xf>
    <xf numFmtId="0" fontId="4" fillId="22" borderId="19" applyNumberFormat="0" applyProtection="0">
      <alignment horizontal="left" vertical="center" indent="1"/>
    </xf>
    <xf numFmtId="0" fontId="4" fillId="22" borderId="19" applyNumberFormat="0" applyProtection="0">
      <alignment horizontal="left" vertical="center" indent="1"/>
    </xf>
    <xf numFmtId="0" fontId="4" fillId="22" borderId="19" applyNumberFormat="0" applyProtection="0">
      <alignment horizontal="left" vertical="center" indent="1"/>
    </xf>
    <xf numFmtId="0" fontId="4" fillId="22" borderId="19" applyNumberFormat="0" applyProtection="0">
      <alignment horizontal="left" vertical="center" indent="1"/>
    </xf>
    <xf numFmtId="0" fontId="4" fillId="22" borderId="19" applyNumberFormat="0" applyProtection="0">
      <alignment horizontal="left" vertical="top" indent="1"/>
    </xf>
    <xf numFmtId="0" fontId="4" fillId="22" borderId="19" applyNumberFormat="0" applyProtection="0">
      <alignment horizontal="left" vertical="top" indent="1"/>
    </xf>
    <xf numFmtId="0" fontId="4" fillId="22" borderId="19" applyNumberFormat="0" applyProtection="0">
      <alignment horizontal="left" vertical="top" indent="1"/>
    </xf>
    <xf numFmtId="0" fontId="4" fillId="22" borderId="19" applyNumberFormat="0" applyProtection="0">
      <alignment horizontal="left" vertical="top" indent="1"/>
    </xf>
    <xf numFmtId="4" fontId="24" fillId="0" borderId="19" applyNumberFormat="0" applyProtection="0">
      <alignment horizontal="right" vertical="center"/>
    </xf>
    <xf numFmtId="4" fontId="24" fillId="0" borderId="19" applyNumberFormat="0" applyProtection="0">
      <alignment horizontal="right" vertical="center"/>
    </xf>
    <xf numFmtId="4" fontId="24" fillId="0" borderId="19" applyNumberFormat="0" applyProtection="0">
      <alignment horizontal="right" vertical="center"/>
    </xf>
    <xf numFmtId="4" fontId="24" fillId="0" borderId="19" applyNumberFormat="0" applyProtection="0">
      <alignment horizontal="right" vertical="center"/>
    </xf>
    <xf numFmtId="4" fontId="24" fillId="0" borderId="19" applyNumberFormat="0" applyProtection="0">
      <alignment horizontal="right" vertical="center"/>
    </xf>
    <xf numFmtId="4" fontId="24" fillId="0" borderId="19" applyNumberFormat="0" applyProtection="0">
      <alignment horizontal="left" vertical="center" indent="1"/>
    </xf>
    <xf numFmtId="4" fontId="24" fillId="0" borderId="19" applyNumberFormat="0" applyProtection="0">
      <alignment horizontal="left" vertical="center" indent="1"/>
    </xf>
    <xf numFmtId="4" fontId="24" fillId="0" borderId="19" applyNumberFormat="0" applyProtection="0">
      <alignment horizontal="left" vertical="center" indent="1"/>
    </xf>
    <xf numFmtId="4" fontId="24" fillId="0" borderId="19" applyNumberFormat="0" applyProtection="0">
      <alignment horizontal="left" vertical="center" indent="1"/>
    </xf>
    <xf numFmtId="0" fontId="24" fillId="5" borderId="19" applyNumberFormat="0" applyProtection="0">
      <alignment horizontal="left" vertical="top"/>
    </xf>
    <xf numFmtId="0" fontId="24" fillId="5" borderId="19" applyNumberFormat="0" applyProtection="0">
      <alignment horizontal="left" vertical="top"/>
    </xf>
    <xf numFmtId="0" fontId="24" fillId="5" borderId="19" applyNumberFormat="0" applyProtection="0">
      <alignment horizontal="left" vertical="top"/>
    </xf>
    <xf numFmtId="0" fontId="24" fillId="5" borderId="19" applyNumberFormat="0" applyProtection="0">
      <alignment horizontal="left" vertical="top"/>
    </xf>
    <xf numFmtId="0" fontId="24" fillId="5" borderId="19" applyNumberFormat="0" applyProtection="0">
      <alignment horizontal="left" vertical="top"/>
    </xf>
    <xf numFmtId="0" fontId="24" fillId="5" borderId="19" applyNumberFormat="0" applyProtection="0">
      <alignment horizontal="left" vertical="top"/>
    </xf>
    <xf numFmtId="4" fontId="29" fillId="25" borderId="0" applyNumberFormat="0" applyProtection="0">
      <alignment horizontal="left"/>
    </xf>
    <xf numFmtId="4" fontId="29" fillId="25" borderId="0" applyNumberFormat="0" applyProtection="0">
      <alignment horizontal="left"/>
    </xf>
    <xf numFmtId="4" fontId="29" fillId="25" borderId="0" applyNumberFormat="0" applyProtection="0">
      <alignment horizontal="left"/>
    </xf>
    <xf numFmtId="4" fontId="29" fillId="25" borderId="0" applyNumberFormat="0" applyProtection="0">
      <alignment horizontal="left"/>
    </xf>
    <xf numFmtId="4" fontId="29" fillId="25" borderId="0" applyNumberFormat="0" applyProtection="0">
      <alignment horizontal="left"/>
    </xf>
    <xf numFmtId="4" fontId="29" fillId="25" borderId="0" applyNumberFormat="0" applyProtection="0">
      <alignment horizontal="left"/>
    </xf>
    <xf numFmtId="37" fontId="61" fillId="46" borderId="0" applyNumberFormat="0" applyFont="0" applyBorder="0" applyAlignment="0" applyProtection="0"/>
    <xf numFmtId="185" fontId="4" fillId="0" borderId="35">
      <alignment horizontal="justify" vertical="top" wrapText="1"/>
    </xf>
    <xf numFmtId="0" fontId="4" fillId="0" borderId="0">
      <alignment horizontal="left" wrapText="1"/>
    </xf>
    <xf numFmtId="186" fontId="4" fillId="0" borderId="0" applyFill="0" applyBorder="0" applyAlignment="0" applyProtection="0">
      <alignment wrapText="1"/>
    </xf>
    <xf numFmtId="0" fontId="5" fillId="0" borderId="0" applyNumberFormat="0" applyFill="0" applyBorder="0">
      <alignment horizontal="center" wrapText="1"/>
    </xf>
    <xf numFmtId="0" fontId="5" fillId="0" borderId="0" applyNumberFormat="0" applyFill="0" applyBorder="0">
      <alignment horizontal="center" wrapText="1"/>
    </xf>
    <xf numFmtId="38" fontId="4" fillId="0" borderId="0">
      <alignment horizontal="left" wrapText="1"/>
    </xf>
    <xf numFmtId="0" fontId="5" fillId="0" borderId="26">
      <alignment horizontal="center" vertical="center" wrapText="1"/>
    </xf>
    <xf numFmtId="0" fontId="50" fillId="0" borderId="42"/>
    <xf numFmtId="187" fontId="62" fillId="0" borderId="0">
      <alignment horizontal="left"/>
    </xf>
    <xf numFmtId="0" fontId="50" fillId="0" borderId="43"/>
    <xf numFmtId="37" fontId="17" fillId="4" borderId="0" applyNumberFormat="0" applyBorder="0" applyAlignment="0" applyProtection="0"/>
    <xf numFmtId="37" fontId="17" fillId="0" borderId="0"/>
    <xf numFmtId="3" fontId="63" fillId="47" borderId="44" applyProtection="0"/>
  </cellStyleXfs>
  <cellXfs count="362">
    <xf numFmtId="0" fontId="0" fillId="0" borderId="0" xfId="0"/>
    <xf numFmtId="0" fontId="4" fillId="0" borderId="0" xfId="2" applyFont="1" applyProtection="1">
      <protection locked="0"/>
    </xf>
    <xf numFmtId="0" fontId="5" fillId="0" borderId="0" xfId="2" applyFont="1" applyProtection="1">
      <protection locked="0"/>
    </xf>
    <xf numFmtId="0" fontId="4" fillId="0" borderId="0" xfId="2" applyFont="1" applyAlignment="1" applyProtection="1">
      <alignment horizontal="center"/>
      <protection locked="0"/>
    </xf>
    <xf numFmtId="0" fontId="4" fillId="0" borderId="0" xfId="2" applyFont="1" applyAlignment="1" applyProtection="1">
      <alignment horizontal="right"/>
      <protection locked="0"/>
    </xf>
    <xf numFmtId="0" fontId="4" fillId="0" borderId="0" xfId="2" applyNumberFormat="1" applyFont="1" applyAlignment="1" applyProtection="1">
      <alignment horizontal="center"/>
      <protection locked="0"/>
    </xf>
    <xf numFmtId="0" fontId="4" fillId="0" borderId="0" xfId="2" applyFont="1" applyFill="1" applyAlignment="1" applyProtection="1">
      <alignment horizontal="center"/>
      <protection locked="0"/>
    </xf>
    <xf numFmtId="0" fontId="6" fillId="0" borderId="0" xfId="2" applyFont="1" applyFill="1" applyProtection="1">
      <protection locked="0"/>
    </xf>
    <xf numFmtId="0" fontId="6" fillId="0" borderId="0" xfId="2" applyFont="1" applyProtection="1">
      <protection locked="0"/>
    </xf>
    <xf numFmtId="0" fontId="7" fillId="0" borderId="0" xfId="2" applyFont="1" applyProtection="1">
      <protection locked="0"/>
    </xf>
    <xf numFmtId="0" fontId="4" fillId="0" borderId="0" xfId="2" applyFont="1" applyBorder="1" applyAlignment="1" applyProtection="1">
      <alignment horizontal="center"/>
      <protection locked="0"/>
    </xf>
    <xf numFmtId="0" fontId="8" fillId="0" borderId="0" xfId="2" applyFont="1" applyAlignment="1" applyProtection="1">
      <alignment horizontal="center"/>
      <protection locked="0"/>
    </xf>
    <xf numFmtId="0" fontId="8" fillId="0" borderId="0" xfId="2" applyNumberFormat="1" applyFont="1" applyAlignment="1" applyProtection="1">
      <alignment horizontal="center"/>
      <protection locked="0"/>
    </xf>
    <xf numFmtId="0" fontId="4" fillId="0" borderId="0" xfId="2" applyFont="1" applyBorder="1" applyProtection="1">
      <protection locked="0"/>
    </xf>
    <xf numFmtId="0" fontId="5" fillId="0" borderId="0" xfId="2" applyFont="1" applyBorder="1" applyAlignment="1" applyProtection="1">
      <alignment horizontal="left"/>
      <protection locked="0"/>
    </xf>
    <xf numFmtId="0" fontId="4" fillId="0" borderId="0" xfId="2" applyFont="1" applyFill="1" applyBorder="1" applyAlignment="1" applyProtection="1">
      <alignment horizontal="center"/>
      <protection locked="0"/>
    </xf>
    <xf numFmtId="164" fontId="4" fillId="0" borderId="0" xfId="3" applyNumberFormat="1" applyFont="1" applyBorder="1" applyAlignment="1" applyProtection="1">
      <alignment horizontal="center"/>
      <protection locked="0"/>
    </xf>
    <xf numFmtId="41" fontId="4" fillId="0" borderId="0" xfId="3" applyNumberFormat="1" applyFont="1" applyFill="1" applyBorder="1" applyAlignment="1" applyProtection="1">
      <alignment horizontal="center"/>
      <protection locked="0"/>
    </xf>
    <xf numFmtId="165" fontId="4" fillId="0" borderId="0" xfId="4" applyNumberFormat="1" applyFont="1" applyFill="1" applyAlignment="1" applyProtection="1">
      <alignment horizontal="center"/>
      <protection locked="0"/>
    </xf>
    <xf numFmtId="41" fontId="4" fillId="0" borderId="0" xfId="3" applyNumberFormat="1" applyFont="1" applyAlignment="1" applyProtection="1">
      <alignment horizontal="center"/>
      <protection locked="0"/>
    </xf>
    <xf numFmtId="0" fontId="9" fillId="0" borderId="0" xfId="2" applyFont="1" applyFill="1" applyProtection="1">
      <protection locked="0"/>
    </xf>
    <xf numFmtId="0" fontId="4" fillId="0" borderId="0" xfId="2" applyFont="1" applyAlignment="1" applyProtection="1">
      <alignment horizontal="left"/>
      <protection locked="0"/>
    </xf>
    <xf numFmtId="0" fontId="4" fillId="0" borderId="0" xfId="2" applyFont="1" applyFill="1" applyAlignment="1" applyProtection="1">
      <alignment horizontal="left"/>
      <protection locked="0"/>
    </xf>
    <xf numFmtId="0" fontId="4" fillId="0" borderId="0" xfId="2" applyFont="1" applyFill="1" applyBorder="1" applyProtection="1">
      <protection locked="0"/>
    </xf>
    <xf numFmtId="0" fontId="4" fillId="0" borderId="0" xfId="2" applyNumberFormat="1" applyFont="1" applyFill="1" applyAlignment="1" applyProtection="1">
      <alignment horizontal="center"/>
      <protection locked="0"/>
    </xf>
    <xf numFmtId="41" fontId="4" fillId="0" borderId="0" xfId="3" applyNumberFormat="1" applyFont="1" applyFill="1" applyAlignment="1" applyProtection="1">
      <alignment horizontal="center"/>
      <protection locked="0"/>
    </xf>
    <xf numFmtId="41" fontId="10" fillId="0" borderId="0" xfId="3" applyNumberFormat="1" applyFont="1" applyFill="1" applyBorder="1" applyAlignment="1" applyProtection="1">
      <alignment horizontal="center"/>
      <protection locked="0"/>
    </xf>
    <xf numFmtId="0" fontId="4" fillId="0" borderId="0" xfId="2" applyFont="1" applyBorder="1"/>
    <xf numFmtId="0" fontId="5" fillId="0" borderId="0" xfId="2" applyFont="1" applyFill="1" applyAlignment="1" applyProtection="1">
      <alignment horizontal="left"/>
      <protection locked="0"/>
    </xf>
    <xf numFmtId="0" fontId="6" fillId="0" borderId="0" xfId="2" applyFont="1" applyFill="1"/>
    <xf numFmtId="41" fontId="4" fillId="0" borderId="0" xfId="3" applyNumberFormat="1" applyFont="1" applyFill="1" applyAlignment="1">
      <alignment horizontal="center"/>
    </xf>
    <xf numFmtId="0" fontId="4" fillId="0" borderId="0" xfId="2" applyNumberFormat="1" applyFont="1" applyFill="1" applyAlignment="1">
      <alignment horizontal="center"/>
    </xf>
    <xf numFmtId="0" fontId="4" fillId="0" borderId="0" xfId="2" applyFont="1" applyFill="1" applyAlignment="1">
      <alignment horizontal="center"/>
    </xf>
    <xf numFmtId="0" fontId="6" fillId="0" borderId="0" xfId="2" applyFont="1"/>
    <xf numFmtId="0" fontId="6" fillId="0" borderId="0" xfId="2" applyFont="1" applyFill="1" applyBorder="1" applyProtection="1">
      <protection locked="0"/>
    </xf>
    <xf numFmtId="0" fontId="11" fillId="0" borderId="0" xfId="2" quotePrefix="1" applyFont="1" applyFill="1" applyAlignment="1" applyProtection="1">
      <alignment horizontal="left"/>
      <protection locked="0"/>
    </xf>
    <xf numFmtId="0" fontId="11" fillId="0" borderId="0" xfId="2" applyFont="1" applyFill="1" applyAlignment="1" applyProtection="1">
      <alignment horizontal="center"/>
      <protection locked="0"/>
    </xf>
    <xf numFmtId="0" fontId="11" fillId="0" borderId="0" xfId="2" applyFont="1" applyFill="1" applyProtection="1">
      <protection locked="0"/>
    </xf>
    <xf numFmtId="41" fontId="4" fillId="0" borderId="0" xfId="3" applyNumberFormat="1" applyFont="1" applyBorder="1" applyAlignment="1" applyProtection="1">
      <alignment horizontal="center"/>
      <protection locked="0"/>
    </xf>
    <xf numFmtId="165" fontId="4" fillId="0" borderId="0" xfId="4" applyNumberFormat="1" applyFont="1" applyAlignment="1" applyProtection="1">
      <alignment horizontal="center"/>
      <protection locked="0"/>
    </xf>
    <xf numFmtId="0" fontId="4" fillId="0" borderId="0" xfId="3" applyNumberFormat="1" applyFont="1" applyFill="1" applyBorder="1" applyAlignment="1" applyProtection="1">
      <alignment horizontal="center"/>
      <protection locked="0"/>
    </xf>
    <xf numFmtId="0" fontId="4" fillId="0" borderId="0" xfId="2" applyNumberFormat="1" applyFont="1" applyFill="1" applyBorder="1" applyAlignment="1" applyProtection="1">
      <alignment horizontal="center"/>
      <protection locked="0"/>
    </xf>
    <xf numFmtId="0" fontId="5" fillId="0" borderId="0" xfId="2" applyFont="1" applyBorder="1" applyProtection="1">
      <protection locked="0"/>
    </xf>
    <xf numFmtId="43" fontId="5" fillId="0" borderId="0" xfId="1" applyFont="1" applyFill="1"/>
    <xf numFmtId="0" fontId="4" fillId="0" borderId="0" xfId="0" applyFont="1" applyFill="1"/>
    <xf numFmtId="43" fontId="4" fillId="0" borderId="0" xfId="1" applyFont="1" applyFill="1" applyAlignment="1">
      <alignment horizontal="right"/>
    </xf>
    <xf numFmtId="43" fontId="4" fillId="0" borderId="0" xfId="1" applyFont="1" applyFill="1"/>
    <xf numFmtId="164" fontId="4" fillId="0" borderId="0" xfId="1" applyNumberFormat="1" applyFont="1" applyFill="1"/>
    <xf numFmtId="40" fontId="4" fillId="0" borderId="0" xfId="1" applyNumberFormat="1" applyFont="1" applyFill="1"/>
    <xf numFmtId="39" fontId="4" fillId="0" borderId="0" xfId="1" applyNumberFormat="1" applyFont="1" applyFill="1"/>
    <xf numFmtId="43" fontId="5" fillId="0" borderId="0" xfId="1" applyFont="1" applyFill="1" applyAlignment="1">
      <alignment horizontal="centerContinuous"/>
    </xf>
    <xf numFmtId="43" fontId="5" fillId="0" borderId="0" xfId="1" applyFont="1" applyFill="1" applyAlignment="1">
      <alignment horizontal="left"/>
    </xf>
    <xf numFmtId="0" fontId="4" fillId="0" borderId="0" xfId="0" applyFont="1" applyFill="1" applyAlignment="1">
      <alignment horizontal="center"/>
    </xf>
    <xf numFmtId="17" fontId="5" fillId="0" borderId="0" xfId="1" quotePrefix="1" applyNumberFormat="1" applyFont="1" applyFill="1" applyAlignment="1">
      <alignment horizontal="center"/>
    </xf>
    <xf numFmtId="0" fontId="5" fillId="0" borderId="0" xfId="5" applyFont="1" applyFill="1" applyAlignment="1">
      <alignment horizontal="center"/>
    </xf>
    <xf numFmtId="37" fontId="5" fillId="0" borderId="0" xfId="5" applyNumberFormat="1" applyFont="1" applyFill="1" applyAlignment="1">
      <alignment horizontal="center"/>
    </xf>
    <xf numFmtId="37" fontId="5" fillId="0" borderId="0" xfId="5" applyNumberFormat="1" applyFont="1" applyFill="1" applyAlignment="1">
      <alignment horizontal="centerContinuous"/>
    </xf>
    <xf numFmtId="0" fontId="4" fillId="0" borderId="0" xfId="5" applyNumberFormat="1" applyFont="1" applyFill="1" applyAlignment="1">
      <alignment horizontal="centerContinuous"/>
    </xf>
    <xf numFmtId="39" fontId="4" fillId="0" borderId="0" xfId="5" applyNumberFormat="1" applyFont="1" applyFill="1" applyAlignment="1">
      <alignment horizontal="centerContinuous"/>
    </xf>
    <xf numFmtId="164" fontId="5" fillId="0" borderId="0" xfId="1" applyNumberFormat="1" applyFont="1" applyFill="1" applyAlignment="1">
      <alignment horizontal="centerContinuous"/>
    </xf>
    <xf numFmtId="43" fontId="4" fillId="0" borderId="0" xfId="1" applyFont="1" applyFill="1" applyAlignment="1">
      <alignment horizontal="center"/>
    </xf>
    <xf numFmtId="43" fontId="5" fillId="0" borderId="0" xfId="1" applyFont="1" applyFill="1" applyAlignment="1">
      <alignment horizontal="center"/>
    </xf>
    <xf numFmtId="37" fontId="5" fillId="0" borderId="10" xfId="5" applyNumberFormat="1" applyFont="1" applyFill="1" applyBorder="1" applyAlignment="1">
      <alignment horizontal="center"/>
    </xf>
    <xf numFmtId="0" fontId="5" fillId="0" borderId="10" xfId="5" applyFont="1" applyFill="1" applyBorder="1" applyAlignment="1">
      <alignment horizontal="center"/>
    </xf>
    <xf numFmtId="39" fontId="5" fillId="0" borderId="10" xfId="5" applyNumberFormat="1" applyFont="1" applyFill="1" applyBorder="1" applyAlignment="1">
      <alignment horizontal="center"/>
    </xf>
    <xf numFmtId="43" fontId="8" fillId="0" borderId="0" xfId="1" applyFont="1" applyFill="1" applyAlignment="1">
      <alignment horizontal="center"/>
    </xf>
    <xf numFmtId="0" fontId="5" fillId="0" borderId="1" xfId="6" applyFont="1" applyFill="1" applyBorder="1" applyAlignment="1">
      <alignment horizontal="center"/>
    </xf>
    <xf numFmtId="43" fontId="5" fillId="0" borderId="1" xfId="1" applyFont="1" applyFill="1" applyBorder="1" applyAlignment="1">
      <alignment horizontal="center"/>
    </xf>
    <xf numFmtId="37" fontId="5" fillId="0" borderId="1" xfId="5" applyNumberFormat="1" applyFont="1" applyFill="1" applyBorder="1" applyAlignment="1">
      <alignment horizontal="center"/>
    </xf>
    <xf numFmtId="39" fontId="5" fillId="0" borderId="1" xfId="5" applyNumberFormat="1" applyFont="1" applyFill="1" applyBorder="1" applyAlignment="1">
      <alignment horizontal="center"/>
    </xf>
    <xf numFmtId="0" fontId="5" fillId="0" borderId="1" xfId="0" applyFont="1" applyBorder="1" applyAlignment="1">
      <alignment horizontal="center"/>
    </xf>
    <xf numFmtId="37" fontId="5" fillId="0" borderId="0" xfId="1" applyNumberFormat="1" applyFont="1" applyFill="1" applyAlignment="1">
      <alignment horizontal="center"/>
    </xf>
    <xf numFmtId="37" fontId="5" fillId="0" borderId="0" xfId="6" applyNumberFormat="1" applyFont="1" applyFill="1" applyAlignment="1">
      <alignment horizontal="center"/>
    </xf>
    <xf numFmtId="0" fontId="5" fillId="0" borderId="0" xfId="5" applyNumberFormat="1" applyFont="1" applyFill="1" applyBorder="1" applyAlignment="1">
      <alignment horizontal="center"/>
    </xf>
    <xf numFmtId="37" fontId="5" fillId="0" borderId="0" xfId="0" applyNumberFormat="1" applyFont="1" applyFill="1" applyAlignment="1">
      <alignment horizontal="center"/>
    </xf>
    <xf numFmtId="43" fontId="13" fillId="0" borderId="0" xfId="1" applyFont="1" applyFill="1"/>
    <xf numFmtId="0" fontId="5" fillId="0" borderId="0" xfId="0" applyFont="1" applyFill="1" applyAlignment="1">
      <alignment horizontal="left"/>
    </xf>
    <xf numFmtId="164" fontId="4" fillId="0" borderId="0" xfId="1" applyNumberFormat="1" applyFont="1" applyFill="1" applyAlignment="1">
      <alignment horizontal="center"/>
    </xf>
    <xf numFmtId="40" fontId="4" fillId="0" borderId="0" xfId="1" applyNumberFormat="1" applyFont="1" applyFill="1" applyAlignment="1">
      <alignment horizontal="center"/>
    </xf>
    <xf numFmtId="39" fontId="4" fillId="0" borderId="0" xfId="1" applyNumberFormat="1" applyFont="1" applyFill="1" applyAlignment="1">
      <alignment horizontal="center"/>
    </xf>
    <xf numFmtId="0" fontId="4" fillId="0" borderId="0" xfId="0" applyFont="1" applyFill="1" applyAlignment="1">
      <alignment horizontal="left"/>
    </xf>
    <xf numFmtId="37" fontId="4" fillId="0" borderId="0" xfId="1" applyNumberFormat="1" applyFont="1" applyFill="1" applyAlignment="1">
      <alignment horizontal="right"/>
    </xf>
    <xf numFmtId="39" fontId="4" fillId="0" borderId="0" xfId="1" applyNumberFormat="1" applyFont="1" applyFill="1" applyAlignment="1">
      <alignment horizontal="right"/>
    </xf>
    <xf numFmtId="0" fontId="8" fillId="0" borderId="0" xfId="0" applyFont="1" applyFill="1" applyAlignment="1">
      <alignment horizontal="left"/>
    </xf>
    <xf numFmtId="3" fontId="0" fillId="0" borderId="0" xfId="0" applyNumberFormat="1"/>
    <xf numFmtId="37" fontId="4" fillId="0" borderId="0" xfId="1" applyNumberFormat="1" applyFont="1" applyFill="1" applyBorder="1" applyAlignment="1">
      <alignment horizontal="right"/>
    </xf>
    <xf numFmtId="39" fontId="4" fillId="0" borderId="0" xfId="1" applyNumberFormat="1" applyFont="1" applyFill="1" applyBorder="1" applyAlignment="1">
      <alignment horizontal="right"/>
    </xf>
    <xf numFmtId="0" fontId="5" fillId="0" borderId="0" xfId="0" applyFont="1"/>
    <xf numFmtId="0" fontId="14" fillId="0" borderId="0" xfId="1" applyNumberFormat="1" applyFont="1" applyFill="1" applyAlignment="1">
      <alignment horizontal="left"/>
    </xf>
    <xf numFmtId="0" fontId="4" fillId="0" borderId="0" xfId="0" applyFont="1" applyFill="1" applyAlignment="1">
      <alignment horizontal="left" indent="2"/>
    </xf>
    <xf numFmtId="3" fontId="4" fillId="0" borderId="11" xfId="1" applyNumberFormat="1" applyFont="1" applyFill="1" applyBorder="1" applyAlignment="1">
      <alignment horizontal="right"/>
    </xf>
    <xf numFmtId="37" fontId="4" fillId="0" borderId="11" xfId="1" applyNumberFormat="1" applyFont="1" applyFill="1" applyBorder="1" applyAlignment="1">
      <alignment horizontal="right"/>
    </xf>
    <xf numFmtId="3" fontId="4" fillId="0" borderId="0" xfId="1" applyNumberFormat="1" applyFont="1" applyFill="1" applyAlignment="1">
      <alignment horizontal="right"/>
    </xf>
    <xf numFmtId="3" fontId="4" fillId="0" borderId="0" xfId="1" applyNumberFormat="1" applyFont="1" applyFill="1" applyBorder="1" applyAlignment="1">
      <alignment horizontal="right"/>
    </xf>
    <xf numFmtId="0" fontId="5" fillId="0" borderId="0" xfId="0" applyFont="1" applyFill="1"/>
    <xf numFmtId="3" fontId="5" fillId="0" borderId="12" xfId="1" applyNumberFormat="1" applyFont="1" applyFill="1" applyBorder="1" applyAlignment="1">
      <alignment horizontal="right"/>
    </xf>
    <xf numFmtId="0" fontId="5" fillId="0" borderId="13" xfId="0" applyFont="1" applyFill="1" applyBorder="1"/>
    <xf numFmtId="43" fontId="5" fillId="0" borderId="13" xfId="1" applyFont="1" applyFill="1" applyBorder="1"/>
    <xf numFmtId="164" fontId="5" fillId="0" borderId="14" xfId="1" applyNumberFormat="1" applyFont="1" applyFill="1" applyBorder="1"/>
    <xf numFmtId="0" fontId="4" fillId="0" borderId="0" xfId="0" applyFont="1" applyFill="1" applyBorder="1" applyAlignment="1">
      <alignment horizontal="center"/>
    </xf>
    <xf numFmtId="37" fontId="4" fillId="0" borderId="1" xfId="1" applyNumberFormat="1" applyFont="1" applyFill="1" applyBorder="1" applyAlignment="1">
      <alignment horizontal="right"/>
    </xf>
    <xf numFmtId="43" fontId="5" fillId="0" borderId="12" xfId="1" applyFont="1" applyFill="1" applyBorder="1" applyAlignment="1">
      <alignment horizontal="right"/>
    </xf>
    <xf numFmtId="43" fontId="5" fillId="0" borderId="0" xfId="1" applyFont="1" applyFill="1" applyBorder="1" applyAlignment="1">
      <alignment horizontal="right"/>
    </xf>
    <xf numFmtId="0" fontId="5" fillId="0" borderId="0" xfId="0" applyFont="1" applyFill="1" applyBorder="1"/>
    <xf numFmtId="43" fontId="5" fillId="0" borderId="0" xfId="1" applyFont="1" applyFill="1" applyBorder="1"/>
    <xf numFmtId="164" fontId="5" fillId="0" borderId="0" xfId="1" applyNumberFormat="1" applyFont="1" applyFill="1" applyBorder="1"/>
    <xf numFmtId="43" fontId="15" fillId="0" borderId="0" xfId="1" applyFont="1" applyFill="1"/>
    <xf numFmtId="43" fontId="16" fillId="0" borderId="0" xfId="1" applyFont="1" applyFill="1"/>
    <xf numFmtId="43" fontId="4" fillId="0" borderId="0" xfId="1" applyFont="1" applyFill="1" applyBorder="1" applyAlignment="1">
      <alignment horizontal="right"/>
    </xf>
    <xf numFmtId="0" fontId="5" fillId="0" borderId="0" xfId="0" applyFont="1" applyFill="1" applyAlignment="1">
      <alignment horizontal="centerContinuous"/>
    </xf>
    <xf numFmtId="37" fontId="5" fillId="0" borderId="0" xfId="1" applyNumberFormat="1" applyFont="1" applyFill="1" applyAlignment="1">
      <alignment horizontal="centerContinuous"/>
    </xf>
    <xf numFmtId="40" fontId="5" fillId="0" borderId="0" xfId="1" applyNumberFormat="1" applyFont="1" applyFill="1" applyAlignment="1">
      <alignment horizontal="centerContinuous"/>
    </xf>
    <xf numFmtId="39" fontId="5" fillId="0" borderId="0" xfId="1" applyNumberFormat="1" applyFont="1" applyFill="1" applyAlignment="1">
      <alignment horizontal="centerContinuous"/>
    </xf>
    <xf numFmtId="167" fontId="5" fillId="0" borderId="0" xfId="1" applyNumberFormat="1" applyFont="1" applyFill="1" applyAlignment="1">
      <alignment horizontal="centerContinuous"/>
    </xf>
    <xf numFmtId="167" fontId="5" fillId="0" borderId="0" xfId="5" applyNumberFormat="1" applyFont="1" applyFill="1" applyAlignment="1">
      <alignment horizontal="center"/>
    </xf>
    <xf numFmtId="0" fontId="4" fillId="0" borderId="0" xfId="0" quotePrefix="1" applyFont="1" applyFill="1" applyAlignment="1">
      <alignment horizontal="center"/>
    </xf>
    <xf numFmtId="0" fontId="5" fillId="0" borderId="1" xfId="5" applyFont="1" applyFill="1" applyBorder="1" applyAlignment="1">
      <alignment horizontal="center"/>
    </xf>
    <xf numFmtId="0" fontId="8" fillId="0" borderId="0" xfId="0" applyFont="1" applyFill="1" applyAlignment="1">
      <alignment horizontal="center"/>
    </xf>
    <xf numFmtId="0" fontId="5" fillId="0" borderId="0" xfId="5" applyNumberFormat="1" applyFont="1" applyFill="1" applyAlignment="1">
      <alignment horizontal="center"/>
    </xf>
    <xf numFmtId="167" fontId="5" fillId="0" borderId="1" xfId="5" applyNumberFormat="1" applyFont="1" applyFill="1" applyBorder="1" applyAlignment="1">
      <alignment horizontal="center"/>
    </xf>
    <xf numFmtId="37" fontId="4" fillId="0" borderId="0" xfId="1" applyNumberFormat="1" applyFont="1" applyFill="1" applyAlignment="1">
      <alignment horizontal="center"/>
    </xf>
    <xf numFmtId="167" fontId="4" fillId="0" borderId="0" xfId="1" applyNumberFormat="1" applyFont="1" applyFill="1" applyAlignment="1">
      <alignment horizontal="center"/>
    </xf>
    <xf numFmtId="164" fontId="4" fillId="0" borderId="0" xfId="1" applyNumberFormat="1" applyFont="1" applyFill="1" applyAlignment="1">
      <alignment horizontal="right"/>
    </xf>
    <xf numFmtId="0" fontId="4" fillId="0" borderId="0" xfId="0" applyFont="1" applyFill="1" applyAlignment="1">
      <alignment horizontal="right"/>
    </xf>
    <xf numFmtId="37" fontId="4" fillId="0" borderId="0" xfId="1" applyNumberFormat="1" applyFont="1" applyFill="1"/>
    <xf numFmtId="167" fontId="4" fillId="0" borderId="0" xfId="1" applyNumberFormat="1" applyFont="1" applyFill="1"/>
    <xf numFmtId="43" fontId="4" fillId="0" borderId="0" xfId="1" applyFont="1" applyAlignment="1">
      <alignment horizontal="center"/>
    </xf>
    <xf numFmtId="0" fontId="8" fillId="0" borderId="0" xfId="0" applyFont="1" applyAlignment="1">
      <alignment horizontal="left"/>
    </xf>
    <xf numFmtId="164" fontId="4" fillId="0" borderId="0" xfId="1" applyNumberFormat="1" applyFont="1" applyAlignment="1">
      <alignment horizontal="right"/>
    </xf>
    <xf numFmtId="164" fontId="4" fillId="0" borderId="0" xfId="1" applyNumberFormat="1" applyFont="1" applyAlignment="1">
      <alignment horizontal="center"/>
    </xf>
    <xf numFmtId="0" fontId="4" fillId="0" borderId="0" xfId="0" applyFont="1" applyAlignment="1">
      <alignment horizontal="center"/>
    </xf>
    <xf numFmtId="37" fontId="4" fillId="0" borderId="0" xfId="1" applyNumberFormat="1" applyFont="1" applyAlignment="1">
      <alignment horizontal="center"/>
    </xf>
    <xf numFmtId="43" fontId="4" fillId="0" borderId="0" xfId="1" applyFont="1" applyAlignment="1">
      <alignment horizontal="right"/>
    </xf>
    <xf numFmtId="37" fontId="4" fillId="0" borderId="0" xfId="1" applyNumberFormat="1" applyFont="1" applyAlignment="1">
      <alignment horizontal="right"/>
    </xf>
    <xf numFmtId="40" fontId="4" fillId="0" borderId="0" xfId="1" applyNumberFormat="1" applyFont="1" applyAlignment="1">
      <alignment horizontal="center"/>
    </xf>
    <xf numFmtId="39" fontId="4" fillId="0" borderId="0" xfId="1" applyNumberFormat="1" applyFont="1" applyAlignment="1">
      <alignment horizontal="right"/>
    </xf>
    <xf numFmtId="167" fontId="4" fillId="0" borderId="0" xfId="1" applyNumberFormat="1" applyFont="1" applyAlignment="1">
      <alignment horizontal="right"/>
    </xf>
    <xf numFmtId="0" fontId="4" fillId="0" borderId="0" xfId="0" applyFont="1" applyAlignment="1">
      <alignment horizontal="left"/>
    </xf>
    <xf numFmtId="168" fontId="4" fillId="0" borderId="0" xfId="1" applyNumberFormat="1" applyFont="1" applyBorder="1" applyAlignment="1">
      <alignment horizontal="center"/>
    </xf>
    <xf numFmtId="164" fontId="4" fillId="0" borderId="0" xfId="1" applyNumberFormat="1" applyFont="1" applyBorder="1" applyAlignment="1">
      <alignment horizontal="right"/>
    </xf>
    <xf numFmtId="37" fontId="4" fillId="0" borderId="0" xfId="1" applyNumberFormat="1" applyFont="1" applyBorder="1" applyAlignment="1">
      <alignment horizontal="center"/>
    </xf>
    <xf numFmtId="37" fontId="4" fillId="0" borderId="0" xfId="1" applyNumberFormat="1" applyFont="1" applyBorder="1" applyAlignment="1">
      <alignment horizontal="right"/>
    </xf>
    <xf numFmtId="39" fontId="4" fillId="0" borderId="0" xfId="1" applyNumberFormat="1" applyFont="1" applyBorder="1" applyAlignment="1">
      <alignment horizontal="right"/>
    </xf>
    <xf numFmtId="167" fontId="4" fillId="0" borderId="15" xfId="1" applyNumberFormat="1" applyFont="1" applyBorder="1" applyAlignment="1">
      <alignment horizontal="right"/>
    </xf>
    <xf numFmtId="167" fontId="4" fillId="0" borderId="16" xfId="1" applyNumberFormat="1" applyFont="1" applyBorder="1" applyAlignment="1">
      <alignment horizontal="right"/>
    </xf>
    <xf numFmtId="167" fontId="4" fillId="0" borderId="17" xfId="1" applyNumberFormat="1" applyFont="1" applyBorder="1" applyAlignment="1">
      <alignment horizontal="right"/>
    </xf>
    <xf numFmtId="0" fontId="4" fillId="0" borderId="0" xfId="0" applyFont="1" applyAlignment="1">
      <alignment horizontal="left" indent="2"/>
    </xf>
    <xf numFmtId="164" fontId="4" fillId="0" borderId="0" xfId="1" applyNumberFormat="1" applyFont="1" applyBorder="1" applyAlignment="1">
      <alignment horizontal="center"/>
    </xf>
    <xf numFmtId="0" fontId="4" fillId="0" borderId="0" xfId="0" applyFont="1" applyBorder="1" applyAlignment="1">
      <alignment horizontal="center"/>
    </xf>
    <xf numFmtId="37" fontId="4" fillId="0" borderId="11" xfId="1" applyNumberFormat="1" applyFont="1" applyBorder="1" applyAlignment="1">
      <alignment horizontal="right"/>
    </xf>
    <xf numFmtId="43" fontId="4" fillId="2" borderId="0" xfId="1" applyFont="1" applyFill="1"/>
    <xf numFmtId="0" fontId="4" fillId="2" borderId="0" xfId="0" applyFont="1" applyFill="1"/>
    <xf numFmtId="0" fontId="4" fillId="2" borderId="0" xfId="0" applyFont="1" applyFill="1" applyAlignment="1">
      <alignment horizontal="right"/>
    </xf>
    <xf numFmtId="0" fontId="4" fillId="2" borderId="0" xfId="0" applyFont="1" applyFill="1" applyAlignment="1">
      <alignment horizontal="center"/>
    </xf>
    <xf numFmtId="37" fontId="4" fillId="2" borderId="0" xfId="1" applyNumberFormat="1" applyFont="1" applyFill="1"/>
    <xf numFmtId="43" fontId="4" fillId="2" borderId="0" xfId="1" applyFont="1" applyFill="1" applyAlignment="1">
      <alignment horizontal="right"/>
    </xf>
    <xf numFmtId="164" fontId="4" fillId="2" borderId="0" xfId="1" applyNumberFormat="1" applyFont="1" applyFill="1"/>
    <xf numFmtId="40" fontId="4" fillId="2" borderId="0" xfId="1" applyNumberFormat="1" applyFont="1" applyFill="1"/>
    <xf numFmtId="39" fontId="4" fillId="2" borderId="0" xfId="1" applyNumberFormat="1" applyFont="1" applyFill="1"/>
    <xf numFmtId="167" fontId="4" fillId="2" borderId="0" xfId="1" applyNumberFormat="1" applyFont="1" applyFill="1"/>
    <xf numFmtId="164" fontId="4" fillId="0" borderId="0" xfId="1" applyNumberFormat="1" applyFont="1" applyFill="1" applyBorder="1" applyAlignment="1">
      <alignment horizontal="right"/>
    </xf>
    <xf numFmtId="167" fontId="4" fillId="0" borderId="0" xfId="1" applyNumberFormat="1" applyFont="1" applyFill="1" applyBorder="1" applyAlignment="1">
      <alignment horizontal="center"/>
    </xf>
    <xf numFmtId="164" fontId="4" fillId="0" borderId="0" xfId="1" applyNumberFormat="1" applyFont="1" applyFill="1" applyBorder="1" applyAlignment="1">
      <alignment horizontal="center"/>
    </xf>
    <xf numFmtId="164" fontId="4" fillId="0" borderId="11" xfId="1" applyNumberFormat="1" applyFont="1" applyFill="1" applyBorder="1" applyAlignment="1">
      <alignment horizontal="right"/>
    </xf>
    <xf numFmtId="164" fontId="18" fillId="0" borderId="0" xfId="1" applyNumberFormat="1" applyFont="1" applyFill="1"/>
    <xf numFmtId="164" fontId="4" fillId="0" borderId="11" xfId="1" applyNumberFormat="1" applyFont="1" applyFill="1" applyBorder="1"/>
    <xf numFmtId="0" fontId="13" fillId="0" borderId="0" xfId="0" applyFont="1" applyFill="1"/>
    <xf numFmtId="0" fontId="13" fillId="0" borderId="0" xfId="0" applyFont="1" applyFill="1" applyAlignment="1">
      <alignment horizontal="center"/>
    </xf>
    <xf numFmtId="0" fontId="5" fillId="0" borderId="0" xfId="0" applyFont="1" applyFill="1" applyAlignment="1">
      <alignment horizontal="right"/>
    </xf>
    <xf numFmtId="39" fontId="4" fillId="0" borderId="15" xfId="1" applyNumberFormat="1" applyFont="1" applyFill="1" applyBorder="1" applyAlignment="1">
      <alignment horizontal="right"/>
    </xf>
    <xf numFmtId="39" fontId="4" fillId="0" borderId="16" xfId="1" applyNumberFormat="1" applyFont="1" applyFill="1" applyBorder="1" applyAlignment="1">
      <alignment horizontal="right"/>
    </xf>
    <xf numFmtId="39" fontId="4" fillId="0" borderId="17" xfId="1" applyNumberFormat="1" applyFont="1" applyFill="1" applyBorder="1" applyAlignment="1">
      <alignment horizontal="right"/>
    </xf>
    <xf numFmtId="164" fontId="4" fillId="0" borderId="11" xfId="1" applyNumberFormat="1" applyFont="1" applyBorder="1" applyAlignment="1">
      <alignment horizontal="right"/>
    </xf>
    <xf numFmtId="164" fontId="4" fillId="2" borderId="0" xfId="1" applyNumberFormat="1" applyFont="1" applyFill="1" applyAlignment="1">
      <alignment horizontal="right"/>
    </xf>
    <xf numFmtId="164" fontId="5" fillId="0" borderId="0" xfId="1" applyNumberFormat="1" applyFont="1" applyFill="1" applyAlignment="1">
      <alignment horizontal="center"/>
    </xf>
    <xf numFmtId="164" fontId="5" fillId="0" borderId="1" xfId="1" applyNumberFormat="1" applyFont="1" applyFill="1" applyBorder="1" applyAlignment="1">
      <alignment horizontal="center"/>
    </xf>
    <xf numFmtId="164" fontId="4" fillId="0" borderId="0" xfId="1" applyNumberFormat="1" applyFont="1" applyFill="1" applyBorder="1"/>
    <xf numFmtId="0" fontId="0" fillId="0" borderId="0" xfId="0" applyAlignment="1">
      <alignment horizontal="center"/>
    </xf>
    <xf numFmtId="168" fontId="4" fillId="0" borderId="0" xfId="1" applyNumberFormat="1" applyFont="1" applyFill="1" applyBorder="1" applyAlignment="1">
      <alignment horizontal="center"/>
    </xf>
    <xf numFmtId="37" fontId="4" fillId="0" borderId="0" xfId="1" applyNumberFormat="1" applyFont="1" applyFill="1" applyBorder="1" applyAlignment="1">
      <alignment horizontal="center"/>
    </xf>
    <xf numFmtId="43" fontId="4" fillId="0" borderId="11" xfId="1" applyFont="1" applyFill="1" applyBorder="1" applyAlignment="1">
      <alignment horizontal="right"/>
    </xf>
    <xf numFmtId="167" fontId="4" fillId="0" borderId="0" xfId="1" applyNumberFormat="1" applyFont="1" applyFill="1" applyAlignment="1">
      <alignment horizontal="right"/>
    </xf>
    <xf numFmtId="0" fontId="5" fillId="0" borderId="0" xfId="0" applyFont="1" applyAlignment="1">
      <alignment horizontal="center"/>
    </xf>
    <xf numFmtId="0" fontId="4" fillId="0" borderId="0" xfId="0" applyFont="1" applyFill="1" applyBorder="1"/>
    <xf numFmtId="169" fontId="4" fillId="0" borderId="0" xfId="1" applyNumberFormat="1" applyFont="1" applyFill="1"/>
    <xf numFmtId="170" fontId="4" fillId="0" borderId="0" xfId="1" applyNumberFormat="1" applyFont="1" applyFill="1"/>
    <xf numFmtId="43" fontId="5" fillId="0" borderId="0" xfId="1" applyFont="1" applyAlignment="1">
      <alignment horizontal="centerContinuous"/>
    </xf>
    <xf numFmtId="0" fontId="5" fillId="0" borderId="0" xfId="0" applyFont="1" applyAlignment="1">
      <alignment horizontal="centerContinuous"/>
    </xf>
    <xf numFmtId="37" fontId="5" fillId="0" borderId="0" xfId="1" applyNumberFormat="1" applyFont="1" applyAlignment="1">
      <alignment horizontal="centerContinuous"/>
    </xf>
    <xf numFmtId="164" fontId="5" fillId="0" borderId="0" xfId="1" applyNumberFormat="1" applyFont="1" applyAlignment="1">
      <alignment horizontal="centerContinuous"/>
    </xf>
    <xf numFmtId="40" fontId="5" fillId="0" borderId="0" xfId="1" applyNumberFormat="1" applyFont="1" applyAlignment="1">
      <alignment horizontal="centerContinuous"/>
    </xf>
    <xf numFmtId="39" fontId="5" fillId="0" borderId="0" xfId="1" applyNumberFormat="1" applyFont="1" applyAlignment="1">
      <alignment horizontal="centerContinuous"/>
    </xf>
    <xf numFmtId="167" fontId="5" fillId="0" borderId="0" xfId="1" applyNumberFormat="1" applyFont="1" applyAlignment="1">
      <alignment horizontal="centerContinuous"/>
    </xf>
    <xf numFmtId="43" fontId="4" fillId="0" borderId="0" xfId="1" applyFont="1"/>
    <xf numFmtId="0" fontId="4" fillId="0" borderId="0" xfId="0" applyFont="1"/>
    <xf numFmtId="0" fontId="4" fillId="0" borderId="0" xfId="0" applyFont="1" applyAlignment="1">
      <alignment horizontal="right"/>
    </xf>
    <xf numFmtId="37" fontId="4" fillId="0" borderId="0" xfId="1" applyNumberFormat="1" applyFont="1"/>
    <xf numFmtId="164" fontId="4" fillId="0" borderId="0" xfId="1" applyNumberFormat="1" applyFont="1"/>
    <xf numFmtId="40" fontId="4" fillId="0" borderId="0" xfId="1" applyNumberFormat="1" applyFont="1"/>
    <xf numFmtId="39" fontId="4" fillId="0" borderId="0" xfId="1" applyNumberFormat="1" applyFont="1"/>
    <xf numFmtId="167" fontId="4" fillId="0" borderId="0" xfId="1" applyNumberFormat="1" applyFont="1"/>
    <xf numFmtId="0" fontId="4" fillId="0" borderId="0" xfId="0" quotePrefix="1" applyFont="1" applyAlignment="1">
      <alignment horizontal="center"/>
    </xf>
    <xf numFmtId="43" fontId="8" fillId="0" borderId="0" xfId="1" applyFont="1" applyAlignment="1">
      <alignment horizontal="center"/>
    </xf>
    <xf numFmtId="0" fontId="5" fillId="0" borderId="1" xfId="7" applyFont="1" applyFill="1" applyBorder="1" applyAlignment="1">
      <alignment horizontal="center"/>
    </xf>
    <xf numFmtId="0" fontId="8" fillId="0" borderId="0" xfId="0" applyFont="1" applyAlignment="1">
      <alignment horizontal="center"/>
    </xf>
    <xf numFmtId="37" fontId="5" fillId="0" borderId="0" xfId="1" applyNumberFormat="1" applyFont="1" applyAlignment="1">
      <alignment horizontal="center"/>
    </xf>
    <xf numFmtId="37" fontId="5" fillId="0" borderId="0" xfId="7" applyNumberFormat="1" applyFont="1" applyFill="1" applyAlignment="1">
      <alignment horizontal="center"/>
    </xf>
    <xf numFmtId="37" fontId="5" fillId="0" borderId="0" xfId="0" applyNumberFormat="1" applyFont="1" applyAlignment="1">
      <alignment horizontal="center"/>
    </xf>
    <xf numFmtId="39" fontId="4" fillId="0" borderId="0" xfId="1" applyNumberFormat="1" applyFont="1" applyAlignment="1">
      <alignment horizontal="center"/>
    </xf>
    <xf numFmtId="167" fontId="4" fillId="0" borderId="0" xfId="1" applyNumberFormat="1" applyFont="1" applyAlignment="1">
      <alignment horizontal="center"/>
    </xf>
    <xf numFmtId="43" fontId="13" fillId="0" borderId="0" xfId="1" applyFont="1"/>
    <xf numFmtId="0" fontId="5" fillId="0" borderId="0" xfId="0" applyFont="1" applyAlignment="1">
      <alignment horizontal="left"/>
    </xf>
    <xf numFmtId="43" fontId="0" fillId="0" borderId="0" xfId="1" applyFont="1"/>
    <xf numFmtId="0" fontId="0" fillId="0" borderId="0" xfId="0" applyBorder="1"/>
    <xf numFmtId="0" fontId="4" fillId="0" borderId="0" xfId="0" applyFont="1" applyBorder="1" applyAlignment="1">
      <alignment horizontal="right"/>
    </xf>
    <xf numFmtId="0" fontId="5" fillId="0" borderId="0" xfId="0" applyFont="1" applyBorder="1"/>
    <xf numFmtId="0" fontId="13" fillId="0" borderId="0" xfId="0" applyFont="1" applyBorder="1" applyAlignment="1">
      <alignment horizontal="center"/>
    </xf>
    <xf numFmtId="0" fontId="13" fillId="0" borderId="0" xfId="0" applyFont="1" applyBorder="1"/>
    <xf numFmtId="0" fontId="4" fillId="0" borderId="0" xfId="0" applyFont="1" applyBorder="1"/>
    <xf numFmtId="164" fontId="0" fillId="0" borderId="0" xfId="1" applyNumberFormat="1" applyFont="1" applyBorder="1"/>
    <xf numFmtId="0" fontId="0" fillId="0" borderId="1" xfId="0" applyBorder="1"/>
    <xf numFmtId="171" fontId="0" fillId="0" borderId="18" xfId="8" applyNumberFormat="1" applyFont="1" applyBorder="1"/>
    <xf numFmtId="0" fontId="17" fillId="0" borderId="0" xfId="0" applyFont="1" applyFill="1" applyBorder="1"/>
    <xf numFmtId="3" fontId="0" fillId="0" borderId="0" xfId="0" applyNumberFormat="1" applyBorder="1"/>
    <xf numFmtId="0" fontId="0" fillId="0" borderId="0" xfId="0" applyBorder="1" applyAlignment="1">
      <alignment horizontal="center"/>
    </xf>
    <xf numFmtId="37" fontId="0" fillId="0" borderId="0" xfId="0" applyNumberFormat="1" applyBorder="1"/>
    <xf numFmtId="0" fontId="5" fillId="0" borderId="0" xfId="2" applyFont="1" applyFill="1" applyBorder="1" applyAlignment="1" applyProtection="1">
      <alignment horizontal="centerContinuous"/>
      <protection locked="0"/>
    </xf>
    <xf numFmtId="0" fontId="8" fillId="0" borderId="0" xfId="2" applyFont="1" applyFill="1" applyBorder="1" applyAlignment="1" applyProtection="1">
      <alignment horizontal="center"/>
      <protection locked="0"/>
    </xf>
    <xf numFmtId="0" fontId="6" fillId="0" borderId="0" xfId="2" applyFont="1" applyFill="1" applyBorder="1"/>
    <xf numFmtId="0" fontId="13" fillId="0" borderId="0" xfId="0" applyFont="1" applyFill="1" applyAlignment="1">
      <alignment horizontal="left"/>
    </xf>
    <xf numFmtId="0" fontId="5" fillId="0" borderId="0" xfId="5" applyFont="1" applyFill="1" applyBorder="1" applyAlignment="1">
      <alignment horizontal="center"/>
    </xf>
    <xf numFmtId="0" fontId="13" fillId="0" borderId="0" xfId="0" applyFont="1" applyFill="1" applyBorder="1" applyAlignment="1">
      <alignment horizontal="center"/>
    </xf>
    <xf numFmtId="37" fontId="5" fillId="0" borderId="0" xfId="1" applyNumberFormat="1" applyFont="1" applyFill="1" applyAlignment="1">
      <alignment horizontal="left"/>
    </xf>
    <xf numFmtId="164" fontId="5" fillId="0" borderId="0" xfId="1" applyNumberFormat="1" applyFont="1" applyFill="1" applyAlignment="1">
      <alignment horizontal="left"/>
    </xf>
    <xf numFmtId="40" fontId="5" fillId="0" borderId="0" xfId="1" applyNumberFormat="1" applyFont="1" applyFill="1" applyAlignment="1">
      <alignment horizontal="left"/>
    </xf>
    <xf numFmtId="39" fontId="5" fillId="0" borderId="0" xfId="1" applyNumberFormat="1" applyFont="1" applyFill="1" applyAlignment="1">
      <alignment horizontal="left"/>
    </xf>
    <xf numFmtId="167" fontId="5" fillId="0" borderId="0" xfId="1" applyNumberFormat="1" applyFont="1" applyFill="1" applyAlignment="1">
      <alignment horizontal="left"/>
    </xf>
    <xf numFmtId="0" fontId="5" fillId="0" borderId="0" xfId="6" applyFont="1" applyFill="1" applyBorder="1" applyAlignment="1">
      <alignment horizontal="center"/>
    </xf>
    <xf numFmtId="37" fontId="5" fillId="0" borderId="0" xfId="5" applyNumberFormat="1" applyFont="1" applyFill="1" applyBorder="1" applyAlignment="1">
      <alignment horizontal="center"/>
    </xf>
    <xf numFmtId="164" fontId="5" fillId="0" borderId="0" xfId="1" applyNumberFormat="1" applyFont="1" applyFill="1" applyBorder="1" applyAlignment="1">
      <alignment horizontal="center"/>
    </xf>
    <xf numFmtId="39" fontId="5" fillId="0" borderId="0" xfId="5" applyNumberFormat="1" applyFont="1" applyFill="1" applyBorder="1" applyAlignment="1">
      <alignment horizontal="center"/>
    </xf>
    <xf numFmtId="167" fontId="5" fillId="0" borderId="0" xfId="5" applyNumberFormat="1" applyFont="1" applyFill="1" applyBorder="1" applyAlignment="1">
      <alignment horizontal="center"/>
    </xf>
    <xf numFmtId="164" fontId="18" fillId="0" borderId="0" xfId="1" applyNumberFormat="1" applyFont="1" applyFill="1" applyBorder="1" applyAlignment="1">
      <alignment horizontal="center"/>
    </xf>
    <xf numFmtId="0" fontId="0" fillId="0" borderId="0" xfId="0" applyAlignment="1">
      <alignment horizontal="left"/>
    </xf>
    <xf numFmtId="167" fontId="5" fillId="0" borderId="0" xfId="1" applyNumberFormat="1" applyFont="1" applyFill="1" applyBorder="1" applyAlignment="1">
      <alignment horizontal="left"/>
    </xf>
    <xf numFmtId="0" fontId="13" fillId="0" borderId="0" xfId="0" applyFont="1"/>
    <xf numFmtId="0" fontId="0" fillId="0" borderId="26" xfId="0" applyBorder="1" applyAlignment="1">
      <alignment horizontal="center"/>
    </xf>
    <xf numFmtId="37" fontId="0" fillId="0" borderId="26" xfId="0" applyNumberFormat="1" applyBorder="1"/>
    <xf numFmtId="0" fontId="0" fillId="0" borderId="27" xfId="0" applyBorder="1"/>
    <xf numFmtId="0" fontId="4" fillId="0" borderId="28" xfId="0" applyFont="1" applyBorder="1"/>
    <xf numFmtId="174" fontId="4" fillId="0" borderId="0" xfId="1" applyNumberFormat="1" applyFont="1" applyFill="1" applyBorder="1" applyAlignment="1">
      <alignment horizontal="right"/>
    </xf>
    <xf numFmtId="43" fontId="4" fillId="0" borderId="0" xfId="0" applyNumberFormat="1" applyFont="1" applyFill="1"/>
    <xf numFmtId="164" fontId="4" fillId="0" borderId="0" xfId="0" applyNumberFormat="1" applyFont="1" applyFill="1"/>
    <xf numFmtId="173" fontId="4" fillId="0" borderId="0" xfId="1" applyNumberFormat="1" applyFont="1" applyFill="1" applyAlignment="1">
      <alignment horizontal="center"/>
    </xf>
    <xf numFmtId="174" fontId="4" fillId="0" borderId="0" xfId="1" applyNumberFormat="1" applyFont="1" applyFill="1" applyAlignment="1">
      <alignment horizontal="right"/>
    </xf>
    <xf numFmtId="174" fontId="4" fillId="0" borderId="0" xfId="1" applyNumberFormat="1" applyFont="1" applyFill="1"/>
    <xf numFmtId="0" fontId="5" fillId="0" borderId="0" xfId="21" applyFont="1"/>
    <xf numFmtId="0" fontId="4" fillId="0" borderId="0" xfId="21"/>
    <xf numFmtId="0" fontId="5" fillId="0" borderId="0" xfId="119" applyFont="1"/>
    <xf numFmtId="0" fontId="4" fillId="0" borderId="29" xfId="21" applyBorder="1"/>
    <xf numFmtId="0" fontId="4" fillId="0" borderId="30" xfId="21" applyBorder="1"/>
    <xf numFmtId="0" fontId="4" fillId="0" borderId="30" xfId="21" applyFont="1" applyBorder="1" applyAlignment="1">
      <alignment horizontal="center"/>
    </xf>
    <xf numFmtId="0" fontId="4" fillId="0" borderId="31" xfId="21" applyFont="1" applyBorder="1" applyAlignment="1">
      <alignment horizontal="center"/>
    </xf>
    <xf numFmtId="0" fontId="4" fillId="0" borderId="30" xfId="21" applyBorder="1" applyAlignment="1">
      <alignment horizontal="center"/>
    </xf>
    <xf numFmtId="0" fontId="4" fillId="0" borderId="32" xfId="21" applyBorder="1"/>
    <xf numFmtId="0" fontId="4" fillId="0" borderId="33" xfId="21" applyBorder="1" applyAlignment="1">
      <alignment horizontal="center"/>
    </xf>
    <xf numFmtId="0" fontId="4" fillId="0" borderId="33" xfId="21" applyFont="1" applyBorder="1" applyAlignment="1">
      <alignment horizontal="center"/>
    </xf>
    <xf numFmtId="0" fontId="4" fillId="0" borderId="34" xfId="21" applyFont="1" applyBorder="1" applyAlignment="1">
      <alignment horizontal="center"/>
    </xf>
    <xf numFmtId="0" fontId="4" fillId="0" borderId="32" xfId="21" applyBorder="1" applyAlignment="1">
      <alignment horizontal="center"/>
    </xf>
    <xf numFmtId="0" fontId="4" fillId="0" borderId="35" xfId="21" applyBorder="1" applyAlignment="1">
      <alignment horizontal="center"/>
    </xf>
    <xf numFmtId="0" fontId="4" fillId="0" borderId="35" xfId="21" applyFont="1" applyBorder="1" applyAlignment="1">
      <alignment horizontal="center"/>
    </xf>
    <xf numFmtId="0" fontId="4" fillId="0" borderId="36" xfId="21" applyFont="1" applyBorder="1" applyAlignment="1">
      <alignment horizontal="center"/>
    </xf>
    <xf numFmtId="0" fontId="4" fillId="43" borderId="26" xfId="21" applyFill="1" applyBorder="1"/>
    <xf numFmtId="0" fontId="4" fillId="43" borderId="26" xfId="21" applyFill="1" applyBorder="1" applyAlignment="1">
      <alignment horizontal="center"/>
    </xf>
    <xf numFmtId="0" fontId="4" fillId="43" borderId="26" xfId="21" applyFont="1" applyFill="1" applyBorder="1" applyAlignment="1">
      <alignment horizontal="center"/>
    </xf>
    <xf numFmtId="0" fontId="4" fillId="43" borderId="28" xfId="21" applyFill="1" applyBorder="1" applyAlignment="1">
      <alignment horizontal="center"/>
    </xf>
    <xf numFmtId="0" fontId="4" fillId="0" borderId="33" xfId="21" applyFont="1" applyBorder="1"/>
    <xf numFmtId="0" fontId="4" fillId="0" borderId="33" xfId="21" applyBorder="1"/>
    <xf numFmtId="0" fontId="4" fillId="0" borderId="34" xfId="21" applyBorder="1"/>
    <xf numFmtId="0" fontId="4" fillId="0" borderId="35" xfId="21" applyBorder="1"/>
    <xf numFmtId="41" fontId="4" fillId="0" borderId="37" xfId="21" applyNumberFormat="1" applyBorder="1"/>
    <xf numFmtId="41" fontId="4" fillId="0" borderId="38" xfId="21" applyNumberFormat="1" applyBorder="1"/>
    <xf numFmtId="0" fontId="4" fillId="43" borderId="39" xfId="21" applyFill="1" applyBorder="1"/>
    <xf numFmtId="0" fontId="4" fillId="43" borderId="35" xfId="21" applyFill="1" applyBorder="1"/>
    <xf numFmtId="0" fontId="4" fillId="43" borderId="36" xfId="21" applyFill="1" applyBorder="1"/>
    <xf numFmtId="0" fontId="4" fillId="0" borderId="0" xfId="21" applyBorder="1"/>
    <xf numFmtId="41" fontId="4" fillId="0" borderId="0" xfId="21" applyNumberFormat="1" applyBorder="1"/>
    <xf numFmtId="0" fontId="4" fillId="0" borderId="0" xfId="21" applyFont="1" applyBorder="1"/>
    <xf numFmtId="0" fontId="56" fillId="0" borderId="0" xfId="21" applyFont="1" applyAlignment="1">
      <alignment horizontal="center"/>
    </xf>
    <xf numFmtId="0" fontId="56" fillId="0" borderId="0" xfId="21" applyFont="1"/>
    <xf numFmtId="41" fontId="4" fillId="0" borderId="33" xfId="21" applyNumberFormat="1" applyFill="1" applyBorder="1" applyAlignment="1">
      <alignment horizontal="center"/>
    </xf>
    <xf numFmtId="41" fontId="4" fillId="0" borderId="34" xfId="21" applyNumberFormat="1" applyFill="1" applyBorder="1" applyAlignment="1">
      <alignment horizontal="center"/>
    </xf>
    <xf numFmtId="0" fontId="56" fillId="0" borderId="0" xfId="2" applyFont="1" applyBorder="1" applyProtection="1">
      <protection locked="0"/>
    </xf>
    <xf numFmtId="0" fontId="56" fillId="0" borderId="0" xfId="2" applyFont="1" applyProtection="1">
      <protection locked="0"/>
    </xf>
    <xf numFmtId="0" fontId="56" fillId="0" borderId="0" xfId="2" applyFont="1" applyBorder="1" applyAlignment="1" applyProtection="1">
      <alignment horizontal="center"/>
      <protection locked="0"/>
    </xf>
    <xf numFmtId="0" fontId="56" fillId="0" borderId="0" xfId="2" applyFont="1" applyAlignment="1" applyProtection="1">
      <alignment horizontal="center"/>
      <protection locked="0"/>
    </xf>
    <xf numFmtId="41" fontId="56" fillId="0" borderId="0" xfId="3" applyNumberFormat="1" applyFont="1" applyFill="1" applyBorder="1" applyAlignment="1" applyProtection="1">
      <alignment horizontal="center"/>
      <protection locked="0"/>
    </xf>
    <xf numFmtId="165" fontId="56" fillId="0" borderId="0" xfId="4" applyNumberFormat="1" applyFont="1" applyFill="1" applyAlignment="1" applyProtection="1">
      <alignment horizontal="center"/>
      <protection locked="0"/>
    </xf>
    <xf numFmtId="41" fontId="56" fillId="0" borderId="0" xfId="3" applyNumberFormat="1" applyFont="1" applyAlignment="1" applyProtection="1">
      <alignment horizontal="center"/>
      <protection locked="0"/>
    </xf>
    <xf numFmtId="0" fontId="56" fillId="0" borderId="0" xfId="2" applyNumberFormat="1" applyFont="1" applyAlignment="1" applyProtection="1">
      <alignment horizontal="center"/>
      <protection locked="0"/>
    </xf>
    <xf numFmtId="0" fontId="56" fillId="0" borderId="0" xfId="2" applyFont="1" applyFill="1" applyAlignment="1" applyProtection="1">
      <alignment horizontal="center"/>
      <protection locked="0"/>
    </xf>
    <xf numFmtId="0" fontId="66" fillId="0" borderId="0" xfId="2" applyFont="1" applyFill="1" applyProtection="1">
      <protection locked="0"/>
    </xf>
    <xf numFmtId="0" fontId="67" fillId="0" borderId="0" xfId="2" applyFont="1" applyProtection="1">
      <protection locked="0"/>
    </xf>
    <xf numFmtId="41" fontId="68" fillId="0" borderId="0" xfId="3" applyNumberFormat="1" applyFont="1" applyFill="1" applyBorder="1" applyAlignment="1" applyProtection="1">
      <alignment horizontal="center"/>
      <protection locked="0"/>
    </xf>
    <xf numFmtId="0" fontId="67" fillId="0" borderId="0" xfId="2" applyFont="1" applyFill="1" applyBorder="1" applyProtection="1">
      <protection locked="0"/>
    </xf>
    <xf numFmtId="0" fontId="56" fillId="0" borderId="0" xfId="2" applyFont="1" applyAlignment="1" applyProtection="1">
      <alignment horizontal="left"/>
      <protection locked="0"/>
    </xf>
    <xf numFmtId="41" fontId="56" fillId="0" borderId="1" xfId="3" applyNumberFormat="1" applyFont="1" applyFill="1" applyBorder="1" applyAlignment="1" applyProtection="1">
      <alignment horizontal="center"/>
      <protection locked="0"/>
    </xf>
    <xf numFmtId="41" fontId="56" fillId="0" borderId="1" xfId="3" applyNumberFormat="1" applyFont="1" applyBorder="1" applyAlignment="1" applyProtection="1">
      <alignment horizontal="center"/>
      <protection locked="0"/>
    </xf>
    <xf numFmtId="0" fontId="56" fillId="0" borderId="0" xfId="2" applyFont="1" applyFill="1" applyAlignment="1" applyProtection="1">
      <alignment horizontal="left"/>
      <protection locked="0"/>
    </xf>
    <xf numFmtId="0" fontId="56" fillId="0" borderId="0" xfId="2" applyFont="1" applyFill="1" applyBorder="1" applyProtection="1">
      <protection locked="0"/>
    </xf>
    <xf numFmtId="0" fontId="56" fillId="0" borderId="0" xfId="2" applyFont="1" applyFill="1" applyBorder="1" applyAlignment="1" applyProtection="1">
      <alignment horizontal="center"/>
      <protection locked="0"/>
    </xf>
    <xf numFmtId="0" fontId="56" fillId="0" borderId="0" xfId="2" applyNumberFormat="1" applyFont="1" applyFill="1" applyAlignment="1" applyProtection="1">
      <alignment horizontal="center"/>
      <protection locked="0"/>
    </xf>
    <xf numFmtId="0" fontId="67" fillId="0" borderId="0" xfId="2" applyFont="1" applyFill="1" applyProtection="1">
      <protection locked="0"/>
    </xf>
    <xf numFmtId="0" fontId="69" fillId="0" borderId="0" xfId="2" applyFont="1" applyFill="1" applyProtection="1">
      <protection locked="0"/>
    </xf>
    <xf numFmtId="0" fontId="56" fillId="0" borderId="0" xfId="2" applyFont="1" applyBorder="1"/>
    <xf numFmtId="41" fontId="56" fillId="0" borderId="0" xfId="3" applyNumberFormat="1" applyFont="1" applyFill="1" applyAlignment="1" applyProtection="1">
      <alignment horizontal="center"/>
      <protection locked="0"/>
    </xf>
    <xf numFmtId="0" fontId="56" fillId="0" borderId="0" xfId="2" applyNumberFormat="1" applyFont="1" applyAlignment="1">
      <alignment horizontal="center"/>
    </xf>
    <xf numFmtId="166" fontId="56" fillId="0" borderId="0" xfId="2" quotePrefix="1" applyNumberFormat="1" applyFont="1" applyFill="1" applyAlignment="1" applyProtection="1">
      <alignment horizontal="center"/>
      <protection locked="0"/>
    </xf>
    <xf numFmtId="0" fontId="66" fillId="0" borderId="0" xfId="2" applyFont="1" applyFill="1" applyBorder="1" applyProtection="1">
      <protection locked="0"/>
    </xf>
    <xf numFmtId="0" fontId="67" fillId="0" borderId="0" xfId="2" applyFont="1"/>
    <xf numFmtId="0" fontId="67" fillId="0" borderId="0" xfId="2" applyFont="1" applyFill="1" applyBorder="1"/>
    <xf numFmtId="165" fontId="56" fillId="0" borderId="0" xfId="4" applyNumberFormat="1" applyFont="1" applyFill="1" applyAlignment="1">
      <alignment horizontal="center"/>
    </xf>
    <xf numFmtId="0" fontId="69" fillId="0" borderId="0" xfId="2" quotePrefix="1" applyFont="1" applyFill="1" applyAlignment="1" applyProtection="1">
      <alignment horizontal="left"/>
      <protection locked="0"/>
    </xf>
    <xf numFmtId="0" fontId="69" fillId="0" borderId="0" xfId="2" applyFont="1" applyProtection="1">
      <protection locked="0"/>
    </xf>
    <xf numFmtId="0" fontId="4" fillId="0" borderId="2" xfId="2" applyFont="1" applyBorder="1" applyAlignment="1" applyProtection="1">
      <alignment horizontal="left" vertical="top" wrapText="1"/>
      <protection locked="0"/>
    </xf>
    <xf numFmtId="0" fontId="4" fillId="0" borderId="3" xfId="2" applyFont="1" applyBorder="1" applyAlignment="1" applyProtection="1">
      <alignment horizontal="left" vertical="top"/>
      <protection locked="0"/>
    </xf>
    <xf numFmtId="0" fontId="4" fillId="0" borderId="4" xfId="2" applyFont="1" applyBorder="1" applyAlignment="1" applyProtection="1">
      <alignment horizontal="left" vertical="top"/>
      <protection locked="0"/>
    </xf>
    <xf numFmtId="0" fontId="4" fillId="0" borderId="5" xfId="2" applyFont="1" applyBorder="1" applyAlignment="1" applyProtection="1">
      <alignment horizontal="left" vertical="top"/>
      <protection locked="0"/>
    </xf>
    <xf numFmtId="0" fontId="4" fillId="0" borderId="0" xfId="2" applyFont="1" applyBorder="1" applyAlignment="1" applyProtection="1">
      <alignment horizontal="left" vertical="top"/>
      <protection locked="0"/>
    </xf>
    <xf numFmtId="0" fontId="4" fillId="0" borderId="6" xfId="2" applyFont="1" applyBorder="1" applyAlignment="1" applyProtection="1">
      <alignment horizontal="left" vertical="top"/>
      <protection locked="0"/>
    </xf>
    <xf numFmtId="0" fontId="4" fillId="0" borderId="7" xfId="2" applyFont="1" applyBorder="1" applyAlignment="1" applyProtection="1">
      <alignment horizontal="left" vertical="top"/>
      <protection locked="0"/>
    </xf>
    <xf numFmtId="0" fontId="4" fillId="0" borderId="8" xfId="2" applyFont="1" applyBorder="1" applyAlignment="1" applyProtection="1">
      <alignment horizontal="left" vertical="top"/>
      <protection locked="0"/>
    </xf>
    <xf numFmtId="0" fontId="4" fillId="0" borderId="9" xfId="2" applyFont="1" applyBorder="1" applyAlignment="1" applyProtection="1">
      <alignment horizontal="left" vertical="top"/>
      <protection locked="0"/>
    </xf>
    <xf numFmtId="0" fontId="4" fillId="0" borderId="11" xfId="0" applyFont="1" applyBorder="1" applyAlignment="1">
      <alignment horizontal="center"/>
    </xf>
    <xf numFmtId="0" fontId="5" fillId="0" borderId="0" xfId="0" applyFont="1" applyAlignment="1">
      <alignment horizontal="center"/>
    </xf>
    <xf numFmtId="37" fontId="0" fillId="0" borderId="26" xfId="0" applyNumberFormat="1" applyBorder="1" applyAlignment="1">
      <alignment horizontal="center"/>
    </xf>
    <xf numFmtId="0" fontId="0" fillId="0" borderId="26" xfId="0" applyBorder="1" applyAlignment="1">
      <alignment horizontal="center"/>
    </xf>
    <xf numFmtId="164" fontId="56" fillId="0" borderId="0" xfId="1" applyNumberFormat="1" applyFont="1" applyFill="1"/>
    <xf numFmtId="0" fontId="70" fillId="0" borderId="0" xfId="2" applyFont="1" applyBorder="1" applyProtection="1">
      <protection locked="0"/>
    </xf>
    <xf numFmtId="0" fontId="70" fillId="0" borderId="0" xfId="2" applyFont="1" applyAlignment="1" applyProtection="1">
      <alignment horizontal="left"/>
      <protection locked="0"/>
    </xf>
    <xf numFmtId="0" fontId="70" fillId="0" borderId="0" xfId="2" applyFont="1" applyBorder="1" applyAlignment="1" applyProtection="1">
      <alignment horizontal="center"/>
      <protection locked="0"/>
    </xf>
    <xf numFmtId="0" fontId="70" fillId="0" borderId="0" xfId="2" applyFont="1" applyAlignment="1" applyProtection="1">
      <alignment horizontal="center"/>
      <protection locked="0"/>
    </xf>
    <xf numFmtId="41" fontId="70" fillId="0" borderId="0" xfId="3" applyNumberFormat="1" applyFont="1" applyFill="1" applyBorder="1" applyAlignment="1" applyProtection="1">
      <alignment horizontal="center"/>
      <protection locked="0"/>
    </xf>
    <xf numFmtId="165" fontId="70" fillId="0" borderId="0" xfId="4" applyNumberFormat="1" applyFont="1" applyFill="1" applyAlignment="1" applyProtection="1">
      <alignment horizontal="center"/>
      <protection locked="0"/>
    </xf>
    <xf numFmtId="41" fontId="70" fillId="0" borderId="0" xfId="3" applyNumberFormat="1" applyFont="1" applyAlignment="1" applyProtection="1">
      <alignment horizontal="center"/>
      <protection locked="0"/>
    </xf>
    <xf numFmtId="0" fontId="70" fillId="0" borderId="0" xfId="2" applyNumberFormat="1" applyFont="1" applyAlignment="1" applyProtection="1">
      <alignment horizontal="center"/>
      <protection locked="0"/>
    </xf>
    <xf numFmtId="0" fontId="70" fillId="0" borderId="0" xfId="2" applyFont="1" applyFill="1" applyAlignment="1" applyProtection="1">
      <alignment horizontal="center"/>
      <protection locked="0"/>
    </xf>
    <xf numFmtId="0" fontId="70" fillId="0" borderId="0" xfId="2" applyFont="1" applyFill="1" applyProtection="1">
      <protection locked="0"/>
    </xf>
    <xf numFmtId="0" fontId="71" fillId="0" borderId="0" xfId="2" applyFont="1" applyFill="1" applyProtection="1">
      <protection locked="0"/>
    </xf>
    <xf numFmtId="0" fontId="71" fillId="0" borderId="0" xfId="2" applyFont="1" applyProtection="1">
      <protection locked="0"/>
    </xf>
    <xf numFmtId="0" fontId="71" fillId="0" borderId="0" xfId="2" applyFont="1" applyFill="1" applyBorder="1" applyProtection="1">
      <protection locked="0"/>
    </xf>
    <xf numFmtId="41" fontId="70" fillId="0" borderId="1" xfId="3" applyNumberFormat="1" applyFont="1" applyFill="1" applyBorder="1" applyAlignment="1" applyProtection="1">
      <alignment horizontal="center"/>
      <protection locked="0"/>
    </xf>
    <xf numFmtId="0" fontId="70" fillId="0" borderId="0" xfId="2" applyFont="1" applyFill="1" applyBorder="1" applyAlignment="1" applyProtection="1">
      <alignment horizontal="center"/>
      <protection locked="0"/>
    </xf>
    <xf numFmtId="41" fontId="70" fillId="0" borderId="1" xfId="3" applyNumberFormat="1" applyFont="1" applyBorder="1" applyAlignment="1" applyProtection="1">
      <alignment horizontal="center"/>
      <protection locked="0"/>
    </xf>
    <xf numFmtId="0" fontId="70" fillId="0" borderId="0" xfId="2" applyFont="1" applyFill="1" applyAlignment="1" applyProtection="1">
      <alignment horizontal="left"/>
      <protection locked="0"/>
    </xf>
    <xf numFmtId="0" fontId="70" fillId="0" borderId="0" xfId="2" applyFont="1" applyFill="1" applyBorder="1" applyProtection="1">
      <protection locked="0"/>
    </xf>
    <xf numFmtId="0" fontId="70" fillId="0" borderId="0" xfId="2" applyNumberFormat="1" applyFont="1" applyFill="1" applyAlignment="1" applyProtection="1">
      <alignment horizontal="center"/>
      <protection locked="0"/>
    </xf>
    <xf numFmtId="43" fontId="70" fillId="0" borderId="0" xfId="2" applyNumberFormat="1" applyFont="1" applyFill="1" applyProtection="1">
      <protection locked="0"/>
    </xf>
    <xf numFmtId="164" fontId="70" fillId="0" borderId="0" xfId="1" applyNumberFormat="1" applyFont="1" applyFill="1"/>
    <xf numFmtId="165" fontId="70" fillId="0" borderId="0" xfId="4" applyNumberFormat="1" applyFont="1" applyFill="1" applyAlignment="1">
      <alignment horizontal="center"/>
    </xf>
    <xf numFmtId="41" fontId="70" fillId="0" borderId="0" xfId="3" applyNumberFormat="1" applyFont="1" applyFill="1" applyAlignment="1" applyProtection="1">
      <alignment horizontal="center"/>
      <protection locked="0"/>
    </xf>
    <xf numFmtId="0" fontId="70" fillId="0" borderId="0" xfId="2" applyNumberFormat="1" applyFont="1" applyAlignment="1">
      <alignment horizontal="center"/>
    </xf>
  </cellXfs>
  <cellStyles count="300">
    <cellStyle name="Column total in dollars" xfId="120"/>
    <cellStyle name="Comma" xfId="1" builtinId="3"/>
    <cellStyle name="Comma  - Style1" xfId="121"/>
    <cellStyle name="Comma  - Style2" xfId="122"/>
    <cellStyle name="Comma  - Style3" xfId="123"/>
    <cellStyle name="Comma  - Style4" xfId="124"/>
    <cellStyle name="Comma  - Style5" xfId="125"/>
    <cellStyle name="Comma  - Style6" xfId="126"/>
    <cellStyle name="Comma  - Style7" xfId="127"/>
    <cellStyle name="Comma  - Style8" xfId="128"/>
    <cellStyle name="Comma (0)" xfId="129"/>
    <cellStyle name="Comma [0] 2" xfId="9"/>
    <cellStyle name="Comma [0] 3" xfId="10"/>
    <cellStyle name="Comma [0] 4" xfId="130"/>
    <cellStyle name="Comma 10" xfId="131"/>
    <cellStyle name="Comma 11" xfId="132"/>
    <cellStyle name="Comma 2" xfId="11"/>
    <cellStyle name="Comma 2 12" xfId="133"/>
    <cellStyle name="Comma 2 2" xfId="12"/>
    <cellStyle name="Comma 2 2 2" xfId="13"/>
    <cellStyle name="Comma 2 3" xfId="14"/>
    <cellStyle name="Comma 2 4" xfId="134"/>
    <cellStyle name="Comma 3" xfId="15"/>
    <cellStyle name="Comma 3 2" xfId="16"/>
    <cellStyle name="Comma 4" xfId="17"/>
    <cellStyle name="Comma 4 2" xfId="135"/>
    <cellStyle name="Comma 5" xfId="18"/>
    <cellStyle name="Comma 6" xfId="19"/>
    <cellStyle name="Comma 6 2" xfId="136"/>
    <cellStyle name="Comma 7" xfId="3"/>
    <cellStyle name="Comma 8" xfId="137"/>
    <cellStyle name="Comma 9" xfId="138"/>
    <cellStyle name="Comma0" xfId="139"/>
    <cellStyle name="Comma0 - Style1" xfId="140"/>
    <cellStyle name="Comma0 - Style2" xfId="141"/>
    <cellStyle name="Comma0 - Style3" xfId="142"/>
    <cellStyle name="Comma0 - Style4" xfId="143"/>
    <cellStyle name="Comma0_3Q 2008 Release10-27-08 - USE FOR UT DEC 2009 GRC (5)" xfId="144"/>
    <cellStyle name="Comma1 - Style1" xfId="145"/>
    <cellStyle name="Curren - Style2" xfId="146"/>
    <cellStyle name="Curren - Style3" xfId="147"/>
    <cellStyle name="Currency 2" xfId="20"/>
    <cellStyle name="Currency 2 2" xfId="148"/>
    <cellStyle name="Currency 2 2 2" xfId="149"/>
    <cellStyle name="Currency 3" xfId="150"/>
    <cellStyle name="Currency 3 2" xfId="151"/>
    <cellStyle name="Currency 4" xfId="152"/>
    <cellStyle name="Currency 5" xfId="153"/>
    <cellStyle name="Currency 6" xfId="154"/>
    <cellStyle name="Currency 7" xfId="155"/>
    <cellStyle name="Currency No Comma" xfId="156"/>
    <cellStyle name="Currency(0)" xfId="157"/>
    <cellStyle name="Currency0" xfId="158"/>
    <cellStyle name="Date" xfId="159"/>
    <cellStyle name="Date - Style1" xfId="160"/>
    <cellStyle name="Date - Style3" xfId="161"/>
    <cellStyle name="Date_3Q 2008 Release10-27-08 - USE FOR UT DEC 2009 GRC (5)" xfId="162"/>
    <cellStyle name="Fixed" xfId="163"/>
    <cellStyle name="Fixed2 - Style2" xfId="164"/>
    <cellStyle name="General" xfId="165"/>
    <cellStyle name="Grey" xfId="166"/>
    <cellStyle name="header" xfId="167"/>
    <cellStyle name="Header1" xfId="168"/>
    <cellStyle name="Header2" xfId="169"/>
    <cellStyle name="Heading1" xfId="170"/>
    <cellStyle name="Heading2" xfId="171"/>
    <cellStyle name="Input [yellow]" xfId="172"/>
    <cellStyle name="Inst. Sections" xfId="173"/>
    <cellStyle name="Inst. Subheading" xfId="174"/>
    <cellStyle name="Marathon" xfId="175"/>
    <cellStyle name="MCP" xfId="176"/>
    <cellStyle name="nONE" xfId="177"/>
    <cellStyle name="noninput" xfId="178"/>
    <cellStyle name="Normal" xfId="0" builtinId="0"/>
    <cellStyle name="Normal - Style1" xfId="179"/>
    <cellStyle name="Normal 10" xfId="2"/>
    <cellStyle name="Normal 11" xfId="180"/>
    <cellStyle name="Normal 12" xfId="181"/>
    <cellStyle name="Normal 18" xfId="21"/>
    <cellStyle name="Normal 19" xfId="22"/>
    <cellStyle name="Normal 2" xfId="5"/>
    <cellStyle name="Normal 2 2" xfId="23"/>
    <cellStyle name="Normal 2 2 2" xfId="24"/>
    <cellStyle name="Normal 2 3" xfId="25"/>
    <cellStyle name="Normal 2 4" xfId="26"/>
    <cellStyle name="Normal 2 5" xfId="27"/>
    <cellStyle name="Normal 2_Composite Rates" xfId="28"/>
    <cellStyle name="Normal 22" xfId="29"/>
    <cellStyle name="Normal 3" xfId="6"/>
    <cellStyle name="Normal 3 2" xfId="7"/>
    <cellStyle name="Normal 3_Composite Rates" xfId="30"/>
    <cellStyle name="Normal 32 2" xfId="182"/>
    <cellStyle name="Normal 4" xfId="31"/>
    <cellStyle name="Normal 4 2" xfId="32"/>
    <cellStyle name="Normal 5" xfId="33"/>
    <cellStyle name="Normal 5 2" xfId="183"/>
    <cellStyle name="Normal 6" xfId="34"/>
    <cellStyle name="Normal 6 2" xfId="184"/>
    <cellStyle name="Normal 6 3" xfId="185"/>
    <cellStyle name="Normal 6 4" xfId="186"/>
    <cellStyle name="Normal 7" xfId="35"/>
    <cellStyle name="Normal 7 2" xfId="36"/>
    <cellStyle name="Normal 8" xfId="37"/>
    <cellStyle name="Normal 8 2" xfId="187"/>
    <cellStyle name="Normal 9" xfId="38"/>
    <cellStyle name="Normal(0)" xfId="188"/>
    <cellStyle name="Normal_Copy of File50007" xfId="119"/>
    <cellStyle name="Number" xfId="189"/>
    <cellStyle name="Password" xfId="190"/>
    <cellStyle name="Percen - Style1" xfId="191"/>
    <cellStyle name="Percen - Style2" xfId="192"/>
    <cellStyle name="Percent [2]" xfId="193"/>
    <cellStyle name="Percent 2" xfId="8"/>
    <cellStyle name="Percent 2 2" xfId="194"/>
    <cellStyle name="Percent 2 2 2" xfId="195"/>
    <cellStyle name="Percent 2 3" xfId="196"/>
    <cellStyle name="Percent 3" xfId="39"/>
    <cellStyle name="Percent 3 2" xfId="40"/>
    <cellStyle name="Percent 4" xfId="41"/>
    <cellStyle name="Percent 5" xfId="4"/>
    <cellStyle name="Percent(0)" xfId="197"/>
    <cellStyle name="SAPBEXaggData" xfId="42"/>
    <cellStyle name="SAPBEXaggDataEmph" xfId="43"/>
    <cellStyle name="SAPBEXaggItem" xfId="44"/>
    <cellStyle name="SAPBEXaggItem 2" xfId="198"/>
    <cellStyle name="SAPBEXaggItem 3" xfId="199"/>
    <cellStyle name="SAPBEXaggItem 4" xfId="200"/>
    <cellStyle name="SAPBEXaggItem 5" xfId="201"/>
    <cellStyle name="SAPBEXaggItem 6" xfId="202"/>
    <cellStyle name="SAPBEXaggItem_Copy of xSAPtemp5457" xfId="203"/>
    <cellStyle name="SAPBEXaggItemX" xfId="45"/>
    <cellStyle name="SAPBEXchaText" xfId="46"/>
    <cellStyle name="SAPBEXchaText 2" xfId="47"/>
    <cellStyle name="SAPBEXchaText 3" xfId="204"/>
    <cellStyle name="SAPBEXchaText 4" xfId="205"/>
    <cellStyle name="SAPBEXchaText 5" xfId="206"/>
    <cellStyle name="SAPBEXchaText 6" xfId="207"/>
    <cellStyle name="SAPBEXchaText_Copy of xSAPtemp5457" xfId="208"/>
    <cellStyle name="SAPBEXexcBad7" xfId="48"/>
    <cellStyle name="SAPBEXexcBad8" xfId="49"/>
    <cellStyle name="SAPBEXexcBad9" xfId="50"/>
    <cellStyle name="SAPBEXexcCritical4" xfId="51"/>
    <cellStyle name="SAPBEXexcCritical5" xfId="52"/>
    <cellStyle name="SAPBEXexcCritical6" xfId="53"/>
    <cellStyle name="SAPBEXexcGood1" xfId="54"/>
    <cellStyle name="SAPBEXexcGood2" xfId="55"/>
    <cellStyle name="SAPBEXexcGood3" xfId="56"/>
    <cellStyle name="SAPBEXfilterDrill" xfId="57"/>
    <cellStyle name="SAPBEXfilterItem" xfId="58"/>
    <cellStyle name="SAPBEXfilterItem 2" xfId="209"/>
    <cellStyle name="SAPBEXfilterItem 3" xfId="210"/>
    <cellStyle name="SAPBEXfilterItem 4" xfId="211"/>
    <cellStyle name="SAPBEXfilterItem 5" xfId="212"/>
    <cellStyle name="SAPBEXfilterItem 6" xfId="213"/>
    <cellStyle name="SAPBEXfilterItem_Copy of xSAPtemp5457" xfId="214"/>
    <cellStyle name="SAPBEXfilterText" xfId="59"/>
    <cellStyle name="SAPBEXfilterText 2" xfId="215"/>
    <cellStyle name="SAPBEXfilterText 3" xfId="216"/>
    <cellStyle name="SAPBEXfilterText 4" xfId="217"/>
    <cellStyle name="SAPBEXfilterText 5" xfId="218"/>
    <cellStyle name="SAPBEXformats" xfId="60"/>
    <cellStyle name="SAPBEXheaderItem" xfId="61"/>
    <cellStyle name="SAPBEXheaderItem 2" xfId="219"/>
    <cellStyle name="SAPBEXheaderItem 3" xfId="220"/>
    <cellStyle name="SAPBEXheaderItem 4" xfId="221"/>
    <cellStyle name="SAPBEXheaderItem 5" xfId="222"/>
    <cellStyle name="SAPBEXheaderItem 6" xfId="223"/>
    <cellStyle name="SAPBEXheaderItem 7" xfId="224"/>
    <cellStyle name="SAPBEXheaderItem_Copy of xSAPtemp5457" xfId="225"/>
    <cellStyle name="SAPBEXheaderText" xfId="62"/>
    <cellStyle name="SAPBEXheaderText 2" xfId="226"/>
    <cellStyle name="SAPBEXheaderText 3" xfId="227"/>
    <cellStyle name="SAPBEXheaderText 4" xfId="228"/>
    <cellStyle name="SAPBEXheaderText 5" xfId="229"/>
    <cellStyle name="SAPBEXheaderText 6" xfId="230"/>
    <cellStyle name="SAPBEXheaderText 7" xfId="231"/>
    <cellStyle name="SAPBEXheaderText_Copy of xSAPtemp5457" xfId="232"/>
    <cellStyle name="SAPBEXHLevel0" xfId="63"/>
    <cellStyle name="SAPBEXHLevel0 2" xfId="233"/>
    <cellStyle name="SAPBEXHLevel0 3" xfId="234"/>
    <cellStyle name="SAPBEXHLevel0 4" xfId="235"/>
    <cellStyle name="SAPBEXHLevel0 5" xfId="236"/>
    <cellStyle name="SAPBEXHLevel0X" xfId="64"/>
    <cellStyle name="SAPBEXHLevel0X 2" xfId="237"/>
    <cellStyle name="SAPBEXHLevel0X 3" xfId="238"/>
    <cellStyle name="SAPBEXHLevel0X 4" xfId="239"/>
    <cellStyle name="SAPBEXHLevel0X 5" xfId="240"/>
    <cellStyle name="SAPBEXHLevel1" xfId="65"/>
    <cellStyle name="SAPBEXHLevel1 2" xfId="241"/>
    <cellStyle name="SAPBEXHLevel1 3" xfId="242"/>
    <cellStyle name="SAPBEXHLevel1 4" xfId="243"/>
    <cellStyle name="SAPBEXHLevel1 5" xfId="244"/>
    <cellStyle name="SAPBEXHLevel1X" xfId="66"/>
    <cellStyle name="SAPBEXHLevel1X 2" xfId="245"/>
    <cellStyle name="SAPBEXHLevel1X 3" xfId="246"/>
    <cellStyle name="SAPBEXHLevel1X 4" xfId="247"/>
    <cellStyle name="SAPBEXHLevel1X 5" xfId="248"/>
    <cellStyle name="SAPBEXHLevel2" xfId="67"/>
    <cellStyle name="SAPBEXHLevel2 2" xfId="249"/>
    <cellStyle name="SAPBEXHLevel2 3" xfId="250"/>
    <cellStyle name="SAPBEXHLevel2 4" xfId="251"/>
    <cellStyle name="SAPBEXHLevel2 5" xfId="252"/>
    <cellStyle name="SAPBEXHLevel2X" xfId="68"/>
    <cellStyle name="SAPBEXHLevel2X 2" xfId="253"/>
    <cellStyle name="SAPBEXHLevel2X 3" xfId="254"/>
    <cellStyle name="SAPBEXHLevel2X 4" xfId="255"/>
    <cellStyle name="SAPBEXHLevel2X 5" xfId="256"/>
    <cellStyle name="SAPBEXHLevel3" xfId="69"/>
    <cellStyle name="SAPBEXHLevel3 2" xfId="257"/>
    <cellStyle name="SAPBEXHLevel3 3" xfId="258"/>
    <cellStyle name="SAPBEXHLevel3 4" xfId="259"/>
    <cellStyle name="SAPBEXHLevel3 5" xfId="260"/>
    <cellStyle name="SAPBEXHLevel3X" xfId="70"/>
    <cellStyle name="SAPBEXHLevel3X 2" xfId="261"/>
    <cellStyle name="SAPBEXHLevel3X 3" xfId="262"/>
    <cellStyle name="SAPBEXHLevel3X 4" xfId="263"/>
    <cellStyle name="SAPBEXHLevel3X 5" xfId="264"/>
    <cellStyle name="SAPBEXresData" xfId="71"/>
    <cellStyle name="SAPBEXresDataEmph" xfId="72"/>
    <cellStyle name="SAPBEXresItem" xfId="73"/>
    <cellStyle name="SAPBEXresItemX" xfId="74"/>
    <cellStyle name="SAPBEXstdData" xfId="75"/>
    <cellStyle name="SAPBEXstdData 2" xfId="76"/>
    <cellStyle name="SAPBEXstdData 3" xfId="265"/>
    <cellStyle name="SAPBEXstdData 4" xfId="266"/>
    <cellStyle name="SAPBEXstdData 5" xfId="267"/>
    <cellStyle name="SAPBEXstdData 6" xfId="268"/>
    <cellStyle name="SAPBEXstdData_Copy of xSAPtemp5457" xfId="269"/>
    <cellStyle name="SAPBEXstdDataEmph" xfId="77"/>
    <cellStyle name="SAPBEXstdItem" xfId="78"/>
    <cellStyle name="SAPBEXstdItem 2" xfId="79"/>
    <cellStyle name="SAPBEXstdItem 3" xfId="270"/>
    <cellStyle name="SAPBEXstdItem 4" xfId="271"/>
    <cellStyle name="SAPBEXstdItem 5" xfId="272"/>
    <cellStyle name="SAPBEXstdItem 6" xfId="273"/>
    <cellStyle name="SAPBEXstdItem_Composite Rates" xfId="80"/>
    <cellStyle name="SAPBEXstdItemX" xfId="81"/>
    <cellStyle name="SAPBEXstdItemX 2" xfId="274"/>
    <cellStyle name="SAPBEXstdItemX 3" xfId="275"/>
    <cellStyle name="SAPBEXstdItemX 4" xfId="276"/>
    <cellStyle name="SAPBEXstdItemX 5" xfId="277"/>
    <cellStyle name="SAPBEXstdItemX 6" xfId="278"/>
    <cellStyle name="SAPBEXstdItemX_Copy of xSAPtemp5457" xfId="279"/>
    <cellStyle name="SAPBEXtitle" xfId="82"/>
    <cellStyle name="SAPBEXtitle 2" xfId="83"/>
    <cellStyle name="SAPBEXtitle 3" xfId="280"/>
    <cellStyle name="SAPBEXtitle 4" xfId="281"/>
    <cellStyle name="SAPBEXtitle 5" xfId="282"/>
    <cellStyle name="SAPBEXtitle 6" xfId="283"/>
    <cellStyle name="SAPBEXtitle 7" xfId="284"/>
    <cellStyle name="SAPBEXtitle_Copy of xSAPtemp5457" xfId="285"/>
    <cellStyle name="SAPBEXundefined" xfId="84"/>
    <cellStyle name="SAPBorder" xfId="103"/>
    <cellStyle name="SAPDataCell" xfId="86"/>
    <cellStyle name="SAPDataTotalCell" xfId="87"/>
    <cellStyle name="SAPDimensionCell" xfId="85"/>
    <cellStyle name="SAPEditableDataCell" xfId="88"/>
    <cellStyle name="SAPEditableDataTotalCell" xfId="91"/>
    <cellStyle name="SAPEmphasized" xfId="111"/>
    <cellStyle name="SAPEmphasizedEditableDataCell" xfId="113"/>
    <cellStyle name="SAPEmphasizedEditableDataTotalCell" xfId="114"/>
    <cellStyle name="SAPEmphasizedLockedDataCell" xfId="117"/>
    <cellStyle name="SAPEmphasizedLockedDataTotalCell" xfId="118"/>
    <cellStyle name="SAPEmphasizedReadonlyDataCell" xfId="115"/>
    <cellStyle name="SAPEmphasizedReadonlyDataTotalCell" xfId="116"/>
    <cellStyle name="SAPEmphasizedTotal" xfId="112"/>
    <cellStyle name="SAPExceptionLevel1" xfId="94"/>
    <cellStyle name="SAPExceptionLevel2" xfId="95"/>
    <cellStyle name="SAPExceptionLevel3" xfId="96"/>
    <cellStyle name="SAPExceptionLevel4" xfId="97"/>
    <cellStyle name="SAPExceptionLevel5" xfId="98"/>
    <cellStyle name="SAPExceptionLevel6" xfId="99"/>
    <cellStyle name="SAPExceptionLevel7" xfId="100"/>
    <cellStyle name="SAPExceptionLevel8" xfId="101"/>
    <cellStyle name="SAPExceptionLevel9" xfId="102"/>
    <cellStyle name="SAPHierarchyCell0" xfId="106"/>
    <cellStyle name="SAPHierarchyCell1" xfId="107"/>
    <cellStyle name="SAPHierarchyCell2" xfId="108"/>
    <cellStyle name="SAPHierarchyCell3" xfId="109"/>
    <cellStyle name="SAPHierarchyCell4" xfId="110"/>
    <cellStyle name="SAPLockedDataCell" xfId="90"/>
    <cellStyle name="SAPLockedDataTotalCell" xfId="93"/>
    <cellStyle name="SAPMemberCell" xfId="104"/>
    <cellStyle name="SAPMemberTotalCell" xfId="105"/>
    <cellStyle name="SAPReadonlyDataCell" xfId="89"/>
    <cellStyle name="SAPReadonlyDataTotalCell" xfId="92"/>
    <cellStyle name="Shade" xfId="286"/>
    <cellStyle name="Special" xfId="287"/>
    <cellStyle name="Style 1" xfId="288"/>
    <cellStyle name="Style 27" xfId="289"/>
    <cellStyle name="Style 35" xfId="290"/>
    <cellStyle name="Style 36" xfId="291"/>
    <cellStyle name="Text" xfId="292"/>
    <cellStyle name="Titles" xfId="293"/>
    <cellStyle name="Total2 - Style2" xfId="294"/>
    <cellStyle name="TRANSMISSION RELIABILITY PORTION OF PROJECT" xfId="295"/>
    <cellStyle name="Underl - Style4" xfId="296"/>
    <cellStyle name="Unprot" xfId="297"/>
    <cellStyle name="Unprot$" xfId="298"/>
    <cellStyle name="Unprotect" xfId="299"/>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SB1_GROUPS.PSB.OR.PPW\REGULATN\ER\06_08%20Washington%20GRC\Models\WA%20RAM%20JUNE%202008%20GR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Tax\Pacificorp%20Tax\Regulation\Rate%20Cases\Washington\WA%20GRC%202011\Regulatory%20Adjustments\Tab%20%235%20-%20NPC\NPC\WA%20GRC%202011%20-%20NPC%20GOLD%20(WCA)%20_2011%2005%202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ER\WA%20GRC%20Dec%202013%20Base\Models\Revenue%20Requirement%20Summary%20Model%20-%202014%20WA%20G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efreshError="1">
        <row r="21">
          <cell r="B21" t="str">
            <v>26</v>
          </cell>
          <cell r="G21">
            <v>83871482</v>
          </cell>
          <cell r="J21">
            <v>0</v>
          </cell>
        </row>
        <row r="22">
          <cell r="G22">
            <v>1931963666</v>
          </cell>
          <cell r="J22">
            <v>1056426642</v>
          </cell>
        </row>
        <row r="23">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Valid Acct-Factor Combo"/>
      <sheetName val="Factors"/>
      <sheetName val="UnadjData"/>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AFErrorDialog"/>
      <sheetName val="FactorErrorDialog"/>
      <sheetName val="PrintAdjDialog"/>
      <sheetName val="PrepareSummary"/>
      <sheetName val="PrintResultsErrorDialog"/>
      <sheetName val="SummaryError"/>
      <sheetName val="SummaryDialog"/>
      <sheetName val="PrepareDataDialog"/>
      <sheetName val="Transfer"/>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H2">
            <v>0.61922900000000003</v>
          </cell>
        </row>
        <row r="14">
          <cell r="AP14">
            <v>1</v>
          </cell>
          <cell r="AY14">
            <v>25465376.277413309</v>
          </cell>
          <cell r="AZ14">
            <v>618101548.76720929</v>
          </cell>
          <cell r="BA14">
            <v>2.2313354634285645E-2</v>
          </cell>
        </row>
        <row r="15">
          <cell r="AL15">
            <v>3</v>
          </cell>
        </row>
        <row r="25">
          <cell r="AQ25">
            <v>0.495</v>
          </cell>
          <cell r="AT25">
            <v>6.021E-2</v>
          </cell>
        </row>
        <row r="26">
          <cell r="AQ26">
            <v>4.0000000000000001E-3</v>
          </cell>
          <cell r="AT26">
            <v>5.4100000000000002E-2</v>
          </cell>
        </row>
        <row r="27">
          <cell r="AQ27">
            <v>0.501</v>
          </cell>
        </row>
      </sheetData>
      <sheetData sheetId="11" refreshError="1"/>
      <sheetData sheetId="12" refreshError="1"/>
      <sheetData sheetId="13" refreshError="1"/>
      <sheetData sheetId="14" refreshError="1"/>
      <sheetData sheetId="15" refreshError="1"/>
      <sheetData sheetId="16" refreshError="1">
        <row r="5">
          <cell r="C5" t="str">
            <v>CALIFORNIA</v>
          </cell>
          <cell r="D5" t="str">
            <v>OREGON</v>
          </cell>
          <cell r="E5" t="str">
            <v>WASHINGTON</v>
          </cell>
          <cell r="F5" t="str">
            <v>WY-ALL</v>
          </cell>
          <cell r="G5" t="str">
            <v>WY-PPL</v>
          </cell>
          <cell r="H5" t="str">
            <v>UTAH</v>
          </cell>
          <cell r="I5" t="str">
            <v>IDAHO</v>
          </cell>
          <cell r="J5" t="str">
            <v>WY-UPL</v>
          </cell>
          <cell r="N5" t="str">
            <v>CALIFORNIA</v>
          </cell>
          <cell r="O5" t="str">
            <v>OREGON</v>
          </cell>
          <cell r="P5" t="str">
            <v>WASHINGTON</v>
          </cell>
          <cell r="Q5" t="str">
            <v>WY-ALL</v>
          </cell>
          <cell r="R5" t="str">
            <v>WY-PPL</v>
          </cell>
          <cell r="S5" t="str">
            <v>UTAH</v>
          </cell>
          <cell r="T5" t="str">
            <v>IDAHO</v>
          </cell>
          <cell r="U5" t="str">
            <v>WY-UPL</v>
          </cell>
        </row>
        <row r="6">
          <cell r="A6">
            <v>1</v>
          </cell>
          <cell r="B6" t="str">
            <v xml:space="preserve">   Operating Revenues:</v>
          </cell>
          <cell r="L6">
            <v>1</v>
          </cell>
          <cell r="M6" t="str">
            <v xml:space="preserve">   Operating Revenues:</v>
          </cell>
        </row>
        <row r="7">
          <cell r="A7">
            <v>2</v>
          </cell>
          <cell r="B7" t="str">
            <v>General Business Revenues</v>
          </cell>
          <cell r="C7">
            <v>83183125.009999812</v>
          </cell>
          <cell r="D7">
            <v>993373656.84000003</v>
          </cell>
          <cell r="E7">
            <v>246437321.489999</v>
          </cell>
          <cell r="F7">
            <v>445083073.21999991</v>
          </cell>
          <cell r="G7">
            <v>385095501.87999988</v>
          </cell>
          <cell r="H7">
            <v>1412248642.5399981</v>
          </cell>
          <cell r="I7">
            <v>193553940.7899999</v>
          </cell>
          <cell r="J7">
            <v>59987571.340000004</v>
          </cell>
          <cell r="L7">
            <v>2</v>
          </cell>
          <cell r="M7" t="str">
            <v>General Business Revenues</v>
          </cell>
          <cell r="N7">
            <v>83183125.009999812</v>
          </cell>
          <cell r="O7">
            <v>993373656.84000003</v>
          </cell>
          <cell r="P7">
            <v>246437321.489999</v>
          </cell>
          <cell r="Q7">
            <v>445083073.21999991</v>
          </cell>
          <cell r="R7">
            <v>385095501.87999988</v>
          </cell>
          <cell r="S7">
            <v>1412248642.5399981</v>
          </cell>
          <cell r="T7">
            <v>193553940.7899999</v>
          </cell>
          <cell r="U7">
            <v>59987571.340000004</v>
          </cell>
        </row>
        <row r="8">
          <cell r="A8">
            <v>3</v>
          </cell>
          <cell r="B8" t="str">
            <v>Interdepartmental</v>
          </cell>
          <cell r="C8">
            <v>0</v>
          </cell>
          <cell r="D8">
            <v>0</v>
          </cell>
          <cell r="E8">
            <v>0</v>
          </cell>
          <cell r="F8">
            <v>0</v>
          </cell>
          <cell r="G8">
            <v>0</v>
          </cell>
          <cell r="H8">
            <v>0</v>
          </cell>
          <cell r="I8">
            <v>0</v>
          </cell>
          <cell r="J8">
            <v>0</v>
          </cell>
          <cell r="L8">
            <v>3</v>
          </cell>
          <cell r="M8" t="str">
            <v>Interdepartmental</v>
          </cell>
          <cell r="N8">
            <v>0</v>
          </cell>
          <cell r="O8">
            <v>0</v>
          </cell>
          <cell r="P8">
            <v>0</v>
          </cell>
          <cell r="Q8">
            <v>0</v>
          </cell>
          <cell r="R8">
            <v>0</v>
          </cell>
          <cell r="S8">
            <v>0</v>
          </cell>
          <cell r="T8">
            <v>0</v>
          </cell>
          <cell r="U8">
            <v>0</v>
          </cell>
        </row>
        <row r="9">
          <cell r="A9">
            <v>4</v>
          </cell>
          <cell r="B9" t="str">
            <v>Special Sales</v>
          </cell>
          <cell r="C9">
            <v>39310397.865007512</v>
          </cell>
          <cell r="D9">
            <v>618124242.45340872</v>
          </cell>
          <cell r="E9">
            <v>178104375.22158393</v>
          </cell>
          <cell r="F9">
            <v>33164.879999999997</v>
          </cell>
          <cell r="G9">
            <v>33164.879999999997</v>
          </cell>
          <cell r="H9">
            <v>0</v>
          </cell>
          <cell r="I9">
            <v>0</v>
          </cell>
          <cell r="J9">
            <v>0</v>
          </cell>
          <cell r="L9">
            <v>4</v>
          </cell>
          <cell r="M9" t="str">
            <v>Special Sales</v>
          </cell>
          <cell r="N9">
            <v>39310397.865007512</v>
          </cell>
          <cell r="O9">
            <v>618124242.45340872</v>
          </cell>
          <cell r="P9">
            <v>178104375.22158393</v>
          </cell>
          <cell r="Q9">
            <v>33164.879999999997</v>
          </cell>
          <cell r="R9">
            <v>33164.879999999997</v>
          </cell>
          <cell r="S9">
            <v>0</v>
          </cell>
          <cell r="T9">
            <v>0</v>
          </cell>
          <cell r="U9">
            <v>0</v>
          </cell>
        </row>
        <row r="10">
          <cell r="A10">
            <v>5</v>
          </cell>
          <cell r="B10" t="str">
            <v>Other Operating Revenues</v>
          </cell>
          <cell r="C10">
            <v>3129374.6757320785</v>
          </cell>
          <cell r="D10">
            <v>44787304.309563234</v>
          </cell>
          <cell r="E10">
            <v>12074828.215974312</v>
          </cell>
          <cell r="F10">
            <v>17958596.636441998</v>
          </cell>
          <cell r="G10">
            <v>15442525.091809735</v>
          </cell>
          <cell r="H10">
            <v>57704226.787249103</v>
          </cell>
          <cell r="I10">
            <v>7527471.6761645917</v>
          </cell>
          <cell r="J10">
            <v>2516071.5446322616</v>
          </cell>
          <cell r="L10">
            <v>5</v>
          </cell>
          <cell r="M10" t="str">
            <v>Other Operating Revenues</v>
          </cell>
          <cell r="N10">
            <v>3129374.675892855</v>
          </cell>
          <cell r="O10">
            <v>44787304.307373337</v>
          </cell>
          <cell r="P10">
            <v>12074828.215200946</v>
          </cell>
          <cell r="Q10">
            <v>17958596.636718635</v>
          </cell>
          <cell r="R10">
            <v>15442525.092052221</v>
          </cell>
          <cell r="S10">
            <v>57704226.789684422</v>
          </cell>
          <cell r="T10">
            <v>7527471.6762563065</v>
          </cell>
          <cell r="U10">
            <v>2516071.5446664141</v>
          </cell>
        </row>
        <row r="11">
          <cell r="A11">
            <v>6</v>
          </cell>
          <cell r="B11" t="str">
            <v xml:space="preserve">   Total Operating Revenues</v>
          </cell>
          <cell r="C11">
            <v>125622897.55073941</v>
          </cell>
          <cell r="D11">
            <v>1656285203.602972</v>
          </cell>
          <cell r="E11">
            <v>436616524.92755723</v>
          </cell>
          <cell r="F11">
            <v>463074834.73644191</v>
          </cell>
          <cell r="G11">
            <v>400571191.85180962</v>
          </cell>
          <cell r="H11">
            <v>1469952869.3272471</v>
          </cell>
          <cell r="I11">
            <v>201081412.4661645</v>
          </cell>
          <cell r="J11">
            <v>62503642.884632267</v>
          </cell>
          <cell r="L11">
            <v>6</v>
          </cell>
          <cell r="M11" t="str">
            <v xml:space="preserve">   Total Operating Revenues</v>
          </cell>
          <cell r="N11">
            <v>125622897.55090019</v>
          </cell>
          <cell r="O11">
            <v>1656285203.6007822</v>
          </cell>
          <cell r="P11">
            <v>436616524.92678386</v>
          </cell>
          <cell r="Q11">
            <v>463074834.73671854</v>
          </cell>
          <cell r="R11">
            <v>400571191.85205209</v>
          </cell>
          <cell r="S11">
            <v>1469952869.3296826</v>
          </cell>
          <cell r="T11">
            <v>201081412.4662562</v>
          </cell>
          <cell r="U11">
            <v>62503642.884666421</v>
          </cell>
        </row>
        <row r="12">
          <cell r="A12">
            <v>7</v>
          </cell>
          <cell r="L12">
            <v>7</v>
          </cell>
        </row>
        <row r="13">
          <cell r="A13">
            <v>8</v>
          </cell>
          <cell r="B13" t="str">
            <v xml:space="preserve">   Operating Expenses:</v>
          </cell>
          <cell r="L13">
            <v>8</v>
          </cell>
          <cell r="M13" t="str">
            <v xml:space="preserve">   Operating Expenses:</v>
          </cell>
        </row>
        <row r="14">
          <cell r="A14">
            <v>9</v>
          </cell>
          <cell r="B14" t="str">
            <v>Steam Production</v>
          </cell>
          <cell r="C14">
            <v>9814202.4565289859</v>
          </cell>
          <cell r="D14">
            <v>149773307.47830266</v>
          </cell>
          <cell r="E14">
            <v>43298300.177284896</v>
          </cell>
          <cell r="F14">
            <v>47420059.191665381</v>
          </cell>
          <cell r="G14">
            <v>41134357.139952593</v>
          </cell>
          <cell r="H14">
            <v>138686736.549292</v>
          </cell>
          <cell r="I14">
            <v>19517757.106272735</v>
          </cell>
          <cell r="J14">
            <v>6285702.0517127905</v>
          </cell>
          <cell r="L14">
            <v>9</v>
          </cell>
          <cell r="M14" t="str">
            <v>Steam Production</v>
          </cell>
          <cell r="N14">
            <v>9814202.4565289859</v>
          </cell>
          <cell r="O14">
            <v>149773307.47830266</v>
          </cell>
          <cell r="P14">
            <v>43298300.177284896</v>
          </cell>
          <cell r="Q14">
            <v>47420059.191665381</v>
          </cell>
          <cell r="R14">
            <v>41134357.139952593</v>
          </cell>
          <cell r="S14">
            <v>138686736.549292</v>
          </cell>
          <cell r="T14">
            <v>19517757.106272735</v>
          </cell>
          <cell r="U14">
            <v>6285702.0517127905</v>
          </cell>
        </row>
        <row r="15">
          <cell r="A15">
            <v>10</v>
          </cell>
          <cell r="B15" t="str">
            <v>Nuclear Production</v>
          </cell>
          <cell r="C15">
            <v>0</v>
          </cell>
          <cell r="D15">
            <v>0</v>
          </cell>
          <cell r="E15">
            <v>0</v>
          </cell>
          <cell r="F15">
            <v>0</v>
          </cell>
          <cell r="G15">
            <v>0</v>
          </cell>
          <cell r="H15">
            <v>0</v>
          </cell>
          <cell r="I15">
            <v>0</v>
          </cell>
          <cell r="J15">
            <v>0</v>
          </cell>
          <cell r="L15">
            <v>10</v>
          </cell>
          <cell r="M15" t="str">
            <v>Nuclear Production</v>
          </cell>
          <cell r="N15">
            <v>0</v>
          </cell>
          <cell r="O15">
            <v>0</v>
          </cell>
          <cell r="P15">
            <v>0</v>
          </cell>
          <cell r="Q15">
            <v>0</v>
          </cell>
          <cell r="R15">
            <v>0</v>
          </cell>
          <cell r="S15">
            <v>0</v>
          </cell>
          <cell r="T15">
            <v>0</v>
          </cell>
          <cell r="U15">
            <v>0</v>
          </cell>
        </row>
        <row r="16">
          <cell r="A16">
            <v>11</v>
          </cell>
          <cell r="B16" t="str">
            <v>Hydro Production</v>
          </cell>
          <cell r="C16">
            <v>1022916.5897913858</v>
          </cell>
          <cell r="D16">
            <v>16059473.154595006</v>
          </cell>
          <cell r="E16">
            <v>4634547.8556136005</v>
          </cell>
          <cell r="F16">
            <v>2903149.8887448744</v>
          </cell>
          <cell r="G16">
            <v>2518335.4565604585</v>
          </cell>
          <cell r="H16">
            <v>8491039.9904328883</v>
          </cell>
          <cell r="I16">
            <v>1194932.3641294558</v>
          </cell>
          <cell r="J16">
            <v>384814.43218441569</v>
          </cell>
          <cell r="L16">
            <v>11</v>
          </cell>
          <cell r="M16" t="str">
            <v>Hydro Production</v>
          </cell>
          <cell r="N16">
            <v>1022916.5897913858</v>
          </cell>
          <cell r="O16">
            <v>16059473.154595006</v>
          </cell>
          <cell r="P16">
            <v>4634547.8556136005</v>
          </cell>
          <cell r="Q16">
            <v>2903149.8887448744</v>
          </cell>
          <cell r="R16">
            <v>2518335.4565604585</v>
          </cell>
          <cell r="S16">
            <v>8491039.9904328883</v>
          </cell>
          <cell r="T16">
            <v>1194932.3641294558</v>
          </cell>
          <cell r="U16">
            <v>384814.43218441569</v>
          </cell>
        </row>
        <row r="17">
          <cell r="A17">
            <v>12</v>
          </cell>
          <cell r="B17" t="str">
            <v>Other Power Supply</v>
          </cell>
          <cell r="C17">
            <v>55649044.286849491</v>
          </cell>
          <cell r="D17">
            <v>870656633.86181653</v>
          </cell>
          <cell r="E17">
            <v>253545147.16122916</v>
          </cell>
          <cell r="F17">
            <v>16047970.678930271</v>
          </cell>
          <cell r="G17">
            <v>13910330.552413058</v>
          </cell>
          <cell r="H17">
            <v>46730338.07257387</v>
          </cell>
          <cell r="I17">
            <v>6608344.8451751405</v>
          </cell>
          <cell r="J17">
            <v>2137640.1265172148</v>
          </cell>
          <cell r="L17">
            <v>12</v>
          </cell>
          <cell r="M17" t="str">
            <v>Other Power Supply</v>
          </cell>
          <cell r="N17">
            <v>55649044.286849491</v>
          </cell>
          <cell r="O17">
            <v>870656633.86181653</v>
          </cell>
          <cell r="P17">
            <v>253545147.16122916</v>
          </cell>
          <cell r="Q17">
            <v>16047970.678930271</v>
          </cell>
          <cell r="R17">
            <v>13910330.552413058</v>
          </cell>
          <cell r="S17">
            <v>46730338.07257387</v>
          </cell>
          <cell r="T17">
            <v>6608344.8451751405</v>
          </cell>
          <cell r="U17">
            <v>2137640.1265172148</v>
          </cell>
        </row>
        <row r="18">
          <cell r="A18">
            <v>13</v>
          </cell>
          <cell r="B18" t="str">
            <v>Transmission</v>
          </cell>
          <cell r="C18">
            <v>4593284.6759204203</v>
          </cell>
          <cell r="D18">
            <v>71981028.977797985</v>
          </cell>
          <cell r="E18">
            <v>20810063.863494288</v>
          </cell>
          <cell r="F18">
            <v>7164632.7587076072</v>
          </cell>
          <cell r="G18">
            <v>6209504.4067674922</v>
          </cell>
          <cell r="H18">
            <v>20847506.622740816</v>
          </cell>
          <cell r="I18">
            <v>2967693.4218012225</v>
          </cell>
          <cell r="J18">
            <v>955128.35194011475</v>
          </cell>
          <cell r="L18">
            <v>13</v>
          </cell>
          <cell r="M18" t="str">
            <v>Transmission</v>
          </cell>
          <cell r="N18">
            <v>4593284.6759204203</v>
          </cell>
          <cell r="O18">
            <v>71981028.977797985</v>
          </cell>
          <cell r="P18">
            <v>20810063.863494288</v>
          </cell>
          <cell r="Q18">
            <v>7164632.7587076072</v>
          </cell>
          <cell r="R18">
            <v>6209504.4067674922</v>
          </cell>
          <cell r="S18">
            <v>20847506.622740816</v>
          </cell>
          <cell r="T18">
            <v>2967693.4218012225</v>
          </cell>
          <cell r="U18">
            <v>955128.35194011475</v>
          </cell>
        </row>
        <row r="19">
          <cell r="A19">
            <v>14</v>
          </cell>
          <cell r="B19" t="str">
            <v>Distribution</v>
          </cell>
          <cell r="C19">
            <v>12075114.033972474</v>
          </cell>
          <cell r="D19">
            <v>71061447.641564712</v>
          </cell>
          <cell r="E19">
            <v>13877910.489037171</v>
          </cell>
          <cell r="F19">
            <v>19746061.040123675</v>
          </cell>
          <cell r="G19">
            <v>17144372.990740594</v>
          </cell>
          <cell r="H19">
            <v>91606105.768322304</v>
          </cell>
          <cell r="I19">
            <v>10353531.906979438</v>
          </cell>
          <cell r="J19">
            <v>2601688.049383081</v>
          </cell>
          <cell r="L19">
            <v>14</v>
          </cell>
          <cell r="M19" t="str">
            <v>Distribution</v>
          </cell>
          <cell r="N19">
            <v>12075114.033972474</v>
          </cell>
          <cell r="O19">
            <v>71061447.641564712</v>
          </cell>
          <cell r="P19">
            <v>13877910.489037171</v>
          </cell>
          <cell r="Q19">
            <v>19746061.040123675</v>
          </cell>
          <cell r="R19">
            <v>17144372.990740594</v>
          </cell>
          <cell r="S19">
            <v>91606105.768322304</v>
          </cell>
          <cell r="T19">
            <v>10353531.906979438</v>
          </cell>
          <cell r="U19">
            <v>2601688.049383081</v>
          </cell>
        </row>
        <row r="20">
          <cell r="A20">
            <v>15</v>
          </cell>
          <cell r="B20" t="str">
            <v>Customer Accounting</v>
          </cell>
          <cell r="C20">
            <v>2332027.9998118654</v>
          </cell>
          <cell r="D20">
            <v>32515929.91458204</v>
          </cell>
          <cell r="E20">
            <v>7667033.219568898</v>
          </cell>
          <cell r="F20">
            <v>7622445.2691864362</v>
          </cell>
          <cell r="G20">
            <v>6809721.5917297499</v>
          </cell>
          <cell r="H20">
            <v>38772856.521554686</v>
          </cell>
          <cell r="I20">
            <v>4294075.7952959491</v>
          </cell>
          <cell r="J20">
            <v>812723.67745668651</v>
          </cell>
          <cell r="L20">
            <v>15</v>
          </cell>
          <cell r="M20" t="str">
            <v>Customer Accounting</v>
          </cell>
          <cell r="N20">
            <v>2332027.9998118654</v>
          </cell>
          <cell r="O20">
            <v>32515929.91458204</v>
          </cell>
          <cell r="P20">
            <v>7667033.219568898</v>
          </cell>
          <cell r="Q20">
            <v>7622445.2691864362</v>
          </cell>
          <cell r="R20">
            <v>6809721.5917297499</v>
          </cell>
          <cell r="S20">
            <v>38772856.521554686</v>
          </cell>
          <cell r="T20">
            <v>4294075.7952959491</v>
          </cell>
          <cell r="U20">
            <v>812723.67745668651</v>
          </cell>
        </row>
        <row r="21">
          <cell r="A21">
            <v>16</v>
          </cell>
          <cell r="B21" t="str">
            <v>Customer Service &amp; Info</v>
          </cell>
          <cell r="C21">
            <v>444397.9727179184</v>
          </cell>
          <cell r="D21">
            <v>3815172.1110386685</v>
          </cell>
          <cell r="E21">
            <v>2721935.7823128244</v>
          </cell>
          <cell r="F21">
            <v>1367447.8864710606</v>
          </cell>
          <cell r="G21">
            <v>1298493.6568853322</v>
          </cell>
          <cell r="H21">
            <v>21895096.676711783</v>
          </cell>
          <cell r="I21">
            <v>2970759.4407476452</v>
          </cell>
          <cell r="J21">
            <v>68954.229585728492</v>
          </cell>
          <cell r="L21">
            <v>16</v>
          </cell>
          <cell r="M21" t="str">
            <v>Customer Service &amp; Info</v>
          </cell>
          <cell r="N21">
            <v>444397.9727179184</v>
          </cell>
          <cell r="O21">
            <v>3815172.1110386685</v>
          </cell>
          <cell r="P21">
            <v>2721935.7823128244</v>
          </cell>
          <cell r="Q21">
            <v>1367447.8864710606</v>
          </cell>
          <cell r="R21">
            <v>1298493.6568853322</v>
          </cell>
          <cell r="S21">
            <v>21895096.676711783</v>
          </cell>
          <cell r="T21">
            <v>2970759.4407476452</v>
          </cell>
          <cell r="U21">
            <v>68954.229585728492</v>
          </cell>
        </row>
        <row r="22">
          <cell r="A22">
            <v>17</v>
          </cell>
          <cell r="B22" t="str">
            <v>Sales</v>
          </cell>
          <cell r="C22">
            <v>0</v>
          </cell>
          <cell r="D22">
            <v>0</v>
          </cell>
          <cell r="E22">
            <v>0</v>
          </cell>
          <cell r="F22">
            <v>0</v>
          </cell>
          <cell r="G22">
            <v>0</v>
          </cell>
          <cell r="H22">
            <v>0</v>
          </cell>
          <cell r="I22">
            <v>0</v>
          </cell>
          <cell r="J22">
            <v>0</v>
          </cell>
          <cell r="L22">
            <v>17</v>
          </cell>
          <cell r="M22" t="str">
            <v>Sales</v>
          </cell>
          <cell r="N22">
            <v>0</v>
          </cell>
          <cell r="O22">
            <v>0</v>
          </cell>
          <cell r="P22">
            <v>0</v>
          </cell>
          <cell r="Q22">
            <v>0</v>
          </cell>
          <cell r="R22">
            <v>0</v>
          </cell>
          <cell r="S22">
            <v>0</v>
          </cell>
          <cell r="T22">
            <v>0</v>
          </cell>
          <cell r="U22">
            <v>0</v>
          </cell>
        </row>
        <row r="23">
          <cell r="A23">
            <v>18</v>
          </cell>
          <cell r="B23" t="str">
            <v>Administrative &amp; General</v>
          </cell>
          <cell r="C23">
            <v>3543244.511689743</v>
          </cell>
          <cell r="D23">
            <v>50836586.189107366</v>
          </cell>
          <cell r="E23">
            <v>11946954.066133363</v>
          </cell>
          <cell r="F23">
            <v>23097341.402147297</v>
          </cell>
          <cell r="G23">
            <v>20185964.23675796</v>
          </cell>
          <cell r="H23">
            <v>72011676.830063581</v>
          </cell>
          <cell r="I23">
            <v>9680711.3956312388</v>
          </cell>
          <cell r="J23">
            <v>2911377.1653893376</v>
          </cell>
          <cell r="L23">
            <v>18</v>
          </cell>
          <cell r="M23" t="str">
            <v>Administrative &amp; General</v>
          </cell>
          <cell r="N23">
            <v>3543244.5273854798</v>
          </cell>
          <cell r="O23">
            <v>50836585.975319989</v>
          </cell>
          <cell r="P23">
            <v>11946953.990633933</v>
          </cell>
          <cell r="Q23">
            <v>23097341.429153875</v>
          </cell>
          <cell r="R23">
            <v>20185964.260430437</v>
          </cell>
          <cell r="S23">
            <v>72011677.067809641</v>
          </cell>
          <cell r="T23">
            <v>9680711.4045848921</v>
          </cell>
          <cell r="U23">
            <v>2911377.1687234375</v>
          </cell>
        </row>
        <row r="24">
          <cell r="A24">
            <v>19</v>
          </cell>
          <cell r="B24" t="str">
            <v xml:space="preserve">   Total O&amp;M Expenses</v>
          </cell>
          <cell r="C24">
            <v>89474232.527282283</v>
          </cell>
          <cell r="D24">
            <v>1266699579.328805</v>
          </cell>
          <cell r="E24">
            <v>358501892.61467421</v>
          </cell>
          <cell r="F24">
            <v>125369108.1159766</v>
          </cell>
          <cell r="G24">
            <v>109211080.03180723</v>
          </cell>
          <cell r="H24">
            <v>439041357.03169197</v>
          </cell>
          <cell r="I24">
            <v>57587806.276032828</v>
          </cell>
          <cell r="J24">
            <v>16158028.084169369</v>
          </cell>
          <cell r="L24">
            <v>19</v>
          </cell>
          <cell r="M24" t="str">
            <v xml:space="preserve">   Total O&amp;M Expenses</v>
          </cell>
          <cell r="N24">
            <v>89474232.542978019</v>
          </cell>
          <cell r="O24">
            <v>1266699579.1150177</v>
          </cell>
          <cell r="P24">
            <v>358501892.53917474</v>
          </cell>
          <cell r="Q24">
            <v>125369108.14298317</v>
          </cell>
          <cell r="R24">
            <v>109211080.05547971</v>
          </cell>
          <cell r="S24">
            <v>439041357.26943803</v>
          </cell>
          <cell r="T24">
            <v>57587806.284986481</v>
          </cell>
          <cell r="U24">
            <v>16158028.087503469</v>
          </cell>
        </row>
        <row r="25">
          <cell r="A25">
            <v>20</v>
          </cell>
          <cell r="B25" t="str">
            <v>Depreciation</v>
          </cell>
          <cell r="C25">
            <v>11176666.61273925</v>
          </cell>
          <cell r="D25">
            <v>114931886.32403468</v>
          </cell>
          <cell r="E25">
            <v>31323517.206304189</v>
          </cell>
          <cell r="F25">
            <v>56012641.384772636</v>
          </cell>
          <cell r="G25">
            <v>48086727.18837323</v>
          </cell>
          <cell r="H25">
            <v>173950226.46281102</v>
          </cell>
          <cell r="I25">
            <v>23878070.231717888</v>
          </cell>
          <cell r="J25">
            <v>7925914.1963994084</v>
          </cell>
          <cell r="L25">
            <v>20</v>
          </cell>
          <cell r="M25" t="str">
            <v>Depreciation</v>
          </cell>
          <cell r="N25">
            <v>11176666.614527365</v>
          </cell>
          <cell r="O25">
            <v>114931886.29967923</v>
          </cell>
          <cell r="P25">
            <v>31323517.197703015</v>
          </cell>
          <cell r="Q25">
            <v>56012641.387849331</v>
          </cell>
          <cell r="R25">
            <v>48086727.191070087</v>
          </cell>
          <cell r="S25">
            <v>173950226.48989594</v>
          </cell>
          <cell r="T25">
            <v>23878070.232737921</v>
          </cell>
          <cell r="U25">
            <v>7925914.1967792409</v>
          </cell>
        </row>
        <row r="26">
          <cell r="A26">
            <v>21</v>
          </cell>
          <cell r="B26" t="str">
            <v xml:space="preserve">Amortization </v>
          </cell>
          <cell r="C26">
            <v>1199131.3829695871</v>
          </cell>
          <cell r="D26">
            <v>16060581.810398454</v>
          </cell>
          <cell r="E26">
            <v>3948170.7348690755</v>
          </cell>
          <cell r="F26">
            <v>6996362.1315277601</v>
          </cell>
          <cell r="G26">
            <v>6088254.5999687873</v>
          </cell>
          <cell r="H26">
            <v>21726141.791198239</v>
          </cell>
          <cell r="I26">
            <v>2905599.2145175068</v>
          </cell>
          <cell r="J26">
            <v>908107.53155897243</v>
          </cell>
          <cell r="L26">
            <v>21</v>
          </cell>
          <cell r="M26" t="str">
            <v xml:space="preserve">Amortization </v>
          </cell>
          <cell r="N26">
            <v>1199131.3858157741</v>
          </cell>
          <cell r="O26">
            <v>16060581.771631308</v>
          </cell>
          <cell r="P26">
            <v>3948170.7211783836</v>
          </cell>
          <cell r="Q26">
            <v>6996362.1364249969</v>
          </cell>
          <cell r="R26">
            <v>6088254.6042614356</v>
          </cell>
          <cell r="S26">
            <v>21726141.834309928</v>
          </cell>
          <cell r="T26">
            <v>2905599.2161411177</v>
          </cell>
          <cell r="U26">
            <v>908107.53216356155</v>
          </cell>
        </row>
        <row r="27">
          <cell r="A27">
            <v>22</v>
          </cell>
          <cell r="B27" t="str">
            <v>Taxes Other Than Income</v>
          </cell>
          <cell r="C27">
            <v>2744174.601187129</v>
          </cell>
          <cell r="D27">
            <v>41511915.862366401</v>
          </cell>
          <cell r="E27">
            <v>14275507.24940067</v>
          </cell>
          <cell r="F27">
            <v>11290505.298101205</v>
          </cell>
          <cell r="G27">
            <v>9888624.2848295234</v>
          </cell>
          <cell r="H27">
            <v>31915058.929111194</v>
          </cell>
          <cell r="I27">
            <v>4332830.2073689345</v>
          </cell>
          <cell r="J27">
            <v>1401881.0132716829</v>
          </cell>
          <cell r="L27">
            <v>22</v>
          </cell>
          <cell r="M27" t="str">
            <v>Taxes Other Than Income</v>
          </cell>
          <cell r="N27">
            <v>2744174.2459703428</v>
          </cell>
          <cell r="O27">
            <v>41511920.700678051</v>
          </cell>
          <cell r="P27">
            <v>14275508.958059788</v>
          </cell>
          <cell r="Q27">
            <v>11290504.686904153</v>
          </cell>
          <cell r="R27">
            <v>9888623.7490878738</v>
          </cell>
          <cell r="S27">
            <v>31915053.54858068</v>
          </cell>
          <cell r="T27">
            <v>4332830.0047350619</v>
          </cell>
          <cell r="U27">
            <v>1401880.9378162795</v>
          </cell>
        </row>
        <row r="28">
          <cell r="A28">
            <v>23</v>
          </cell>
          <cell r="B28" t="str">
            <v>Income Taxes - Federal</v>
          </cell>
          <cell r="C28">
            <v>1987639.8302503028</v>
          </cell>
          <cell r="D28">
            <v>4591935.55015855</v>
          </cell>
          <cell r="E28">
            <v>-10899821.455124436</v>
          </cell>
          <cell r="F28">
            <v>54239428.797799461</v>
          </cell>
          <cell r="G28">
            <v>45381142.976545826</v>
          </cell>
          <cell r="H28">
            <v>182394451.11082336</v>
          </cell>
          <cell r="I28">
            <v>26158785.102395564</v>
          </cell>
          <cell r="J28">
            <v>8858285.821253635</v>
          </cell>
          <cell r="L28">
            <v>23</v>
          </cell>
          <cell r="M28" t="str">
            <v>Income Taxes - Federal</v>
          </cell>
          <cell r="N28">
            <v>1987639.4722036484</v>
          </cell>
          <cell r="O28">
            <v>4591940.427015122</v>
          </cell>
          <cell r="P28">
            <v>-10899819.650943227</v>
          </cell>
          <cell r="Q28">
            <v>54239428.181733243</v>
          </cell>
          <cell r="R28">
            <v>45381142.436536133</v>
          </cell>
          <cell r="S28">
            <v>182394445.68742815</v>
          </cell>
          <cell r="T28">
            <v>26158784.898147378</v>
          </cell>
          <cell r="U28">
            <v>8858285.7451971099</v>
          </cell>
        </row>
        <row r="29">
          <cell r="A29">
            <v>24</v>
          </cell>
          <cell r="B29" t="str">
            <v>Income Taxes - State</v>
          </cell>
          <cell r="C29">
            <v>270087.24160714663</v>
          </cell>
          <cell r="D29">
            <v>623967.77701115864</v>
          </cell>
          <cell r="E29">
            <v>0</v>
          </cell>
          <cell r="F29">
            <v>7370237.5487716496</v>
          </cell>
          <cell r="G29">
            <v>6166543.6267552022</v>
          </cell>
          <cell r="H29">
            <v>24784376.64371429</v>
          </cell>
          <cell r="I29">
            <v>3554544.4423954948</v>
          </cell>
          <cell r="J29">
            <v>1203693.9220164469</v>
          </cell>
          <cell r="L29">
            <v>24</v>
          </cell>
          <cell r="M29" t="str">
            <v>Income Taxes - State</v>
          </cell>
          <cell r="N29">
            <v>270087.19295455288</v>
          </cell>
          <cell r="O29">
            <v>623968.4396949705</v>
          </cell>
          <cell r="P29">
            <v>0</v>
          </cell>
          <cell r="Q29">
            <v>7370237.4650584832</v>
          </cell>
          <cell r="R29">
            <v>6166543.5533768544</v>
          </cell>
          <cell r="S29">
            <v>24784375.906764958</v>
          </cell>
          <cell r="T29">
            <v>3554544.4146415587</v>
          </cell>
          <cell r="U29">
            <v>1203693.9116816283</v>
          </cell>
        </row>
        <row r="30">
          <cell r="A30">
            <v>25</v>
          </cell>
          <cell r="B30" t="str">
            <v>Income Taxes - Def Net</v>
          </cell>
          <cell r="C30">
            <v>4812346.2730059596</v>
          </cell>
          <cell r="D30">
            <v>57345591.631099194</v>
          </cell>
          <cell r="E30">
            <v>14681371.069543174</v>
          </cell>
          <cell r="F30">
            <v>34532959.646298386</v>
          </cell>
          <cell r="G30">
            <v>32069282.664572112</v>
          </cell>
          <cell r="H30">
            <v>59863822.9939439</v>
          </cell>
          <cell r="I30">
            <v>9453143.5240170863</v>
          </cell>
          <cell r="J30">
            <v>2463676.9817262772</v>
          </cell>
          <cell r="L30">
            <v>25</v>
          </cell>
          <cell r="M30" t="str">
            <v>Income Taxes - Def Net</v>
          </cell>
          <cell r="N30">
            <v>4812347.0805898057</v>
          </cell>
          <cell r="O30">
            <v>57345580.631218269</v>
          </cell>
          <cell r="P30">
            <v>14681371.397010637</v>
          </cell>
          <cell r="Q30">
            <v>34532961.035852268</v>
          </cell>
          <cell r="R30">
            <v>32069283.882578455</v>
          </cell>
          <cell r="S30">
            <v>59863835.226557069</v>
          </cell>
          <cell r="T30">
            <v>9453143.9847043306</v>
          </cell>
          <cell r="U30">
            <v>2463677.1532738139</v>
          </cell>
        </row>
        <row r="31">
          <cell r="A31">
            <v>26</v>
          </cell>
          <cell r="B31" t="str">
            <v>Investment Tax Credit Adj.</v>
          </cell>
          <cell r="C31">
            <v>0</v>
          </cell>
          <cell r="D31">
            <v>0</v>
          </cell>
          <cell r="E31">
            <v>0</v>
          </cell>
          <cell r="F31">
            <v>-897401.65566157573</v>
          </cell>
          <cell r="G31">
            <v>-778450.4744278494</v>
          </cell>
          <cell r="H31">
            <v>-2624691.6754950746</v>
          </cell>
          <cell r="I31">
            <v>-369369.24480911979</v>
          </cell>
          <cell r="J31">
            <v>-118951.18123372628</v>
          </cell>
          <cell r="L31">
            <v>26</v>
          </cell>
          <cell r="M31" t="str">
            <v>Investment Tax Credit Adj.</v>
          </cell>
          <cell r="N31">
            <v>0</v>
          </cell>
          <cell r="O31">
            <v>0</v>
          </cell>
          <cell r="P31">
            <v>0</v>
          </cell>
          <cell r="Q31">
            <v>-897401.65566157573</v>
          </cell>
          <cell r="R31">
            <v>-778450.4744278494</v>
          </cell>
          <cell r="S31">
            <v>-2624691.6754950746</v>
          </cell>
          <cell r="T31">
            <v>-369369.24480911979</v>
          </cell>
          <cell r="U31">
            <v>-118951.18123372628</v>
          </cell>
        </row>
        <row r="32">
          <cell r="A32">
            <v>27</v>
          </cell>
          <cell r="B32" t="str">
            <v>Misc Revenue &amp; Expense</v>
          </cell>
          <cell r="C32">
            <v>-104153.41588502293</v>
          </cell>
          <cell r="D32">
            <v>-1775820.0821072604</v>
          </cell>
          <cell r="E32">
            <v>-679488.76952298172</v>
          </cell>
          <cell r="F32">
            <v>-1080451.0177393486</v>
          </cell>
          <cell r="G32">
            <v>-928837.70212050446</v>
          </cell>
          <cell r="H32">
            <v>-2662999.4965363201</v>
          </cell>
          <cell r="I32">
            <v>-417891.18353987287</v>
          </cell>
          <cell r="J32">
            <v>-151613.31561884424</v>
          </cell>
          <cell r="L32">
            <v>27</v>
          </cell>
          <cell r="M32" t="str">
            <v>Misc Revenue &amp; Expense</v>
          </cell>
          <cell r="N32">
            <v>-104153.41565857115</v>
          </cell>
          <cell r="O32">
            <v>-1775820.0851916987</v>
          </cell>
          <cell r="P32">
            <v>-679488.77061225707</v>
          </cell>
          <cell r="Q32">
            <v>-1080451.0173497088</v>
          </cell>
          <cell r="R32">
            <v>-928837.70177896752</v>
          </cell>
          <cell r="S32">
            <v>-2662999.4931062153</v>
          </cell>
          <cell r="T32">
            <v>-417891.18341069319</v>
          </cell>
          <cell r="U32">
            <v>-151613.31557074119</v>
          </cell>
        </row>
        <row r="33">
          <cell r="A33">
            <v>28</v>
          </cell>
          <cell r="B33" t="str">
            <v xml:space="preserve">   Total Operating Expenses:</v>
          </cell>
          <cell r="C33">
            <v>111560125.05315664</v>
          </cell>
          <cell r="D33">
            <v>1499989638.201766</v>
          </cell>
          <cell r="E33">
            <v>411151148.65014392</v>
          </cell>
          <cell r="F33">
            <v>293833390.24984682</v>
          </cell>
          <cell r="G33">
            <v>255184367.19630358</v>
          </cell>
          <cell r="H33">
            <v>928387743.79126275</v>
          </cell>
          <cell r="I33">
            <v>127083518.57009631</v>
          </cell>
          <cell r="J33">
            <v>38649023.053543225</v>
          </cell>
          <cell r="L33">
            <v>28</v>
          </cell>
          <cell r="M33" t="str">
            <v xml:space="preserve">   Total Operating Expenses:</v>
          </cell>
          <cell r="N33">
            <v>111560125.11938091</v>
          </cell>
          <cell r="O33">
            <v>1499989637.2997427</v>
          </cell>
          <cell r="P33">
            <v>411151152.3915711</v>
          </cell>
          <cell r="Q33">
            <v>293833390.36379433</v>
          </cell>
          <cell r="R33">
            <v>255184367.29618371</v>
          </cell>
          <cell r="S33">
            <v>928387744.79437339</v>
          </cell>
          <cell r="T33">
            <v>127083518.60787404</v>
          </cell>
          <cell r="U33">
            <v>38649023.067610636</v>
          </cell>
        </row>
        <row r="34">
          <cell r="A34">
            <v>29</v>
          </cell>
          <cell r="L34">
            <v>29</v>
          </cell>
        </row>
        <row r="35">
          <cell r="A35">
            <v>30</v>
          </cell>
          <cell r="B35" t="str">
            <v xml:space="preserve">   Operating Rev For Return:</v>
          </cell>
          <cell r="C35">
            <v>14062772.497582763</v>
          </cell>
          <cell r="D35">
            <v>156295565.40120602</v>
          </cell>
          <cell r="E35">
            <v>25465376.277413309</v>
          </cell>
          <cell r="F35">
            <v>169241444.48659509</v>
          </cell>
          <cell r="G35">
            <v>145386824.65550604</v>
          </cell>
          <cell r="H35">
            <v>541565125.5359844</v>
          </cell>
          <cell r="I35">
            <v>73997893.896068186</v>
          </cell>
          <cell r="J35">
            <v>23854619.831089042</v>
          </cell>
          <cell r="L35">
            <v>30</v>
          </cell>
          <cell r="M35" t="str">
            <v xml:space="preserve">   Operating Rev For Return:</v>
          </cell>
          <cell r="N35">
            <v>14062772.431519285</v>
          </cell>
          <cell r="O35">
            <v>156295566.30103946</v>
          </cell>
          <cell r="P35">
            <v>25465372.535212755</v>
          </cell>
          <cell r="Q35">
            <v>169241444.37292418</v>
          </cell>
          <cell r="R35">
            <v>145386824.55586839</v>
          </cell>
          <cell r="S35">
            <v>541565124.5353092</v>
          </cell>
          <cell r="T35">
            <v>73997893.858382165</v>
          </cell>
          <cell r="U35">
            <v>23854619.817055784</v>
          </cell>
        </row>
        <row r="36">
          <cell r="A36">
            <v>31</v>
          </cell>
          <cell r="L36">
            <v>31</v>
          </cell>
        </row>
        <row r="37">
          <cell r="A37">
            <v>32</v>
          </cell>
          <cell r="B37" t="str">
            <v xml:space="preserve">   Rate Base:</v>
          </cell>
          <cell r="L37">
            <v>32</v>
          </cell>
          <cell r="M37" t="str">
            <v xml:space="preserve">   Rate Base:</v>
          </cell>
        </row>
        <row r="38">
          <cell r="A38">
            <v>33</v>
          </cell>
          <cell r="B38" t="str">
            <v>Electric Plant In Service</v>
          </cell>
          <cell r="C38">
            <v>381219212.2022748</v>
          </cell>
          <cell r="D38">
            <v>4360392345.1151505</v>
          </cell>
          <cell r="E38">
            <v>1165713304.3043392</v>
          </cell>
          <cell r="F38">
            <v>2232737348.3255143</v>
          </cell>
          <cell r="G38">
            <v>1918622533.3399415</v>
          </cell>
          <cell r="H38">
            <v>7157003220.9037676</v>
          </cell>
          <cell r="I38">
            <v>972387478.50520468</v>
          </cell>
          <cell r="J38">
            <v>314114814.98557293</v>
          </cell>
          <cell r="L38">
            <v>33</v>
          </cell>
          <cell r="M38" t="str">
            <v>Electric Plant In Service</v>
          </cell>
          <cell r="N38">
            <v>381219212.26865935</v>
          </cell>
          <cell r="O38">
            <v>4360392344.2109432</v>
          </cell>
          <cell r="P38">
            <v>1165713303.9850171</v>
          </cell>
          <cell r="Q38">
            <v>2232737348.4397378</v>
          </cell>
          <cell r="R38">
            <v>1918622533.4400635</v>
          </cell>
          <cell r="S38">
            <v>7157003221.9093065</v>
          </cell>
          <cell r="T38">
            <v>972387478.54307377</v>
          </cell>
          <cell r="U38">
            <v>314114814.99967444</v>
          </cell>
        </row>
        <row r="39">
          <cell r="A39">
            <v>34</v>
          </cell>
          <cell r="B39" t="str">
            <v>Plant Held for Future Use</v>
          </cell>
          <cell r="C39">
            <v>22671.644040263593</v>
          </cell>
          <cell r="D39">
            <v>635788.19251786673</v>
          </cell>
          <cell r="E39">
            <v>102718.85344186971</v>
          </cell>
          <cell r="F39">
            <v>1800017.7868809509</v>
          </cell>
          <cell r="G39">
            <v>1559138.9835814147</v>
          </cell>
          <cell r="H39">
            <v>6619846.9768716563</v>
          </cell>
          <cell r="I39">
            <v>736503.56102110702</v>
          </cell>
          <cell r="J39">
            <v>240878.80329953617</v>
          </cell>
          <cell r="L39">
            <v>34</v>
          </cell>
          <cell r="M39" t="str">
            <v>Plant Held for Future Use</v>
          </cell>
          <cell r="N39">
            <v>22671.644040263593</v>
          </cell>
          <cell r="O39">
            <v>635788.19251786673</v>
          </cell>
          <cell r="P39">
            <v>102718.85344186971</v>
          </cell>
          <cell r="Q39">
            <v>1800017.7868809509</v>
          </cell>
          <cell r="R39">
            <v>1559138.9835814147</v>
          </cell>
          <cell r="S39">
            <v>6619846.9768716563</v>
          </cell>
          <cell r="T39">
            <v>736503.56102110702</v>
          </cell>
          <cell r="U39">
            <v>240878.80329953617</v>
          </cell>
        </row>
        <row r="40">
          <cell r="A40">
            <v>35</v>
          </cell>
          <cell r="B40" t="str">
            <v>Misc Deferred Debits</v>
          </cell>
          <cell r="C40">
            <v>4800133.9472253881</v>
          </cell>
          <cell r="D40">
            <v>32488648.903170817</v>
          </cell>
          <cell r="E40">
            <v>8368048.5908725131</v>
          </cell>
          <cell r="F40">
            <v>10234366.313895602</v>
          </cell>
          <cell r="G40">
            <v>8851815.9544209987</v>
          </cell>
          <cell r="H40">
            <v>32763207.944892142</v>
          </cell>
          <cell r="I40">
            <v>3977597.3927184255</v>
          </cell>
          <cell r="J40">
            <v>1382550.3594746024</v>
          </cell>
          <cell r="L40">
            <v>35</v>
          </cell>
          <cell r="M40" t="str">
            <v>Misc Deferred Debits</v>
          </cell>
          <cell r="N40">
            <v>4800133.947975711</v>
          </cell>
          <cell r="O40">
            <v>32488648.892950866</v>
          </cell>
          <cell r="P40">
            <v>8368048.5872633168</v>
          </cell>
          <cell r="Q40">
            <v>10234366.315186631</v>
          </cell>
          <cell r="R40">
            <v>8851815.955552645</v>
          </cell>
          <cell r="S40">
            <v>32763207.956257425</v>
          </cell>
          <cell r="T40">
            <v>3977597.3931464492</v>
          </cell>
          <cell r="U40">
            <v>1382550.3596339866</v>
          </cell>
        </row>
        <row r="41">
          <cell r="A41">
            <v>36</v>
          </cell>
          <cell r="B41" t="str">
            <v>Elec Plant Acq Adj</v>
          </cell>
          <cell r="C41">
            <v>0</v>
          </cell>
          <cell r="D41">
            <v>0</v>
          </cell>
          <cell r="E41">
            <v>0</v>
          </cell>
          <cell r="F41">
            <v>16540197.978727881</v>
          </cell>
          <cell r="G41">
            <v>14347783.829504002</v>
          </cell>
          <cell r="H41">
            <v>48376242.312371247</v>
          </cell>
          <cell r="I41">
            <v>6807921.9576345561</v>
          </cell>
          <cell r="J41">
            <v>2192414.149223878</v>
          </cell>
          <cell r="L41">
            <v>36</v>
          </cell>
          <cell r="M41" t="str">
            <v>Elec Plant Acq Adj</v>
          </cell>
          <cell r="N41">
            <v>0</v>
          </cell>
          <cell r="O41">
            <v>0</v>
          </cell>
          <cell r="P41">
            <v>0</v>
          </cell>
          <cell r="Q41">
            <v>16540197.978727881</v>
          </cell>
          <cell r="R41">
            <v>14347783.829504002</v>
          </cell>
          <cell r="S41">
            <v>48376242.312371247</v>
          </cell>
          <cell r="T41">
            <v>6807921.9576345561</v>
          </cell>
          <cell r="U41">
            <v>2192414.149223878</v>
          </cell>
        </row>
        <row r="42">
          <cell r="A42">
            <v>37</v>
          </cell>
          <cell r="B42" t="str">
            <v>Nuclear Fuel</v>
          </cell>
          <cell r="C42">
            <v>0</v>
          </cell>
          <cell r="D42">
            <v>0</v>
          </cell>
          <cell r="E42">
            <v>0</v>
          </cell>
          <cell r="F42">
            <v>0</v>
          </cell>
          <cell r="G42">
            <v>0</v>
          </cell>
          <cell r="H42">
            <v>0</v>
          </cell>
          <cell r="I42">
            <v>0</v>
          </cell>
          <cell r="J42">
            <v>0</v>
          </cell>
          <cell r="L42">
            <v>37</v>
          </cell>
          <cell r="M42" t="str">
            <v>Nuclear Fuel</v>
          </cell>
          <cell r="N42">
            <v>0</v>
          </cell>
          <cell r="O42">
            <v>0</v>
          </cell>
          <cell r="P42">
            <v>0</v>
          </cell>
          <cell r="Q42">
            <v>0</v>
          </cell>
          <cell r="R42">
            <v>0</v>
          </cell>
          <cell r="S42">
            <v>0</v>
          </cell>
          <cell r="T42">
            <v>0</v>
          </cell>
          <cell r="U42">
            <v>0</v>
          </cell>
        </row>
        <row r="43">
          <cell r="A43">
            <v>38</v>
          </cell>
          <cell r="B43" t="str">
            <v>Prepayments</v>
          </cell>
          <cell r="C43">
            <v>805045.38622974581</v>
          </cell>
          <cell r="D43">
            <v>11254085.47298635</v>
          </cell>
          <cell r="E43">
            <v>2587030.9013679707</v>
          </cell>
          <cell r="F43">
            <v>4861623.1323852269</v>
          </cell>
          <cell r="G43">
            <v>4192265.0818970851</v>
          </cell>
          <cell r="H43">
            <v>17196758.442474011</v>
          </cell>
          <cell r="I43">
            <v>2217417.0248360462</v>
          </cell>
          <cell r="J43">
            <v>669358.05048814206</v>
          </cell>
          <cell r="L43">
            <v>38</v>
          </cell>
          <cell r="M43" t="str">
            <v>Prepayments</v>
          </cell>
          <cell r="N43">
            <v>805045.37281655683</v>
          </cell>
          <cell r="O43">
            <v>11254085.655683765</v>
          </cell>
          <cell r="P43">
            <v>2587030.9658879163</v>
          </cell>
          <cell r="Q43">
            <v>4861623.1093060775</v>
          </cell>
          <cell r="R43">
            <v>4192265.0616671746</v>
          </cell>
          <cell r="S43">
            <v>17196758.239302102</v>
          </cell>
          <cell r="T43">
            <v>2217417.017184475</v>
          </cell>
          <cell r="U43">
            <v>669358.04763890291</v>
          </cell>
        </row>
        <row r="44">
          <cell r="A44">
            <v>39</v>
          </cell>
          <cell r="B44" t="str">
            <v>Fuel Stock</v>
          </cell>
          <cell r="C44">
            <v>575838.12682024785</v>
          </cell>
          <cell r="D44">
            <v>8700195.8507311381</v>
          </cell>
          <cell r="E44">
            <v>2516743.8687479584</v>
          </cell>
          <cell r="F44">
            <v>17243905.931475069</v>
          </cell>
          <cell r="G44">
            <v>14795101.254695127</v>
          </cell>
          <cell r="H44">
            <v>43610400.749598995</v>
          </cell>
          <cell r="I44">
            <v>6784852.8414635612</v>
          </cell>
          <cell r="J44">
            <v>2448804.6767799417</v>
          </cell>
          <cell r="L44">
            <v>39</v>
          </cell>
          <cell r="M44" t="str">
            <v>Fuel Stock</v>
          </cell>
          <cell r="N44">
            <v>575838.12682024785</v>
          </cell>
          <cell r="O44">
            <v>8700195.8507311381</v>
          </cell>
          <cell r="P44">
            <v>2516743.8687479584</v>
          </cell>
          <cell r="Q44">
            <v>17243905.931475069</v>
          </cell>
          <cell r="R44">
            <v>14795101.254695127</v>
          </cell>
          <cell r="S44">
            <v>43610400.749598995</v>
          </cell>
          <cell r="T44">
            <v>6784852.8414635612</v>
          </cell>
          <cell r="U44">
            <v>2448804.6767799417</v>
          </cell>
        </row>
        <row r="45">
          <cell r="A45">
            <v>40</v>
          </cell>
          <cell r="B45" t="str">
            <v>Material &amp; Supplies</v>
          </cell>
          <cell r="C45">
            <v>1422984.2406823987</v>
          </cell>
          <cell r="D45">
            <v>31349694.812603019</v>
          </cell>
          <cell r="E45">
            <v>6381359.7166541256</v>
          </cell>
          <cell r="F45">
            <v>23837683.258490477</v>
          </cell>
          <cell r="G45">
            <v>20704701.182149883</v>
          </cell>
          <cell r="H45">
            <v>76108721.919313893</v>
          </cell>
          <cell r="I45">
            <v>11054792.260024125</v>
          </cell>
          <cell r="J45">
            <v>3132982.0763405925</v>
          </cell>
          <cell r="L45">
            <v>40</v>
          </cell>
          <cell r="M45" t="str">
            <v>Material &amp; Supplies</v>
          </cell>
          <cell r="N45">
            <v>1422984.2406841528</v>
          </cell>
          <cell r="O45">
            <v>31349694.812579129</v>
          </cell>
          <cell r="P45">
            <v>6381359.7166456878</v>
          </cell>
          <cell r="Q45">
            <v>23837683.258493494</v>
          </cell>
          <cell r="R45">
            <v>20704701.182152528</v>
          </cell>
          <cell r="S45">
            <v>76108721.919340476</v>
          </cell>
          <cell r="T45">
            <v>11054792.260025123</v>
          </cell>
          <cell r="U45">
            <v>3132982.076340965</v>
          </cell>
        </row>
        <row r="46">
          <cell r="A46">
            <v>41</v>
          </cell>
          <cell r="B46" t="str">
            <v>Working Capital</v>
          </cell>
          <cell r="C46">
            <v>4294579.2374047153</v>
          </cell>
          <cell r="D46">
            <v>47874674.220685929</v>
          </cell>
          <cell r="E46">
            <v>12445163.90265738</v>
          </cell>
          <cell r="F46">
            <v>18919612.31177371</v>
          </cell>
          <cell r="G46">
            <v>16441830.604929775</v>
          </cell>
          <cell r="H46">
            <v>66633439.256949611</v>
          </cell>
          <cell r="I46">
            <v>8662200.2236287463</v>
          </cell>
          <cell r="J46">
            <v>2477781.7068439336</v>
          </cell>
          <cell r="L46">
            <v>41</v>
          </cell>
          <cell r="M46" t="str">
            <v>Working Capital</v>
          </cell>
          <cell r="N46">
            <v>4294579.1596392496</v>
          </cell>
          <cell r="O46">
            <v>47874675.27990827</v>
          </cell>
          <cell r="P46">
            <v>12445164.2767238</v>
          </cell>
          <cell r="Q46">
            <v>18919612.177968025</v>
          </cell>
          <cell r="R46">
            <v>16441830.487643089</v>
          </cell>
          <cell r="S46">
            <v>66633438.079022579</v>
          </cell>
          <cell r="T46">
            <v>8662200.1792673357</v>
          </cell>
          <cell r="U46">
            <v>2477781.6903249379</v>
          </cell>
        </row>
        <row r="47">
          <cell r="A47">
            <v>42</v>
          </cell>
          <cell r="B47" t="str">
            <v>Weatherization</v>
          </cell>
          <cell r="C47">
            <v>408768.05909039249</v>
          </cell>
          <cell r="D47">
            <v>-659.5662392542107</v>
          </cell>
          <cell r="E47">
            <v>2100038.729370412</v>
          </cell>
          <cell r="F47">
            <v>416267.61062684224</v>
          </cell>
          <cell r="G47">
            <v>396339.43058786425</v>
          </cell>
          <cell r="H47">
            <v>6556322.3983415449</v>
          </cell>
          <cell r="I47">
            <v>5594051.5457947832</v>
          </cell>
          <cell r="J47">
            <v>19928.180038978011</v>
          </cell>
          <cell r="L47">
            <v>42</v>
          </cell>
          <cell r="M47" t="str">
            <v>Weatherization</v>
          </cell>
          <cell r="N47">
            <v>408768.05909013504</v>
          </cell>
          <cell r="O47">
            <v>-659.56623574720356</v>
          </cell>
          <cell r="P47">
            <v>2100038.7293716506</v>
          </cell>
          <cell r="Q47">
            <v>416267.61062639923</v>
          </cell>
          <cell r="R47">
            <v>396339.43058747589</v>
          </cell>
          <cell r="S47">
            <v>6556322.3983376445</v>
          </cell>
          <cell r="T47">
            <v>5594051.545794636</v>
          </cell>
          <cell r="U47">
            <v>19928.180038923318</v>
          </cell>
        </row>
        <row r="48">
          <cell r="A48">
            <v>43</v>
          </cell>
          <cell r="B48" t="str">
            <v xml:space="preserve">Misc Rate Base </v>
          </cell>
          <cell r="C48">
            <v>294257.54585847346</v>
          </cell>
          <cell r="D48">
            <v>4380157.0086926091</v>
          </cell>
          <cell r="E48">
            <v>474771.24544890749</v>
          </cell>
          <cell r="F48">
            <v>0</v>
          </cell>
          <cell r="G48">
            <v>0</v>
          </cell>
          <cell r="H48">
            <v>0</v>
          </cell>
          <cell r="I48">
            <v>0</v>
          </cell>
          <cell r="J48">
            <v>0</v>
          </cell>
          <cell r="L48">
            <v>43</v>
          </cell>
          <cell r="M48" t="str">
            <v xml:space="preserve">Misc Rate Base </v>
          </cell>
          <cell r="N48">
            <v>294257.54585847346</v>
          </cell>
          <cell r="O48">
            <v>4380157.0086926091</v>
          </cell>
          <cell r="P48">
            <v>474771.24544890749</v>
          </cell>
          <cell r="Q48">
            <v>0</v>
          </cell>
          <cell r="R48">
            <v>0</v>
          </cell>
          <cell r="S48">
            <v>0</v>
          </cell>
          <cell r="T48">
            <v>0</v>
          </cell>
          <cell r="U48">
            <v>0</v>
          </cell>
        </row>
        <row r="49">
          <cell r="A49">
            <v>44</v>
          </cell>
          <cell r="B49" t="str">
            <v xml:space="preserve">   Total Electric Plant:</v>
          </cell>
          <cell r="C49">
            <v>393843490.3896265</v>
          </cell>
          <cell r="D49">
            <v>4497074930.0102987</v>
          </cell>
          <cell r="E49">
            <v>1200689180.1129</v>
          </cell>
          <cell r="F49">
            <v>2326591022.6497698</v>
          </cell>
          <cell r="G49">
            <v>1999911509.6617074</v>
          </cell>
          <cell r="H49">
            <v>7454868160.9045801</v>
          </cell>
          <cell r="I49">
            <v>1018222815.312326</v>
          </cell>
          <cell r="J49">
            <v>326679512.9880625</v>
          </cell>
          <cell r="L49">
            <v>44</v>
          </cell>
          <cell r="M49" t="str">
            <v xml:space="preserve">   Total Electric Plant:</v>
          </cell>
          <cell r="N49">
            <v>393843490.36558419</v>
          </cell>
          <cell r="O49">
            <v>4497074930.3377714</v>
          </cell>
          <cell r="P49">
            <v>1200689180.2285483</v>
          </cell>
          <cell r="Q49">
            <v>2326591022.6084023</v>
          </cell>
          <cell r="R49">
            <v>1999911509.6254468</v>
          </cell>
          <cell r="S49">
            <v>7454868160.5404081</v>
          </cell>
          <cell r="T49">
            <v>1018222815.2986109</v>
          </cell>
          <cell r="U49">
            <v>326679512.98295552</v>
          </cell>
        </row>
        <row r="50">
          <cell r="A50">
            <v>45</v>
          </cell>
          <cell r="L50">
            <v>45</v>
          </cell>
        </row>
        <row r="51">
          <cell r="A51">
            <v>46</v>
          </cell>
          <cell r="B51" t="str">
            <v>Rate Base Deductions:</v>
          </cell>
          <cell r="L51">
            <v>46</v>
          </cell>
          <cell r="M51" t="str">
            <v>Rate Base Deductions:</v>
          </cell>
        </row>
        <row r="52">
          <cell r="A52">
            <v>47</v>
          </cell>
          <cell r="B52" t="str">
            <v>Accum Prov For Deprec</v>
          </cell>
          <cell r="C52">
            <v>-152826693.40285283</v>
          </cell>
          <cell r="D52">
            <v>-1691337276.8600812</v>
          </cell>
          <cell r="E52">
            <v>-455513070.3357898</v>
          </cell>
          <cell r="F52">
            <v>-879920227.28449357</v>
          </cell>
          <cell r="G52">
            <v>-756325611.01210451</v>
          </cell>
          <cell r="H52">
            <v>-2623054396.3166552</v>
          </cell>
          <cell r="I52">
            <v>-387558957.21141553</v>
          </cell>
          <cell r="J52">
            <v>-123594616.2723891</v>
          </cell>
          <cell r="L52">
            <v>47</v>
          </cell>
          <cell r="M52" t="str">
            <v>Accum Prov For Deprec</v>
          </cell>
          <cell r="N52">
            <v>-152826693.41288137</v>
          </cell>
          <cell r="O52">
            <v>-1691337276.7234855</v>
          </cell>
          <cell r="P52">
            <v>-455513070.28755075</v>
          </cell>
          <cell r="Q52">
            <v>-879920227.30174887</v>
          </cell>
          <cell r="R52">
            <v>-756325611.02722955</v>
          </cell>
          <cell r="S52">
            <v>-2623054396.4685593</v>
          </cell>
          <cell r="T52">
            <v>-387558957.21713632</v>
          </cell>
          <cell r="U52">
            <v>-123594616.27451937</v>
          </cell>
        </row>
        <row r="53">
          <cell r="A53">
            <v>48</v>
          </cell>
          <cell r="B53" t="str">
            <v>Accum Prov For Amort</v>
          </cell>
          <cell r="C53">
            <v>-10324749.558781337</v>
          </cell>
          <cell r="D53">
            <v>-126907044.23160407</v>
          </cell>
          <cell r="E53">
            <v>-32275734.382752582</v>
          </cell>
          <cell r="F53">
            <v>-51854664.250169158</v>
          </cell>
          <cell r="G53">
            <v>-45592413.291019194</v>
          </cell>
          <cell r="H53">
            <v>-161924813.91704053</v>
          </cell>
          <cell r="I53">
            <v>-21041538.180191319</v>
          </cell>
          <cell r="J53">
            <v>-6262250.9591499623</v>
          </cell>
          <cell r="L53">
            <v>48</v>
          </cell>
          <cell r="M53" t="str">
            <v>Accum Prov For Amort</v>
          </cell>
          <cell r="N53">
            <v>-10324749.58527774</v>
          </cell>
          <cell r="O53">
            <v>-126907043.87070373</v>
          </cell>
          <cell r="P53">
            <v>-32275734.255299926</v>
          </cell>
          <cell r="Q53">
            <v>-51854664.295759693</v>
          </cell>
          <cell r="R53">
            <v>-45592413.330981344</v>
          </cell>
          <cell r="S53">
            <v>-161924814.3183862</v>
          </cell>
          <cell r="T53">
            <v>-21041538.195306227</v>
          </cell>
          <cell r="U53">
            <v>-6262250.9647783469</v>
          </cell>
        </row>
        <row r="54">
          <cell r="A54">
            <v>49</v>
          </cell>
          <cell r="B54" t="str">
            <v>Accum Def Income Tax</v>
          </cell>
          <cell r="C54">
            <v>-34476087.710398182</v>
          </cell>
          <cell r="D54">
            <v>-371666371.24572831</v>
          </cell>
          <cell r="E54">
            <v>-88855751.974293724</v>
          </cell>
          <cell r="F54">
            <v>-155919475.5337016</v>
          </cell>
          <cell r="G54">
            <v>-130232952.77661256</v>
          </cell>
          <cell r="H54">
            <v>-565555973.71251786</v>
          </cell>
          <cell r="I54">
            <v>-80027600.830526143</v>
          </cell>
          <cell r="J54">
            <v>-25686522.757089026</v>
          </cell>
          <cell r="L54">
            <v>49</v>
          </cell>
          <cell r="M54" t="str">
            <v>Accum Def Income Tax</v>
          </cell>
          <cell r="N54">
            <v>-34476087.604964301</v>
          </cell>
          <cell r="O54">
            <v>-371666372.68181461</v>
          </cell>
          <cell r="P54">
            <v>-88855752.481450364</v>
          </cell>
          <cell r="Q54">
            <v>-155919475.35228878</v>
          </cell>
          <cell r="R54">
            <v>-130232952.61759609</v>
          </cell>
          <cell r="S54">
            <v>-565555972.11549258</v>
          </cell>
          <cell r="T54">
            <v>-80027600.770381257</v>
          </cell>
          <cell r="U54">
            <v>-25686522.734692682</v>
          </cell>
        </row>
        <row r="55">
          <cell r="A55">
            <v>50</v>
          </cell>
          <cell r="B55" t="str">
            <v>Unamortized ITC</v>
          </cell>
          <cell r="C55">
            <v>-485987.87262933265</v>
          </cell>
          <cell r="D55">
            <v>-7045038.4936113218</v>
          </cell>
          <cell r="E55">
            <v>-1439630.7646533309</v>
          </cell>
          <cell r="F55">
            <v>-1400533.0246153311</v>
          </cell>
          <cell r="G55">
            <v>-1349474.934647331</v>
          </cell>
          <cell r="H55">
            <v>-177010.35437666654</v>
          </cell>
          <cell r="I55">
            <v>-52729.176629999958</v>
          </cell>
          <cell r="J55">
            <v>-51058.089967999957</v>
          </cell>
          <cell r="L55">
            <v>50</v>
          </cell>
          <cell r="M55" t="str">
            <v>Unamortized ITC</v>
          </cell>
          <cell r="N55">
            <v>-485987.87262933265</v>
          </cell>
          <cell r="O55">
            <v>-7045038.4936113218</v>
          </cell>
          <cell r="P55">
            <v>-1439630.7646533309</v>
          </cell>
          <cell r="Q55">
            <v>-1400533.0246153311</v>
          </cell>
          <cell r="R55">
            <v>-1349474.934647331</v>
          </cell>
          <cell r="S55">
            <v>-177010.35437666654</v>
          </cell>
          <cell r="T55">
            <v>-52729.176629999958</v>
          </cell>
          <cell r="U55">
            <v>-51058.089967999957</v>
          </cell>
        </row>
        <row r="56">
          <cell r="A56">
            <v>51</v>
          </cell>
          <cell r="B56" t="str">
            <v>Customer Adv For Const</v>
          </cell>
          <cell r="C56">
            <v>72279.237831746432</v>
          </cell>
          <cell r="D56">
            <v>-77901.235620867694</v>
          </cell>
          <cell r="E56">
            <v>206261.66434642594</v>
          </cell>
          <cell r="F56">
            <v>-4383409.1810825616</v>
          </cell>
          <cell r="G56">
            <v>-3334655.9585801507</v>
          </cell>
          <cell r="H56">
            <v>-12435484.812841244</v>
          </cell>
          <cell r="I56">
            <v>-242622.92722368348</v>
          </cell>
          <cell r="J56">
            <v>-1048753.2225024106</v>
          </cell>
          <cell r="L56">
            <v>51</v>
          </cell>
          <cell r="M56" t="str">
            <v>Customer Adv For Const</v>
          </cell>
          <cell r="N56">
            <v>72279.237831746432</v>
          </cell>
          <cell r="O56">
            <v>-77901.235620867694</v>
          </cell>
          <cell r="P56">
            <v>206261.66434642594</v>
          </cell>
          <cell r="Q56">
            <v>-4383409.1810825616</v>
          </cell>
          <cell r="R56">
            <v>-3334655.9585801507</v>
          </cell>
          <cell r="S56">
            <v>-12435484.812841244</v>
          </cell>
          <cell r="T56">
            <v>-242622.92722368348</v>
          </cell>
          <cell r="U56">
            <v>-1048753.2225024106</v>
          </cell>
        </row>
        <row r="57">
          <cell r="A57">
            <v>52</v>
          </cell>
          <cell r="B57" t="str">
            <v>Customer Service Deposits</v>
          </cell>
          <cell r="C57">
            <v>0</v>
          </cell>
          <cell r="D57">
            <v>0</v>
          </cell>
          <cell r="E57">
            <v>0</v>
          </cell>
          <cell r="F57">
            <v>0</v>
          </cell>
          <cell r="G57">
            <v>0</v>
          </cell>
          <cell r="H57">
            <v>0</v>
          </cell>
          <cell r="I57">
            <v>0</v>
          </cell>
          <cell r="J57">
            <v>0</v>
          </cell>
          <cell r="L57">
            <v>52</v>
          </cell>
          <cell r="M57" t="str">
            <v>Customer Service Deposits</v>
          </cell>
          <cell r="N57">
            <v>0</v>
          </cell>
          <cell r="O57">
            <v>0</v>
          </cell>
          <cell r="P57">
            <v>0</v>
          </cell>
          <cell r="Q57">
            <v>0</v>
          </cell>
          <cell r="R57">
            <v>0</v>
          </cell>
          <cell r="S57">
            <v>0</v>
          </cell>
          <cell r="T57">
            <v>0</v>
          </cell>
          <cell r="U57">
            <v>0</v>
          </cell>
        </row>
        <row r="58">
          <cell r="A58">
            <v>53</v>
          </cell>
          <cell r="B58" t="str">
            <v>Misc Rate Base Deductions</v>
          </cell>
          <cell r="C58">
            <v>-1430169.9373617629</v>
          </cell>
          <cell r="D58">
            <v>-17743277.177475363</v>
          </cell>
          <cell r="E58">
            <v>-4709705.5525476784</v>
          </cell>
          <cell r="F58">
            <v>-8538060.2133495994</v>
          </cell>
          <cell r="G58">
            <v>-7377891.3918645233</v>
          </cell>
          <cell r="H58">
            <v>-25857754.228133671</v>
          </cell>
          <cell r="I58">
            <v>-3707991.0236406168</v>
          </cell>
          <cell r="J58">
            <v>-1160168.8214850761</v>
          </cell>
          <cell r="L58">
            <v>53</v>
          </cell>
          <cell r="M58" t="str">
            <v>Misc Rate Base Deductions</v>
          </cell>
          <cell r="N58">
            <v>-1430169.9403596641</v>
          </cell>
          <cell r="O58">
            <v>-17743277.136641763</v>
          </cell>
          <cell r="P58">
            <v>-4709705.5381272128</v>
          </cell>
          <cell r="Q58">
            <v>-8538060.2185078822</v>
          </cell>
          <cell r="R58">
            <v>-7377891.3963859901</v>
          </cell>
          <cell r="S58">
            <v>-25857754.273543406</v>
          </cell>
          <cell r="T58">
            <v>-3707991.0253507737</v>
          </cell>
          <cell r="U58">
            <v>-1160168.8221218926</v>
          </cell>
        </row>
        <row r="59">
          <cell r="A59">
            <v>54</v>
          </cell>
          <cell r="L59">
            <v>54</v>
          </cell>
        </row>
        <row r="60">
          <cell r="A60">
            <v>55</v>
          </cell>
          <cell r="B60" t="str">
            <v xml:space="preserve">     Total Rate Base Deductions</v>
          </cell>
          <cell r="C60">
            <v>-199471409.24419174</v>
          </cell>
          <cell r="D60">
            <v>-2214776909.2441216</v>
          </cell>
          <cell r="E60">
            <v>-582587631.34569073</v>
          </cell>
          <cell r="F60">
            <v>-1102016369.4874117</v>
          </cell>
          <cell r="G60">
            <v>-944212999.36482823</v>
          </cell>
          <cell r="H60">
            <v>-3389005433.3415651</v>
          </cell>
          <cell r="I60">
            <v>-492631439.34962738</v>
          </cell>
          <cell r="J60">
            <v>-157803370.12258357</v>
          </cell>
          <cell r="L60">
            <v>55</v>
          </cell>
          <cell r="M60" t="str">
            <v xml:space="preserve">     Total Rate Base Deductions</v>
          </cell>
          <cell r="N60">
            <v>-199471409.17828068</v>
          </cell>
          <cell r="O60">
            <v>-2214776910.1418781</v>
          </cell>
          <cell r="P60">
            <v>-582587631.6627351</v>
          </cell>
          <cell r="Q60">
            <v>-1102016369.3740032</v>
          </cell>
          <cell r="R60">
            <v>-944212999.26542044</v>
          </cell>
          <cell r="S60">
            <v>-3389005432.3431997</v>
          </cell>
          <cell r="T60">
            <v>-492631439.31202829</v>
          </cell>
          <cell r="U60">
            <v>-157803370.10858271</v>
          </cell>
        </row>
        <row r="61">
          <cell r="A61">
            <v>56</v>
          </cell>
          <cell r="L61">
            <v>56</v>
          </cell>
        </row>
        <row r="62">
          <cell r="A62">
            <v>57</v>
          </cell>
          <cell r="B62" t="str">
            <v xml:space="preserve">   Total Rate Base:</v>
          </cell>
          <cell r="C62">
            <v>194372081.14543477</v>
          </cell>
          <cell r="D62">
            <v>2282298020.7661772</v>
          </cell>
          <cell r="E62">
            <v>618101548.76720929</v>
          </cell>
          <cell r="F62">
            <v>1224574653.162358</v>
          </cell>
          <cell r="G62">
            <v>1055698510.2968792</v>
          </cell>
          <cell r="H62">
            <v>4065862727.563015</v>
          </cell>
          <cell r="I62">
            <v>525591375.96269858</v>
          </cell>
          <cell r="J62">
            <v>168876142.86547893</v>
          </cell>
          <cell r="L62">
            <v>57</v>
          </cell>
          <cell r="M62" t="str">
            <v xml:space="preserve">   Total Rate Base:</v>
          </cell>
          <cell r="N62">
            <v>194372081.18730351</v>
          </cell>
          <cell r="O62">
            <v>2282298020.1958933</v>
          </cell>
          <cell r="P62">
            <v>618101548.56581318</v>
          </cell>
          <cell r="Q62">
            <v>1224574653.2343991</v>
          </cell>
          <cell r="R62">
            <v>1055698510.3600264</v>
          </cell>
          <cell r="S62">
            <v>4065862728.1972084</v>
          </cell>
          <cell r="T62">
            <v>525591375.98658264</v>
          </cell>
          <cell r="U62">
            <v>168876142.87437281</v>
          </cell>
        </row>
        <row r="63">
          <cell r="A63">
            <v>58</v>
          </cell>
          <cell r="L63">
            <v>58</v>
          </cell>
        </row>
        <row r="64">
          <cell r="A64">
            <v>59</v>
          </cell>
          <cell r="B64" t="str">
            <v>Return on Rate Base</v>
          </cell>
          <cell r="L64">
            <v>59</v>
          </cell>
          <cell r="M64" t="str">
            <v>Return on Rate Base</v>
          </cell>
        </row>
        <row r="65">
          <cell r="A65">
            <v>60</v>
          </cell>
          <cell r="B65" t="str">
            <v>Return on Equity</v>
          </cell>
          <cell r="L65">
            <v>60</v>
          </cell>
          <cell r="M65" t="str">
            <v>Return on Equity</v>
          </cell>
        </row>
        <row r="66">
          <cell r="A66">
            <v>61</v>
          </cell>
          <cell r="L66">
            <v>61</v>
          </cell>
        </row>
        <row r="67">
          <cell r="A67">
            <v>62</v>
          </cell>
          <cell r="B67" t="str">
            <v>TAX CALCULATION:</v>
          </cell>
          <cell r="L67">
            <v>62</v>
          </cell>
          <cell r="M67" t="str">
            <v>TAX CALCULATION:</v>
          </cell>
        </row>
        <row r="68">
          <cell r="A68">
            <v>63</v>
          </cell>
          <cell r="B68" t="str">
            <v>Operating Revenue</v>
          </cell>
          <cell r="C68">
            <v>0</v>
          </cell>
          <cell r="D68">
            <v>0</v>
          </cell>
          <cell r="E68">
            <v>0</v>
          </cell>
          <cell r="F68">
            <v>0</v>
          </cell>
          <cell r="G68">
            <v>0</v>
          </cell>
          <cell r="H68">
            <v>0</v>
          </cell>
          <cell r="I68">
            <v>0</v>
          </cell>
          <cell r="J68">
            <v>0</v>
          </cell>
          <cell r="L68">
            <v>63</v>
          </cell>
          <cell r="M68" t="str">
            <v>Operating Revenue</v>
          </cell>
          <cell r="N68">
            <v>0</v>
          </cell>
          <cell r="O68">
            <v>0</v>
          </cell>
          <cell r="P68">
            <v>0</v>
          </cell>
          <cell r="Q68">
            <v>0</v>
          </cell>
          <cell r="R68">
            <v>0</v>
          </cell>
          <cell r="S68">
            <v>0</v>
          </cell>
          <cell r="T68">
            <v>0</v>
          </cell>
          <cell r="U68">
            <v>0</v>
          </cell>
        </row>
        <row r="69">
          <cell r="A69">
            <v>64</v>
          </cell>
          <cell r="B69" t="str">
            <v>Other Deductions</v>
          </cell>
          <cell r="C69">
            <v>0</v>
          </cell>
          <cell r="D69">
            <v>0</v>
          </cell>
          <cell r="E69">
            <v>0</v>
          </cell>
          <cell r="F69">
            <v>0</v>
          </cell>
          <cell r="G69">
            <v>0</v>
          </cell>
          <cell r="H69">
            <v>0</v>
          </cell>
          <cell r="I69">
            <v>0</v>
          </cell>
          <cell r="J69">
            <v>0</v>
          </cell>
          <cell r="L69">
            <v>64</v>
          </cell>
          <cell r="M69" t="str">
            <v>Other Deductions</v>
          </cell>
          <cell r="N69">
            <v>0</v>
          </cell>
          <cell r="O69">
            <v>0</v>
          </cell>
          <cell r="P69">
            <v>0</v>
          </cell>
          <cell r="Q69">
            <v>0</v>
          </cell>
          <cell r="R69">
            <v>0</v>
          </cell>
          <cell r="S69">
            <v>0</v>
          </cell>
          <cell r="T69">
            <v>0</v>
          </cell>
          <cell r="U69">
            <v>0</v>
          </cell>
        </row>
        <row r="70">
          <cell r="A70">
            <v>65</v>
          </cell>
          <cell r="B70" t="str">
            <v>Interest (AFUDC)</v>
          </cell>
          <cell r="C70">
            <v>-1010225.8338528962</v>
          </cell>
          <cell r="D70">
            <v>-11776814.227473551</v>
          </cell>
          <cell r="E70">
            <v>-3140568.8482446959</v>
          </cell>
          <cell r="F70">
            <v>0</v>
          </cell>
          <cell r="G70">
            <v>-5173271.3538428014</v>
          </cell>
          <cell r="H70">
            <v>-20253940.402032237</v>
          </cell>
          <cell r="I70">
            <v>-2611812.7273674929</v>
          </cell>
          <cell r="J70">
            <v>-853597.66627608298</v>
          </cell>
          <cell r="L70">
            <v>65</v>
          </cell>
          <cell r="M70" t="str">
            <v>Interest (AFUDC)</v>
          </cell>
          <cell r="N70">
            <v>-1010225.6662520111</v>
          </cell>
          <cell r="O70">
            <v>-11776816.51031982</v>
          </cell>
          <cell r="P70">
            <v>-3140569.6544362712</v>
          </cell>
          <cell r="Q70">
            <v>0</v>
          </cell>
          <cell r="R70">
            <v>-5173271.1010654038</v>
          </cell>
          <cell r="S70">
            <v>-20253937.863352448</v>
          </cell>
          <cell r="T70">
            <v>-2611812.631759353</v>
          </cell>
          <cell r="U70">
            <v>-853597.63067418325</v>
          </cell>
        </row>
        <row r="71">
          <cell r="A71">
            <v>66</v>
          </cell>
          <cell r="B71" t="str">
            <v>Interest</v>
          </cell>
          <cell r="C71">
            <v>6643947.660578521</v>
          </cell>
          <cell r="D71">
            <v>77452520.727245912</v>
          </cell>
          <cell r="E71">
            <v>20654564.903177373</v>
          </cell>
          <cell r="F71">
            <v>39636882.155463427</v>
          </cell>
          <cell r="G71">
            <v>34023030.254348725</v>
          </cell>
          <cell r="H71">
            <v>133203997.99949452</v>
          </cell>
          <cell r="I71">
            <v>17177096.920676526</v>
          </cell>
          <cell r="J71">
            <v>5613851.9011147013</v>
          </cell>
          <cell r="L71">
            <v>66</v>
          </cell>
          <cell r="M71" t="str">
            <v>Interest</v>
          </cell>
          <cell r="N71">
            <v>6643946.5583185395</v>
          </cell>
          <cell r="O71">
            <v>77452535.74083063</v>
          </cell>
          <cell r="P71">
            <v>20654570.205253847</v>
          </cell>
          <cell r="Q71">
            <v>39636880.258880608</v>
          </cell>
          <cell r="R71">
            <v>34023028.59190876</v>
          </cell>
          <cell r="S71">
            <v>133203981.30337067</v>
          </cell>
          <cell r="T71">
            <v>17177096.291890908</v>
          </cell>
          <cell r="U71">
            <v>5613851.6669718483</v>
          </cell>
        </row>
        <row r="72">
          <cell r="A72">
            <v>67</v>
          </cell>
          <cell r="B72" t="str">
            <v>Schedule "M" Additions</v>
          </cell>
          <cell r="C72">
            <v>22947151.732648492</v>
          </cell>
          <cell r="D72">
            <v>246882958.28201783</v>
          </cell>
          <cell r="E72">
            <v>64341037.979238182</v>
          </cell>
          <cell r="F72">
            <v>105406342.36138505</v>
          </cell>
          <cell r="G72">
            <v>89953732.030348033</v>
          </cell>
          <cell r="H72">
            <v>340376814.80604202</v>
          </cell>
          <cell r="I72">
            <v>44987118.898922272</v>
          </cell>
          <cell r="J72">
            <v>15452610.331037022</v>
          </cell>
          <cell r="L72">
            <v>67</v>
          </cell>
          <cell r="M72" t="str">
            <v>Schedule "M" Additions</v>
          </cell>
          <cell r="N72">
            <v>22947148.722242586</v>
          </cell>
          <cell r="O72">
            <v>246882999.28594142</v>
          </cell>
          <cell r="P72">
            <v>64341052.459853157</v>
          </cell>
          <cell r="Q72">
            <v>105406337.18158698</v>
          </cell>
          <cell r="R72">
            <v>89953727.490022525</v>
          </cell>
          <cell r="S72">
            <v>340376769.20689952</v>
          </cell>
          <cell r="T72">
            <v>44987117.181632355</v>
          </cell>
          <cell r="U72">
            <v>15452609.691564448</v>
          </cell>
        </row>
        <row r="73">
          <cell r="A73">
            <v>68</v>
          </cell>
          <cell r="B73" t="str">
            <v>Schedule "M" Deductions</v>
          </cell>
          <cell r="C73">
            <v>32497217.563189611</v>
          </cell>
          <cell r="D73">
            <v>386320528.50711328</v>
          </cell>
          <cell r="E73">
            <v>107216314.83077878</v>
          </cell>
          <cell r="F73">
            <v>173942963.93593055</v>
          </cell>
          <cell r="G73">
            <v>153502364.44762158</v>
          </cell>
          <cell r="H73">
            <v>487498462.00005543</v>
          </cell>
          <cell r="I73">
            <v>64922901.976440474</v>
          </cell>
          <cell r="J73">
            <v>20440599.488308955</v>
          </cell>
          <cell r="L73">
            <v>68</v>
          </cell>
          <cell r="M73" t="str">
            <v>Schedule "M" Deductions</v>
          </cell>
          <cell r="N73">
            <v>32497216.89390694</v>
          </cell>
          <cell r="O73">
            <v>386320537.62323135</v>
          </cell>
          <cell r="P73">
            <v>107216318.05015349</v>
          </cell>
          <cell r="Q73">
            <v>173942962.78434196</v>
          </cell>
          <cell r="R73">
            <v>153502363.4382025</v>
          </cell>
          <cell r="S73">
            <v>487498451.86231428</v>
          </cell>
          <cell r="T73">
            <v>64922901.594647318</v>
          </cell>
          <cell r="U73">
            <v>20440599.34613945</v>
          </cell>
        </row>
        <row r="74">
          <cell r="A74">
            <v>69</v>
          </cell>
          <cell r="B74" t="str">
            <v>Income Before Tax</v>
          </cell>
          <cell r="C74">
            <v>0</v>
          </cell>
          <cell r="D74">
            <v>0</v>
          </cell>
          <cell r="E74">
            <v>0</v>
          </cell>
          <cell r="F74">
            <v>0</v>
          </cell>
          <cell r="G74">
            <v>0</v>
          </cell>
          <cell r="H74">
            <v>0</v>
          </cell>
          <cell r="I74">
            <v>0</v>
          </cell>
          <cell r="J74">
            <v>0</v>
          </cell>
          <cell r="L74">
            <v>69</v>
          </cell>
          <cell r="M74" t="str">
            <v>Income Before Tax</v>
          </cell>
          <cell r="N74">
            <v>0</v>
          </cell>
          <cell r="O74">
            <v>0</v>
          </cell>
          <cell r="P74">
            <v>0</v>
          </cell>
          <cell r="Q74">
            <v>0</v>
          </cell>
          <cell r="R74">
            <v>0</v>
          </cell>
          <cell r="S74">
            <v>0</v>
          </cell>
          <cell r="T74">
            <v>0</v>
          </cell>
          <cell r="U74">
            <v>0</v>
          </cell>
        </row>
        <row r="75">
          <cell r="A75">
            <v>70</v>
          </cell>
          <cell r="L75">
            <v>70</v>
          </cell>
        </row>
        <row r="76">
          <cell r="A76">
            <v>71</v>
          </cell>
          <cell r="B76" t="str">
            <v>State Income Taxes</v>
          </cell>
          <cell r="C76">
            <v>0</v>
          </cell>
          <cell r="D76">
            <v>0</v>
          </cell>
          <cell r="E76">
            <v>0</v>
          </cell>
          <cell r="F76">
            <v>0</v>
          </cell>
          <cell r="G76">
            <v>0</v>
          </cell>
          <cell r="H76">
            <v>0</v>
          </cell>
          <cell r="I76">
            <v>0</v>
          </cell>
          <cell r="J76">
            <v>0</v>
          </cell>
          <cell r="L76">
            <v>71</v>
          </cell>
          <cell r="M76" t="str">
            <v>State Income Taxes</v>
          </cell>
          <cell r="N76">
            <v>0</v>
          </cell>
          <cell r="O76">
            <v>0</v>
          </cell>
          <cell r="P76">
            <v>0</v>
          </cell>
          <cell r="Q76">
            <v>0</v>
          </cell>
          <cell r="R76">
            <v>0</v>
          </cell>
          <cell r="S76">
            <v>0</v>
          </cell>
          <cell r="T76">
            <v>0</v>
          </cell>
          <cell r="U76">
            <v>0</v>
          </cell>
        </row>
        <row r="77">
          <cell r="A77">
            <v>72</v>
          </cell>
          <cell r="B77" t="str">
            <v>Taxable Income</v>
          </cell>
          <cell r="C77">
            <v>0</v>
          </cell>
          <cell r="D77">
            <v>0</v>
          </cell>
          <cell r="E77">
            <v>0</v>
          </cell>
          <cell r="F77">
            <v>0</v>
          </cell>
          <cell r="G77">
            <v>0</v>
          </cell>
          <cell r="H77">
            <v>0</v>
          </cell>
          <cell r="I77">
            <v>0</v>
          </cell>
          <cell r="J77">
            <v>0</v>
          </cell>
          <cell r="L77">
            <v>72</v>
          </cell>
          <cell r="M77" t="str">
            <v>Taxable Income</v>
          </cell>
          <cell r="N77">
            <v>0</v>
          </cell>
          <cell r="O77">
            <v>0</v>
          </cell>
          <cell r="P77">
            <v>0</v>
          </cell>
          <cell r="Q77">
            <v>0</v>
          </cell>
          <cell r="R77">
            <v>0</v>
          </cell>
          <cell r="S77">
            <v>0</v>
          </cell>
          <cell r="T77">
            <v>0</v>
          </cell>
          <cell r="U77">
            <v>0</v>
          </cell>
        </row>
        <row r="78">
          <cell r="A78">
            <v>73</v>
          </cell>
          <cell r="L78">
            <v>73</v>
          </cell>
        </row>
        <row r="79">
          <cell r="A79">
            <v>74</v>
          </cell>
          <cell r="B79" t="str">
            <v>Federal Income Taxes</v>
          </cell>
          <cell r="C79">
            <v>0</v>
          </cell>
          <cell r="D79">
            <v>0</v>
          </cell>
          <cell r="E79">
            <v>0</v>
          </cell>
          <cell r="F79">
            <v>0</v>
          </cell>
          <cell r="G79">
            <v>0</v>
          </cell>
          <cell r="H79">
            <v>0</v>
          </cell>
          <cell r="I79">
            <v>0</v>
          </cell>
          <cell r="J79">
            <v>0</v>
          </cell>
          <cell r="L79">
            <v>74</v>
          </cell>
          <cell r="M79" t="str">
            <v>Federal Income Taxes</v>
          </cell>
          <cell r="N79">
            <v>0</v>
          </cell>
          <cell r="O79">
            <v>0</v>
          </cell>
          <cell r="P79">
            <v>0</v>
          </cell>
          <cell r="Q79">
            <v>0</v>
          </cell>
          <cell r="R79">
            <v>0</v>
          </cell>
          <cell r="S79">
            <v>0</v>
          </cell>
          <cell r="T79">
            <v>0</v>
          </cell>
          <cell r="U79">
            <v>0</v>
          </cell>
        </row>
        <row r="82">
          <cell r="U82" t="str">
            <v/>
          </cell>
        </row>
        <row r="83">
          <cell r="M83" t="str">
            <v>Unadjusted Results Input</v>
          </cell>
        </row>
        <row r="84">
          <cell r="M84" t="str">
            <v>Modified Accord</v>
          </cell>
        </row>
        <row r="85">
          <cell r="M85" t="str">
            <v>Year End Balance</v>
          </cell>
        </row>
        <row r="87">
          <cell r="N87" t="str">
            <v>CALIFORNIA</v>
          </cell>
          <cell r="O87" t="str">
            <v>OREGON</v>
          </cell>
          <cell r="P87" t="str">
            <v>WASHINGTON</v>
          </cell>
          <cell r="Q87" t="str">
            <v>WY-ALL</v>
          </cell>
          <cell r="R87" t="str">
            <v>WY-PPL</v>
          </cell>
          <cell r="S87" t="str">
            <v>UTAH</v>
          </cell>
          <cell r="T87" t="str">
            <v>IDAHO</v>
          </cell>
          <cell r="U87" t="str">
            <v>WY-UPL</v>
          </cell>
        </row>
        <row r="88">
          <cell r="L88">
            <v>1</v>
          </cell>
          <cell r="M88" t="str">
            <v xml:space="preserve">   Operating Revenues:</v>
          </cell>
        </row>
        <row r="89">
          <cell r="L89">
            <v>2</v>
          </cell>
          <cell r="M89" t="str">
            <v>General Business Revenues</v>
          </cell>
          <cell r="N89">
            <v>83183125.009999812</v>
          </cell>
          <cell r="O89">
            <v>993373656.84000003</v>
          </cell>
          <cell r="P89">
            <v>246437321.489999</v>
          </cell>
          <cell r="Q89">
            <v>445083073.21999991</v>
          </cell>
          <cell r="R89">
            <v>385095501.87999988</v>
          </cell>
          <cell r="S89">
            <v>1412248642.5399981</v>
          </cell>
          <cell r="T89">
            <v>193553940.7899999</v>
          </cell>
          <cell r="U89">
            <v>59987571.340000004</v>
          </cell>
        </row>
        <row r="90">
          <cell r="L90">
            <v>3</v>
          </cell>
          <cell r="M90" t="str">
            <v>Interdepartmental</v>
          </cell>
          <cell r="N90">
            <v>0</v>
          </cell>
          <cell r="O90">
            <v>0</v>
          </cell>
          <cell r="P90">
            <v>0</v>
          </cell>
          <cell r="Q90">
            <v>0</v>
          </cell>
          <cell r="R90">
            <v>0</v>
          </cell>
          <cell r="S90">
            <v>0</v>
          </cell>
          <cell r="T90">
            <v>0</v>
          </cell>
          <cell r="U90">
            <v>0</v>
          </cell>
        </row>
        <row r="91">
          <cell r="L91">
            <v>4</v>
          </cell>
          <cell r="M91" t="str">
            <v>Special Sales</v>
          </cell>
          <cell r="N91">
            <v>10384933.169734715</v>
          </cell>
          <cell r="O91">
            <v>160233763.70778292</v>
          </cell>
          <cell r="P91">
            <v>44979709.331817433</v>
          </cell>
          <cell r="Q91">
            <v>84083829.765487134</v>
          </cell>
          <cell r="R91">
            <v>72264806.969171271</v>
          </cell>
          <cell r="S91">
            <v>240454977.79424739</v>
          </cell>
          <cell r="T91">
            <v>35013573.905771606</v>
          </cell>
          <cell r="U91">
            <v>11819022.796315864</v>
          </cell>
        </row>
        <row r="92">
          <cell r="L92">
            <v>5</v>
          </cell>
          <cell r="M92" t="str">
            <v>Other Operating Revenues</v>
          </cell>
          <cell r="N92">
            <v>2988016.6140542636</v>
          </cell>
          <cell r="O92">
            <v>41993157.580928877</v>
          </cell>
          <cell r="P92">
            <v>11074711.922040647</v>
          </cell>
          <cell r="Q92">
            <v>18978369.46775452</v>
          </cell>
          <cell r="R92">
            <v>16215863.242192483</v>
          </cell>
          <cell r="S92">
            <v>59874169.878358766</v>
          </cell>
          <cell r="T92">
            <v>8015862.2018711399</v>
          </cell>
          <cell r="U92">
            <v>2762506.2255620379</v>
          </cell>
        </row>
        <row r="93">
          <cell r="L93">
            <v>6</v>
          </cell>
          <cell r="M93" t="str">
            <v xml:space="preserve">   Total Operating Revenues</v>
          </cell>
          <cell r="N93">
            <v>96556074.793788791</v>
          </cell>
          <cell r="O93">
            <v>1195600578.1287117</v>
          </cell>
          <cell r="P93">
            <v>302491742.74385709</v>
          </cell>
          <cell r="Q93">
            <v>548145272.45324159</v>
          </cell>
          <cell r="R93">
            <v>473576172.09136367</v>
          </cell>
          <cell r="S93">
            <v>1712577790.2126043</v>
          </cell>
          <cell r="T93">
            <v>236583376.89764264</v>
          </cell>
          <cell r="U93">
            <v>74569100.361877903</v>
          </cell>
        </row>
        <row r="94">
          <cell r="L94">
            <v>7</v>
          </cell>
        </row>
        <row r="95">
          <cell r="L95">
            <v>8</v>
          </cell>
          <cell r="M95" t="str">
            <v xml:space="preserve">   Operating Expenses:</v>
          </cell>
        </row>
        <row r="96">
          <cell r="L96">
            <v>9</v>
          </cell>
          <cell r="M96" t="str">
            <v>Steam Production</v>
          </cell>
          <cell r="N96">
            <v>6769208.6266581584</v>
          </cell>
          <cell r="O96">
            <v>103346376.49525154</v>
          </cell>
          <cell r="P96">
            <v>29509827.428791579</v>
          </cell>
          <cell r="Q96">
            <v>60415790.341877945</v>
          </cell>
          <cell r="R96">
            <v>50041652.183942169</v>
          </cell>
          <cell r="S96">
            <v>195323102.07861701</v>
          </cell>
          <cell r="T96">
            <v>29674995.171134055</v>
          </cell>
          <cell r="U96">
            <v>10374138.157935776</v>
          </cell>
        </row>
        <row r="97">
          <cell r="L97">
            <v>10</v>
          </cell>
          <cell r="M97" t="str">
            <v>Nuclear Production</v>
          </cell>
          <cell r="N97">
            <v>0</v>
          </cell>
          <cell r="O97">
            <v>0</v>
          </cell>
          <cell r="P97">
            <v>0</v>
          </cell>
          <cell r="Q97">
            <v>0</v>
          </cell>
          <cell r="R97">
            <v>0</v>
          </cell>
          <cell r="S97">
            <v>0</v>
          </cell>
          <cell r="T97">
            <v>0</v>
          </cell>
          <cell r="U97">
            <v>0</v>
          </cell>
        </row>
        <row r="98">
          <cell r="L98">
            <v>11</v>
          </cell>
          <cell r="M98" t="str">
            <v>Hydro Production</v>
          </cell>
          <cell r="N98">
            <v>957213.09645254002</v>
          </cell>
          <cell r="O98">
            <v>14680487.2614381</v>
          </cell>
          <cell r="P98">
            <v>4145926.2321034302</v>
          </cell>
          <cell r="Q98">
            <v>6979619.6575433761</v>
          </cell>
          <cell r="R98">
            <v>6657825.5878938362</v>
          </cell>
          <cell r="S98">
            <v>6546817.5504340352</v>
          </cell>
          <cell r="T98">
            <v>953307.27711476351</v>
          </cell>
          <cell r="U98">
            <v>321794.06964954012</v>
          </cell>
        </row>
        <row r="99">
          <cell r="L99">
            <v>12</v>
          </cell>
          <cell r="M99" t="str">
            <v>Other Power Supply</v>
          </cell>
          <cell r="N99">
            <v>18520947.396995224</v>
          </cell>
          <cell r="O99">
            <v>283340264.53644967</v>
          </cell>
          <cell r="P99">
            <v>82500074.171580359</v>
          </cell>
          <cell r="Q99">
            <v>154760051.65963107</v>
          </cell>
          <cell r="R99">
            <v>132943382.97072144</v>
          </cell>
          <cell r="S99">
            <v>429453621.72400331</v>
          </cell>
          <cell r="T99">
            <v>63630028.128937498</v>
          </cell>
          <cell r="U99">
            <v>21816668.688909635</v>
          </cell>
        </row>
        <row r="100">
          <cell r="L100">
            <v>13</v>
          </cell>
          <cell r="M100" t="str">
            <v>Transmission</v>
          </cell>
          <cell r="N100">
            <v>2695433.4824386421</v>
          </cell>
          <cell r="O100">
            <v>41070510.658809491</v>
          </cell>
          <cell r="P100">
            <v>11783338.635968046</v>
          </cell>
          <cell r="Q100">
            <v>23804917.540318865</v>
          </cell>
          <cell r="R100">
            <v>20435155.230287153</v>
          </cell>
          <cell r="S100">
            <v>62662621.776134141</v>
          </cell>
          <cell r="T100">
            <v>9586487.8786566649</v>
          </cell>
          <cell r="U100">
            <v>3369762.3100317121</v>
          </cell>
        </row>
        <row r="101">
          <cell r="L101">
            <v>14</v>
          </cell>
          <cell r="M101" t="str">
            <v>Distribution</v>
          </cell>
          <cell r="N101">
            <v>12127013.504121542</v>
          </cell>
          <cell r="O101">
            <v>71285822.738781095</v>
          </cell>
          <cell r="P101">
            <v>13923214.831215207</v>
          </cell>
          <cell r="Q101">
            <v>19696997.249053542</v>
          </cell>
          <cell r="R101">
            <v>17104073.881848413</v>
          </cell>
          <cell r="S101">
            <v>91375883.949406728</v>
          </cell>
          <cell r="T101">
            <v>10311238.607421678</v>
          </cell>
          <cell r="U101">
            <v>2592923.3672051281</v>
          </cell>
        </row>
        <row r="102">
          <cell r="L102">
            <v>15</v>
          </cell>
          <cell r="M102" t="str">
            <v>Customer Accounting</v>
          </cell>
          <cell r="N102">
            <v>2332027.9998118654</v>
          </cell>
          <cell r="O102">
            <v>32515929.91458204</v>
          </cell>
          <cell r="P102">
            <v>7667033.219568898</v>
          </cell>
          <cell r="Q102">
            <v>7622445.2691864362</v>
          </cell>
          <cell r="R102">
            <v>6809721.5917297499</v>
          </cell>
          <cell r="S102">
            <v>38772856.521554686</v>
          </cell>
          <cell r="T102">
            <v>4294075.7952959491</v>
          </cell>
          <cell r="U102">
            <v>812723.67745668651</v>
          </cell>
        </row>
        <row r="103">
          <cell r="L103">
            <v>16</v>
          </cell>
          <cell r="M103" t="str">
            <v>Customer Service &amp; Info</v>
          </cell>
          <cell r="N103">
            <v>444397.9727179184</v>
          </cell>
          <cell r="O103">
            <v>3815172.1110386685</v>
          </cell>
          <cell r="P103">
            <v>2721935.7823128244</v>
          </cell>
          <cell r="Q103">
            <v>1367447.8864710606</v>
          </cell>
          <cell r="R103">
            <v>1298493.6568853322</v>
          </cell>
          <cell r="S103">
            <v>21895096.676711783</v>
          </cell>
          <cell r="T103">
            <v>2970759.4407476452</v>
          </cell>
          <cell r="U103">
            <v>68954.229585728492</v>
          </cell>
        </row>
        <row r="104">
          <cell r="L104">
            <v>17</v>
          </cell>
          <cell r="M104" t="str">
            <v>Sales</v>
          </cell>
          <cell r="N104">
            <v>0</v>
          </cell>
          <cell r="O104">
            <v>0</v>
          </cell>
          <cell r="P104">
            <v>0</v>
          </cell>
          <cell r="Q104">
            <v>0</v>
          </cell>
          <cell r="R104">
            <v>0</v>
          </cell>
          <cell r="S104">
            <v>0</v>
          </cell>
          <cell r="T104">
            <v>0</v>
          </cell>
          <cell r="U104">
            <v>0</v>
          </cell>
        </row>
        <row r="105">
          <cell r="L105">
            <v>18</v>
          </cell>
          <cell r="M105" t="str">
            <v>Administrative &amp; General</v>
          </cell>
          <cell r="N105">
            <v>3907427.4504125775</v>
          </cell>
          <cell r="O105">
            <v>55224368.88251505</v>
          </cell>
          <cell r="P105">
            <v>13025241.22933929</v>
          </cell>
          <cell r="Q105">
            <v>22393603.242087126</v>
          </cell>
          <cell r="R105">
            <v>19573749.626280259</v>
          </cell>
          <cell r="S105">
            <v>67172404.30241783</v>
          </cell>
          <cell r="T105">
            <v>9140112.939492682</v>
          </cell>
          <cell r="U105">
            <v>2819853.6158068674</v>
          </cell>
        </row>
        <row r="106">
          <cell r="L106">
            <v>19</v>
          </cell>
        </row>
        <row r="107">
          <cell r="L107">
            <v>20</v>
          </cell>
          <cell r="M107" t="str">
            <v xml:space="preserve">   Total O&amp;M Expenses</v>
          </cell>
          <cell r="N107">
            <v>47753669.529608466</v>
          </cell>
          <cell r="O107">
            <v>605278932.59886575</v>
          </cell>
          <cell r="P107">
            <v>165276591.53087965</v>
          </cell>
          <cell r="Q107">
            <v>297040872.84616941</v>
          </cell>
          <cell r="R107">
            <v>254864054.72958836</v>
          </cell>
          <cell r="S107">
            <v>913202404.57927954</v>
          </cell>
          <cell r="T107">
            <v>130561005.23880096</v>
          </cell>
          <cell r="U107">
            <v>42176818.116581075</v>
          </cell>
        </row>
        <row r="108">
          <cell r="L108">
            <v>21</v>
          </cell>
        </row>
        <row r="109">
          <cell r="L109">
            <v>22</v>
          </cell>
          <cell r="M109" t="str">
            <v>Depreciation</v>
          </cell>
          <cell r="N109">
            <v>11895413.385738336</v>
          </cell>
          <cell r="O109">
            <v>124425072.02720067</v>
          </cell>
          <cell r="P109">
            <v>33608398.56604559</v>
          </cell>
          <cell r="Q109">
            <v>54759552.228134394</v>
          </cell>
          <cell r="R109">
            <v>46932326.716299281</v>
          </cell>
          <cell r="S109">
            <v>163027672.58508852</v>
          </cell>
          <cell r="T109">
            <v>22841944.968738243</v>
          </cell>
          <cell r="U109">
            <v>7827225.511835115</v>
          </cell>
        </row>
        <row r="110">
          <cell r="L110">
            <v>23</v>
          </cell>
          <cell r="M110" t="str">
            <v xml:space="preserve">Amortization </v>
          </cell>
          <cell r="N110">
            <v>1235439.7528678398</v>
          </cell>
          <cell r="O110">
            <v>16302526.010884471</v>
          </cell>
          <cell r="P110">
            <v>3939101.6924889921</v>
          </cell>
          <cell r="Q110">
            <v>7310685.9466454675</v>
          </cell>
          <cell r="R110">
            <v>6381477.7397001265</v>
          </cell>
          <cell r="S110">
            <v>21097088.194500536</v>
          </cell>
          <cell r="T110">
            <v>2870617.944708759</v>
          </cell>
          <cell r="U110">
            <v>929208.20694534073</v>
          </cell>
        </row>
        <row r="111">
          <cell r="L111">
            <v>24</v>
          </cell>
          <cell r="M111" t="str">
            <v>Taxes Other Than Income</v>
          </cell>
          <cell r="N111">
            <v>2925301.6600781446</v>
          </cell>
          <cell r="O111">
            <v>43720385.044919506</v>
          </cell>
          <cell r="P111">
            <v>14824567.525832109</v>
          </cell>
          <cell r="Q111">
            <v>10914958.967417149</v>
          </cell>
          <cell r="R111">
            <v>9562714.0876962561</v>
          </cell>
          <cell r="S111">
            <v>29505497.366039582</v>
          </cell>
          <cell r="T111">
            <v>4059537.4674049593</v>
          </cell>
          <cell r="U111">
            <v>1352244.8797208923</v>
          </cell>
        </row>
        <row r="112">
          <cell r="L112">
            <v>25</v>
          </cell>
          <cell r="M112" t="str">
            <v>Income Taxes - Federal</v>
          </cell>
          <cell r="N112">
            <v>9250276.8362342324</v>
          </cell>
          <cell r="O112">
            <v>101292935.68248914</v>
          </cell>
          <cell r="P112">
            <v>1802568.1543045172</v>
          </cell>
          <cell r="Q112">
            <v>67838295.135842294</v>
          </cell>
          <cell r="R112">
            <v>48553565.400620922</v>
          </cell>
          <cell r="S112">
            <v>161701770.85074285</v>
          </cell>
          <cell r="T112">
            <v>190060398.8763189</v>
          </cell>
          <cell r="U112">
            <v>19284729.735221371</v>
          </cell>
        </row>
        <row r="113">
          <cell r="L113">
            <v>26</v>
          </cell>
          <cell r="M113" t="str">
            <v>Income Taxes - State</v>
          </cell>
          <cell r="N113">
            <v>1436742.5174018354</v>
          </cell>
          <cell r="O113">
            <v>15730625.419231487</v>
          </cell>
          <cell r="P113">
            <v>283476.16809933656</v>
          </cell>
          <cell r="Q113">
            <v>10535204.029209018</v>
          </cell>
          <cell r="R113">
            <v>7540667.1337487474</v>
          </cell>
          <cell r="S113">
            <v>25088566.368405588</v>
          </cell>
          <cell r="T113">
            <v>29518254.295964748</v>
          </cell>
          <cell r="U113">
            <v>2994536.8954602703</v>
          </cell>
        </row>
        <row r="114">
          <cell r="L114">
            <v>27</v>
          </cell>
          <cell r="M114" t="str">
            <v>Income Taxes - Def Net</v>
          </cell>
          <cell r="N114">
            <v>-876161.23317237303</v>
          </cell>
          <cell r="O114">
            <v>91399905.291789487</v>
          </cell>
          <cell r="P114">
            <v>30534835.31192496</v>
          </cell>
          <cell r="Q114">
            <v>56494676.43094606</v>
          </cell>
          <cell r="R114">
            <v>63646289.405324183</v>
          </cell>
          <cell r="S114">
            <v>82210275.789523512</v>
          </cell>
          <cell r="T114">
            <v>8151764.4144744426</v>
          </cell>
          <cell r="U114">
            <v>-7151612.9743781239</v>
          </cell>
        </row>
        <row r="115">
          <cell r="L115">
            <v>28</v>
          </cell>
          <cell r="M115" t="str">
            <v>Investment Tax Credit Adj.</v>
          </cell>
          <cell r="N115">
            <v>0</v>
          </cell>
          <cell r="O115">
            <v>0</v>
          </cell>
          <cell r="P115">
            <v>0</v>
          </cell>
          <cell r="Q115">
            <v>-159091.2202468568</v>
          </cell>
          <cell r="R115">
            <v>0</v>
          </cell>
          <cell r="S115">
            <v>-3236669.942259694</v>
          </cell>
          <cell r="T115">
            <v>-471303.95582357759</v>
          </cell>
          <cell r="U115">
            <v>-159091.2202468568</v>
          </cell>
        </row>
        <row r="116">
          <cell r="L116">
            <v>29</v>
          </cell>
          <cell r="M116" t="str">
            <v>Misc Revenue &amp; Expense</v>
          </cell>
          <cell r="N116">
            <v>-98125.795669174113</v>
          </cell>
          <cell r="O116">
            <v>-1697705.3571810017</v>
          </cell>
          <cell r="P116">
            <v>-656372.57084070041</v>
          </cell>
          <cell r="Q116">
            <v>-1096784.6938362089</v>
          </cell>
          <cell r="R116">
            <v>-940939.08277364704</v>
          </cell>
          <cell r="S116">
            <v>-2737017.7019309746</v>
          </cell>
          <cell r="T116">
            <v>-433069.28734627937</v>
          </cell>
          <cell r="U116">
            <v>-155845.61106256192</v>
          </cell>
        </row>
        <row r="117">
          <cell r="L117">
            <v>30</v>
          </cell>
        </row>
        <row r="118">
          <cell r="L118">
            <v>31</v>
          </cell>
          <cell r="M118" t="str">
            <v xml:space="preserve">   Total Operating Expenses:</v>
          </cell>
          <cell r="N118">
            <v>73522556.653087303</v>
          </cell>
          <cell r="O118">
            <v>996452676.71819973</v>
          </cell>
          <cell r="P118">
            <v>249613166.37873447</v>
          </cell>
          <cell r="Q118">
            <v>503638369.67028081</v>
          </cell>
          <cell r="R118">
            <v>436540156.13020426</v>
          </cell>
          <cell r="S118">
            <v>1389859588.0893893</v>
          </cell>
          <cell r="T118">
            <v>387159149.96324104</v>
          </cell>
          <cell r="U118">
            <v>67098213.540076531</v>
          </cell>
        </row>
        <row r="119">
          <cell r="L119">
            <v>32</v>
          </cell>
        </row>
        <row r="120">
          <cell r="L120">
            <v>33</v>
          </cell>
          <cell r="M120" t="str">
            <v xml:space="preserve">   Operating Rev For Return:</v>
          </cell>
          <cell r="N120">
            <v>23033518.140701488</v>
          </cell>
          <cell r="O120">
            <v>199147901.41051197</v>
          </cell>
          <cell r="P120">
            <v>52878576.365122616</v>
          </cell>
          <cell r="Q120">
            <v>44506902.78296078</v>
          </cell>
          <cell r="R120">
            <v>37036015.961159408</v>
          </cell>
          <cell r="S120">
            <v>322718202.12321496</v>
          </cell>
          <cell r="T120">
            <v>-150575773.0655984</v>
          </cell>
          <cell r="U120">
            <v>7470886.8218013719</v>
          </cell>
        </row>
        <row r="121">
          <cell r="L121">
            <v>34</v>
          </cell>
        </row>
        <row r="122">
          <cell r="L122">
            <v>35</v>
          </cell>
        </row>
        <row r="123">
          <cell r="L123">
            <v>36</v>
          </cell>
          <cell r="M123" t="str">
            <v xml:space="preserve">   Rate Base:</v>
          </cell>
        </row>
        <row r="124">
          <cell r="L124">
            <v>37</v>
          </cell>
          <cell r="M124" t="str">
            <v>Electric Plant In Service</v>
          </cell>
          <cell r="N124">
            <v>401581255.98865986</v>
          </cell>
          <cell r="O124">
            <v>4618302168.3146343</v>
          </cell>
          <cell r="P124">
            <v>1225289687.2345366</v>
          </cell>
          <cell r="Q124">
            <v>2053842622.5817668</v>
          </cell>
          <cell r="R124">
            <v>1764192748.9209111</v>
          </cell>
          <cell r="S124">
            <v>6317648384.7700195</v>
          </cell>
          <cell r="T124">
            <v>870323354.12187529</v>
          </cell>
          <cell r="U124">
            <v>289649873.66085577</v>
          </cell>
        </row>
        <row r="125">
          <cell r="L125">
            <v>38</v>
          </cell>
          <cell r="M125" t="str">
            <v>Plant Held for Future Use</v>
          </cell>
          <cell r="N125">
            <v>20547.331798199626</v>
          </cell>
          <cell r="O125">
            <v>302901.68470859702</v>
          </cell>
          <cell r="P125">
            <v>87266.504170015818</v>
          </cell>
          <cell r="Q125">
            <v>176255.70974186464</v>
          </cell>
          <cell r="R125">
            <v>150575.5969006079</v>
          </cell>
          <cell r="S125">
            <v>3195400.8132239608</v>
          </cell>
          <cell r="T125">
            <v>71368.919350704382</v>
          </cell>
          <cell r="U125">
            <v>25680.112841256763</v>
          </cell>
        </row>
        <row r="126">
          <cell r="L126">
            <v>39</v>
          </cell>
          <cell r="M126" t="str">
            <v>Misc Deferred Debits</v>
          </cell>
          <cell r="N126">
            <v>3615729.5778764524</v>
          </cell>
          <cell r="O126">
            <v>33760284.935231231</v>
          </cell>
          <cell r="P126">
            <v>7951987.0589400027</v>
          </cell>
          <cell r="Q126">
            <v>10265127.583698526</v>
          </cell>
          <cell r="R126">
            <v>8820100.9964857176</v>
          </cell>
          <cell r="S126">
            <v>34093966.075673029</v>
          </cell>
          <cell r="T126">
            <v>3960294.3864742434</v>
          </cell>
          <cell r="U126">
            <v>1445026.587212808</v>
          </cell>
        </row>
        <row r="127">
          <cell r="L127">
            <v>40</v>
          </cell>
          <cell r="M127" t="str">
            <v>Elec Plant Acq Adj</v>
          </cell>
          <cell r="N127">
            <v>1343492.4739906483</v>
          </cell>
          <cell r="O127">
            <v>20604737.04690434</v>
          </cell>
          <cell r="P127">
            <v>5818997.5786938407</v>
          </cell>
          <cell r="Q127">
            <v>10873583.282813422</v>
          </cell>
          <cell r="R127">
            <v>9344563.5079870913</v>
          </cell>
          <cell r="S127">
            <v>31107513.906939492</v>
          </cell>
          <cell r="T127">
            <v>4529684.7135243677</v>
          </cell>
          <cell r="U127">
            <v>1529019.7748263313</v>
          </cell>
        </row>
        <row r="128">
          <cell r="L128">
            <v>41</v>
          </cell>
          <cell r="M128" t="str">
            <v>Nuclear Fuel</v>
          </cell>
          <cell r="N128">
            <v>0</v>
          </cell>
          <cell r="O128">
            <v>0</v>
          </cell>
          <cell r="P128">
            <v>0</v>
          </cell>
          <cell r="Q128">
            <v>0</v>
          </cell>
          <cell r="R128">
            <v>0</v>
          </cell>
          <cell r="S128">
            <v>0</v>
          </cell>
          <cell r="T128">
            <v>0</v>
          </cell>
          <cell r="U128">
            <v>0</v>
          </cell>
        </row>
        <row r="129">
          <cell r="L129">
            <v>42</v>
          </cell>
          <cell r="M129" t="str">
            <v>Prepayments</v>
          </cell>
          <cell r="N129">
            <v>844035.96648442757</v>
          </cell>
          <cell r="O129">
            <v>11683491.676999206</v>
          </cell>
          <cell r="P129">
            <v>2605582.9621024551</v>
          </cell>
          <cell r="Q129">
            <v>4361031.1832581842</v>
          </cell>
          <cell r="R129">
            <v>3746410.483978942</v>
          </cell>
          <cell r="S129">
            <v>17016377.536400147</v>
          </cell>
          <cell r="T129">
            <v>2025251.8817885662</v>
          </cell>
          <cell r="U129">
            <v>614620.69927924196</v>
          </cell>
        </row>
        <row r="130">
          <cell r="L130">
            <v>43</v>
          </cell>
          <cell r="M130" t="str">
            <v>Fuel Stock</v>
          </cell>
          <cell r="N130">
            <v>1398781.3471350542</v>
          </cell>
          <cell r="O130">
            <v>21242559.346699387</v>
          </cell>
          <cell r="P130">
            <v>6143563.5914632399</v>
          </cell>
          <cell r="Q130">
            <v>12877726.265436551</v>
          </cell>
          <cell r="R130">
            <v>11049386.888123896</v>
          </cell>
          <cell r="S130">
            <v>32584851.766852781</v>
          </cell>
          <cell r="T130">
            <v>5106270.3588159988</v>
          </cell>
          <cell r="U130">
            <v>1828339.3773126549</v>
          </cell>
        </row>
        <row r="131">
          <cell r="L131">
            <v>44</v>
          </cell>
          <cell r="M131" t="str">
            <v>Material &amp; Supplies</v>
          </cell>
          <cell r="N131">
            <v>2223061.9970098077</v>
          </cell>
          <cell r="O131">
            <v>42517829.683028325</v>
          </cell>
          <cell r="P131">
            <v>9623301.8700704481</v>
          </cell>
          <cell r="Q131">
            <v>18886695.958392911</v>
          </cell>
          <cell r="R131">
            <v>16441916.949006658</v>
          </cell>
          <cell r="S131">
            <v>62359173.279504694</v>
          </cell>
          <cell r="T131">
            <v>9082246.8670831565</v>
          </cell>
          <cell r="U131">
            <v>2444779.0093862512</v>
          </cell>
        </row>
        <row r="132">
          <cell r="L132">
            <v>45</v>
          </cell>
          <cell r="M132" t="str">
            <v>Working Capital</v>
          </cell>
          <cell r="N132">
            <v>1550522.6262029598</v>
          </cell>
          <cell r="O132">
            <v>19340085.577705681</v>
          </cell>
          <cell r="P132">
            <v>5253078.4654786699</v>
          </cell>
          <cell r="Q132">
            <v>6713081.5870866543</v>
          </cell>
          <cell r="R132">
            <v>5686246.6276979689</v>
          </cell>
          <cell r="S132">
            <v>30889979.417202611</v>
          </cell>
          <cell r="T132">
            <v>6082727.3801285494</v>
          </cell>
          <cell r="U132">
            <v>1026834.9593886852</v>
          </cell>
        </row>
        <row r="133">
          <cell r="L133">
            <v>46</v>
          </cell>
          <cell r="M133" t="str">
            <v>Weatherization</v>
          </cell>
          <cell r="N133">
            <v>425688.76669051923</v>
          </cell>
          <cell r="O133">
            <v>-732.55173672793501</v>
          </cell>
          <cell r="P133">
            <v>2114671.1003364646</v>
          </cell>
          <cell r="Q133">
            <v>435655.61537236022</v>
          </cell>
          <cell r="R133">
            <v>410255.28008704475</v>
          </cell>
          <cell r="S133">
            <v>6947294.7866472173</v>
          </cell>
          <cell r="T133">
            <v>6130536.5279048262</v>
          </cell>
          <cell r="U133">
            <v>25400.335285315479</v>
          </cell>
        </row>
        <row r="134">
          <cell r="L134">
            <v>47</v>
          </cell>
          <cell r="M134" t="str">
            <v xml:space="preserve">Misc Rate Base </v>
          </cell>
          <cell r="N134">
            <v>212302.64218375471</v>
          </cell>
          <cell r="O134">
            <v>3009326.2867616592</v>
          </cell>
          <cell r="P134">
            <v>-67330.842732923338</v>
          </cell>
          <cell r="Q134">
            <v>1554251.5626466076</v>
          </cell>
          <cell r="R134">
            <v>1496734.359663211</v>
          </cell>
          <cell r="S134">
            <v>1100028.7336455691</v>
          </cell>
          <cell r="T134">
            <v>165676.64708917835</v>
          </cell>
          <cell r="U134">
            <v>57517.202983396557</v>
          </cell>
        </row>
        <row r="135">
          <cell r="L135">
            <v>48</v>
          </cell>
        </row>
        <row r="136">
          <cell r="L136">
            <v>49</v>
          </cell>
          <cell r="M136" t="str">
            <v xml:space="preserve">   Total Electric Plant:</v>
          </cell>
          <cell r="N136">
            <v>413215418.71803164</v>
          </cell>
          <cell r="O136">
            <v>4770762652.0009356</v>
          </cell>
          <cell r="P136">
            <v>1264820805.5230589</v>
          </cell>
          <cell r="Q136">
            <v>2119986031.330214</v>
          </cell>
          <cell r="R136">
            <v>1821338939.6108422</v>
          </cell>
          <cell r="S136">
            <v>6536942971.0861082</v>
          </cell>
          <cell r="T136">
            <v>907477411.80403495</v>
          </cell>
          <cell r="U136">
            <v>298647091.71937168</v>
          </cell>
        </row>
        <row r="137">
          <cell r="L137">
            <v>50</v>
          </cell>
        </row>
        <row r="138">
          <cell r="L138">
            <v>51</v>
          </cell>
          <cell r="M138" t="str">
            <v>Rate Base Deductions:</v>
          </cell>
        </row>
        <row r="139">
          <cell r="L139">
            <v>52</v>
          </cell>
          <cell r="M139" t="str">
            <v>Accum Prov For Deprec</v>
          </cell>
          <cell r="N139">
            <v>-163845852.30708534</v>
          </cell>
          <cell r="O139">
            <v>-1858345450.4365263</v>
          </cell>
          <cell r="P139">
            <v>-497932984.59576213</v>
          </cell>
          <cell r="Q139">
            <v>-831137174.43873882</v>
          </cell>
          <cell r="R139">
            <v>-715313016.19122219</v>
          </cell>
          <cell r="S139">
            <v>-2356074390.2279129</v>
          </cell>
          <cell r="T139">
            <v>-354610961.17235363</v>
          </cell>
          <cell r="U139">
            <v>-115824158.24751669</v>
          </cell>
        </row>
        <row r="140">
          <cell r="L140">
            <v>53</v>
          </cell>
          <cell r="M140" t="str">
            <v>Accum Prov For Amort</v>
          </cell>
          <cell r="N140">
            <v>-9978667.089073075</v>
          </cell>
          <cell r="O140">
            <v>-120232308.51489189</v>
          </cell>
          <cell r="P140">
            <v>-30115997.053364202</v>
          </cell>
          <cell r="Q140">
            <v>-51704685.604418293</v>
          </cell>
          <cell r="R140">
            <v>-45412100.966754362</v>
          </cell>
          <cell r="S140">
            <v>-155704319.32401595</v>
          </cell>
          <cell r="T140">
            <v>-20544322.449913599</v>
          </cell>
          <cell r="U140">
            <v>-6292584.6376639334</v>
          </cell>
        </row>
        <row r="141">
          <cell r="L141">
            <v>54</v>
          </cell>
          <cell r="M141" t="str">
            <v>Accum Def Income Tax</v>
          </cell>
          <cell r="N141">
            <v>-32035615.186389167</v>
          </cell>
          <cell r="O141">
            <v>-352637184.03380418</v>
          </cell>
          <cell r="P141">
            <v>-81420857.407931209</v>
          </cell>
          <cell r="Q141">
            <v>-149792001.52761921</v>
          </cell>
          <cell r="R141">
            <v>-126361660.2964336</v>
          </cell>
          <cell r="S141">
            <v>-526633061.12041563</v>
          </cell>
          <cell r="T141">
            <v>-74804411.222944036</v>
          </cell>
          <cell r="U141">
            <v>-23430341.231185619</v>
          </cell>
        </row>
        <row r="142">
          <cell r="L142">
            <v>55</v>
          </cell>
          <cell r="M142" t="str">
            <v>Unamortized ITC</v>
          </cell>
          <cell r="N142">
            <v>-511968.497714</v>
          </cell>
          <cell r="O142">
            <v>-7435151.3652519993</v>
          </cell>
          <cell r="P142">
            <v>-1518612.2619079999</v>
          </cell>
          <cell r="Q142">
            <v>-1473498.4486219999</v>
          </cell>
          <cell r="R142">
            <v>-1420990.3057579999</v>
          </cell>
          <cell r="S142">
            <v>-182037.45933000001</v>
          </cell>
          <cell r="T142">
            <v>-54226.68849</v>
          </cell>
          <cell r="U142">
            <v>-52508.142864000001</v>
          </cell>
        </row>
        <row r="143">
          <cell r="L143">
            <v>56</v>
          </cell>
          <cell r="M143" t="str">
            <v>Customer Adv For Const</v>
          </cell>
          <cell r="N143">
            <v>-43289.234162741814</v>
          </cell>
          <cell r="O143">
            <v>-952907.69054787629</v>
          </cell>
          <cell r="P143">
            <v>-180641.76176943476</v>
          </cell>
          <cell r="Q143">
            <v>-2251330.0111730294</v>
          </cell>
          <cell r="R143">
            <v>-1571838.2282699586</v>
          </cell>
          <cell r="S143">
            <v>-8961854.477613965</v>
          </cell>
          <cell r="T143">
            <v>-152535.11640252912</v>
          </cell>
          <cell r="U143">
            <v>-679491.78290307068</v>
          </cell>
        </row>
        <row r="144">
          <cell r="L144">
            <v>57</v>
          </cell>
          <cell r="M144" t="str">
            <v>Customer Service Deposits</v>
          </cell>
          <cell r="N144">
            <v>0</v>
          </cell>
          <cell r="O144">
            <v>0</v>
          </cell>
          <cell r="P144">
            <v>0</v>
          </cell>
          <cell r="Q144">
            <v>0</v>
          </cell>
          <cell r="R144">
            <v>0</v>
          </cell>
          <cell r="S144">
            <v>0</v>
          </cell>
          <cell r="T144">
            <v>0</v>
          </cell>
          <cell r="U144">
            <v>0</v>
          </cell>
        </row>
        <row r="145">
          <cell r="L145">
            <v>58</v>
          </cell>
          <cell r="M145" t="str">
            <v>Misc Rate Base Deductions</v>
          </cell>
          <cell r="N145">
            <v>-1449850.9307884783</v>
          </cell>
          <cell r="O145">
            <v>-18964525.992807724</v>
          </cell>
          <cell r="P145">
            <v>-5134994.8289773138</v>
          </cell>
          <cell r="Q145">
            <v>-8886366.0883483402</v>
          </cell>
          <cell r="R145">
            <v>-7763410.8232013173</v>
          </cell>
          <cell r="S145">
            <v>-23796258.37694316</v>
          </cell>
          <cell r="T145">
            <v>-3538138.540483742</v>
          </cell>
          <cell r="U145">
            <v>-1122955.2651470238</v>
          </cell>
        </row>
        <row r="146">
          <cell r="L146">
            <v>59</v>
          </cell>
        </row>
        <row r="147">
          <cell r="L147">
            <v>60</v>
          </cell>
          <cell r="M147" t="str">
            <v xml:space="preserve">     Total Rate Base Deductions</v>
          </cell>
          <cell r="N147">
            <v>-207865243.24521282</v>
          </cell>
          <cell r="O147">
            <v>-2358567528.0338302</v>
          </cell>
          <cell r="P147">
            <v>-616304087.90971243</v>
          </cell>
          <cell r="Q147">
            <v>-1045245056.1189196</v>
          </cell>
          <cell r="R147">
            <v>-897843016.81163931</v>
          </cell>
          <cell r="S147">
            <v>-3071351920.9862318</v>
          </cell>
          <cell r="T147">
            <v>-453704595.19058746</v>
          </cell>
          <cell r="U147">
            <v>-147402039.30728033</v>
          </cell>
        </row>
        <row r="148">
          <cell r="L148">
            <v>61</v>
          </cell>
        </row>
        <row r="149">
          <cell r="L149">
            <v>62</v>
          </cell>
          <cell r="M149" t="str">
            <v xml:space="preserve">   Total Rate Base:</v>
          </cell>
          <cell r="N149">
            <v>205350175.47281882</v>
          </cell>
          <cell r="O149">
            <v>2412195123.9671054</v>
          </cell>
          <cell r="P149">
            <v>648516717.61334646</v>
          </cell>
          <cell r="Q149">
            <v>1074740975.2112942</v>
          </cell>
          <cell r="R149">
            <v>923495922.79920292</v>
          </cell>
          <cell r="S149">
            <v>3465591050.0998764</v>
          </cell>
          <cell r="T149">
            <v>453772816.61344749</v>
          </cell>
          <cell r="U149">
            <v>151245052.41209134</v>
          </cell>
        </row>
        <row r="150">
          <cell r="L150">
            <v>63</v>
          </cell>
        </row>
        <row r="151">
          <cell r="L151">
            <v>64</v>
          </cell>
        </row>
        <row r="152">
          <cell r="L152">
            <v>65</v>
          </cell>
        </row>
        <row r="153">
          <cell r="L153">
            <v>66</v>
          </cell>
        </row>
        <row r="154">
          <cell r="L154">
            <v>67</v>
          </cell>
          <cell r="M154" t="str">
            <v>TAX CALCULATION:</v>
          </cell>
        </row>
        <row r="155">
          <cell r="L155">
            <v>68</v>
          </cell>
          <cell r="M155" t="str">
            <v>Operating Revenue</v>
          </cell>
        </row>
        <row r="156">
          <cell r="L156">
            <v>69</v>
          </cell>
          <cell r="M156" t="str">
            <v>Other Deductions</v>
          </cell>
        </row>
        <row r="157">
          <cell r="L157">
            <v>70</v>
          </cell>
          <cell r="M157" t="str">
            <v>Interest (AFUDC)</v>
          </cell>
        </row>
        <row r="158">
          <cell r="L158">
            <v>71</v>
          </cell>
          <cell r="M158" t="str">
            <v>Interest</v>
          </cell>
          <cell r="N158">
            <v>6345234.8412789628</v>
          </cell>
          <cell r="O158">
            <v>74231724.709248871</v>
          </cell>
          <cell r="P158">
            <v>19658722.305478308</v>
          </cell>
          <cell r="Q158">
            <v>32957704.835922886</v>
          </cell>
          <cell r="R158">
            <v>28425709.959654726</v>
          </cell>
          <cell r="S158">
            <v>102953856.27889845</v>
          </cell>
          <cell r="T158">
            <v>13394957.451136254</v>
          </cell>
          <cell r="U158">
            <v>4531994.8762681605</v>
          </cell>
        </row>
        <row r="159">
          <cell r="L159">
            <v>72</v>
          </cell>
          <cell r="M159" t="str">
            <v>Schedule "M" Addition</v>
          </cell>
          <cell r="N159">
            <v>5419450.9833342414</v>
          </cell>
          <cell r="O159">
            <v>59741766.390885524</v>
          </cell>
          <cell r="P159">
            <v>13862570.399922663</v>
          </cell>
          <cell r="Q159">
            <v>88663844.648804635</v>
          </cell>
          <cell r="R159">
            <v>44989788.735160053</v>
          </cell>
          <cell r="S159">
            <v>138083220.4580397</v>
          </cell>
          <cell r="T159">
            <v>519406528.07502437</v>
          </cell>
          <cell r="U159">
            <v>43674055.913644575</v>
          </cell>
        </row>
        <row r="160">
          <cell r="L160">
            <v>73</v>
          </cell>
          <cell r="M160" t="str">
            <v>Schedule "M" Deduction</v>
          </cell>
          <cell r="N160">
            <v>4232271.0233328938</v>
          </cell>
          <cell r="O160">
            <v>89908994.165886521</v>
          </cell>
          <cell r="P160">
            <v>74308170.292738914</v>
          </cell>
          <cell r="Q160">
            <v>31880328.953448478</v>
          </cell>
          <cell r="R160">
            <v>28018520.957520735</v>
          </cell>
          <cell r="S160">
            <v>139633864.72855154</v>
          </cell>
          <cell r="T160">
            <v>13839148.487362694</v>
          </cell>
          <cell r="U160">
            <v>3861807.9959277445</v>
          </cell>
        </row>
        <row r="161">
          <cell r="L161">
            <v>74</v>
          </cell>
          <cell r="M161" t="str">
            <v>Income Before Tax</v>
          </cell>
        </row>
        <row r="162">
          <cell r="L162">
            <v>75</v>
          </cell>
        </row>
        <row r="163">
          <cell r="L163">
            <v>76</v>
          </cell>
          <cell r="M163" t="str">
            <v>State Income Taxes</v>
          </cell>
        </row>
        <row r="164">
          <cell r="L164">
            <v>77</v>
          </cell>
          <cell r="M164" t="str">
            <v>Taxable Income</v>
          </cell>
        </row>
        <row r="165">
          <cell r="L165">
            <v>78</v>
          </cell>
        </row>
        <row r="166">
          <cell r="L166">
            <v>79</v>
          </cell>
          <cell r="M166" t="str">
            <v>Federal Income Taxes</v>
          </cell>
        </row>
        <row r="168">
          <cell r="M168" t="str">
            <v>Cash Working Capital</v>
          </cell>
          <cell r="N168">
            <v>780397.5760495764</v>
          </cell>
          <cell r="O168">
            <v>10709159.374646192</v>
          </cell>
          <cell r="P168">
            <v>2999273.534884125</v>
          </cell>
          <cell r="Q168">
            <v>3102352.584305211</v>
          </cell>
          <cell r="R168">
            <v>2573889.8839197443</v>
          </cell>
          <cell r="S168">
            <v>19190256.983265389</v>
          </cell>
          <cell r="T168">
            <v>4579354.8226917861</v>
          </cell>
          <cell r="U168">
            <v>528462.70038546692</v>
          </cell>
        </row>
        <row r="170">
          <cell r="M170" t="str">
            <v>Unadjusted Results Input</v>
          </cell>
        </row>
        <row r="171">
          <cell r="M171" t="str">
            <v>West Control Area Method</v>
          </cell>
        </row>
        <row r="172">
          <cell r="M172" t="str">
            <v>Year End Balance</v>
          </cell>
        </row>
        <row r="174">
          <cell r="N174" t="str">
            <v>CALIFORNIA</v>
          </cell>
          <cell r="O174" t="str">
            <v>OREGON</v>
          </cell>
          <cell r="P174" t="str">
            <v>WASHINGTON</v>
          </cell>
          <cell r="Q174" t="str">
            <v>WY-ALL</v>
          </cell>
          <cell r="R174" t="str">
            <v>WY-PPL</v>
          </cell>
          <cell r="S174" t="str">
            <v>UTAH</v>
          </cell>
          <cell r="T174" t="str">
            <v>IDAHO</v>
          </cell>
          <cell r="U174" t="str">
            <v>WY-UPL</v>
          </cell>
        </row>
        <row r="175">
          <cell r="L175">
            <v>1</v>
          </cell>
          <cell r="M175" t="str">
            <v xml:space="preserve">   Operating Revenues:</v>
          </cell>
        </row>
        <row r="176">
          <cell r="L176">
            <v>2</v>
          </cell>
          <cell r="M176" t="str">
            <v>General Business Revenues</v>
          </cell>
          <cell r="N176">
            <v>83183125.009999812</v>
          </cell>
          <cell r="O176">
            <v>993373656.84000003</v>
          </cell>
          <cell r="P176">
            <v>246437321.489999</v>
          </cell>
          <cell r="Q176">
            <v>445083073.21999991</v>
          </cell>
          <cell r="R176">
            <v>385095501.87999988</v>
          </cell>
          <cell r="S176">
            <v>1412248642.5399981</v>
          </cell>
          <cell r="T176">
            <v>193553940.7899999</v>
          </cell>
          <cell r="U176">
            <v>59987571.340000004</v>
          </cell>
        </row>
        <row r="177">
          <cell r="L177">
            <v>3</v>
          </cell>
          <cell r="M177" t="str">
            <v>Interdepartmental</v>
          </cell>
          <cell r="N177">
            <v>0</v>
          </cell>
          <cell r="O177">
            <v>0</v>
          </cell>
          <cell r="P177">
            <v>0</v>
          </cell>
          <cell r="Q177">
            <v>0</v>
          </cell>
          <cell r="R177">
            <v>0</v>
          </cell>
          <cell r="S177">
            <v>0</v>
          </cell>
          <cell r="T177">
            <v>0</v>
          </cell>
          <cell r="U177">
            <v>0</v>
          </cell>
        </row>
        <row r="178">
          <cell r="L178">
            <v>4</v>
          </cell>
          <cell r="M178" t="str">
            <v>Special Sales</v>
          </cell>
          <cell r="N178">
            <v>39310397.865007512</v>
          </cell>
          <cell r="O178">
            <v>618124242.45340872</v>
          </cell>
          <cell r="P178">
            <v>178104375.22158393</v>
          </cell>
          <cell r="Q178">
            <v>33164.879999999997</v>
          </cell>
          <cell r="R178">
            <v>33164.879999999997</v>
          </cell>
          <cell r="S178">
            <v>0</v>
          </cell>
          <cell r="T178">
            <v>0</v>
          </cell>
          <cell r="U178">
            <v>0</v>
          </cell>
        </row>
        <row r="179">
          <cell r="L179">
            <v>5</v>
          </cell>
          <cell r="M179" t="str">
            <v>Other Operating Revenues</v>
          </cell>
          <cell r="N179">
            <v>3129374.675892855</v>
          </cell>
          <cell r="O179">
            <v>44787304.307373337</v>
          </cell>
          <cell r="P179">
            <v>12074828.215200946</v>
          </cell>
          <cell r="Q179">
            <v>17958596.636718635</v>
          </cell>
          <cell r="R179">
            <v>15442525.092052221</v>
          </cell>
          <cell r="S179">
            <v>57704226.789684422</v>
          </cell>
          <cell r="T179">
            <v>7527471.6762563065</v>
          </cell>
          <cell r="U179">
            <v>2516071.5446664141</v>
          </cell>
        </row>
        <row r="180">
          <cell r="L180">
            <v>6</v>
          </cell>
          <cell r="M180" t="str">
            <v xml:space="preserve">   Total Operating Revenues</v>
          </cell>
          <cell r="N180">
            <v>125622897.55090019</v>
          </cell>
          <cell r="O180">
            <v>1656285203.6007822</v>
          </cell>
          <cell r="P180">
            <v>436616524.92678386</v>
          </cell>
          <cell r="Q180">
            <v>463074834.73671854</v>
          </cell>
          <cell r="R180">
            <v>400571191.85205209</v>
          </cell>
          <cell r="S180">
            <v>1469952869.3296826</v>
          </cell>
          <cell r="T180">
            <v>201081412.4662562</v>
          </cell>
          <cell r="U180">
            <v>62503642.884666421</v>
          </cell>
        </row>
        <row r="181">
          <cell r="L181">
            <v>7</v>
          </cell>
        </row>
        <row r="182">
          <cell r="L182">
            <v>8</v>
          </cell>
          <cell r="M182" t="str">
            <v xml:space="preserve">   Operating Expenses:</v>
          </cell>
        </row>
        <row r="183">
          <cell r="L183">
            <v>9</v>
          </cell>
          <cell r="M183" t="str">
            <v>Steam Production</v>
          </cell>
          <cell r="N183">
            <v>9814202.4565289859</v>
          </cell>
          <cell r="O183">
            <v>149773307.47830266</v>
          </cell>
          <cell r="P183">
            <v>43298300.177284896</v>
          </cell>
          <cell r="Q183">
            <v>47420059.191665381</v>
          </cell>
          <cell r="R183">
            <v>41134357.139952593</v>
          </cell>
          <cell r="S183">
            <v>138686736.549292</v>
          </cell>
          <cell r="T183">
            <v>19517757.106272735</v>
          </cell>
          <cell r="U183">
            <v>6285702.0517127905</v>
          </cell>
        </row>
        <row r="184">
          <cell r="L184">
            <v>10</v>
          </cell>
          <cell r="M184" t="str">
            <v>Nuclear Production</v>
          </cell>
          <cell r="N184">
            <v>0</v>
          </cell>
          <cell r="O184">
            <v>0</v>
          </cell>
          <cell r="P184">
            <v>0</v>
          </cell>
          <cell r="Q184">
            <v>0</v>
          </cell>
          <cell r="R184">
            <v>0</v>
          </cell>
          <cell r="S184">
            <v>0</v>
          </cell>
          <cell r="T184">
            <v>0</v>
          </cell>
          <cell r="U184">
            <v>0</v>
          </cell>
        </row>
        <row r="185">
          <cell r="L185">
            <v>11</v>
          </cell>
          <cell r="M185" t="str">
            <v>Hydro Production</v>
          </cell>
          <cell r="N185">
            <v>1022916.5897913858</v>
          </cell>
          <cell r="O185">
            <v>16059473.154595006</v>
          </cell>
          <cell r="P185">
            <v>4634547.8556136005</v>
          </cell>
          <cell r="Q185">
            <v>2903149.8887448744</v>
          </cell>
          <cell r="R185">
            <v>2518335.4565604585</v>
          </cell>
          <cell r="S185">
            <v>8491039.9904328883</v>
          </cell>
          <cell r="T185">
            <v>1194932.3641294558</v>
          </cell>
          <cell r="U185">
            <v>384814.43218441569</v>
          </cell>
        </row>
        <row r="186">
          <cell r="L186">
            <v>12</v>
          </cell>
          <cell r="M186" t="str">
            <v>Other Power Supply</v>
          </cell>
          <cell r="N186">
            <v>55649044.286849491</v>
          </cell>
          <cell r="O186">
            <v>870656633.86181653</v>
          </cell>
          <cell r="P186">
            <v>253545147.16122916</v>
          </cell>
          <cell r="Q186">
            <v>16047970.678930271</v>
          </cell>
          <cell r="R186">
            <v>13910330.552413058</v>
          </cell>
          <cell r="S186">
            <v>46730338.07257387</v>
          </cell>
          <cell r="T186">
            <v>6608344.8451751405</v>
          </cell>
          <cell r="U186">
            <v>2137640.1265172148</v>
          </cell>
        </row>
        <row r="187">
          <cell r="L187">
            <v>13</v>
          </cell>
          <cell r="M187" t="str">
            <v>Transmission</v>
          </cell>
          <cell r="N187">
            <v>4593284.6759204203</v>
          </cell>
          <cell r="O187">
            <v>71981028.977797985</v>
          </cell>
          <cell r="P187">
            <v>20810063.863494288</v>
          </cell>
          <cell r="Q187">
            <v>7164632.7587076072</v>
          </cell>
          <cell r="R187">
            <v>6209504.4067674922</v>
          </cell>
          <cell r="S187">
            <v>20847506.622740816</v>
          </cell>
          <cell r="T187">
            <v>2967693.4218012225</v>
          </cell>
          <cell r="U187">
            <v>955128.35194011475</v>
          </cell>
        </row>
        <row r="188">
          <cell r="L188">
            <v>14</v>
          </cell>
          <cell r="M188" t="str">
            <v>Distribution</v>
          </cell>
          <cell r="N188">
            <v>12075114.033972474</v>
          </cell>
          <cell r="O188">
            <v>71061447.641564712</v>
          </cell>
          <cell r="P188">
            <v>13877910.489037171</v>
          </cell>
          <cell r="Q188">
            <v>19746061.040123675</v>
          </cell>
          <cell r="R188">
            <v>17144372.990740594</v>
          </cell>
          <cell r="S188">
            <v>91606105.768322304</v>
          </cell>
          <cell r="T188">
            <v>10353531.906979438</v>
          </cell>
          <cell r="U188">
            <v>2601688.049383081</v>
          </cell>
        </row>
        <row r="189">
          <cell r="L189">
            <v>15</v>
          </cell>
          <cell r="M189" t="str">
            <v>Customer Accounting</v>
          </cell>
          <cell r="N189">
            <v>2332027.9998118654</v>
          </cell>
          <cell r="O189">
            <v>32515929.91458204</v>
          </cell>
          <cell r="P189">
            <v>7667033.219568898</v>
          </cell>
          <cell r="Q189">
            <v>7622445.2691864362</v>
          </cell>
          <cell r="R189">
            <v>6809721.5917297499</v>
          </cell>
          <cell r="S189">
            <v>38772856.521554686</v>
          </cell>
          <cell r="T189">
            <v>4294075.7952959491</v>
          </cell>
          <cell r="U189">
            <v>812723.67745668651</v>
          </cell>
        </row>
        <row r="190">
          <cell r="L190">
            <v>16</v>
          </cell>
          <cell r="M190" t="str">
            <v>Customer Service &amp; Info</v>
          </cell>
          <cell r="N190">
            <v>444397.9727179184</v>
          </cell>
          <cell r="O190">
            <v>3815172.1110386685</v>
          </cell>
          <cell r="P190">
            <v>2721935.7823128244</v>
          </cell>
          <cell r="Q190">
            <v>1367447.8864710606</v>
          </cell>
          <cell r="R190">
            <v>1298493.6568853322</v>
          </cell>
          <cell r="S190">
            <v>21895096.676711783</v>
          </cell>
          <cell r="T190">
            <v>2970759.4407476452</v>
          </cell>
          <cell r="U190">
            <v>68954.229585728492</v>
          </cell>
        </row>
        <row r="191">
          <cell r="L191">
            <v>17</v>
          </cell>
          <cell r="M191" t="str">
            <v>Sales</v>
          </cell>
          <cell r="N191">
            <v>0</v>
          </cell>
          <cell r="O191">
            <v>0</v>
          </cell>
          <cell r="P191">
            <v>0</v>
          </cell>
          <cell r="Q191">
            <v>0</v>
          </cell>
          <cell r="R191">
            <v>0</v>
          </cell>
          <cell r="S191">
            <v>0</v>
          </cell>
          <cell r="T191">
            <v>0</v>
          </cell>
          <cell r="U191">
            <v>0</v>
          </cell>
        </row>
        <row r="192">
          <cell r="L192">
            <v>18</v>
          </cell>
          <cell r="M192" t="str">
            <v>Administrative &amp; General</v>
          </cell>
          <cell r="N192">
            <v>3543244.5273854798</v>
          </cell>
          <cell r="O192">
            <v>50836585.975319989</v>
          </cell>
          <cell r="P192">
            <v>11946953.990633933</v>
          </cell>
          <cell r="Q192">
            <v>23097341.429153875</v>
          </cell>
          <cell r="R192">
            <v>20185964.260430437</v>
          </cell>
          <cell r="S192">
            <v>72011677.067809641</v>
          </cell>
          <cell r="T192">
            <v>9680711.4045848921</v>
          </cell>
          <cell r="U192">
            <v>2911377.1687234375</v>
          </cell>
        </row>
        <row r="193">
          <cell r="L193">
            <v>19</v>
          </cell>
        </row>
        <row r="194">
          <cell r="L194">
            <v>20</v>
          </cell>
          <cell r="M194" t="str">
            <v xml:space="preserve">   Total O&amp;M Expenses</v>
          </cell>
          <cell r="N194">
            <v>89474232.542978019</v>
          </cell>
          <cell r="O194">
            <v>1266699579.1150177</v>
          </cell>
          <cell r="P194">
            <v>358501892.53917474</v>
          </cell>
          <cell r="Q194">
            <v>125369108.14298317</v>
          </cell>
          <cell r="R194">
            <v>109211080.05547971</v>
          </cell>
          <cell r="S194">
            <v>439041357.26943803</v>
          </cell>
          <cell r="T194">
            <v>57587806.284986481</v>
          </cell>
          <cell r="U194">
            <v>16158028.087503469</v>
          </cell>
        </row>
        <row r="195">
          <cell r="L195">
            <v>21</v>
          </cell>
        </row>
        <row r="196">
          <cell r="L196">
            <v>22</v>
          </cell>
          <cell r="M196" t="str">
            <v>Depreciation</v>
          </cell>
          <cell r="N196">
            <v>11176666.614527365</v>
          </cell>
          <cell r="O196">
            <v>114931886.29967923</v>
          </cell>
          <cell r="P196">
            <v>31323517.197703015</v>
          </cell>
          <cell r="Q196">
            <v>56012641.387849331</v>
          </cell>
          <cell r="R196">
            <v>48086727.191070087</v>
          </cell>
          <cell r="S196">
            <v>173950226.48989594</v>
          </cell>
          <cell r="T196">
            <v>23878070.232737921</v>
          </cell>
          <cell r="U196">
            <v>7925914.1967792409</v>
          </cell>
        </row>
        <row r="197">
          <cell r="L197">
            <v>23</v>
          </cell>
          <cell r="M197" t="str">
            <v xml:space="preserve">Amortization </v>
          </cell>
          <cell r="N197">
            <v>1199131.3858157741</v>
          </cell>
          <cell r="O197">
            <v>16060581.771631308</v>
          </cell>
          <cell r="P197">
            <v>3948170.7211783836</v>
          </cell>
          <cell r="Q197">
            <v>6996362.1364249969</v>
          </cell>
          <cell r="R197">
            <v>6088254.6042614356</v>
          </cell>
          <cell r="S197">
            <v>21726141.834309928</v>
          </cell>
          <cell r="T197">
            <v>2905599.2161411177</v>
          </cell>
          <cell r="U197">
            <v>908107.53216356155</v>
          </cell>
        </row>
        <row r="198">
          <cell r="L198">
            <v>24</v>
          </cell>
          <cell r="M198" t="str">
            <v>Taxes Other Than Income</v>
          </cell>
          <cell r="N198">
            <v>2744174.2459703428</v>
          </cell>
          <cell r="O198">
            <v>41511920.700678051</v>
          </cell>
          <cell r="P198">
            <v>14275508.958059788</v>
          </cell>
          <cell r="Q198">
            <v>11290504.686904153</v>
          </cell>
          <cell r="R198">
            <v>9888623.7490878738</v>
          </cell>
          <cell r="S198">
            <v>31915053.54858068</v>
          </cell>
          <cell r="T198">
            <v>4332830.0047350619</v>
          </cell>
          <cell r="U198">
            <v>1401880.9378162795</v>
          </cell>
        </row>
        <row r="199">
          <cell r="L199">
            <v>25</v>
          </cell>
          <cell r="M199" t="str">
            <v>Income Taxes - Federal</v>
          </cell>
          <cell r="N199">
            <v>1987639.4722036484</v>
          </cell>
          <cell r="O199">
            <v>4591940.427015122</v>
          </cell>
          <cell r="P199">
            <v>-10899819.650943227</v>
          </cell>
          <cell r="Q199">
            <v>54239428.181733243</v>
          </cell>
          <cell r="R199">
            <v>45381142.436536133</v>
          </cell>
          <cell r="S199">
            <v>182394445.68742815</v>
          </cell>
          <cell r="T199">
            <v>26158784.898147378</v>
          </cell>
          <cell r="U199">
            <v>8858285.7451971099</v>
          </cell>
        </row>
        <row r="200">
          <cell r="L200">
            <v>26</v>
          </cell>
          <cell r="M200" t="str">
            <v>Income Taxes - State</v>
          </cell>
          <cell r="N200">
            <v>270087.19295455288</v>
          </cell>
          <cell r="O200">
            <v>623968.4396949705</v>
          </cell>
          <cell r="P200">
            <v>0</v>
          </cell>
          <cell r="Q200">
            <v>7370237.4650584832</v>
          </cell>
          <cell r="R200">
            <v>6166543.5533768544</v>
          </cell>
          <cell r="S200">
            <v>24784375.906764958</v>
          </cell>
          <cell r="T200">
            <v>3554544.4146415587</v>
          </cell>
          <cell r="U200">
            <v>1203693.9116816283</v>
          </cell>
        </row>
        <row r="201">
          <cell r="L201">
            <v>27</v>
          </cell>
          <cell r="M201" t="str">
            <v>Income Taxes - Def Net</v>
          </cell>
          <cell r="N201">
            <v>4812347.0805898057</v>
          </cell>
          <cell r="O201">
            <v>57345580.631218269</v>
          </cell>
          <cell r="P201">
            <v>14681371.397010637</v>
          </cell>
          <cell r="Q201">
            <v>34532961.035852268</v>
          </cell>
          <cell r="R201">
            <v>32069283.882578455</v>
          </cell>
          <cell r="S201">
            <v>59863835.226557069</v>
          </cell>
          <cell r="T201">
            <v>9453143.9847043306</v>
          </cell>
          <cell r="U201">
            <v>2463677.1532738139</v>
          </cell>
        </row>
        <row r="202">
          <cell r="L202">
            <v>28</v>
          </cell>
          <cell r="M202" t="str">
            <v>Investment Tax Credit Adj.</v>
          </cell>
          <cell r="N202">
            <v>0</v>
          </cell>
          <cell r="O202">
            <v>0</v>
          </cell>
          <cell r="P202">
            <v>0</v>
          </cell>
          <cell r="Q202">
            <v>-897401.65566157573</v>
          </cell>
          <cell r="R202">
            <v>-778450.4744278494</v>
          </cell>
          <cell r="S202">
            <v>-2624691.6754950746</v>
          </cell>
          <cell r="T202">
            <v>-369369.24480911979</v>
          </cell>
          <cell r="U202">
            <v>-118951.18123372628</v>
          </cell>
        </row>
        <row r="203">
          <cell r="L203">
            <v>29</v>
          </cell>
          <cell r="M203" t="str">
            <v>Misc Revenue &amp; Expense</v>
          </cell>
          <cell r="N203">
            <v>-104153.41565857115</v>
          </cell>
          <cell r="O203">
            <v>-1775820.0851916987</v>
          </cell>
          <cell r="P203">
            <v>-679488.77061225707</v>
          </cell>
          <cell r="Q203">
            <v>-1080451.0173497088</v>
          </cell>
          <cell r="R203">
            <v>-928837.70177896752</v>
          </cell>
          <cell r="S203">
            <v>-2662999.4931062153</v>
          </cell>
          <cell r="T203">
            <v>-417891.18341069319</v>
          </cell>
          <cell r="U203">
            <v>-151613.31557074119</v>
          </cell>
        </row>
        <row r="204">
          <cell r="L204">
            <v>30</v>
          </cell>
        </row>
        <row r="205">
          <cell r="L205">
            <v>31</v>
          </cell>
          <cell r="M205" t="str">
            <v xml:space="preserve">   Total Operating Expenses:</v>
          </cell>
          <cell r="N205">
            <v>111560125.11938091</v>
          </cell>
          <cell r="O205">
            <v>1499989637.2997427</v>
          </cell>
          <cell r="P205">
            <v>411151152.3915711</v>
          </cell>
          <cell r="Q205">
            <v>293833390.36379433</v>
          </cell>
          <cell r="R205">
            <v>255184367.29618371</v>
          </cell>
          <cell r="S205">
            <v>928387744.79437339</v>
          </cell>
          <cell r="T205">
            <v>127083518.60787404</v>
          </cell>
          <cell r="U205">
            <v>38649023.067610636</v>
          </cell>
        </row>
        <row r="206">
          <cell r="L206">
            <v>32</v>
          </cell>
        </row>
        <row r="207">
          <cell r="L207">
            <v>33</v>
          </cell>
          <cell r="M207" t="str">
            <v xml:space="preserve">   Operating Rev For Return:</v>
          </cell>
          <cell r="N207">
            <v>14062772.431519285</v>
          </cell>
          <cell r="O207">
            <v>156295566.30103946</v>
          </cell>
          <cell r="P207">
            <v>25465372.535212755</v>
          </cell>
          <cell r="Q207">
            <v>169241444.37292418</v>
          </cell>
          <cell r="R207">
            <v>145386824.55586839</v>
          </cell>
          <cell r="S207">
            <v>541565124.5353092</v>
          </cell>
          <cell r="T207">
            <v>73997893.858382165</v>
          </cell>
          <cell r="U207">
            <v>23854619.817055784</v>
          </cell>
        </row>
        <row r="208">
          <cell r="L208">
            <v>34</v>
          </cell>
        </row>
        <row r="209">
          <cell r="L209">
            <v>35</v>
          </cell>
        </row>
        <row r="210">
          <cell r="L210">
            <v>36</v>
          </cell>
          <cell r="M210" t="str">
            <v xml:space="preserve">   Rate Base:</v>
          </cell>
        </row>
        <row r="211">
          <cell r="L211">
            <v>37</v>
          </cell>
          <cell r="M211" t="str">
            <v>Electric Plant In Service</v>
          </cell>
          <cell r="N211">
            <v>381219212.26865935</v>
          </cell>
          <cell r="O211">
            <v>4360392344.2109432</v>
          </cell>
          <cell r="P211">
            <v>1165713303.9850171</v>
          </cell>
          <cell r="Q211">
            <v>2232737348.4397378</v>
          </cell>
          <cell r="R211">
            <v>1918622533.4400635</v>
          </cell>
          <cell r="S211">
            <v>7157003221.9093065</v>
          </cell>
          <cell r="T211">
            <v>972387478.54307377</v>
          </cell>
          <cell r="U211">
            <v>314114814.99967444</v>
          </cell>
        </row>
        <row r="212">
          <cell r="L212">
            <v>38</v>
          </cell>
          <cell r="M212" t="str">
            <v>Plant Held for Future Use</v>
          </cell>
          <cell r="N212">
            <v>22671.644040263593</v>
          </cell>
          <cell r="O212">
            <v>635788.19251786673</v>
          </cell>
          <cell r="P212">
            <v>102718.85344186971</v>
          </cell>
          <cell r="Q212">
            <v>1800017.7868809509</v>
          </cell>
          <cell r="R212">
            <v>1559138.9835814147</v>
          </cell>
          <cell r="S212">
            <v>6619846.9768716563</v>
          </cell>
          <cell r="T212">
            <v>736503.56102110702</v>
          </cell>
          <cell r="U212">
            <v>240878.80329953617</v>
          </cell>
        </row>
        <row r="213">
          <cell r="L213">
            <v>39</v>
          </cell>
          <cell r="M213" t="str">
            <v>Misc Deferred Debits</v>
          </cell>
          <cell r="N213">
            <v>4800133.947975711</v>
          </cell>
          <cell r="O213">
            <v>32488648.892950866</v>
          </cell>
          <cell r="P213">
            <v>8368048.5872633168</v>
          </cell>
          <cell r="Q213">
            <v>10234366.315186631</v>
          </cell>
          <cell r="R213">
            <v>8851815.955552645</v>
          </cell>
          <cell r="S213">
            <v>32763207.956257425</v>
          </cell>
          <cell r="T213">
            <v>3977597.3931464492</v>
          </cell>
          <cell r="U213">
            <v>1382550.3596339866</v>
          </cell>
        </row>
        <row r="214">
          <cell r="L214">
            <v>40</v>
          </cell>
          <cell r="M214" t="str">
            <v>Elec Plant Acq Adj</v>
          </cell>
          <cell r="N214">
            <v>0</v>
          </cell>
          <cell r="O214">
            <v>0</v>
          </cell>
          <cell r="P214">
            <v>0</v>
          </cell>
          <cell r="Q214">
            <v>16540197.978727881</v>
          </cell>
          <cell r="R214">
            <v>14347783.829504002</v>
          </cell>
          <cell r="S214">
            <v>48376242.312371247</v>
          </cell>
          <cell r="T214">
            <v>6807921.9576345561</v>
          </cell>
          <cell r="U214">
            <v>2192414.149223878</v>
          </cell>
        </row>
        <row r="215">
          <cell r="L215">
            <v>41</v>
          </cell>
          <cell r="M215" t="str">
            <v>Nuclear Fuel</v>
          </cell>
          <cell r="N215">
            <v>0</v>
          </cell>
          <cell r="O215">
            <v>0</v>
          </cell>
          <cell r="P215">
            <v>0</v>
          </cell>
          <cell r="Q215">
            <v>0</v>
          </cell>
          <cell r="R215">
            <v>0</v>
          </cell>
          <cell r="S215">
            <v>0</v>
          </cell>
          <cell r="T215">
            <v>0</v>
          </cell>
          <cell r="U215">
            <v>0</v>
          </cell>
        </row>
        <row r="216">
          <cell r="L216">
            <v>42</v>
          </cell>
          <cell r="M216" t="str">
            <v>Prepayments</v>
          </cell>
          <cell r="N216">
            <v>805045.37281655683</v>
          </cell>
          <cell r="O216">
            <v>11254085.655683765</v>
          </cell>
          <cell r="P216">
            <v>2587030.9658879163</v>
          </cell>
          <cell r="Q216">
            <v>4861623.1093060775</v>
          </cell>
          <cell r="R216">
            <v>4192265.0616671746</v>
          </cell>
          <cell r="S216">
            <v>17196758.239302102</v>
          </cell>
          <cell r="T216">
            <v>2217417.017184475</v>
          </cell>
          <cell r="U216">
            <v>669358.04763890291</v>
          </cell>
        </row>
        <row r="217">
          <cell r="L217">
            <v>43</v>
          </cell>
          <cell r="M217" t="str">
            <v>Fuel Stock</v>
          </cell>
          <cell r="N217">
            <v>575838.12682024785</v>
          </cell>
          <cell r="O217">
            <v>8700195.8507311381</v>
          </cell>
          <cell r="P217">
            <v>2516743.8687479584</v>
          </cell>
          <cell r="Q217">
            <v>17243905.931475069</v>
          </cell>
          <cell r="R217">
            <v>14795101.254695127</v>
          </cell>
          <cell r="S217">
            <v>43610400.749598995</v>
          </cell>
          <cell r="T217">
            <v>6784852.8414635612</v>
          </cell>
          <cell r="U217">
            <v>2448804.6767799417</v>
          </cell>
        </row>
        <row r="218">
          <cell r="L218">
            <v>44</v>
          </cell>
          <cell r="M218" t="str">
            <v>Material &amp; Supplies</v>
          </cell>
          <cell r="N218">
            <v>1422984.2406841528</v>
          </cell>
          <cell r="O218">
            <v>31349694.812579129</v>
          </cell>
          <cell r="P218">
            <v>6381359.7166456878</v>
          </cell>
          <cell r="Q218">
            <v>23837683.258493494</v>
          </cell>
          <cell r="R218">
            <v>20704701.182152528</v>
          </cell>
          <cell r="S218">
            <v>76108721.919340476</v>
          </cell>
          <cell r="T218">
            <v>11054792.260025123</v>
          </cell>
          <cell r="U218">
            <v>3132982.076340965</v>
          </cell>
        </row>
        <row r="219">
          <cell r="L219">
            <v>45</v>
          </cell>
          <cell r="M219" t="str">
            <v>Working Capital</v>
          </cell>
          <cell r="N219">
            <v>4294579.1596392496</v>
          </cell>
          <cell r="O219">
            <v>47874675.27990827</v>
          </cell>
          <cell r="P219">
            <v>12445164.2767238</v>
          </cell>
          <cell r="Q219">
            <v>18919612.177968025</v>
          </cell>
          <cell r="R219">
            <v>16441830.487643089</v>
          </cell>
          <cell r="S219">
            <v>66633438.079022579</v>
          </cell>
          <cell r="T219">
            <v>8662200.1792673357</v>
          </cell>
          <cell r="U219">
            <v>2477781.6903249379</v>
          </cell>
        </row>
        <row r="220">
          <cell r="L220">
            <v>46</v>
          </cell>
          <cell r="M220" t="str">
            <v>Weatherization</v>
          </cell>
          <cell r="N220">
            <v>408768.05909013504</v>
          </cell>
          <cell r="O220">
            <v>-659.56623574720356</v>
          </cell>
          <cell r="P220">
            <v>2100038.7293716506</v>
          </cell>
          <cell r="Q220">
            <v>416267.61062639923</v>
          </cell>
          <cell r="R220">
            <v>396339.43058747589</v>
          </cell>
          <cell r="S220">
            <v>6556322.3983376445</v>
          </cell>
          <cell r="T220">
            <v>5594051.545794636</v>
          </cell>
          <cell r="U220">
            <v>19928.180038923318</v>
          </cell>
        </row>
        <row r="221">
          <cell r="L221">
            <v>47</v>
          </cell>
          <cell r="M221" t="str">
            <v xml:space="preserve">Misc Rate Base </v>
          </cell>
          <cell r="N221">
            <v>294257.54585847346</v>
          </cell>
          <cell r="O221">
            <v>4380157.0086926091</v>
          </cell>
          <cell r="P221">
            <v>474771.24544890749</v>
          </cell>
          <cell r="Q221">
            <v>0</v>
          </cell>
          <cell r="R221">
            <v>0</v>
          </cell>
          <cell r="S221">
            <v>0</v>
          </cell>
          <cell r="T221">
            <v>0</v>
          </cell>
          <cell r="U221">
            <v>0</v>
          </cell>
        </row>
        <row r="222">
          <cell r="L222">
            <v>48</v>
          </cell>
        </row>
        <row r="223">
          <cell r="L223">
            <v>49</v>
          </cell>
          <cell r="M223" t="str">
            <v xml:space="preserve">   Total Electric Plant:</v>
          </cell>
          <cell r="N223">
            <v>393843490.36558419</v>
          </cell>
          <cell r="O223">
            <v>4497074930.3377714</v>
          </cell>
          <cell r="P223">
            <v>1200689180.2285483</v>
          </cell>
          <cell r="Q223">
            <v>2326591022.6084023</v>
          </cell>
          <cell r="R223">
            <v>1999911509.6254468</v>
          </cell>
          <cell r="S223">
            <v>7454868160.5404081</v>
          </cell>
          <cell r="T223">
            <v>1018222815.2986109</v>
          </cell>
          <cell r="U223">
            <v>326679512.98295552</v>
          </cell>
        </row>
        <row r="224">
          <cell r="L224">
            <v>50</v>
          </cell>
        </row>
        <row r="225">
          <cell r="L225">
            <v>51</v>
          </cell>
          <cell r="M225" t="str">
            <v>Rate Base Deductions:</v>
          </cell>
        </row>
        <row r="226">
          <cell r="L226">
            <v>52</v>
          </cell>
          <cell r="M226" t="str">
            <v>Accum Prov For Deprec</v>
          </cell>
          <cell r="N226">
            <v>-152826693.41288137</v>
          </cell>
          <cell r="O226">
            <v>-1691337276.7234855</v>
          </cell>
          <cell r="P226">
            <v>-455513070.28755075</v>
          </cell>
          <cell r="Q226">
            <v>-879920227.30174887</v>
          </cell>
          <cell r="R226">
            <v>-756325611.02722955</v>
          </cell>
          <cell r="S226">
            <v>-2623054396.4685593</v>
          </cell>
          <cell r="T226">
            <v>-387558957.21713632</v>
          </cell>
          <cell r="U226">
            <v>-123594616.27451937</v>
          </cell>
        </row>
        <row r="227">
          <cell r="L227">
            <v>53</v>
          </cell>
          <cell r="M227" t="str">
            <v>Accum Prov For Amort</v>
          </cell>
          <cell r="N227">
            <v>-10324749.58527774</v>
          </cell>
          <cell r="O227">
            <v>-126907043.87070373</v>
          </cell>
          <cell r="P227">
            <v>-32275734.255299926</v>
          </cell>
          <cell r="Q227">
            <v>-51854664.295759693</v>
          </cell>
          <cell r="R227">
            <v>-45592413.330981344</v>
          </cell>
          <cell r="S227">
            <v>-161924814.3183862</v>
          </cell>
          <cell r="T227">
            <v>-21041538.195306227</v>
          </cell>
          <cell r="U227">
            <v>-6262250.9647783469</v>
          </cell>
        </row>
        <row r="228">
          <cell r="L228">
            <v>54</v>
          </cell>
          <cell r="M228" t="str">
            <v>Accum Def Income Tax</v>
          </cell>
          <cell r="N228">
            <v>-34476087.604964301</v>
          </cell>
          <cell r="O228">
            <v>-371666372.68181461</v>
          </cell>
          <cell r="P228">
            <v>-88855752.481450364</v>
          </cell>
          <cell r="Q228">
            <v>-155919475.35228878</v>
          </cell>
          <cell r="R228">
            <v>-130232952.61759609</v>
          </cell>
          <cell r="S228">
            <v>-565555972.11549258</v>
          </cell>
          <cell r="T228">
            <v>-80027600.770381257</v>
          </cell>
          <cell r="U228">
            <v>-25686522.734692682</v>
          </cell>
        </row>
        <row r="229">
          <cell r="L229">
            <v>55</v>
          </cell>
          <cell r="M229" t="str">
            <v>Unamortized ITC</v>
          </cell>
          <cell r="N229">
            <v>-485987.87262933265</v>
          </cell>
          <cell r="O229">
            <v>-7045038.4936113218</v>
          </cell>
          <cell r="P229">
            <v>-1439630.7646533309</v>
          </cell>
          <cell r="Q229">
            <v>-1400533.0246153311</v>
          </cell>
          <cell r="R229">
            <v>-1349474.934647331</v>
          </cell>
          <cell r="S229">
            <v>-177010.35437666654</v>
          </cell>
          <cell r="T229">
            <v>-52729.176629999958</v>
          </cell>
          <cell r="U229">
            <v>-51058.089967999957</v>
          </cell>
        </row>
        <row r="230">
          <cell r="L230">
            <v>56</v>
          </cell>
          <cell r="M230" t="str">
            <v>Customer Adv For Const</v>
          </cell>
          <cell r="N230">
            <v>72279.237831746432</v>
          </cell>
          <cell r="O230">
            <v>-77901.235620867694</v>
          </cell>
          <cell r="P230">
            <v>206261.66434642594</v>
          </cell>
          <cell r="Q230">
            <v>-4383409.1810825616</v>
          </cell>
          <cell r="R230">
            <v>-3334655.9585801507</v>
          </cell>
          <cell r="S230">
            <v>-12435484.812841244</v>
          </cell>
          <cell r="T230">
            <v>-242622.92722368348</v>
          </cell>
          <cell r="U230">
            <v>-1048753.2225024106</v>
          </cell>
        </row>
        <row r="231">
          <cell r="L231">
            <v>57</v>
          </cell>
          <cell r="M231" t="str">
            <v>Customer Service Deposits</v>
          </cell>
          <cell r="N231">
            <v>0</v>
          </cell>
          <cell r="O231">
            <v>0</v>
          </cell>
          <cell r="P231">
            <v>0</v>
          </cell>
          <cell r="Q231">
            <v>0</v>
          </cell>
          <cell r="R231">
            <v>0</v>
          </cell>
          <cell r="S231">
            <v>0</v>
          </cell>
          <cell r="T231">
            <v>0</v>
          </cell>
          <cell r="U231">
            <v>0</v>
          </cell>
        </row>
        <row r="232">
          <cell r="L232">
            <v>58</v>
          </cell>
          <cell r="M232" t="str">
            <v>Misc Rate Base Deductions</v>
          </cell>
          <cell r="N232">
            <v>-1430169.9403596641</v>
          </cell>
          <cell r="O232">
            <v>-17743277.136641763</v>
          </cell>
          <cell r="P232">
            <v>-4709705.5381272128</v>
          </cell>
          <cell r="Q232">
            <v>-8538060.2185078822</v>
          </cell>
          <cell r="R232">
            <v>-7377891.3963859901</v>
          </cell>
          <cell r="S232">
            <v>-25857754.273543406</v>
          </cell>
          <cell r="T232">
            <v>-3707991.0253507737</v>
          </cell>
          <cell r="U232">
            <v>-1160168.8221218926</v>
          </cell>
        </row>
        <row r="233">
          <cell r="L233">
            <v>59</v>
          </cell>
        </row>
        <row r="234">
          <cell r="L234">
            <v>60</v>
          </cell>
          <cell r="M234" t="str">
            <v xml:space="preserve">     Total Rate Base Deductions</v>
          </cell>
          <cell r="N234">
            <v>-199471409.17828068</v>
          </cell>
          <cell r="O234">
            <v>-2214776910.1418781</v>
          </cell>
          <cell r="P234">
            <v>-582587631.6627351</v>
          </cell>
          <cell r="Q234">
            <v>-1102016369.3740032</v>
          </cell>
          <cell r="R234">
            <v>-944212999.26542044</v>
          </cell>
          <cell r="S234">
            <v>-3389005432.3431997</v>
          </cell>
          <cell r="T234">
            <v>-492631439.31202829</v>
          </cell>
          <cell r="U234">
            <v>-157803370.10858271</v>
          </cell>
        </row>
        <row r="235">
          <cell r="L235">
            <v>61</v>
          </cell>
        </row>
        <row r="236">
          <cell r="L236">
            <v>62</v>
          </cell>
          <cell r="M236" t="str">
            <v xml:space="preserve">   Total Rate Base:</v>
          </cell>
          <cell r="N236">
            <v>194372081.18730351</v>
          </cell>
          <cell r="O236">
            <v>2282298020.1958933</v>
          </cell>
          <cell r="P236">
            <v>618101548.56581318</v>
          </cell>
          <cell r="Q236">
            <v>1224574653.2343991</v>
          </cell>
          <cell r="R236">
            <v>1055698510.3600264</v>
          </cell>
          <cell r="S236">
            <v>4065862728.1972084</v>
          </cell>
          <cell r="T236">
            <v>525591375.98658264</v>
          </cell>
          <cell r="U236">
            <v>168876142.87437281</v>
          </cell>
        </row>
        <row r="237">
          <cell r="L237">
            <v>63</v>
          </cell>
        </row>
        <row r="238">
          <cell r="L238">
            <v>64</v>
          </cell>
        </row>
        <row r="239">
          <cell r="L239">
            <v>65</v>
          </cell>
        </row>
        <row r="240">
          <cell r="L240">
            <v>66</v>
          </cell>
        </row>
        <row r="241">
          <cell r="L241">
            <v>67</v>
          </cell>
          <cell r="M241" t="str">
            <v>TAX CALCULATION:</v>
          </cell>
        </row>
        <row r="242">
          <cell r="L242">
            <v>68</v>
          </cell>
          <cell r="M242" t="str">
            <v>Operating Revenue</v>
          </cell>
        </row>
        <row r="243">
          <cell r="L243">
            <v>69</v>
          </cell>
          <cell r="M243" t="str">
            <v>Other Deductions</v>
          </cell>
        </row>
        <row r="244">
          <cell r="L244">
            <v>70</v>
          </cell>
          <cell r="M244" t="str">
            <v>Interest (AFUDC)</v>
          </cell>
          <cell r="N244">
            <v>-1010225.6662520111</v>
          </cell>
          <cell r="O244">
            <v>-11776816.51031982</v>
          </cell>
          <cell r="P244">
            <v>-3140569.6544362712</v>
          </cell>
          <cell r="R244">
            <v>-5173271.1010654038</v>
          </cell>
          <cell r="S244">
            <v>-20253937.863352448</v>
          </cell>
          <cell r="T244">
            <v>-2611812.631759353</v>
          </cell>
          <cell r="U244">
            <v>-853597.63067418325</v>
          </cell>
        </row>
        <row r="245">
          <cell r="L245">
            <v>71</v>
          </cell>
          <cell r="M245" t="str">
            <v>Interest</v>
          </cell>
          <cell r="N245">
            <v>6643946.5583185395</v>
          </cell>
          <cell r="O245">
            <v>77452535.74083063</v>
          </cell>
          <cell r="P245">
            <v>20654570.205253847</v>
          </cell>
          <cell r="Q245">
            <v>39636880.258880608</v>
          </cell>
          <cell r="R245">
            <v>34023028.59190876</v>
          </cell>
          <cell r="S245">
            <v>133203981.30337067</v>
          </cell>
          <cell r="T245">
            <v>17177096.291890908</v>
          </cell>
          <cell r="U245">
            <v>5613851.6669718483</v>
          </cell>
        </row>
        <row r="246">
          <cell r="L246">
            <v>72</v>
          </cell>
          <cell r="M246" t="str">
            <v>Schedule "M" Addition</v>
          </cell>
          <cell r="N246">
            <v>22947148.722242586</v>
          </cell>
          <cell r="O246">
            <v>246882999.28594142</v>
          </cell>
          <cell r="P246">
            <v>64341052.459853157</v>
          </cell>
          <cell r="Q246">
            <v>105406337.18158698</v>
          </cell>
          <cell r="R246">
            <v>89953727.490022525</v>
          </cell>
          <cell r="S246">
            <v>340376769.20689952</v>
          </cell>
          <cell r="T246">
            <v>44987117.181632355</v>
          </cell>
          <cell r="U246">
            <v>15452609.691564448</v>
          </cell>
        </row>
        <row r="247">
          <cell r="L247">
            <v>73</v>
          </cell>
          <cell r="M247" t="str">
            <v>Schedule "M" Deduction</v>
          </cell>
          <cell r="N247">
            <v>32497216.89390694</v>
          </cell>
          <cell r="O247">
            <v>386320537.62323135</v>
          </cell>
          <cell r="P247">
            <v>107216318.05015349</v>
          </cell>
          <cell r="Q247">
            <v>173942962.78434196</v>
          </cell>
          <cell r="R247">
            <v>153502363.4382025</v>
          </cell>
          <cell r="S247">
            <v>487498451.86231428</v>
          </cell>
          <cell r="T247">
            <v>64922901.594647318</v>
          </cell>
          <cell r="U247">
            <v>20440599.34613945</v>
          </cell>
        </row>
        <row r="248">
          <cell r="L248">
            <v>74</v>
          </cell>
          <cell r="M248" t="str">
            <v>Income Before Tax</v>
          </cell>
        </row>
        <row r="249">
          <cell r="L249">
            <v>75</v>
          </cell>
        </row>
        <row r="250">
          <cell r="L250">
            <v>76</v>
          </cell>
          <cell r="M250" t="str">
            <v>State Income Taxes</v>
          </cell>
        </row>
        <row r="251">
          <cell r="L251">
            <v>77</v>
          </cell>
          <cell r="M251" t="str">
            <v>Taxable Income</v>
          </cell>
        </row>
        <row r="252">
          <cell r="L252">
            <v>78</v>
          </cell>
        </row>
        <row r="253">
          <cell r="L253">
            <v>79</v>
          </cell>
          <cell r="M253" t="str">
            <v>Federal Income Taxes</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Data"/>
      <sheetName val="NPC"/>
      <sheetName val="Hermiston"/>
      <sheetName val="Ramp Loss"/>
      <sheetName val="GRID LTC ($)"/>
      <sheetName val="GRID LTC (MWH)"/>
      <sheetName val="GRID Emergency Purchase (MWh)"/>
      <sheetName val="GRID Emergency Purchase ($)"/>
      <sheetName val="GRID Transmission Costs ($)"/>
      <sheetName val="GRID Fuel Price ($MMBtu)"/>
      <sheetName val="GRID Fuel Used (MMBtu)"/>
      <sheetName val="GRID Thermal Fuel Burn ($)"/>
      <sheetName val="GRID Thermal Generation (MWH)"/>
      <sheetName val="GRID Hydro Generation (MWH)"/>
      <sheetName val="GRID Purchases (MWH)"/>
      <sheetName val="GRID Purchases ($)"/>
      <sheetName val="GRID Sales (MWH)"/>
      <sheetName val="GRID Sales ($)"/>
      <sheetName val="GRID Nameplate (MW)"/>
      <sheetName val="GRID Load (MWH)"/>
      <sheetName val="GRID ST Firm Sales (MWH)"/>
      <sheetName val="GRID ST Firm Sales ($)"/>
      <sheetName val="GRID ST Firm Purchases (MWH)"/>
      <sheetName val="GRID ST Firm Purchases ($)"/>
      <sheetName val="Wind Integration"/>
      <sheetName val="MacroBuilder"/>
    </sheetNames>
    <sheetDataSet>
      <sheetData sheetId="0">
        <row r="2">
          <cell r="I2" t="str">
            <v>X</v>
          </cell>
        </row>
      </sheetData>
      <sheetData sheetId="1"/>
      <sheetData sheetId="2">
        <row r="2">
          <cell r="A2" t="str">
            <v>Hermiston Owned</v>
          </cell>
        </row>
        <row r="41">
          <cell r="A41">
            <v>37196</v>
          </cell>
          <cell r="B41">
            <v>0.44227329059218473</v>
          </cell>
          <cell r="C41">
            <v>0.61387460599846122</v>
          </cell>
          <cell r="D41">
            <v>1004179.2613892992</v>
          </cell>
          <cell r="E41">
            <v>3772827.7686261572</v>
          </cell>
        </row>
        <row r="42">
          <cell r="A42">
            <v>37561</v>
          </cell>
          <cell r="B42">
            <v>0.46217558866883307</v>
          </cell>
          <cell r="C42">
            <v>0.6476377093283765</v>
          </cell>
          <cell r="D42">
            <v>1004179.2613892992</v>
          </cell>
          <cell r="E42">
            <v>3794489.9162111911</v>
          </cell>
        </row>
        <row r="43">
          <cell r="A43">
            <v>37926</v>
          </cell>
          <cell r="B43">
            <v>0.48297349015893043</v>
          </cell>
          <cell r="C43">
            <v>0.68325778334143727</v>
          </cell>
          <cell r="D43">
            <v>1004179.2613892992</v>
          </cell>
          <cell r="E43">
            <v>3817126.860437551</v>
          </cell>
        </row>
        <row r="44">
          <cell r="A44">
            <v>38292</v>
          </cell>
          <cell r="B44">
            <v>0.50470729721608232</v>
          </cell>
          <cell r="C44">
            <v>0.72083696142521614</v>
          </cell>
          <cell r="D44">
            <v>1004179.2613892992</v>
          </cell>
          <cell r="E44">
            <v>3840782.4671540973</v>
          </cell>
        </row>
        <row r="45">
          <cell r="A45">
            <v>38657</v>
          </cell>
          <cell r="B45">
            <v>0.52741912559080595</v>
          </cell>
          <cell r="C45">
            <v>0.76048299430360311</v>
          </cell>
          <cell r="D45">
            <v>1004179.2613892992</v>
          </cell>
          <cell r="E45">
            <v>3865502.5761728878</v>
          </cell>
        </row>
        <row r="46">
          <cell r="A46">
            <v>39022</v>
          </cell>
          <cell r="B46">
            <v>0.55115298624239217</v>
          </cell>
          <cell r="C46">
            <v>0.80230955899030121</v>
          </cell>
          <cell r="D46">
            <v>1004179.2613892992</v>
          </cell>
          <cell r="E46">
            <v>3891335.0900975247</v>
          </cell>
        </row>
        <row r="47">
          <cell r="A47">
            <v>39387</v>
          </cell>
          <cell r="B47">
            <v>0.57595487062329975</v>
          </cell>
          <cell r="C47">
            <v>0.84643658473476779</v>
          </cell>
          <cell r="D47">
            <v>1004179.2613892992</v>
          </cell>
          <cell r="E47">
            <v>3918330.0671487697</v>
          </cell>
        </row>
        <row r="48">
          <cell r="A48">
            <v>39753</v>
          </cell>
          <cell r="B48">
            <v>0.6018728398013482</v>
          </cell>
          <cell r="C48">
            <v>0.8929905968951799</v>
          </cell>
          <cell r="D48">
            <v>1004179.2613892992</v>
          </cell>
          <cell r="E48">
            <v>3946539.8181673209</v>
          </cell>
        </row>
        <row r="49">
          <cell r="A49">
            <v>40118</v>
          </cell>
          <cell r="B49">
            <v>0.62895711759240869</v>
          </cell>
          <cell r="C49">
            <v>0.94210507972441482</v>
          </cell>
          <cell r="D49">
            <v>1004179.2613892992</v>
          </cell>
          <cell r="E49">
            <v>3976019.0079817064</v>
          </cell>
        </row>
        <row r="50">
          <cell r="A50">
            <v>40483</v>
          </cell>
          <cell r="B50">
            <v>0.65726018788406704</v>
          </cell>
          <cell r="C50">
            <v>0.99392085910925754</v>
          </cell>
          <cell r="D50">
            <v>1004179.2613892992</v>
          </cell>
          <cell r="E50">
            <v>4006824.7613377399</v>
          </cell>
        </row>
        <row r="51">
          <cell r="A51">
            <v>40848</v>
          </cell>
          <cell r="B51">
            <v>0.68683689633884992</v>
          </cell>
          <cell r="C51">
            <v>0</v>
          </cell>
          <cell r="D51">
            <v>1004179.2613892992</v>
          </cell>
          <cell r="E51">
            <v>4039016.7735947943</v>
          </cell>
        </row>
        <row r="52">
          <cell r="A52">
            <v>41214</v>
          </cell>
          <cell r="B52">
            <v>0.7177445566740982</v>
          </cell>
          <cell r="C52">
            <v>0</v>
          </cell>
          <cell r="D52">
            <v>1004179.2613892992</v>
          </cell>
          <cell r="E52">
            <v>4072657.4264034168</v>
          </cell>
        </row>
        <row r="53">
          <cell r="A53">
            <v>41579</v>
          </cell>
          <cell r="B53">
            <v>0.75004306172443236</v>
          </cell>
          <cell r="C53">
            <v>0</v>
          </cell>
          <cell r="D53">
            <v>1004179.2613892992</v>
          </cell>
          <cell r="E53">
            <v>4107811.9085884267</v>
          </cell>
        </row>
        <row r="54">
          <cell r="A54">
            <v>41944</v>
          </cell>
          <cell r="B54">
            <v>0.78379499950203191</v>
          </cell>
          <cell r="C54">
            <v>0</v>
          </cell>
          <cell r="D54">
            <v>1004179.2613892992</v>
          </cell>
          <cell r="E54">
            <v>4144548.3424717626</v>
          </cell>
        </row>
        <row r="55">
          <cell r="A55">
            <v>42309</v>
          </cell>
          <cell r="B55">
            <v>0.81906577447962303</v>
          </cell>
          <cell r="C55">
            <v>0</v>
          </cell>
          <cell r="D55">
            <v>1004179.2613892992</v>
          </cell>
          <cell r="E55">
            <v>4182937.9158798479</v>
          </cell>
        </row>
        <row r="56">
          <cell r="A56">
            <v>42675</v>
          </cell>
        </row>
      </sheetData>
      <sheetData sheetId="3">
        <row r="18">
          <cell r="E18">
            <v>-240016.45099685763</v>
          </cell>
        </row>
      </sheetData>
      <sheetData sheetId="4">
        <row r="1">
          <cell r="A1" t="str">
            <v>Contract</v>
          </cell>
        </row>
      </sheetData>
      <sheetData sheetId="5">
        <row r="1">
          <cell r="A1" t="str">
            <v>Contract</v>
          </cell>
        </row>
      </sheetData>
      <sheetData sheetId="6">
        <row r="2">
          <cell r="B2">
            <v>0</v>
          </cell>
        </row>
      </sheetData>
      <sheetData sheetId="7">
        <row r="2">
          <cell r="B2">
            <v>0</v>
          </cell>
        </row>
      </sheetData>
      <sheetData sheetId="8">
        <row r="2">
          <cell r="B2">
            <v>0</v>
          </cell>
        </row>
      </sheetData>
      <sheetData sheetId="9">
        <row r="1">
          <cell r="A1" t="str">
            <v>Facility</v>
          </cell>
        </row>
      </sheetData>
      <sheetData sheetId="10">
        <row r="1">
          <cell r="A1" t="str">
            <v>Facility</v>
          </cell>
        </row>
      </sheetData>
      <sheetData sheetId="11">
        <row r="1">
          <cell r="A1" t="str">
            <v>Facility</v>
          </cell>
        </row>
      </sheetData>
      <sheetData sheetId="12">
        <row r="1">
          <cell r="A1" t="str">
            <v>Facility</v>
          </cell>
        </row>
      </sheetData>
      <sheetData sheetId="13">
        <row r="1">
          <cell r="A1" t="str">
            <v>Unit</v>
          </cell>
        </row>
      </sheetData>
      <sheetData sheetId="14">
        <row r="1">
          <cell r="A1" t="str">
            <v>Transmission Area</v>
          </cell>
        </row>
      </sheetData>
      <sheetData sheetId="15">
        <row r="1">
          <cell r="A1" t="str">
            <v>Transmission Area</v>
          </cell>
        </row>
      </sheetData>
      <sheetData sheetId="16">
        <row r="1">
          <cell r="A1" t="str">
            <v>Transmission Area</v>
          </cell>
        </row>
      </sheetData>
      <sheetData sheetId="17">
        <row r="1">
          <cell r="A1" t="str">
            <v>Transmission Area</v>
          </cell>
        </row>
      </sheetData>
      <sheetData sheetId="18">
        <row r="1">
          <cell r="A1" t="str">
            <v>Facility</v>
          </cell>
        </row>
      </sheetData>
      <sheetData sheetId="19">
        <row r="2">
          <cell r="B2">
            <v>114040.516</v>
          </cell>
        </row>
      </sheetData>
      <sheetData sheetId="20">
        <row r="1">
          <cell r="A1" t="str">
            <v>Transmission Area</v>
          </cell>
        </row>
      </sheetData>
      <sheetData sheetId="21">
        <row r="1">
          <cell r="A1" t="str">
            <v>Transmission Area</v>
          </cell>
        </row>
      </sheetData>
      <sheetData sheetId="22">
        <row r="1">
          <cell r="A1" t="str">
            <v>Transmission Area</v>
          </cell>
        </row>
      </sheetData>
      <sheetData sheetId="23">
        <row r="1">
          <cell r="A1" t="str">
            <v>Transmission Area</v>
          </cell>
        </row>
      </sheetData>
      <sheetData sheetId="24">
        <row r="4">
          <cell r="B4">
            <v>2007</v>
          </cell>
        </row>
      </sheetData>
      <sheetData sheetId="2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otal Adj"/>
      <sheetName val="Restating Adj"/>
      <sheetName val="Pro Forma Adj"/>
      <sheetName val="Interest Calc"/>
      <sheetName val="Variables"/>
      <sheetName val="Check Sheet"/>
      <sheetName val="Exhibit No.__(NCS-2) pg 1"/>
      <sheetName val="Exhibit No.__(NCS-2) pg 2-3"/>
      <sheetName val="Page 1.4"/>
      <sheetName val="Page 1.5"/>
      <sheetName val="Page 1.6"/>
    </sheetNames>
    <sheetDataSet>
      <sheetData sheetId="0">
        <row r="37">
          <cell r="B37">
            <v>40389777.94615829</v>
          </cell>
          <cell r="F37">
            <v>54457863.068584561</v>
          </cell>
        </row>
        <row r="64">
          <cell r="B64">
            <v>788256371.82205129</v>
          </cell>
          <cell r="F64">
            <v>812604389.17810583</v>
          </cell>
        </row>
        <row r="67">
          <cell r="B67">
            <v>5.0710212460143671E-2</v>
          </cell>
          <cell r="F67">
            <v>8.120907023447152E-2</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CECE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22"/>
  <sheetViews>
    <sheetView tabSelected="1" view="pageBreakPreview" zoomScale="80" zoomScaleNormal="100" zoomScaleSheetLayoutView="80" workbookViewId="0">
      <selection activeCell="F29" sqref="F29"/>
    </sheetView>
  </sheetViews>
  <sheetFormatPr defaultColWidth="10" defaultRowHeight="12.75"/>
  <cols>
    <col min="1" max="1" width="2.5703125" style="8" customWidth="1"/>
    <col min="2" max="2" width="7.140625" style="8" customWidth="1"/>
    <col min="3" max="3" width="27" style="8" customWidth="1"/>
    <col min="4" max="4" width="9.7109375" style="8" customWidth="1"/>
    <col min="5" max="5" width="6.42578125" style="8" customWidth="1"/>
    <col min="6" max="6" width="14.42578125" style="8" customWidth="1"/>
    <col min="7" max="7" width="11.140625" style="8" customWidth="1"/>
    <col min="8" max="8" width="11.28515625" style="8" customWidth="1"/>
    <col min="9" max="9" width="13" style="8" customWidth="1"/>
    <col min="10" max="10" width="8.28515625" style="8" customWidth="1"/>
    <col min="11" max="11" width="8.7109375" style="6" customWidth="1"/>
    <col min="12" max="12" width="28.5703125" style="7" customWidth="1"/>
    <col min="13" max="14" width="10" style="8" customWidth="1"/>
    <col min="15" max="15" width="10" style="8"/>
    <col min="16" max="24" width="14.42578125" style="34" customWidth="1"/>
    <col min="25" max="16384" width="10" style="8"/>
  </cols>
  <sheetData>
    <row r="1" spans="1:24" ht="12" customHeight="1">
      <c r="A1" s="1"/>
      <c r="B1" s="2" t="s">
        <v>0</v>
      </c>
      <c r="C1" s="1"/>
      <c r="D1" s="3"/>
      <c r="E1" s="3"/>
      <c r="F1" s="3"/>
      <c r="G1" s="3"/>
      <c r="H1" s="3"/>
      <c r="I1" s="4" t="s">
        <v>1</v>
      </c>
      <c r="J1" s="5">
        <v>6.4</v>
      </c>
    </row>
    <row r="2" spans="1:24" ht="12" customHeight="1">
      <c r="A2" s="1"/>
      <c r="B2" s="2" t="s">
        <v>98</v>
      </c>
      <c r="C2" s="1"/>
      <c r="D2" s="3"/>
      <c r="E2" s="3"/>
      <c r="F2" s="3"/>
      <c r="G2" s="3"/>
      <c r="H2" s="3"/>
      <c r="I2" s="3"/>
      <c r="J2" s="5"/>
    </row>
    <row r="3" spans="1:24" ht="12" customHeight="1">
      <c r="A3" s="1"/>
      <c r="B3" s="2" t="s">
        <v>159</v>
      </c>
      <c r="C3" s="1"/>
      <c r="D3" s="3"/>
      <c r="E3" s="3"/>
      <c r="F3" s="3"/>
      <c r="G3" s="3"/>
      <c r="H3" s="3"/>
      <c r="I3" s="3"/>
      <c r="J3" s="5"/>
    </row>
    <row r="4" spans="1:24" ht="12" customHeight="1">
      <c r="A4" s="1"/>
      <c r="B4" s="9"/>
      <c r="C4" s="1"/>
      <c r="D4" s="3"/>
      <c r="E4" s="3"/>
      <c r="F4" s="3"/>
      <c r="G4" s="3"/>
      <c r="H4" s="3"/>
      <c r="I4" s="3"/>
      <c r="J4" s="5"/>
      <c r="P4" s="226"/>
      <c r="Q4" s="226"/>
      <c r="R4" s="226"/>
      <c r="S4" s="226"/>
      <c r="U4" s="226"/>
      <c r="V4" s="226"/>
      <c r="W4" s="226"/>
      <c r="X4" s="226"/>
    </row>
    <row r="5" spans="1:24" ht="12" customHeight="1">
      <c r="A5" s="1"/>
      <c r="B5" s="1"/>
      <c r="C5" s="1"/>
      <c r="D5" s="3"/>
      <c r="E5" s="3"/>
      <c r="F5" s="3"/>
      <c r="G5" s="3"/>
      <c r="H5" s="3"/>
      <c r="I5" s="3"/>
      <c r="J5" s="5"/>
      <c r="P5" s="15"/>
      <c r="R5" s="15"/>
      <c r="U5" s="15"/>
      <c r="W5" s="15"/>
    </row>
    <row r="6" spans="1:24" ht="12" customHeight="1">
      <c r="A6" s="1"/>
      <c r="B6" s="1"/>
      <c r="C6" s="1"/>
      <c r="D6" s="3"/>
      <c r="E6" s="3"/>
      <c r="F6" s="3" t="s">
        <v>2</v>
      </c>
      <c r="G6" s="3"/>
      <c r="H6" s="3"/>
      <c r="I6" s="1" t="s">
        <v>3</v>
      </c>
      <c r="J6" s="5"/>
      <c r="P6" s="15"/>
      <c r="R6" s="15"/>
      <c r="U6" s="15"/>
      <c r="W6" s="15"/>
    </row>
    <row r="7" spans="1:24" ht="12" customHeight="1">
      <c r="A7" s="1"/>
      <c r="B7" s="1"/>
      <c r="C7" s="1"/>
      <c r="D7" s="11" t="s">
        <v>4</v>
      </c>
      <c r="E7" s="11" t="s">
        <v>5</v>
      </c>
      <c r="F7" s="11" t="s">
        <v>6</v>
      </c>
      <c r="G7" s="11" t="s">
        <v>7</v>
      </c>
      <c r="H7" s="11" t="s">
        <v>8</v>
      </c>
      <c r="I7" s="11" t="s">
        <v>9</v>
      </c>
      <c r="J7" s="12" t="s">
        <v>10</v>
      </c>
      <c r="P7" s="227"/>
      <c r="Q7" s="227"/>
      <c r="R7" s="227"/>
      <c r="S7" s="227"/>
      <c r="U7" s="227"/>
      <c r="V7" s="227"/>
      <c r="W7" s="227"/>
      <c r="X7" s="227"/>
    </row>
    <row r="8" spans="1:24" ht="12" customHeight="1">
      <c r="A8" s="13"/>
      <c r="B8" s="14" t="s">
        <v>11</v>
      </c>
      <c r="C8" s="13"/>
      <c r="D8" s="10"/>
      <c r="E8" s="10"/>
      <c r="F8" s="15"/>
      <c r="G8" s="10"/>
      <c r="H8" s="15"/>
      <c r="I8" s="16"/>
      <c r="J8" s="5"/>
      <c r="P8" s="15"/>
      <c r="R8" s="15"/>
      <c r="U8" s="15"/>
      <c r="W8" s="15"/>
    </row>
    <row r="9" spans="1:24" s="302" customFormat="1" ht="12" customHeight="1">
      <c r="A9" s="292"/>
      <c r="B9" s="293" t="s">
        <v>12</v>
      </c>
      <c r="C9" s="292"/>
      <c r="D9" s="294" t="s">
        <v>13</v>
      </c>
      <c r="E9" s="295" t="s">
        <v>14</v>
      </c>
      <c r="F9" s="296">
        <f>'Page 6.4.1'!F11:G11</f>
        <v>43603531.67095793</v>
      </c>
      <c r="G9" s="294" t="s">
        <v>15</v>
      </c>
      <c r="H9" s="297">
        <v>0.22437004168265501</v>
      </c>
      <c r="I9" s="298">
        <f>F9*H9</f>
        <v>9783326.2185237985</v>
      </c>
      <c r="J9" s="299" t="s">
        <v>16</v>
      </c>
      <c r="K9" s="300"/>
      <c r="L9" s="301"/>
      <c r="P9" s="303"/>
      <c r="Q9" s="296"/>
      <c r="R9" s="303"/>
      <c r="S9" s="296"/>
      <c r="T9" s="304"/>
      <c r="U9" s="303"/>
      <c r="V9" s="296"/>
      <c r="W9" s="303"/>
      <c r="X9" s="296"/>
    </row>
    <row r="10" spans="1:24" s="302" customFormat="1" ht="12" customHeight="1">
      <c r="A10" s="292"/>
      <c r="B10" s="305"/>
      <c r="C10" s="292"/>
      <c r="D10" s="294" t="s">
        <v>13</v>
      </c>
      <c r="E10" s="295" t="s">
        <v>14</v>
      </c>
      <c r="F10" s="306">
        <f>'Page 6.4.1'!F17:G17</f>
        <v>1204153.4208551557</v>
      </c>
      <c r="G10" s="294" t="s">
        <v>17</v>
      </c>
      <c r="H10" s="297">
        <v>0.22565052397253504</v>
      </c>
      <c r="I10" s="307">
        <f>F10*H10</f>
        <v>271717.85035928641</v>
      </c>
      <c r="J10" s="299" t="s">
        <v>16</v>
      </c>
      <c r="K10" s="300"/>
      <c r="L10" s="301"/>
      <c r="P10" s="303"/>
      <c r="Q10" s="296"/>
      <c r="R10" s="303"/>
      <c r="S10" s="296"/>
      <c r="T10" s="304"/>
      <c r="U10" s="303"/>
      <c r="V10" s="296"/>
      <c r="W10" s="303"/>
      <c r="X10" s="296"/>
    </row>
    <row r="11" spans="1:24" s="302" customFormat="1" ht="12" customHeight="1">
      <c r="A11" s="292"/>
      <c r="B11" s="308"/>
      <c r="C11" s="309"/>
      <c r="D11" s="310"/>
      <c r="E11" s="300"/>
      <c r="F11" s="296">
        <f>SUM(F9:F10)</f>
        <v>44807685.091813087</v>
      </c>
      <c r="G11" s="310"/>
      <c r="H11" s="297"/>
      <c r="I11" s="296">
        <f>SUM(I9:I10)</f>
        <v>10055044.068883086</v>
      </c>
      <c r="J11" s="311"/>
      <c r="K11" s="300"/>
      <c r="L11" s="301"/>
      <c r="P11" s="303"/>
      <c r="Q11" s="296"/>
      <c r="R11" s="303"/>
      <c r="S11" s="296"/>
      <c r="T11" s="304"/>
      <c r="U11" s="303"/>
      <c r="V11" s="296"/>
      <c r="W11" s="303"/>
      <c r="X11" s="296"/>
    </row>
    <row r="12" spans="1:24" ht="12" customHeight="1">
      <c r="A12" s="13"/>
      <c r="B12" s="21"/>
      <c r="C12" s="13"/>
      <c r="D12" s="10"/>
      <c r="E12" s="10"/>
      <c r="F12" s="17"/>
      <c r="G12" s="15"/>
      <c r="H12" s="18"/>
      <c r="I12" s="25"/>
      <c r="J12" s="24"/>
      <c r="L12" s="20"/>
      <c r="P12" s="26"/>
      <c r="Q12" s="17"/>
      <c r="R12" s="26"/>
      <c r="S12" s="17"/>
      <c r="U12" s="26"/>
      <c r="V12" s="17"/>
      <c r="W12" s="26"/>
      <c r="X12" s="17"/>
    </row>
    <row r="13" spans="1:24" ht="12" customHeight="1">
      <c r="A13" s="13"/>
      <c r="B13" s="14" t="s">
        <v>18</v>
      </c>
      <c r="C13" s="13"/>
      <c r="D13" s="10"/>
      <c r="E13" s="10"/>
      <c r="F13" s="17"/>
      <c r="G13" s="15"/>
      <c r="H13" s="18"/>
      <c r="I13" s="25"/>
      <c r="J13" s="24"/>
      <c r="L13" s="20"/>
      <c r="P13" s="26"/>
      <c r="Q13" s="17"/>
      <c r="R13" s="26"/>
      <c r="S13" s="17"/>
      <c r="U13" s="26"/>
      <c r="V13" s="17"/>
      <c r="W13" s="26"/>
      <c r="X13" s="17"/>
    </row>
    <row r="14" spans="1:24" s="349" customFormat="1" ht="12" customHeight="1">
      <c r="A14" s="338"/>
      <c r="B14" s="339" t="s">
        <v>19</v>
      </c>
      <c r="C14" s="338"/>
      <c r="D14" s="340" t="s">
        <v>20</v>
      </c>
      <c r="E14" s="341" t="s">
        <v>14</v>
      </c>
      <c r="F14" s="342">
        <f>-F9</f>
        <v>-43603531.67095793</v>
      </c>
      <c r="G14" s="340" t="s">
        <v>15</v>
      </c>
      <c r="H14" s="343">
        <v>0.22437004168265501</v>
      </c>
      <c r="I14" s="344">
        <f>F14*H14</f>
        <v>-9783326.2185237985</v>
      </c>
      <c r="J14" s="345" t="s">
        <v>133</v>
      </c>
      <c r="K14" s="346"/>
      <c r="L14" s="347"/>
      <c r="M14" s="348"/>
      <c r="N14" s="348"/>
      <c r="P14" s="342"/>
      <c r="Q14" s="342"/>
      <c r="R14" s="342"/>
      <c r="S14" s="342"/>
      <c r="T14" s="350"/>
      <c r="U14" s="342"/>
      <c r="V14" s="342"/>
      <c r="W14" s="342"/>
      <c r="X14" s="342"/>
    </row>
    <row r="15" spans="1:24" s="349" customFormat="1" ht="12" customHeight="1">
      <c r="A15" s="338"/>
      <c r="B15" s="339"/>
      <c r="C15" s="338"/>
      <c r="D15" s="340" t="s">
        <v>20</v>
      </c>
      <c r="E15" s="341" t="s">
        <v>14</v>
      </c>
      <c r="F15" s="351">
        <f>-F10</f>
        <v>-1204153.4208551557</v>
      </c>
      <c r="G15" s="352" t="s">
        <v>17</v>
      </c>
      <c r="H15" s="343">
        <v>0.22565052397253504</v>
      </c>
      <c r="I15" s="353">
        <f>F15*H15</f>
        <v>-271717.85035928641</v>
      </c>
      <c r="J15" s="345" t="s">
        <v>133</v>
      </c>
      <c r="K15" s="346"/>
      <c r="L15" s="347"/>
      <c r="M15" s="348"/>
      <c r="N15" s="348"/>
      <c r="P15" s="342"/>
      <c r="Q15" s="342"/>
      <c r="R15" s="342"/>
      <c r="S15" s="342"/>
      <c r="T15" s="350"/>
      <c r="U15" s="342"/>
      <c r="V15" s="342"/>
      <c r="W15" s="342"/>
      <c r="X15" s="342"/>
    </row>
    <row r="16" spans="1:24" s="349" customFormat="1" ht="12" customHeight="1">
      <c r="A16" s="338"/>
      <c r="B16" s="354"/>
      <c r="C16" s="355"/>
      <c r="D16" s="352"/>
      <c r="E16" s="341"/>
      <c r="F16" s="342">
        <f>SUM(F14:F15)</f>
        <v>-44807685.091813087</v>
      </c>
      <c r="G16" s="352"/>
      <c r="H16" s="343"/>
      <c r="I16" s="342">
        <f>SUM(I14:I15)</f>
        <v>-10055044.068883086</v>
      </c>
      <c r="J16" s="356"/>
      <c r="K16" s="346"/>
      <c r="L16" s="357"/>
      <c r="M16" s="348"/>
      <c r="N16" s="348"/>
      <c r="O16" s="348"/>
      <c r="P16" s="342"/>
      <c r="Q16" s="342"/>
      <c r="R16" s="342"/>
      <c r="S16" s="342"/>
      <c r="T16" s="350"/>
      <c r="U16" s="342"/>
      <c r="V16" s="342"/>
      <c r="W16" s="342"/>
      <c r="X16" s="342"/>
    </row>
    <row r="17" spans="1:24" ht="12" customHeight="1">
      <c r="A17" s="13"/>
      <c r="B17" s="22"/>
      <c r="C17" s="23"/>
      <c r="D17" s="15"/>
      <c r="E17" s="3"/>
      <c r="F17" s="17"/>
      <c r="G17" s="15"/>
      <c r="H17" s="18"/>
      <c r="I17" s="25"/>
      <c r="J17" s="24"/>
      <c r="L17" s="20"/>
      <c r="M17" s="7"/>
      <c r="N17" s="7"/>
      <c r="O17" s="7"/>
      <c r="P17" s="26"/>
      <c r="Q17" s="17"/>
      <c r="R17" s="26"/>
      <c r="S17" s="17"/>
      <c r="U17" s="26"/>
      <c r="V17" s="17"/>
      <c r="W17" s="26"/>
      <c r="X17" s="17"/>
    </row>
    <row r="18" spans="1:24" ht="12" customHeight="1">
      <c r="A18" s="13"/>
      <c r="B18" s="22"/>
      <c r="C18" s="23"/>
      <c r="D18" s="15"/>
      <c r="E18" s="3"/>
      <c r="F18" s="17"/>
      <c r="G18" s="15"/>
      <c r="H18" s="18"/>
      <c r="I18" s="25"/>
      <c r="J18" s="24"/>
      <c r="L18" s="20"/>
      <c r="M18" s="7"/>
      <c r="N18" s="7"/>
      <c r="O18" s="7"/>
      <c r="P18" s="26"/>
      <c r="Q18" s="17"/>
      <c r="R18" s="26"/>
      <c r="S18" s="17"/>
      <c r="U18" s="26"/>
      <c r="V18" s="17"/>
      <c r="W18" s="26"/>
      <c r="X18" s="17"/>
    </row>
    <row r="19" spans="1:24" ht="12" customHeight="1">
      <c r="A19" s="13"/>
      <c r="B19" s="22"/>
      <c r="C19" s="23"/>
      <c r="D19" s="15"/>
      <c r="E19" s="15"/>
      <c r="F19" s="17"/>
      <c r="G19" s="15"/>
      <c r="H19" s="7"/>
      <c r="I19" s="25"/>
      <c r="J19" s="6"/>
      <c r="L19" s="20"/>
      <c r="M19" s="7"/>
      <c r="N19" s="7"/>
      <c r="O19" s="7"/>
      <c r="P19" s="26"/>
      <c r="Q19" s="17"/>
      <c r="R19" s="26"/>
      <c r="S19" s="17"/>
      <c r="U19" s="26"/>
      <c r="V19" s="17"/>
      <c r="W19" s="26"/>
      <c r="X19" s="17"/>
    </row>
    <row r="20" spans="1:24" s="33" customFormat="1" ht="12" customHeight="1">
      <c r="A20" s="27"/>
      <c r="B20" s="28" t="s">
        <v>154</v>
      </c>
      <c r="C20" s="23"/>
      <c r="D20" s="15"/>
      <c r="E20" s="15"/>
      <c r="F20" s="17"/>
      <c r="G20" s="15"/>
      <c r="H20" s="29"/>
      <c r="I20" s="30"/>
      <c r="J20" s="31"/>
      <c r="K20" s="32"/>
      <c r="L20" s="29"/>
      <c r="M20" s="29"/>
      <c r="N20" s="29"/>
      <c r="O20" s="29"/>
      <c r="P20" s="26"/>
      <c r="Q20" s="17"/>
      <c r="R20" s="26"/>
      <c r="S20" s="17"/>
      <c r="T20" s="228"/>
      <c r="U20" s="26"/>
      <c r="V20" s="17"/>
      <c r="W20" s="26"/>
      <c r="X20" s="17"/>
    </row>
    <row r="21" spans="1:24" s="319" customFormat="1" ht="12" customHeight="1">
      <c r="A21" s="314"/>
      <c r="B21" s="308"/>
      <c r="C21" s="309"/>
      <c r="D21" s="310" t="s">
        <v>21</v>
      </c>
      <c r="E21" s="300" t="s">
        <v>14</v>
      </c>
      <c r="F21" s="296">
        <f>'Page 6.4.10'!C11-'Page 6.4.10'!D11</f>
        <v>35906101.67095793</v>
      </c>
      <c r="G21" s="310" t="s">
        <v>15</v>
      </c>
      <c r="H21" s="297">
        <v>0.22437004168265501</v>
      </c>
      <c r="I21" s="315">
        <f>F21*H21</f>
        <v>8056253.5285744797</v>
      </c>
      <c r="J21" s="316" t="s">
        <v>153</v>
      </c>
      <c r="K21" s="317"/>
      <c r="L21" s="318"/>
      <c r="P21" s="303"/>
      <c r="Q21" s="296"/>
      <c r="R21" s="303"/>
      <c r="S21" s="296"/>
      <c r="T21" s="320"/>
      <c r="U21" s="303"/>
      <c r="V21" s="296"/>
      <c r="W21" s="303"/>
      <c r="X21" s="296"/>
    </row>
    <row r="22" spans="1:24" s="302" customFormat="1" ht="12" customHeight="1">
      <c r="A22" s="292"/>
      <c r="B22" s="308"/>
      <c r="C22" s="309"/>
      <c r="D22" s="310">
        <v>41110</v>
      </c>
      <c r="E22" s="300" t="s">
        <v>14</v>
      </c>
      <c r="F22" s="337">
        <f>'Page 6.4.10'!E11</f>
        <v>-12280292</v>
      </c>
      <c r="G22" s="310" t="s">
        <v>15</v>
      </c>
      <c r="H22" s="321">
        <v>0.22437004168265501</v>
      </c>
      <c r="I22" s="315">
        <f>F22*H22</f>
        <v>-2755329.6279151747</v>
      </c>
      <c r="J22" s="316" t="s">
        <v>153</v>
      </c>
      <c r="K22" s="300"/>
      <c r="L22" s="312"/>
      <c r="P22" s="296"/>
      <c r="Q22" s="304"/>
      <c r="R22" s="304"/>
      <c r="S22" s="304"/>
      <c r="T22" s="304"/>
      <c r="U22" s="304"/>
      <c r="V22" s="304"/>
      <c r="W22" s="304"/>
      <c r="X22" s="304"/>
    </row>
    <row r="23" spans="1:24" s="302" customFormat="1" ht="12" customHeight="1">
      <c r="A23" s="292"/>
      <c r="B23" s="339"/>
      <c r="C23" s="338"/>
      <c r="D23" s="352">
        <v>282</v>
      </c>
      <c r="E23" s="346" t="s">
        <v>14</v>
      </c>
      <c r="F23" s="358">
        <f>'Page 6.4.10'!F11</f>
        <v>5590941.7589839995</v>
      </c>
      <c r="G23" s="352" t="s">
        <v>15</v>
      </c>
      <c r="H23" s="359">
        <v>0.22437004168265501</v>
      </c>
      <c r="I23" s="360">
        <f>F23*H23</f>
        <v>1254439.8355085365</v>
      </c>
      <c r="J23" s="361" t="s">
        <v>153</v>
      </c>
      <c r="K23" s="300"/>
      <c r="L23" s="312"/>
      <c r="P23" s="304"/>
      <c r="Q23" s="304"/>
      <c r="R23" s="304"/>
      <c r="S23" s="304"/>
      <c r="T23" s="304"/>
      <c r="U23" s="304"/>
      <c r="V23" s="304"/>
      <c r="W23" s="304"/>
      <c r="X23" s="304"/>
    </row>
    <row r="24" spans="1:24" s="302" customFormat="1" ht="12" customHeight="1">
      <c r="A24" s="292"/>
      <c r="B24" s="305"/>
      <c r="C24" s="292"/>
      <c r="D24" s="310"/>
      <c r="E24" s="310"/>
      <c r="F24" s="296"/>
      <c r="G24" s="310"/>
      <c r="H24" s="297"/>
      <c r="I24" s="315"/>
      <c r="J24" s="300"/>
      <c r="K24" s="300"/>
      <c r="L24" s="313"/>
      <c r="P24" s="304"/>
      <c r="Q24" s="304"/>
      <c r="R24" s="304"/>
      <c r="S24" s="304"/>
      <c r="T24" s="304"/>
      <c r="U24" s="304"/>
      <c r="V24" s="304"/>
      <c r="W24" s="304"/>
      <c r="X24" s="304"/>
    </row>
    <row r="25" spans="1:24" s="302" customFormat="1" ht="12" customHeight="1">
      <c r="A25" s="292"/>
      <c r="B25" s="305"/>
      <c r="C25" s="292"/>
      <c r="D25" s="310" t="s">
        <v>21</v>
      </c>
      <c r="E25" s="300" t="s">
        <v>14</v>
      </c>
      <c r="F25" s="296">
        <f>'Page 6.4.10'!C13-'Page 6.4.10'!D13</f>
        <v>1063485.4208551557</v>
      </c>
      <c r="G25" s="310" t="s">
        <v>17</v>
      </c>
      <c r="H25" s="297">
        <v>0.22565052397253504</v>
      </c>
      <c r="I25" s="315">
        <f>F25*H25</f>
        <v>239976.04245311781</v>
      </c>
      <c r="J25" s="316" t="s">
        <v>153</v>
      </c>
      <c r="K25" s="300"/>
      <c r="L25" s="322"/>
      <c r="M25" s="323"/>
      <c r="P25" s="304"/>
      <c r="Q25" s="304"/>
      <c r="R25" s="304"/>
      <c r="S25" s="304"/>
      <c r="T25" s="304"/>
      <c r="U25" s="304"/>
      <c r="V25" s="304"/>
      <c r="W25" s="304"/>
      <c r="X25" s="304"/>
    </row>
    <row r="26" spans="1:24" s="302" customFormat="1" ht="12" customHeight="1">
      <c r="A26" s="292"/>
      <c r="B26" s="305"/>
      <c r="C26" s="292"/>
      <c r="D26" s="310">
        <v>41110</v>
      </c>
      <c r="E26" s="300" t="s">
        <v>14</v>
      </c>
      <c r="F26" s="337">
        <f>'Page 6.4.10'!E13</f>
        <v>-337974</v>
      </c>
      <c r="G26" s="310" t="s">
        <v>17</v>
      </c>
      <c r="H26" s="297">
        <v>0.22565052397253504</v>
      </c>
      <c r="I26" s="315">
        <f>F26*H26</f>
        <v>-76264.010189093562</v>
      </c>
      <c r="J26" s="316" t="s">
        <v>153</v>
      </c>
      <c r="K26" s="300"/>
      <c r="L26" s="322"/>
      <c r="M26" s="323"/>
      <c r="P26" s="304"/>
      <c r="Q26" s="304"/>
      <c r="R26" s="304"/>
      <c r="S26" s="304"/>
      <c r="T26" s="304"/>
      <c r="U26" s="304"/>
      <c r="V26" s="304"/>
      <c r="W26" s="304"/>
      <c r="X26" s="304"/>
    </row>
    <row r="27" spans="1:24" s="302" customFormat="1" ht="12" customHeight="1">
      <c r="A27" s="292"/>
      <c r="B27" s="305"/>
      <c r="C27" s="338"/>
      <c r="D27" s="352">
        <v>282</v>
      </c>
      <c r="E27" s="346" t="s">
        <v>14</v>
      </c>
      <c r="F27" s="358">
        <f>'Page 6.4.10'!F13</f>
        <v>153607.70604400002</v>
      </c>
      <c r="G27" s="352" t="s">
        <v>17</v>
      </c>
      <c r="H27" s="343">
        <v>0.22565052397253504</v>
      </c>
      <c r="I27" s="360">
        <f>F27*H27</f>
        <v>34661.659355047741</v>
      </c>
      <c r="J27" s="361" t="s">
        <v>153</v>
      </c>
      <c r="K27" s="300"/>
      <c r="L27" s="322"/>
      <c r="M27" s="323"/>
      <c r="P27" s="304"/>
      <c r="Q27" s="304"/>
      <c r="R27" s="304"/>
      <c r="S27" s="304"/>
      <c r="T27" s="304"/>
      <c r="U27" s="304"/>
      <c r="V27" s="304"/>
      <c r="W27" s="304"/>
      <c r="X27" s="304"/>
    </row>
    <row r="28" spans="1:24" s="302" customFormat="1" ht="12" customHeight="1">
      <c r="A28" s="292"/>
      <c r="B28" s="305"/>
      <c r="C28" s="292"/>
      <c r="D28" s="310"/>
      <c r="E28" s="310"/>
      <c r="F28" s="296"/>
      <c r="G28" s="310"/>
      <c r="H28" s="297"/>
      <c r="I28" s="315"/>
      <c r="J28" s="300"/>
      <c r="K28" s="300"/>
      <c r="L28" s="322"/>
      <c r="M28" s="323"/>
      <c r="P28" s="304"/>
      <c r="Q28" s="304"/>
      <c r="R28" s="304"/>
      <c r="S28" s="304"/>
      <c r="T28" s="304"/>
      <c r="U28" s="304"/>
      <c r="V28" s="304"/>
      <c r="W28" s="304"/>
      <c r="X28" s="304"/>
    </row>
    <row r="29" spans="1:24" ht="12" customHeight="1">
      <c r="A29" s="13"/>
      <c r="B29" s="21"/>
      <c r="C29" s="13"/>
      <c r="D29" s="15"/>
      <c r="E29" s="15"/>
      <c r="F29" s="17"/>
      <c r="G29" s="15"/>
      <c r="H29" s="18"/>
      <c r="I29" s="25"/>
      <c r="J29" s="6"/>
      <c r="L29" s="35"/>
    </row>
    <row r="30" spans="1:24" ht="12" customHeight="1">
      <c r="A30" s="13"/>
      <c r="B30" s="21"/>
      <c r="C30" s="13"/>
      <c r="D30" s="15"/>
      <c r="E30" s="15"/>
      <c r="F30" s="17"/>
      <c r="G30" s="15"/>
      <c r="H30" s="18"/>
      <c r="I30" s="25"/>
      <c r="J30" s="6"/>
      <c r="L30" s="36"/>
    </row>
    <row r="31" spans="1:24" ht="12" customHeight="1">
      <c r="A31" s="13"/>
      <c r="B31" s="21"/>
      <c r="C31" s="13"/>
      <c r="D31" s="15"/>
      <c r="E31" s="15"/>
      <c r="F31" s="17"/>
      <c r="G31" s="15"/>
      <c r="H31" s="18"/>
      <c r="I31" s="25"/>
      <c r="J31" s="6"/>
      <c r="L31" s="36"/>
    </row>
    <row r="32" spans="1:24" ht="12" customHeight="1">
      <c r="A32" s="13"/>
      <c r="B32" s="21"/>
      <c r="C32" s="13"/>
      <c r="D32" s="15"/>
      <c r="E32" s="15"/>
      <c r="F32" s="17"/>
      <c r="G32" s="15"/>
      <c r="H32" s="18"/>
      <c r="I32" s="25"/>
      <c r="J32" s="6"/>
      <c r="L32" s="36"/>
    </row>
    <row r="33" spans="1:12" ht="12" customHeight="1">
      <c r="A33" s="13"/>
      <c r="B33" s="21"/>
      <c r="C33" s="13"/>
      <c r="D33" s="15"/>
      <c r="E33" s="15"/>
      <c r="F33" s="17"/>
      <c r="G33" s="15"/>
      <c r="H33" s="18"/>
      <c r="I33" s="25"/>
      <c r="J33" s="6"/>
      <c r="L33" s="36"/>
    </row>
    <row r="34" spans="1:12" ht="12" customHeight="1">
      <c r="A34" s="13"/>
      <c r="B34" s="21"/>
      <c r="C34" s="13"/>
      <c r="D34" s="15"/>
      <c r="E34" s="15"/>
      <c r="F34" s="17"/>
      <c r="G34" s="15"/>
      <c r="H34" s="18"/>
      <c r="I34" s="25"/>
      <c r="J34" s="6"/>
      <c r="L34" s="36"/>
    </row>
    <row r="35" spans="1:12" ht="12" customHeight="1">
      <c r="A35" s="13"/>
      <c r="B35" s="21"/>
      <c r="C35" s="13"/>
      <c r="D35" s="15"/>
      <c r="E35" s="15"/>
      <c r="F35" s="17"/>
      <c r="G35" s="15"/>
      <c r="H35" s="18"/>
      <c r="I35" s="25"/>
      <c r="J35" s="6"/>
      <c r="L35" s="36"/>
    </row>
    <row r="36" spans="1:12" ht="12" customHeight="1">
      <c r="A36" s="13"/>
      <c r="B36" s="21"/>
      <c r="C36" s="13"/>
      <c r="D36" s="15"/>
      <c r="E36" s="15"/>
      <c r="F36" s="17"/>
      <c r="G36" s="15"/>
      <c r="H36" s="18"/>
      <c r="I36" s="25"/>
      <c r="J36" s="6"/>
      <c r="L36" s="36"/>
    </row>
    <row r="37" spans="1:12" ht="12" customHeight="1">
      <c r="A37" s="13"/>
      <c r="B37" s="21"/>
      <c r="C37" s="13"/>
      <c r="D37" s="15"/>
      <c r="E37" s="15"/>
      <c r="F37" s="17"/>
      <c r="G37" s="15"/>
      <c r="H37" s="18"/>
      <c r="I37" s="25"/>
      <c r="J37" s="6"/>
      <c r="L37" s="36"/>
    </row>
    <row r="38" spans="1:12" ht="12" customHeight="1">
      <c r="A38" s="13"/>
      <c r="B38" s="21"/>
      <c r="C38" s="13"/>
      <c r="D38" s="15"/>
      <c r="E38" s="15"/>
      <c r="F38" s="17"/>
      <c r="G38" s="15"/>
      <c r="H38" s="18"/>
      <c r="I38" s="25"/>
      <c r="J38" s="6"/>
      <c r="L38" s="36"/>
    </row>
    <row r="39" spans="1:12" ht="12" customHeight="1">
      <c r="A39" s="13"/>
      <c r="B39" s="21"/>
      <c r="C39" s="13"/>
      <c r="D39" s="15"/>
      <c r="E39" s="15"/>
      <c r="F39" s="17"/>
      <c r="G39" s="15"/>
      <c r="H39" s="18"/>
      <c r="I39" s="25"/>
      <c r="J39" s="6"/>
      <c r="L39" s="36"/>
    </row>
    <row r="40" spans="1:12" ht="12" customHeight="1">
      <c r="A40" s="13"/>
      <c r="B40" s="21"/>
      <c r="C40" s="13"/>
      <c r="D40" s="15"/>
      <c r="E40" s="15"/>
      <c r="F40" s="17"/>
      <c r="G40" s="15"/>
      <c r="H40" s="18"/>
      <c r="I40" s="25"/>
      <c r="J40" s="6"/>
      <c r="L40" s="36"/>
    </row>
    <row r="41" spans="1:12" ht="12" customHeight="1">
      <c r="A41" s="13"/>
      <c r="B41" s="21"/>
      <c r="C41" s="13"/>
      <c r="D41" s="15"/>
      <c r="E41" s="15"/>
      <c r="F41" s="17"/>
      <c r="G41" s="15"/>
      <c r="H41" s="18"/>
      <c r="I41" s="25"/>
      <c r="J41" s="6"/>
      <c r="L41" s="36"/>
    </row>
    <row r="42" spans="1:12" ht="12" customHeight="1">
      <c r="A42" s="13"/>
      <c r="B42" s="21"/>
      <c r="C42" s="13"/>
      <c r="D42" s="15"/>
      <c r="E42" s="15"/>
      <c r="F42" s="17"/>
      <c r="G42" s="15"/>
      <c r="H42" s="18"/>
      <c r="I42" s="25"/>
      <c r="J42" s="6"/>
      <c r="L42" s="36"/>
    </row>
    <row r="43" spans="1:12" ht="12" customHeight="1">
      <c r="A43" s="13"/>
      <c r="B43" s="21"/>
      <c r="C43" s="13"/>
      <c r="D43" s="15"/>
      <c r="E43" s="15"/>
      <c r="F43" s="17"/>
      <c r="G43" s="15"/>
      <c r="H43" s="18"/>
      <c r="I43" s="25"/>
      <c r="J43" s="6"/>
      <c r="L43" s="37"/>
    </row>
    <row r="44" spans="1:12" ht="12" customHeight="1">
      <c r="A44" s="13"/>
      <c r="B44" s="21"/>
      <c r="C44" s="13"/>
      <c r="D44" s="10"/>
      <c r="E44" s="10"/>
      <c r="F44" s="38"/>
      <c r="G44" s="10"/>
      <c r="H44" s="39"/>
      <c r="I44" s="19"/>
      <c r="J44" s="6"/>
      <c r="L44" s="37"/>
    </row>
    <row r="45" spans="1:12" ht="12" customHeight="1">
      <c r="A45" s="1"/>
      <c r="B45" s="21"/>
      <c r="C45" s="13"/>
      <c r="D45" s="10"/>
      <c r="E45" s="10"/>
      <c r="F45" s="38"/>
      <c r="G45" s="10"/>
      <c r="H45" s="39"/>
      <c r="I45" s="19"/>
      <c r="J45" s="40"/>
      <c r="L45" s="37"/>
    </row>
    <row r="46" spans="1:12" ht="12" customHeight="1">
      <c r="A46" s="1"/>
      <c r="B46" s="21"/>
      <c r="C46" s="13"/>
      <c r="D46" s="10"/>
      <c r="E46" s="10"/>
      <c r="F46" s="38"/>
      <c r="G46" s="10"/>
      <c r="H46" s="39"/>
      <c r="I46" s="19"/>
      <c r="J46" s="40"/>
      <c r="L46" s="37"/>
    </row>
    <row r="47" spans="1:12" ht="12" customHeight="1">
      <c r="A47" s="1"/>
      <c r="B47" s="21"/>
      <c r="C47" s="13"/>
      <c r="D47" s="10"/>
      <c r="E47" s="10"/>
      <c r="F47" s="38"/>
      <c r="G47" s="10"/>
      <c r="H47" s="39"/>
      <c r="I47" s="19"/>
      <c r="J47" s="41"/>
      <c r="L47" s="37"/>
    </row>
    <row r="48" spans="1:12" ht="12" customHeight="1">
      <c r="A48" s="1"/>
      <c r="B48" s="21"/>
      <c r="C48" s="13"/>
      <c r="D48" s="10"/>
      <c r="E48" s="10"/>
      <c r="F48" s="38"/>
      <c r="G48" s="10"/>
      <c r="H48" s="39"/>
      <c r="I48" s="19"/>
      <c r="J48" s="5"/>
    </row>
    <row r="49" spans="1:24" ht="12" customHeight="1">
      <c r="A49" s="1"/>
      <c r="B49" s="21"/>
      <c r="C49" s="13"/>
      <c r="D49" s="10"/>
      <c r="E49" s="10"/>
      <c r="F49" s="38"/>
      <c r="G49" s="10"/>
      <c r="H49" s="39"/>
      <c r="I49" s="19"/>
      <c r="J49" s="5"/>
    </row>
    <row r="50" spans="1:24" ht="12" customHeight="1">
      <c r="A50" s="1"/>
      <c r="B50" s="21"/>
      <c r="C50" s="13"/>
      <c r="D50" s="10"/>
      <c r="E50" s="10"/>
      <c r="F50" s="38"/>
      <c r="G50" s="10"/>
      <c r="H50" s="39"/>
      <c r="I50" s="19"/>
      <c r="J50" s="5"/>
    </row>
    <row r="51" spans="1:24" ht="12" customHeight="1">
      <c r="A51" s="1"/>
      <c r="B51" s="21"/>
      <c r="C51" s="13"/>
      <c r="D51" s="10"/>
      <c r="E51" s="10"/>
      <c r="F51" s="38"/>
      <c r="G51" s="10"/>
      <c r="H51" s="39"/>
      <c r="I51" s="19"/>
      <c r="J51" s="5"/>
    </row>
    <row r="52" spans="1:24" ht="12" customHeight="1">
      <c r="A52" s="1"/>
      <c r="B52" s="21"/>
      <c r="C52" s="13"/>
      <c r="D52" s="10"/>
      <c r="E52" s="10"/>
      <c r="F52" s="38"/>
      <c r="G52" s="10"/>
      <c r="H52" s="39"/>
      <c r="I52" s="19"/>
      <c r="J52" s="5"/>
    </row>
    <row r="53" spans="1:24" ht="12" customHeight="1">
      <c r="A53" s="1"/>
      <c r="B53" s="21"/>
      <c r="C53" s="13"/>
      <c r="D53" s="10"/>
      <c r="E53" s="10"/>
      <c r="F53" s="38"/>
      <c r="G53" s="10"/>
      <c r="H53" s="39"/>
      <c r="I53" s="19"/>
      <c r="J53" s="5"/>
    </row>
    <row r="54" spans="1:24" ht="12" customHeight="1">
      <c r="A54" s="1"/>
      <c r="B54" s="21"/>
      <c r="C54" s="13"/>
      <c r="D54" s="10"/>
      <c r="E54" s="10"/>
      <c r="F54" s="38"/>
      <c r="G54" s="10"/>
      <c r="H54" s="39"/>
      <c r="I54" s="19"/>
      <c r="J54" s="5"/>
    </row>
    <row r="55" spans="1:24" s="3" customFormat="1" ht="12" customHeight="1" thickBot="1">
      <c r="A55" s="13"/>
      <c r="B55" s="42" t="s">
        <v>22</v>
      </c>
      <c r="C55" s="13"/>
      <c r="D55" s="10"/>
      <c r="E55" s="10"/>
      <c r="F55" s="38"/>
      <c r="G55" s="10"/>
      <c r="H55" s="39"/>
      <c r="I55" s="19"/>
      <c r="J55" s="5"/>
      <c r="K55" s="6"/>
      <c r="L55" s="7"/>
      <c r="M55" s="8"/>
      <c r="N55" s="8"/>
      <c r="O55" s="8"/>
      <c r="P55" s="34"/>
      <c r="Q55" s="34"/>
      <c r="R55" s="34"/>
      <c r="S55" s="34"/>
      <c r="T55" s="34"/>
      <c r="U55" s="34"/>
      <c r="V55" s="34"/>
      <c r="W55" s="34"/>
      <c r="X55" s="34"/>
    </row>
    <row r="56" spans="1:24" s="3" customFormat="1" ht="12" customHeight="1">
      <c r="A56" s="324" t="s">
        <v>160</v>
      </c>
      <c r="B56" s="325"/>
      <c r="C56" s="325"/>
      <c r="D56" s="325"/>
      <c r="E56" s="325"/>
      <c r="F56" s="325"/>
      <c r="G56" s="325"/>
      <c r="H56" s="325"/>
      <c r="I56" s="325"/>
      <c r="J56" s="326"/>
      <c r="K56" s="6"/>
      <c r="L56" s="7"/>
      <c r="M56" s="8"/>
      <c r="N56" s="8"/>
      <c r="O56" s="8"/>
      <c r="P56" s="34"/>
      <c r="Q56" s="34"/>
      <c r="R56" s="34"/>
      <c r="S56" s="34"/>
      <c r="T56" s="34"/>
      <c r="U56" s="34"/>
      <c r="V56" s="34"/>
      <c r="W56" s="34"/>
      <c r="X56" s="34"/>
    </row>
    <row r="57" spans="1:24" s="3" customFormat="1" ht="12" customHeight="1">
      <c r="A57" s="327"/>
      <c r="B57" s="328"/>
      <c r="C57" s="328"/>
      <c r="D57" s="328"/>
      <c r="E57" s="328"/>
      <c r="F57" s="328"/>
      <c r="G57" s="328"/>
      <c r="H57" s="328"/>
      <c r="I57" s="328"/>
      <c r="J57" s="329"/>
      <c r="K57" s="6"/>
      <c r="L57" s="7"/>
      <c r="M57" s="8"/>
      <c r="N57" s="8"/>
      <c r="O57" s="8"/>
      <c r="P57" s="34"/>
      <c r="Q57" s="34"/>
      <c r="R57" s="34"/>
      <c r="S57" s="34"/>
      <c r="T57" s="34"/>
      <c r="U57" s="34"/>
      <c r="V57" s="34"/>
      <c r="W57" s="34"/>
      <c r="X57" s="34"/>
    </row>
    <row r="58" spans="1:24" s="3" customFormat="1" ht="12" customHeight="1">
      <c r="A58" s="327"/>
      <c r="B58" s="328"/>
      <c r="C58" s="328"/>
      <c r="D58" s="328"/>
      <c r="E58" s="328"/>
      <c r="F58" s="328"/>
      <c r="G58" s="328"/>
      <c r="H58" s="328"/>
      <c r="I58" s="328"/>
      <c r="J58" s="329"/>
      <c r="K58" s="6"/>
      <c r="L58" s="7"/>
      <c r="M58" s="8"/>
      <c r="N58" s="8"/>
      <c r="O58" s="8"/>
      <c r="P58" s="34"/>
      <c r="Q58" s="34"/>
      <c r="R58" s="34"/>
      <c r="S58" s="34"/>
      <c r="T58" s="34"/>
      <c r="U58" s="34"/>
      <c r="V58" s="34"/>
      <c r="W58" s="34"/>
      <c r="X58" s="34"/>
    </row>
    <row r="59" spans="1:24" s="3" customFormat="1" ht="12" customHeight="1">
      <c r="A59" s="327"/>
      <c r="B59" s="328"/>
      <c r="C59" s="328"/>
      <c r="D59" s="328"/>
      <c r="E59" s="328"/>
      <c r="F59" s="328"/>
      <c r="G59" s="328"/>
      <c r="H59" s="328"/>
      <c r="I59" s="328"/>
      <c r="J59" s="329"/>
      <c r="K59" s="6"/>
      <c r="L59" s="7"/>
      <c r="M59" s="8"/>
      <c r="N59" s="8"/>
      <c r="O59" s="8"/>
      <c r="P59" s="34"/>
      <c r="Q59" s="34"/>
      <c r="R59" s="34"/>
      <c r="S59" s="34"/>
      <c r="T59" s="34"/>
      <c r="U59" s="34"/>
      <c r="V59" s="34"/>
      <c r="W59" s="34"/>
      <c r="X59" s="34"/>
    </row>
    <row r="60" spans="1:24" s="3" customFormat="1" ht="12" customHeight="1">
      <c r="A60" s="327"/>
      <c r="B60" s="328"/>
      <c r="C60" s="328"/>
      <c r="D60" s="328"/>
      <c r="E60" s="328"/>
      <c r="F60" s="328"/>
      <c r="G60" s="328"/>
      <c r="H60" s="328"/>
      <c r="I60" s="328"/>
      <c r="J60" s="329"/>
      <c r="K60" s="6"/>
      <c r="L60" s="7"/>
      <c r="M60" s="8"/>
      <c r="N60" s="8"/>
      <c r="O60" s="8"/>
      <c r="P60" s="34"/>
      <c r="Q60" s="34"/>
      <c r="R60" s="34"/>
      <c r="S60" s="34"/>
      <c r="T60" s="34"/>
      <c r="U60" s="34"/>
      <c r="V60" s="34"/>
      <c r="W60" s="34"/>
      <c r="X60" s="34"/>
    </row>
    <row r="61" spans="1:24" s="3" customFormat="1" ht="12" customHeight="1">
      <c r="A61" s="327"/>
      <c r="B61" s="328"/>
      <c r="C61" s="328"/>
      <c r="D61" s="328"/>
      <c r="E61" s="328"/>
      <c r="F61" s="328"/>
      <c r="G61" s="328"/>
      <c r="H61" s="328"/>
      <c r="I61" s="328"/>
      <c r="J61" s="329"/>
      <c r="K61" s="6"/>
      <c r="L61" s="7"/>
      <c r="M61" s="8"/>
      <c r="N61" s="8"/>
      <c r="O61" s="8"/>
      <c r="P61" s="34"/>
      <c r="Q61" s="34"/>
      <c r="R61" s="34"/>
      <c r="S61" s="34"/>
      <c r="T61" s="34"/>
      <c r="U61" s="34"/>
      <c r="V61" s="34"/>
      <c r="W61" s="34"/>
      <c r="X61" s="34"/>
    </row>
    <row r="62" spans="1:24" s="3" customFormat="1" ht="12" customHeight="1">
      <c r="A62" s="327"/>
      <c r="B62" s="328"/>
      <c r="C62" s="328"/>
      <c r="D62" s="328"/>
      <c r="E62" s="328"/>
      <c r="F62" s="328"/>
      <c r="G62" s="328"/>
      <c r="H62" s="328"/>
      <c r="I62" s="328"/>
      <c r="J62" s="329"/>
      <c r="K62" s="6"/>
      <c r="L62" s="7"/>
      <c r="M62" s="8"/>
      <c r="N62" s="8"/>
      <c r="O62" s="8"/>
      <c r="P62" s="34"/>
      <c r="Q62" s="34"/>
      <c r="R62" s="34"/>
      <c r="S62" s="34"/>
      <c r="T62" s="34"/>
      <c r="U62" s="34"/>
      <c r="V62" s="34"/>
      <c r="W62" s="34"/>
      <c r="X62" s="34"/>
    </row>
    <row r="63" spans="1:24" s="3" customFormat="1" ht="12" customHeight="1">
      <c r="A63" s="327"/>
      <c r="B63" s="328"/>
      <c r="C63" s="328"/>
      <c r="D63" s="328"/>
      <c r="E63" s="328"/>
      <c r="F63" s="328"/>
      <c r="G63" s="328"/>
      <c r="H63" s="328"/>
      <c r="I63" s="328"/>
      <c r="J63" s="329"/>
      <c r="K63" s="6"/>
      <c r="L63" s="7"/>
      <c r="M63" s="8"/>
      <c r="N63" s="8"/>
      <c r="O63" s="8"/>
      <c r="P63" s="34"/>
      <c r="Q63" s="34"/>
      <c r="R63" s="34"/>
      <c r="S63" s="34"/>
      <c r="T63" s="34"/>
      <c r="U63" s="34"/>
      <c r="V63" s="34"/>
      <c r="W63" s="34"/>
      <c r="X63" s="34"/>
    </row>
    <row r="64" spans="1:24" s="3" customFormat="1" ht="12" customHeight="1">
      <c r="A64" s="327"/>
      <c r="B64" s="328"/>
      <c r="C64" s="328"/>
      <c r="D64" s="328"/>
      <c r="E64" s="328"/>
      <c r="F64" s="328"/>
      <c r="G64" s="328"/>
      <c r="H64" s="328"/>
      <c r="I64" s="328"/>
      <c r="J64" s="329"/>
      <c r="K64" s="6"/>
      <c r="L64" s="7"/>
      <c r="M64" s="8"/>
      <c r="N64" s="8"/>
      <c r="O64" s="8"/>
      <c r="P64" s="34"/>
      <c r="Q64" s="34"/>
      <c r="R64" s="34"/>
      <c r="S64" s="34"/>
      <c r="T64" s="34"/>
      <c r="U64" s="34"/>
      <c r="V64" s="34"/>
      <c r="W64" s="34"/>
      <c r="X64" s="34"/>
    </row>
    <row r="65" spans="1:24" s="3" customFormat="1" ht="12" customHeight="1">
      <c r="A65" s="327"/>
      <c r="B65" s="328"/>
      <c r="C65" s="328"/>
      <c r="D65" s="328"/>
      <c r="E65" s="328"/>
      <c r="F65" s="328"/>
      <c r="G65" s="328"/>
      <c r="H65" s="328"/>
      <c r="I65" s="328"/>
      <c r="J65" s="329"/>
      <c r="K65" s="6"/>
      <c r="L65" s="7"/>
      <c r="M65" s="8"/>
      <c r="N65" s="8"/>
      <c r="O65" s="8"/>
      <c r="P65" s="34"/>
      <c r="Q65" s="34"/>
      <c r="R65" s="34"/>
      <c r="S65" s="34"/>
      <c r="T65" s="34"/>
      <c r="U65" s="34"/>
      <c r="V65" s="34"/>
      <c r="W65" s="34"/>
      <c r="X65" s="34"/>
    </row>
    <row r="66" spans="1:24" s="3" customFormat="1" ht="12" customHeight="1">
      <c r="A66" s="327"/>
      <c r="B66" s="328"/>
      <c r="C66" s="328"/>
      <c r="D66" s="328"/>
      <c r="E66" s="328"/>
      <c r="F66" s="328"/>
      <c r="G66" s="328"/>
      <c r="H66" s="328"/>
      <c r="I66" s="328"/>
      <c r="J66" s="329"/>
      <c r="K66" s="6"/>
      <c r="L66" s="7"/>
      <c r="M66" s="8"/>
      <c r="N66" s="8"/>
      <c r="O66" s="8"/>
      <c r="P66" s="34"/>
      <c r="Q66" s="34"/>
      <c r="R66" s="34"/>
      <c r="S66" s="34"/>
      <c r="T66" s="34"/>
      <c r="U66" s="34"/>
      <c r="V66" s="34"/>
      <c r="W66" s="34"/>
      <c r="X66" s="34"/>
    </row>
    <row r="67" spans="1:24" s="3" customFormat="1" ht="12" customHeight="1">
      <c r="A67" s="327"/>
      <c r="B67" s="328"/>
      <c r="C67" s="328"/>
      <c r="D67" s="328"/>
      <c r="E67" s="328"/>
      <c r="F67" s="328"/>
      <c r="G67" s="328"/>
      <c r="H67" s="328"/>
      <c r="I67" s="328"/>
      <c r="J67" s="329"/>
      <c r="K67" s="6"/>
      <c r="L67" s="7"/>
      <c r="M67" s="8"/>
      <c r="N67" s="8"/>
      <c r="O67" s="8"/>
      <c r="P67" s="34"/>
      <c r="Q67" s="34"/>
      <c r="R67" s="34"/>
      <c r="S67" s="34"/>
      <c r="T67" s="34"/>
      <c r="U67" s="34"/>
      <c r="V67" s="34"/>
      <c r="W67" s="34"/>
      <c r="X67" s="34"/>
    </row>
    <row r="68" spans="1:24" s="3" customFormat="1" ht="12" customHeight="1">
      <c r="A68" s="327"/>
      <c r="B68" s="328"/>
      <c r="C68" s="328"/>
      <c r="D68" s="328"/>
      <c r="E68" s="328"/>
      <c r="F68" s="328"/>
      <c r="G68" s="328"/>
      <c r="H68" s="328"/>
      <c r="I68" s="328"/>
      <c r="J68" s="329"/>
      <c r="K68" s="6"/>
      <c r="L68" s="7"/>
      <c r="M68" s="8"/>
      <c r="N68" s="8"/>
      <c r="O68" s="8"/>
      <c r="P68" s="34"/>
      <c r="Q68" s="34"/>
      <c r="R68" s="34"/>
      <c r="S68" s="34"/>
      <c r="T68" s="34"/>
      <c r="U68" s="34"/>
      <c r="V68" s="34"/>
      <c r="W68" s="34"/>
      <c r="X68" s="34"/>
    </row>
    <row r="69" spans="1:24" s="3" customFormat="1" ht="12" customHeight="1" thickBot="1">
      <c r="A69" s="330"/>
      <c r="B69" s="331"/>
      <c r="C69" s="331"/>
      <c r="D69" s="331"/>
      <c r="E69" s="331"/>
      <c r="F69" s="331"/>
      <c r="G69" s="331"/>
      <c r="H69" s="331"/>
      <c r="I69" s="331"/>
      <c r="J69" s="332"/>
      <c r="K69" s="6"/>
      <c r="L69" s="7"/>
      <c r="M69" s="8"/>
      <c r="N69" s="8"/>
      <c r="O69" s="8"/>
      <c r="P69" s="34"/>
      <c r="Q69" s="34"/>
      <c r="R69" s="34"/>
      <c r="S69" s="34"/>
      <c r="T69" s="34"/>
      <c r="U69" s="34"/>
      <c r="V69" s="34"/>
      <c r="W69" s="34"/>
      <c r="X69" s="34"/>
    </row>
    <row r="70" spans="1:24" s="3" customFormat="1" ht="12" customHeight="1">
      <c r="A70" s="8" t="s">
        <v>157</v>
      </c>
      <c r="B70" s="8"/>
      <c r="C70" s="8"/>
      <c r="D70" s="8"/>
      <c r="E70" s="8"/>
      <c r="F70" s="8"/>
      <c r="G70" s="8"/>
      <c r="H70" s="8"/>
      <c r="I70" s="8"/>
      <c r="J70" s="8"/>
      <c r="K70" s="6"/>
      <c r="L70" s="7"/>
      <c r="M70" s="8"/>
      <c r="N70" s="8"/>
      <c r="O70" s="8"/>
      <c r="P70" s="34"/>
      <c r="Q70" s="34"/>
      <c r="R70" s="34"/>
      <c r="S70" s="34"/>
      <c r="T70" s="34"/>
      <c r="U70" s="34"/>
      <c r="V70" s="34"/>
      <c r="W70" s="34"/>
      <c r="X70" s="34"/>
    </row>
    <row r="222" spans="13:13">
      <c r="M222" s="8">
        <f>-K222+M221</f>
        <v>0</v>
      </c>
    </row>
  </sheetData>
  <mergeCells count="1">
    <mergeCell ref="A56:J69"/>
  </mergeCells>
  <conditionalFormatting sqref="B8 B13">
    <cfRule type="cellIs" dxfId="2" priority="1" stopIfTrue="1" operator="equal">
      <formula>"Adjustment to Income/Expense/Rate Base:"</formula>
    </cfRule>
  </conditionalFormatting>
  <conditionalFormatting sqref="J1">
    <cfRule type="cellIs" dxfId="1" priority="2" stopIfTrue="1" operator="equal">
      <formula>"x.x"</formula>
    </cfRule>
  </conditionalFormatting>
  <conditionalFormatting sqref="B9">
    <cfRule type="cellIs" dxfId="0" priority="3" stopIfTrue="1" operator="equal">
      <formula>"Title"</formula>
    </cfRule>
  </conditionalFormatting>
  <dataValidations count="3">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2:E13 E19:E20 E24 E28:E55">
      <formula1>"1, 2, 3"</formula1>
    </dataValidation>
    <dataValidation type="list" errorStyle="warning" allowBlank="1" showInputMessage="1" showErrorMessage="1" errorTitle="FERC ACCOUNT" error="This FERC Account is not included in the drop-down list. Is this the account you want to use?" sqref="D9:D55">
      <formula1>#REF!</formula1>
    </dataValidation>
    <dataValidation type="list" errorStyle="warning" allowBlank="1" showInputMessage="1" showErrorMessage="1" errorTitle="Factor" error="This factor is not included in the drop-down list. Is this the factor you want to use?" sqref="G9:G55">
      <formula1>#REF!</formula1>
    </dataValidation>
  </dataValidations>
  <printOptions horizontalCentered="1"/>
  <pageMargins left="0.7" right="0.7" top="0.75" bottom="0.75" header="0.3" footer="0.3"/>
  <pageSetup scale="83" fitToHeight="0" orientation="portrait" r:id="rId1"/>
  <headerFooter alignWithMargins="0"/>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E20" sqref="E20"/>
    </sheetView>
  </sheetViews>
  <sheetFormatPr defaultRowHeight="12.75"/>
  <cols>
    <col min="1" max="1" width="3.85546875" customWidth="1"/>
    <col min="3" max="3" width="26.85546875" customWidth="1"/>
    <col min="4" max="4" width="15.140625" customWidth="1"/>
    <col min="5" max="5" width="15.5703125" customWidth="1"/>
  </cols>
  <sheetData>
    <row r="1" spans="1:8">
      <c r="A1" s="43" t="s">
        <v>0</v>
      </c>
    </row>
    <row r="2" spans="1:8">
      <c r="A2" s="43" t="s">
        <v>98</v>
      </c>
    </row>
    <row r="3" spans="1:8">
      <c r="A3" s="43" t="s">
        <v>159</v>
      </c>
    </row>
    <row r="4" spans="1:8">
      <c r="A4" s="51" t="s">
        <v>109</v>
      </c>
    </row>
    <row r="5" spans="1:8">
      <c r="A5" s="51"/>
    </row>
    <row r="8" spans="1:8">
      <c r="B8" s="245" t="s">
        <v>128</v>
      </c>
    </row>
    <row r="9" spans="1:8">
      <c r="D9" s="182" t="s">
        <v>123</v>
      </c>
      <c r="E9" s="182" t="s">
        <v>124</v>
      </c>
      <c r="F9" s="334" t="s">
        <v>127</v>
      </c>
      <c r="G9" s="334"/>
    </row>
    <row r="10" spans="1:8">
      <c r="C10" t="s">
        <v>125</v>
      </c>
      <c r="D10" s="246">
        <v>2037</v>
      </c>
      <c r="E10" s="246">
        <v>2025</v>
      </c>
      <c r="F10" s="248">
        <f>D10-E10</f>
        <v>12</v>
      </c>
      <c r="G10" s="249" t="s">
        <v>129</v>
      </c>
    </row>
    <row r="11" spans="1:8">
      <c r="C11" t="s">
        <v>126</v>
      </c>
      <c r="D11" s="247">
        <f>'Page 6.4.2'!F21</f>
        <v>31158900.608129002</v>
      </c>
      <c r="E11" s="247">
        <f>'Page 6.4.2'!F31</f>
        <v>74762432.279086933</v>
      </c>
      <c r="F11" s="335">
        <f>E11-D11</f>
        <v>43603531.67095793</v>
      </c>
      <c r="G11" s="336"/>
      <c r="H11" s="194"/>
    </row>
    <row r="12" spans="1:8">
      <c r="D12" s="130" t="s">
        <v>44</v>
      </c>
      <c r="E12" s="130" t="s">
        <v>44</v>
      </c>
      <c r="F12" s="333" t="s">
        <v>46</v>
      </c>
      <c r="G12" s="333"/>
    </row>
    <row r="14" spans="1:8">
      <c r="B14" s="245" t="s">
        <v>130</v>
      </c>
    </row>
    <row r="15" spans="1:8">
      <c r="D15" s="182" t="s">
        <v>123</v>
      </c>
      <c r="E15" s="182" t="s">
        <v>124</v>
      </c>
      <c r="F15" s="334" t="s">
        <v>127</v>
      </c>
      <c r="G15" s="334"/>
    </row>
    <row r="16" spans="1:8">
      <c r="C16" t="s">
        <v>125</v>
      </c>
      <c r="D16" s="246">
        <v>2046</v>
      </c>
      <c r="E16" s="246">
        <v>2032</v>
      </c>
      <c r="F16" s="248">
        <f>D16-E16</f>
        <v>14</v>
      </c>
      <c r="G16" s="249" t="s">
        <v>129</v>
      </c>
    </row>
    <row r="17" spans="3:8">
      <c r="C17" t="s">
        <v>126</v>
      </c>
      <c r="D17" s="247">
        <f>'Page 6.4.2'!F45</f>
        <v>2286474.0142213614</v>
      </c>
      <c r="E17" s="247">
        <f>'Page 6.4.2'!F55</f>
        <v>3490627.4350765171</v>
      </c>
      <c r="F17" s="335">
        <f>E17-D17</f>
        <v>1204153.4208551557</v>
      </c>
      <c r="G17" s="336"/>
      <c r="H17" s="194"/>
    </row>
    <row r="18" spans="3:8">
      <c r="D18" s="130" t="s">
        <v>44</v>
      </c>
      <c r="E18" s="130" t="s">
        <v>44</v>
      </c>
      <c r="F18" s="333" t="s">
        <v>46</v>
      </c>
      <c r="G18" s="333"/>
    </row>
  </sheetData>
  <mergeCells count="6">
    <mergeCell ref="F18:G18"/>
    <mergeCell ref="F9:G9"/>
    <mergeCell ref="F11:G11"/>
    <mergeCell ref="F15:G15"/>
    <mergeCell ref="F17:G17"/>
    <mergeCell ref="F12:G12"/>
  </mergeCells>
  <pageMargins left="0.7" right="0.7" top="0.75" bottom="0.75" header="0.3" footer="0.3"/>
  <pageSetup orientation="portrait" r:id="rId1"/>
  <headerFooter>
    <oddFooter>&amp;C&amp;A</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79"/>
  <sheetViews>
    <sheetView workbookViewId="0">
      <selection activeCell="E20" sqref="E20"/>
    </sheetView>
  </sheetViews>
  <sheetFormatPr defaultColWidth="9.140625" defaultRowHeight="12.75"/>
  <cols>
    <col min="1" max="1" width="8.85546875" style="46" customWidth="1"/>
    <col min="2" max="2" width="44.42578125" style="44" customWidth="1"/>
    <col min="3" max="3" width="18.85546875" style="45" bestFit="1" customWidth="1"/>
    <col min="4" max="4" width="2.7109375" style="44" customWidth="1"/>
    <col min="5" max="5" width="2.7109375" style="46" customWidth="1"/>
    <col min="6" max="6" width="15.28515625" style="47" customWidth="1"/>
    <col min="7" max="7" width="2.85546875" style="48" customWidth="1"/>
    <col min="8" max="8" width="9.85546875" style="49" bestFit="1" customWidth="1"/>
    <col min="9" max="9" width="2.7109375" style="46" customWidth="1"/>
    <col min="11" max="11" width="2.7109375" style="44" customWidth="1"/>
    <col min="12" max="12" width="17.5703125" style="47" customWidth="1"/>
    <col min="13" max="13" width="4.85546875" style="44" customWidth="1"/>
    <col min="14" max="14" width="15.28515625" style="47" customWidth="1"/>
    <col min="15" max="17" width="4.85546875" style="44" customWidth="1"/>
    <col min="18" max="16384" width="9.140625" style="44"/>
  </cols>
  <sheetData>
    <row r="1" spans="1:14">
      <c r="A1" s="43" t="s">
        <v>0</v>
      </c>
      <c r="I1" s="50"/>
      <c r="L1" s="44"/>
      <c r="N1" s="44"/>
    </row>
    <row r="2" spans="1:14">
      <c r="A2" s="43" t="s">
        <v>98</v>
      </c>
      <c r="I2" s="50"/>
      <c r="L2" s="44"/>
      <c r="N2" s="44"/>
    </row>
    <row r="3" spans="1:14">
      <c r="A3" s="43" t="s">
        <v>159</v>
      </c>
      <c r="I3" s="50"/>
      <c r="L3" s="44"/>
      <c r="N3" s="44"/>
    </row>
    <row r="4" spans="1:14">
      <c r="A4" s="51" t="s">
        <v>23</v>
      </c>
      <c r="I4" s="50"/>
      <c r="L4" s="44"/>
      <c r="N4" s="44"/>
    </row>
    <row r="5" spans="1:14">
      <c r="A5" s="51"/>
      <c r="I5" s="50"/>
      <c r="L5" s="44"/>
      <c r="N5" s="44"/>
    </row>
    <row r="6" spans="1:14">
      <c r="A6" s="44"/>
      <c r="B6" s="52"/>
      <c r="C6" s="53"/>
      <c r="D6" s="54"/>
      <c r="E6" s="55"/>
      <c r="F6" s="56" t="s">
        <v>24</v>
      </c>
      <c r="G6" s="57"/>
      <c r="H6" s="58"/>
      <c r="L6" s="44"/>
      <c r="N6" s="44"/>
    </row>
    <row r="7" spans="1:14">
      <c r="A7" s="60"/>
      <c r="B7" s="52"/>
      <c r="C7" s="61" t="s">
        <v>25</v>
      </c>
      <c r="D7" s="54"/>
      <c r="E7" s="55"/>
      <c r="F7" s="62" t="s">
        <v>26</v>
      </c>
      <c r="G7" s="63"/>
      <c r="H7" s="64" t="s">
        <v>27</v>
      </c>
      <c r="L7" s="44"/>
      <c r="N7" s="44"/>
    </row>
    <row r="8" spans="1:14">
      <c r="A8" s="65"/>
      <c r="B8" s="66" t="s">
        <v>4</v>
      </c>
      <c r="C8" s="67" t="s">
        <v>29</v>
      </c>
      <c r="D8" s="54"/>
      <c r="E8" s="55"/>
      <c r="F8" s="68" t="s">
        <v>30</v>
      </c>
      <c r="G8" s="54"/>
      <c r="H8" s="69" t="s">
        <v>31</v>
      </c>
      <c r="I8" s="57"/>
      <c r="J8" s="70" t="s">
        <v>32</v>
      </c>
      <c r="L8" s="44"/>
      <c r="N8" s="44"/>
    </row>
    <row r="9" spans="1:14" s="74" customFormat="1">
      <c r="A9" s="71"/>
      <c r="B9" s="72"/>
      <c r="C9" s="71"/>
      <c r="D9" s="55"/>
      <c r="E9" s="55"/>
      <c r="F9" s="55"/>
      <c r="G9" s="55"/>
      <c r="H9" s="55"/>
      <c r="I9" s="73"/>
      <c r="J9"/>
    </row>
    <row r="10" spans="1:14">
      <c r="A10" s="75" t="s">
        <v>34</v>
      </c>
      <c r="B10" s="76"/>
      <c r="D10" s="52"/>
      <c r="E10" s="60"/>
      <c r="F10" s="77"/>
      <c r="G10" s="78"/>
      <c r="H10" s="79"/>
      <c r="I10" s="55"/>
      <c r="L10" s="44"/>
      <c r="N10" s="44"/>
    </row>
    <row r="11" spans="1:14">
      <c r="A11" s="75"/>
      <c r="B11" s="76"/>
      <c r="D11" s="52"/>
      <c r="E11" s="60"/>
      <c r="F11" s="77"/>
      <c r="G11" s="78"/>
      <c r="H11" s="79"/>
      <c r="I11" s="60"/>
      <c r="L11" s="44"/>
      <c r="N11" s="44"/>
    </row>
    <row r="12" spans="1:14">
      <c r="A12" s="229" t="s">
        <v>54</v>
      </c>
      <c r="B12" s="166"/>
      <c r="D12" s="52"/>
      <c r="E12" s="81"/>
      <c r="F12" s="81"/>
      <c r="G12" s="78"/>
      <c r="H12" s="82"/>
      <c r="I12" s="60"/>
      <c r="K12" s="52"/>
      <c r="L12" s="44"/>
      <c r="N12" s="44"/>
    </row>
    <row r="13" spans="1:14">
      <c r="A13" s="60"/>
      <c r="B13" s="83"/>
      <c r="D13" s="52"/>
      <c r="E13" s="81"/>
      <c r="F13" s="81"/>
      <c r="G13" s="78"/>
      <c r="H13" s="82"/>
      <c r="I13" s="60"/>
      <c r="K13" s="52"/>
      <c r="L13" s="44"/>
      <c r="N13" s="44"/>
    </row>
    <row r="14" spans="1:14">
      <c r="A14" s="51" t="s">
        <v>105</v>
      </c>
      <c r="B14" s="80"/>
      <c r="D14" s="52"/>
      <c r="E14" s="81"/>
      <c r="F14" s="81"/>
      <c r="G14" s="78"/>
      <c r="H14" s="82"/>
      <c r="I14" s="60"/>
      <c r="K14" s="52"/>
      <c r="L14" s="44"/>
      <c r="N14" s="44"/>
    </row>
    <row r="15" spans="1:14">
      <c r="A15" s="60">
        <v>310.2</v>
      </c>
      <c r="B15" s="80" t="s">
        <v>36</v>
      </c>
      <c r="C15" s="84">
        <f>'Page 6.4.3 - Page 6.4.4'!J38</f>
        <v>281111.09999999998</v>
      </c>
      <c r="D15" s="52"/>
      <c r="E15" s="81"/>
      <c r="F15" s="85">
        <f>C15*H15*0.01</f>
        <v>3823.1109600000004</v>
      </c>
      <c r="G15" s="78"/>
      <c r="H15" s="86">
        <f>ROUND('Page 6.4.7'!R24,2)</f>
        <v>1.36</v>
      </c>
      <c r="I15" s="60"/>
      <c r="J15" s="87" t="s">
        <v>131</v>
      </c>
      <c r="K15" s="52"/>
      <c r="L15" s="44"/>
      <c r="N15" s="44"/>
    </row>
    <row r="16" spans="1:14">
      <c r="A16" s="60">
        <v>311</v>
      </c>
      <c r="B16" s="80" t="s">
        <v>38</v>
      </c>
      <c r="C16" s="84">
        <f>'Page 6.4.3 - Page 6.4.4'!J39</f>
        <v>140317793.75</v>
      </c>
      <c r="D16" s="52"/>
      <c r="E16" s="81"/>
      <c r="F16" s="85">
        <f t="shared" ref="F16:F20" si="0">C16*H16*0.01</f>
        <v>2623942.7431250005</v>
      </c>
      <c r="G16" s="78"/>
      <c r="H16" s="86">
        <f>ROUND('Page 6.4.7'!R25,2)</f>
        <v>1.87</v>
      </c>
      <c r="I16" s="45"/>
      <c r="J16" s="87" t="s">
        <v>131</v>
      </c>
      <c r="K16" s="52"/>
      <c r="L16" s="44"/>
      <c r="N16" s="44"/>
    </row>
    <row r="17" spans="1:14">
      <c r="A17" s="60">
        <v>312</v>
      </c>
      <c r="B17" s="80" t="s">
        <v>39</v>
      </c>
      <c r="C17" s="84">
        <f>'Page 6.4.3 - Page 6.4.4'!J40</f>
        <v>717638603.69000006</v>
      </c>
      <c r="D17" s="88">
        <v>1</v>
      </c>
      <c r="E17" s="81"/>
      <c r="F17" s="85">
        <f t="shared" si="0"/>
        <v>20524464.065533999</v>
      </c>
      <c r="G17" s="78"/>
      <c r="H17" s="86">
        <f>ROUND('Page 6.4.7'!R26,2)</f>
        <v>2.86</v>
      </c>
      <c r="I17" s="45"/>
      <c r="J17" s="87" t="s">
        <v>131</v>
      </c>
      <c r="K17" s="52"/>
      <c r="L17" s="44"/>
      <c r="N17" s="44"/>
    </row>
    <row r="18" spans="1:14">
      <c r="A18" s="60">
        <v>314</v>
      </c>
      <c r="B18" s="80" t="s">
        <v>40</v>
      </c>
      <c r="C18" s="84">
        <f>'Page 6.4.3 - Page 6.4.4'!J41</f>
        <v>199536267.87</v>
      </c>
      <c r="D18" s="52"/>
      <c r="E18" s="81"/>
      <c r="F18" s="85">
        <f t="shared" si="0"/>
        <v>6704418.6004320001</v>
      </c>
      <c r="G18" s="78"/>
      <c r="H18" s="86">
        <f>ROUND('Page 6.4.7'!R27,2)</f>
        <v>3.36</v>
      </c>
      <c r="I18" s="45"/>
      <c r="J18" s="87" t="s">
        <v>131</v>
      </c>
      <c r="K18" s="52"/>
      <c r="L18" s="44"/>
      <c r="N18" s="44"/>
    </row>
    <row r="19" spans="1:14">
      <c r="A19" s="60">
        <v>315</v>
      </c>
      <c r="B19" s="80" t="s">
        <v>41</v>
      </c>
      <c r="C19" s="84">
        <f>'Page 6.4.3 - Page 6.4.4'!J42</f>
        <v>60822273.82</v>
      </c>
      <c r="D19" s="52"/>
      <c r="E19" s="81"/>
      <c r="F19" s="85">
        <f t="shared" si="0"/>
        <v>1173869.884726</v>
      </c>
      <c r="G19" s="78"/>
      <c r="H19" s="86">
        <f>ROUND('Page 6.4.7'!R28,2)</f>
        <v>1.93</v>
      </c>
      <c r="I19" s="45"/>
      <c r="J19" s="87" t="s">
        <v>131</v>
      </c>
      <c r="K19" s="52"/>
      <c r="L19" s="44"/>
      <c r="N19" s="44"/>
    </row>
    <row r="20" spans="1:14">
      <c r="A20" s="60">
        <v>316</v>
      </c>
      <c r="B20" s="80" t="s">
        <v>42</v>
      </c>
      <c r="C20" s="84">
        <f>'Page 6.4.3 - Page 6.4.4'!J43</f>
        <v>4114814.21</v>
      </c>
      <c r="D20" s="52"/>
      <c r="E20" s="81"/>
      <c r="F20" s="85">
        <f t="shared" si="0"/>
        <v>128382.20335200001</v>
      </c>
      <c r="G20" s="78"/>
      <c r="H20" s="86">
        <f>ROUND('Page 6.4.7'!R29,2)</f>
        <v>3.12</v>
      </c>
      <c r="I20" s="45"/>
      <c r="J20" s="87" t="s">
        <v>131</v>
      </c>
      <c r="K20" s="52"/>
      <c r="L20" s="44"/>
      <c r="N20" s="44"/>
    </row>
    <row r="21" spans="1:14">
      <c r="A21" s="60"/>
      <c r="B21" s="89" t="s">
        <v>43</v>
      </c>
      <c r="C21" s="90">
        <f>+SUBTOTAL(9,C15:C20)</f>
        <v>1122710864.4400001</v>
      </c>
      <c r="D21" s="88"/>
      <c r="E21" s="85"/>
      <c r="F21" s="91">
        <f>+SUBTOTAL(9,F15:F20)</f>
        <v>31158900.608129002</v>
      </c>
      <c r="G21" s="78"/>
      <c r="H21" s="82">
        <f>'Page 6.4.7'!R30</f>
        <v>2.78</v>
      </c>
      <c r="I21" s="45"/>
      <c r="J21" s="87"/>
      <c r="K21" s="52"/>
      <c r="L21" s="44"/>
      <c r="N21" s="44"/>
    </row>
    <row r="22" spans="1:14">
      <c r="A22" s="60"/>
      <c r="B22" s="80"/>
      <c r="C22" s="92"/>
      <c r="D22" s="52"/>
      <c r="E22" s="81"/>
      <c r="F22" s="81"/>
      <c r="G22" s="78"/>
      <c r="H22" s="82"/>
      <c r="I22" s="45"/>
      <c r="K22" s="52"/>
      <c r="L22" s="44"/>
      <c r="N22" s="44"/>
    </row>
    <row r="23" spans="1:14">
      <c r="C23" s="92"/>
      <c r="I23" s="45"/>
      <c r="L23" s="44"/>
      <c r="N23" s="44"/>
    </row>
    <row r="24" spans="1:14">
      <c r="A24" s="51" t="s">
        <v>106</v>
      </c>
      <c r="B24" s="80"/>
      <c r="C24" s="92"/>
      <c r="D24" s="52"/>
      <c r="E24" s="81"/>
      <c r="F24" s="81"/>
      <c r="G24" s="78"/>
      <c r="H24" s="82"/>
      <c r="I24" s="45"/>
      <c r="K24" s="52"/>
      <c r="L24" s="44"/>
      <c r="N24" s="44"/>
    </row>
    <row r="25" spans="1:14">
      <c r="A25" s="60">
        <v>310.2</v>
      </c>
      <c r="B25" s="80" t="s">
        <v>36</v>
      </c>
      <c r="C25" s="93">
        <f>'Page 6.4.3 - Page 6.4.4'!J38</f>
        <v>281111.09999999998</v>
      </c>
      <c r="D25" s="52"/>
      <c r="E25" s="81"/>
      <c r="F25" s="85">
        <f t="shared" ref="F25:F30" si="1">C25*H25*0.01</f>
        <v>9818.3385860643084</v>
      </c>
      <c r="G25" s="78"/>
      <c r="H25" s="86">
        <f>'Page 6.4.3 - Page 6.4.4'!R90</f>
        <v>3.4926897536469776</v>
      </c>
      <c r="I25" s="45"/>
      <c r="J25" s="87" t="s">
        <v>37</v>
      </c>
      <c r="K25" s="52"/>
      <c r="L25" s="44"/>
      <c r="N25" s="44"/>
    </row>
    <row r="26" spans="1:14">
      <c r="A26" s="60">
        <v>311</v>
      </c>
      <c r="B26" s="80" t="s">
        <v>38</v>
      </c>
      <c r="C26" s="93">
        <f>'Page 6.4.3 - Page 6.4.4'!J39</f>
        <v>140317793.75</v>
      </c>
      <c r="D26" s="52"/>
      <c r="E26" s="81"/>
      <c r="F26" s="85">
        <f t="shared" si="1"/>
        <v>6456302.5426511941</v>
      </c>
      <c r="G26" s="78"/>
      <c r="H26" s="86">
        <f>'Page 6.4.3 - Page 6.4.4'!R91</f>
        <v>4.6012001543825543</v>
      </c>
      <c r="I26" s="45"/>
      <c r="J26" s="87" t="s">
        <v>37</v>
      </c>
      <c r="K26" s="52"/>
      <c r="L26" s="44"/>
      <c r="N26" s="44"/>
    </row>
    <row r="27" spans="1:14">
      <c r="A27" s="60">
        <v>312</v>
      </c>
      <c r="B27" s="80" t="s">
        <v>39</v>
      </c>
      <c r="C27" s="93">
        <f>'Page 6.4.3 - Page 6.4.4'!J40</f>
        <v>717638603.69000006</v>
      </c>
      <c r="D27" s="88">
        <v>1</v>
      </c>
      <c r="E27" s="81"/>
      <c r="F27" s="85">
        <f t="shared" si="1"/>
        <v>50465293.450971611</v>
      </c>
      <c r="G27" s="78"/>
      <c r="H27" s="86">
        <f>'Page 6.4.3 - Page 6.4.4'!R92</f>
        <v>7.0321319382048202</v>
      </c>
      <c r="I27" s="45"/>
      <c r="J27" s="87" t="s">
        <v>37</v>
      </c>
      <c r="K27" s="52"/>
      <c r="L27" s="44"/>
      <c r="N27" s="44"/>
    </row>
    <row r="28" spans="1:14">
      <c r="A28" s="60">
        <v>314</v>
      </c>
      <c r="B28" s="80" t="s">
        <v>40</v>
      </c>
      <c r="C28" s="93">
        <f>'Page 6.4.3 - Page 6.4.4'!J41</f>
        <v>199536267.87</v>
      </c>
      <c r="D28" s="52"/>
      <c r="E28" s="81"/>
      <c r="F28" s="85">
        <f t="shared" si="1"/>
        <v>14698269.401475353</v>
      </c>
      <c r="G28" s="78"/>
      <c r="H28" s="86">
        <f>'Page 6.4.3 - Page 6.4.4'!R93</f>
        <v>7.3662144523277506</v>
      </c>
      <c r="I28" s="45"/>
      <c r="J28" s="87" t="s">
        <v>37</v>
      </c>
      <c r="K28" s="52"/>
      <c r="L28" s="44"/>
      <c r="N28" s="44"/>
    </row>
    <row r="29" spans="1:14">
      <c r="A29" s="60">
        <v>315</v>
      </c>
      <c r="B29" s="80" t="s">
        <v>41</v>
      </c>
      <c r="C29" s="93">
        <f>'Page 6.4.3 - Page 6.4.4'!J42</f>
        <v>60822273.82</v>
      </c>
      <c r="D29" s="52"/>
      <c r="E29" s="81"/>
      <c r="F29" s="85">
        <f t="shared" si="1"/>
        <v>2838681.7238693559</v>
      </c>
      <c r="G29" s="78"/>
      <c r="H29" s="86">
        <f>'Page 6.4.3 - Page 6.4.4'!R94</f>
        <v>4.6671746147969904</v>
      </c>
      <c r="I29" s="45"/>
      <c r="J29" s="87" t="s">
        <v>37</v>
      </c>
      <c r="K29" s="52"/>
      <c r="L29" s="44"/>
      <c r="N29" s="44"/>
    </row>
    <row r="30" spans="1:14">
      <c r="A30" s="60">
        <v>316</v>
      </c>
      <c r="B30" s="80" t="s">
        <v>42</v>
      </c>
      <c r="C30" s="93">
        <f>'Page 6.4.3 - Page 6.4.4'!J43</f>
        <v>4114814.21</v>
      </c>
      <c r="D30" s="52"/>
      <c r="E30" s="81"/>
      <c r="F30" s="85">
        <f t="shared" si="1"/>
        <v>294066.82153334486</v>
      </c>
      <c r="G30" s="78"/>
      <c r="H30" s="86">
        <f>'Page 6.4.3 - Page 6.4.4'!R95</f>
        <v>7.1465394675339384</v>
      </c>
      <c r="I30" s="45"/>
      <c r="J30" s="87" t="s">
        <v>37</v>
      </c>
      <c r="K30" s="52"/>
      <c r="L30" s="44"/>
      <c r="N30" s="44"/>
    </row>
    <row r="31" spans="1:14">
      <c r="A31" s="60"/>
      <c r="B31" s="89" t="s">
        <v>43</v>
      </c>
      <c r="C31" s="90">
        <f>+SUBTOTAL(9,C25:C30)</f>
        <v>1122710864.4400001</v>
      </c>
      <c r="D31" s="88"/>
      <c r="E31" s="85"/>
      <c r="F31" s="91">
        <f>+SUBTOTAL(9,F25:F30)</f>
        <v>74762432.279086933</v>
      </c>
      <c r="G31" s="78"/>
      <c r="H31" s="82">
        <f>F31/C31*100</f>
        <v>6.6590993858759786</v>
      </c>
      <c r="I31" s="45"/>
      <c r="J31" s="87"/>
      <c r="K31" s="52"/>
      <c r="L31" s="44"/>
      <c r="N31" s="44"/>
    </row>
    <row r="32" spans="1:14" ht="13.5" thickBot="1">
      <c r="A32" s="60"/>
      <c r="B32" s="80"/>
      <c r="C32" s="92"/>
      <c r="D32" s="52"/>
      <c r="E32" s="81"/>
      <c r="F32" s="81"/>
      <c r="G32" s="78"/>
      <c r="H32" s="82"/>
      <c r="I32" s="45"/>
      <c r="J32" s="87"/>
      <c r="K32" s="52"/>
      <c r="L32" s="44"/>
      <c r="N32" s="44"/>
    </row>
    <row r="33" spans="1:14" ht="13.5" thickBot="1">
      <c r="C33" s="95" t="s">
        <v>45</v>
      </c>
      <c r="D33" s="96"/>
      <c r="E33" s="97"/>
      <c r="F33" s="98">
        <f>F31-F21</f>
        <v>43603531.67095793</v>
      </c>
      <c r="I33" s="45"/>
      <c r="J33" s="87" t="s">
        <v>78</v>
      </c>
      <c r="L33" s="44"/>
      <c r="N33" s="44"/>
    </row>
    <row r="34" spans="1:14">
      <c r="C34" s="92"/>
      <c r="I34" s="45"/>
      <c r="J34" s="87"/>
      <c r="L34" s="44"/>
      <c r="N34" s="44"/>
    </row>
    <row r="35" spans="1:14">
      <c r="A35" s="229" t="s">
        <v>55</v>
      </c>
      <c r="B35" s="166"/>
      <c r="C35" s="92"/>
      <c r="D35" s="52"/>
      <c r="E35" s="81"/>
      <c r="F35" s="81"/>
      <c r="G35" s="78"/>
      <c r="H35" s="82"/>
      <c r="I35" s="45"/>
      <c r="K35" s="52"/>
      <c r="L35" s="44"/>
      <c r="N35" s="44"/>
    </row>
    <row r="36" spans="1:14">
      <c r="C36" s="92"/>
      <c r="I36" s="45"/>
      <c r="J36" s="87"/>
      <c r="L36" s="44"/>
      <c r="N36" s="44"/>
    </row>
    <row r="37" spans="1:14">
      <c r="A37" s="51" t="s">
        <v>107</v>
      </c>
      <c r="B37" s="80"/>
      <c r="C37" s="92"/>
      <c r="D37" s="52"/>
      <c r="E37" s="81"/>
      <c r="F37" s="81"/>
      <c r="G37" s="78"/>
      <c r="H37" s="82"/>
      <c r="I37" s="45"/>
      <c r="J37" s="87"/>
      <c r="K37" s="52"/>
      <c r="L37" s="44"/>
      <c r="N37" s="44"/>
    </row>
    <row r="38" spans="1:14">
      <c r="A38" s="60">
        <v>311</v>
      </c>
      <c r="B38" s="80" t="s">
        <v>38</v>
      </c>
      <c r="C38" s="84">
        <f>'Page 6.4.5 - Page 6.4.6'!J37</f>
        <v>61029612.780000001</v>
      </c>
      <c r="D38" s="52"/>
      <c r="E38" s="81"/>
      <c r="F38" s="85">
        <f t="shared" ref="F38:F42" si="2">C38*H38*0.01</f>
        <v>1147356.7202640001</v>
      </c>
      <c r="G38" s="78"/>
      <c r="H38" s="86">
        <f>ROUND('Page 6.4.7'!R16,2)</f>
        <v>1.88</v>
      </c>
      <c r="I38" s="45"/>
      <c r="J38" s="87" t="s">
        <v>131</v>
      </c>
      <c r="K38" s="52"/>
      <c r="L38" s="44"/>
      <c r="N38" s="44"/>
    </row>
    <row r="39" spans="1:14">
      <c r="A39" s="60">
        <v>312</v>
      </c>
      <c r="B39" s="80" t="s">
        <v>39</v>
      </c>
      <c r="C39" s="84">
        <f>'Page 6.4.5 - Page 6.4.6'!J38</f>
        <v>117890226.62</v>
      </c>
      <c r="D39" s="52"/>
      <c r="E39" s="81"/>
      <c r="F39" s="85">
        <f t="shared" si="2"/>
        <v>2640741.0762880002</v>
      </c>
      <c r="G39" s="78"/>
      <c r="H39" s="86">
        <f>ROUND('Page 6.4.7'!R17,2)</f>
        <v>2.2400000000000002</v>
      </c>
      <c r="I39" s="45"/>
      <c r="J39" s="87" t="s">
        <v>131</v>
      </c>
      <c r="K39" s="52"/>
      <c r="L39" s="44"/>
      <c r="N39" s="44"/>
    </row>
    <row r="40" spans="1:14">
      <c r="A40" s="60">
        <v>314</v>
      </c>
      <c r="B40" s="80" t="s">
        <v>40</v>
      </c>
      <c r="C40" s="84">
        <f>'Page 6.4.5 - Page 6.4.6'!J39</f>
        <v>37867988.619999997</v>
      </c>
      <c r="D40" s="52"/>
      <c r="E40" s="81"/>
      <c r="F40" s="85">
        <f t="shared" si="2"/>
        <v>988354.50298199989</v>
      </c>
      <c r="G40" s="78"/>
      <c r="H40" s="86">
        <f>ROUND('Page 6.4.7'!R18,2)</f>
        <v>2.61</v>
      </c>
      <c r="I40" s="45"/>
      <c r="J40" s="87" t="s">
        <v>131</v>
      </c>
      <c r="K40" s="52"/>
      <c r="L40" s="44"/>
      <c r="N40" s="44"/>
    </row>
    <row r="41" spans="1:14">
      <c r="A41" s="60">
        <v>315</v>
      </c>
      <c r="B41" s="80" t="s">
        <v>41</v>
      </c>
      <c r="C41" s="84">
        <f>'Page 6.4.5 - Page 6.4.6'!J40</f>
        <v>9131294.9100000001</v>
      </c>
      <c r="D41" s="52"/>
      <c r="E41" s="81"/>
      <c r="F41" s="85">
        <f t="shared" si="2"/>
        <v>167102.696853</v>
      </c>
      <c r="G41" s="78"/>
      <c r="H41" s="86">
        <f>ROUND('Page 6.4.7'!R19,2)</f>
        <v>1.83</v>
      </c>
      <c r="I41" s="45"/>
      <c r="J41" s="87" t="s">
        <v>131</v>
      </c>
      <c r="K41" s="52"/>
      <c r="L41" s="44"/>
      <c r="N41" s="44"/>
    </row>
    <row r="42" spans="1:14">
      <c r="A42" s="60">
        <v>316</v>
      </c>
      <c r="B42" s="80" t="s">
        <v>42</v>
      </c>
      <c r="C42" s="84">
        <f>'Page 6.4.5 - Page 6.4.6'!J41</f>
        <v>319872.27</v>
      </c>
      <c r="D42" s="52"/>
      <c r="E42" s="81"/>
      <c r="F42" s="85">
        <f t="shared" si="2"/>
        <v>9276.2958300000009</v>
      </c>
      <c r="G42" s="78"/>
      <c r="H42" s="86">
        <f>ROUND('Page 6.4.7'!R20,2)</f>
        <v>2.9</v>
      </c>
      <c r="I42" s="45"/>
      <c r="J42" s="87" t="s">
        <v>131</v>
      </c>
      <c r="K42" s="52"/>
      <c r="L42" s="44"/>
      <c r="N42" s="44"/>
    </row>
    <row r="43" spans="1:14">
      <c r="A43" s="60"/>
      <c r="B43" s="89" t="s">
        <v>48</v>
      </c>
      <c r="C43" s="90">
        <f>+SUBTOTAL(9,C35:C42)</f>
        <v>226238995.20000002</v>
      </c>
      <c r="D43" s="99"/>
      <c r="E43" s="85"/>
      <c r="F43" s="91">
        <f>+SUBTOTAL(9,F35:F42)</f>
        <v>4952831.2922170004</v>
      </c>
      <c r="G43" s="78"/>
      <c r="H43" s="82">
        <f>ROUND('Page 6.4.7'!R21,2)</f>
        <v>2.19</v>
      </c>
      <c r="I43" s="45"/>
      <c r="J43" s="87"/>
      <c r="K43" s="52"/>
      <c r="L43" s="44"/>
      <c r="N43" s="44"/>
    </row>
    <row r="44" spans="1:14">
      <c r="A44" s="60"/>
      <c r="B44" s="89" t="s">
        <v>49</v>
      </c>
      <c r="C44" s="100">
        <f>-'Page 6.4.9'!E17</f>
        <v>-121795788.27283639</v>
      </c>
      <c r="D44" s="99"/>
      <c r="E44" s="85"/>
      <c r="F44" s="100">
        <f>-'Page 6.4.9'!E23</f>
        <v>-2666357.277995639</v>
      </c>
      <c r="G44" s="78"/>
      <c r="H44" s="82"/>
      <c r="I44" s="45"/>
      <c r="J44" s="87" t="s">
        <v>136</v>
      </c>
      <c r="K44" s="52"/>
      <c r="L44" s="44"/>
      <c r="N44" s="44"/>
    </row>
    <row r="45" spans="1:14">
      <c r="A45" s="60"/>
      <c r="B45" s="80" t="s">
        <v>51</v>
      </c>
      <c r="C45" s="81">
        <f>SUM(C43:C44)</f>
        <v>104443206.92716363</v>
      </c>
      <c r="D45" s="52"/>
      <c r="E45" s="81"/>
      <c r="F45" s="81">
        <f>SUM(F43:F44)</f>
        <v>2286474.0142213614</v>
      </c>
      <c r="G45" s="78"/>
      <c r="H45" s="82"/>
      <c r="I45" s="45"/>
      <c r="J45" s="87"/>
      <c r="K45" s="52"/>
      <c r="L45" s="44"/>
      <c r="N45" s="44"/>
    </row>
    <row r="46" spans="1:14">
      <c r="C46" s="92"/>
      <c r="I46" s="45"/>
      <c r="J46" s="87"/>
      <c r="L46" s="44"/>
      <c r="N46" s="44"/>
    </row>
    <row r="47" spans="1:14">
      <c r="A47" s="51" t="s">
        <v>108</v>
      </c>
      <c r="C47" s="92"/>
      <c r="I47" s="45"/>
      <c r="L47" s="44"/>
      <c r="N47" s="44"/>
    </row>
    <row r="48" spans="1:14">
      <c r="A48" s="60">
        <v>311</v>
      </c>
      <c r="B48" s="80" t="s">
        <v>38</v>
      </c>
      <c r="C48" s="84">
        <f>'Page 6.4.5 - Page 6.4.6'!J37</f>
        <v>61029612.780000001</v>
      </c>
      <c r="D48" s="52"/>
      <c r="E48" s="81"/>
      <c r="F48" s="85">
        <f t="shared" ref="F48:F52" si="3">C48*H48*0.01</f>
        <v>1848196.0049580964</v>
      </c>
      <c r="G48" s="78"/>
      <c r="H48" s="250">
        <f>'Page 6.4.5 - Page 6.4.6'!R69</f>
        <v>3.0283593828794015</v>
      </c>
      <c r="I48" s="45"/>
      <c r="J48" s="87" t="s">
        <v>50</v>
      </c>
      <c r="K48" s="52"/>
      <c r="L48" s="44"/>
      <c r="N48" s="44"/>
    </row>
    <row r="49" spans="1:14">
      <c r="A49" s="60">
        <v>312</v>
      </c>
      <c r="B49" s="80" t="s">
        <v>39</v>
      </c>
      <c r="C49" s="84">
        <f>'Page 6.4.5 - Page 6.4.6'!J38</f>
        <v>117890226.62</v>
      </c>
      <c r="D49" s="52"/>
      <c r="E49" s="81"/>
      <c r="F49" s="85">
        <f t="shared" si="3"/>
        <v>3811433.1617856761</v>
      </c>
      <c r="G49" s="78"/>
      <c r="H49" s="250">
        <f>'Page 6.4.5 - Page 6.4.6'!R70</f>
        <v>3.2330357410128761</v>
      </c>
      <c r="I49" s="45"/>
      <c r="J49" s="87" t="s">
        <v>50</v>
      </c>
      <c r="K49" s="52"/>
      <c r="L49" s="44"/>
      <c r="N49" s="44"/>
    </row>
    <row r="50" spans="1:14">
      <c r="A50" s="60">
        <v>314</v>
      </c>
      <c r="B50" s="80" t="s">
        <v>40</v>
      </c>
      <c r="C50" s="84">
        <f>'Page 6.4.5 - Page 6.4.6'!J39</f>
        <v>37867988.619999997</v>
      </c>
      <c r="D50" s="52"/>
      <c r="E50" s="81"/>
      <c r="F50" s="85">
        <f t="shared" si="3"/>
        <v>1628701.2802571869</v>
      </c>
      <c r="G50" s="78"/>
      <c r="H50" s="250">
        <f>'Page 6.4.5 - Page 6.4.6'!R71</f>
        <v>4.3009975961516673</v>
      </c>
      <c r="I50" s="45"/>
      <c r="J50" s="87" t="s">
        <v>50</v>
      </c>
      <c r="K50" s="52"/>
      <c r="L50" s="44"/>
      <c r="N50" s="44"/>
    </row>
    <row r="51" spans="1:14">
      <c r="A51" s="60">
        <v>315</v>
      </c>
      <c r="B51" s="80" t="s">
        <v>41</v>
      </c>
      <c r="C51" s="84">
        <f>'Page 6.4.5 - Page 6.4.6'!J40</f>
        <v>9131294.9100000001</v>
      </c>
      <c r="D51" s="52"/>
      <c r="E51" s="81"/>
      <c r="F51" s="85">
        <f t="shared" si="3"/>
        <v>257487.83893739813</v>
      </c>
      <c r="G51" s="78"/>
      <c r="H51" s="250">
        <f>'Page 6.4.5 - Page 6.4.6'!R72</f>
        <v>2.8198392613014196</v>
      </c>
      <c r="I51" s="45"/>
      <c r="J51" s="87" t="s">
        <v>50</v>
      </c>
      <c r="K51" s="52"/>
      <c r="L51" s="44"/>
      <c r="N51" s="44"/>
    </row>
    <row r="52" spans="1:14">
      <c r="A52" s="60">
        <v>316</v>
      </c>
      <c r="B52" s="80" t="s">
        <v>42</v>
      </c>
      <c r="C52" s="84">
        <f>'Page 6.4.5 - Page 6.4.6'!J41</f>
        <v>319872.27</v>
      </c>
      <c r="D52" s="52"/>
      <c r="E52" s="81"/>
      <c r="F52" s="85">
        <f t="shared" si="3"/>
        <v>15382.358541996517</v>
      </c>
      <c r="G52" s="78"/>
      <c r="H52" s="250">
        <f>'Page 6.4.5 - Page 6.4.6'!R73</f>
        <v>4.8089065494788015</v>
      </c>
      <c r="I52" s="45"/>
      <c r="J52" s="87" t="s">
        <v>50</v>
      </c>
      <c r="K52" s="52"/>
      <c r="L52" s="44"/>
      <c r="N52" s="44"/>
    </row>
    <row r="53" spans="1:14">
      <c r="A53" s="60"/>
      <c r="B53" s="89" t="s">
        <v>48</v>
      </c>
      <c r="C53" s="90">
        <f>+SUBTOTAL(9,C48:C52)</f>
        <v>226238995.20000002</v>
      </c>
      <c r="D53" s="99"/>
      <c r="E53" s="85"/>
      <c r="F53" s="91">
        <f>+SUBTOTAL(9,F48:F52)</f>
        <v>7561200.6444803532</v>
      </c>
      <c r="G53" s="78"/>
      <c r="H53" s="254">
        <f>F53/C53*100</f>
        <v>3.3421296968703795</v>
      </c>
      <c r="I53" s="45"/>
      <c r="J53" s="87"/>
      <c r="K53" s="52"/>
      <c r="L53" s="44"/>
      <c r="N53" s="44"/>
    </row>
    <row r="54" spans="1:14">
      <c r="A54" s="60"/>
      <c r="B54" s="89" t="s">
        <v>49</v>
      </c>
      <c r="C54" s="100">
        <f>-'Page 6.4.9'!E17</f>
        <v>-121795788.27283639</v>
      </c>
      <c r="D54" s="99"/>
      <c r="E54" s="85"/>
      <c r="F54" s="100">
        <f>-'Page 6.4.9'!G23</f>
        <v>-4070573.2094038362</v>
      </c>
      <c r="G54" s="78"/>
      <c r="H54" s="254"/>
      <c r="I54" s="45"/>
      <c r="J54" s="87" t="s">
        <v>136</v>
      </c>
      <c r="K54" s="52"/>
      <c r="L54" s="44"/>
      <c r="N54" s="44"/>
    </row>
    <row r="55" spans="1:14">
      <c r="B55" s="80" t="s">
        <v>51</v>
      </c>
      <c r="C55" s="81">
        <f>SUM(C53:C54)</f>
        <v>104443206.92716363</v>
      </c>
      <c r="D55" s="52"/>
      <c r="E55" s="81"/>
      <c r="F55" s="81">
        <f>SUM(F53:F54)</f>
        <v>3490627.4350765171</v>
      </c>
      <c r="H55" s="255"/>
      <c r="I55" s="45"/>
      <c r="J55" s="87"/>
      <c r="L55" s="44"/>
      <c r="N55" s="44"/>
    </row>
    <row r="56" spans="1:14" ht="13.5" thickBot="1">
      <c r="C56" s="81"/>
      <c r="D56" s="52"/>
      <c r="E56" s="81"/>
      <c r="F56" s="81"/>
      <c r="I56" s="45"/>
      <c r="L56" s="44"/>
      <c r="N56" s="44"/>
    </row>
    <row r="57" spans="1:14" ht="13.5" thickBot="1">
      <c r="C57" s="101" t="s">
        <v>45</v>
      </c>
      <c r="D57" s="96"/>
      <c r="E57" s="97"/>
      <c r="F57" s="98">
        <f>F55-F45</f>
        <v>1204153.4208551557</v>
      </c>
      <c r="G57" s="88">
        <v>2</v>
      </c>
      <c r="I57" s="45"/>
      <c r="J57" s="87" t="s">
        <v>78</v>
      </c>
      <c r="L57" s="44"/>
      <c r="N57" s="44"/>
    </row>
    <row r="58" spans="1:14">
      <c r="C58" s="102"/>
      <c r="D58" s="103"/>
      <c r="E58" s="104"/>
      <c r="F58" s="105"/>
      <c r="G58" s="88"/>
      <c r="I58" s="45"/>
      <c r="J58" s="87"/>
      <c r="L58" s="44"/>
      <c r="N58" s="44"/>
    </row>
    <row r="59" spans="1:14">
      <c r="C59" s="102"/>
      <c r="D59" s="103"/>
      <c r="E59" s="104"/>
      <c r="F59" s="105"/>
      <c r="G59" s="88"/>
      <c r="I59" s="45"/>
      <c r="J59" s="87"/>
      <c r="L59" s="44"/>
      <c r="N59" s="44"/>
    </row>
    <row r="60" spans="1:14">
      <c r="A60" s="75" t="s">
        <v>53</v>
      </c>
      <c r="C60" s="102"/>
      <c r="D60" s="103"/>
      <c r="E60" s="104"/>
      <c r="F60" s="105"/>
      <c r="G60" s="88"/>
      <c r="I60" s="45"/>
      <c r="J60" s="87"/>
      <c r="L60" s="44"/>
      <c r="N60" s="44"/>
    </row>
    <row r="61" spans="1:14">
      <c r="C61" s="102"/>
      <c r="D61" s="103"/>
      <c r="E61" s="104"/>
      <c r="F61" s="105"/>
      <c r="G61" s="88"/>
      <c r="I61" s="45"/>
      <c r="J61" s="87"/>
      <c r="L61" s="44"/>
      <c r="N61" s="44"/>
    </row>
    <row r="62" spans="1:14">
      <c r="A62" s="46" t="s">
        <v>20</v>
      </c>
      <c r="B62" s="44" t="s">
        <v>54</v>
      </c>
      <c r="C62" s="102"/>
      <c r="D62" s="103"/>
      <c r="E62" s="104"/>
      <c r="F62" s="105">
        <f>-F33</f>
        <v>-43603531.67095793</v>
      </c>
      <c r="G62" s="88">
        <v>3</v>
      </c>
      <c r="I62" s="45"/>
      <c r="J62" s="87" t="s">
        <v>46</v>
      </c>
      <c r="L62" s="44"/>
      <c r="N62" s="44"/>
    </row>
    <row r="63" spans="1:14">
      <c r="A63" s="46" t="s">
        <v>20</v>
      </c>
      <c r="B63" s="44" t="s">
        <v>55</v>
      </c>
      <c r="C63" s="102"/>
      <c r="D63" s="103"/>
      <c r="E63" s="104"/>
      <c r="F63" s="105">
        <f>-F57</f>
        <v>-1204153.4208551557</v>
      </c>
      <c r="G63" s="88">
        <v>3</v>
      </c>
      <c r="I63" s="45"/>
      <c r="J63" s="87" t="s">
        <v>46</v>
      </c>
      <c r="L63" s="44"/>
      <c r="N63" s="44"/>
    </row>
    <row r="64" spans="1:14">
      <c r="C64" s="102"/>
      <c r="D64" s="103"/>
      <c r="E64" s="104"/>
      <c r="F64" s="105"/>
      <c r="G64" s="88"/>
      <c r="I64" s="45"/>
      <c r="J64" s="87"/>
      <c r="L64" s="44"/>
      <c r="N64" s="44"/>
    </row>
    <row r="65" spans="1:14" ht="15">
      <c r="A65" s="106" t="s">
        <v>56</v>
      </c>
      <c r="I65" s="45"/>
      <c r="L65" s="44"/>
      <c r="N65" s="44"/>
    </row>
    <row r="66" spans="1:14">
      <c r="A66" s="107" t="s">
        <v>57</v>
      </c>
      <c r="I66" s="45"/>
      <c r="L66" s="44"/>
      <c r="N66" s="44"/>
    </row>
    <row r="67" spans="1:14">
      <c r="A67" s="107" t="s">
        <v>102</v>
      </c>
      <c r="I67" s="45"/>
      <c r="L67" s="44"/>
      <c r="N67" s="44"/>
    </row>
    <row r="68" spans="1:14">
      <c r="A68" s="107" t="s">
        <v>58</v>
      </c>
      <c r="I68" s="45"/>
      <c r="L68" s="44"/>
      <c r="N68" s="44"/>
    </row>
    <row r="69" spans="1:14">
      <c r="A69" s="107" t="s">
        <v>161</v>
      </c>
      <c r="I69" s="45"/>
      <c r="L69" s="44"/>
      <c r="N69" s="44"/>
    </row>
    <row r="70" spans="1:14">
      <c r="I70" s="45"/>
      <c r="L70" s="44"/>
      <c r="N70" s="44"/>
    </row>
    <row r="71" spans="1:14">
      <c r="I71" s="45"/>
      <c r="L71" s="44"/>
      <c r="N71" s="44"/>
    </row>
    <row r="72" spans="1:14">
      <c r="I72" s="45"/>
      <c r="L72" s="44"/>
      <c r="N72" s="44"/>
    </row>
    <row r="73" spans="1:14">
      <c r="I73" s="45"/>
      <c r="L73" s="44"/>
      <c r="N73" s="44"/>
    </row>
    <row r="74" spans="1:14">
      <c r="I74" s="45"/>
      <c r="L74" s="44"/>
      <c r="N74" s="44"/>
    </row>
    <row r="75" spans="1:14">
      <c r="I75" s="45"/>
      <c r="L75" s="44"/>
      <c r="N75" s="44"/>
    </row>
    <row r="76" spans="1:14">
      <c r="I76" s="45"/>
      <c r="L76" s="44"/>
      <c r="N76" s="44"/>
    </row>
    <row r="77" spans="1:14">
      <c r="I77" s="45"/>
      <c r="L77" s="44"/>
      <c r="N77" s="44"/>
    </row>
    <row r="78" spans="1:14">
      <c r="I78" s="45"/>
      <c r="L78" s="44"/>
      <c r="N78" s="44"/>
    </row>
    <row r="79" spans="1:14">
      <c r="I79" s="45"/>
      <c r="L79" s="44"/>
      <c r="N79" s="44"/>
    </row>
    <row r="80" spans="1:14">
      <c r="I80" s="45"/>
      <c r="L80" s="44"/>
      <c r="N80" s="44"/>
    </row>
    <row r="81" spans="9:14">
      <c r="I81" s="45"/>
      <c r="L81" s="44"/>
      <c r="N81" s="44"/>
    </row>
    <row r="82" spans="9:14">
      <c r="I82" s="45"/>
      <c r="L82" s="44"/>
      <c r="N82" s="44"/>
    </row>
    <row r="83" spans="9:14">
      <c r="I83" s="45"/>
      <c r="L83" s="44"/>
      <c r="N83" s="44"/>
    </row>
    <row r="84" spans="9:14">
      <c r="I84" s="45"/>
      <c r="L84" s="44"/>
      <c r="N84" s="44"/>
    </row>
    <row r="85" spans="9:14">
      <c r="I85" s="45"/>
      <c r="L85" s="44"/>
      <c r="N85" s="44"/>
    </row>
    <row r="86" spans="9:14">
      <c r="I86" s="45"/>
      <c r="L86" s="44"/>
      <c r="N86" s="44"/>
    </row>
    <row r="87" spans="9:14">
      <c r="I87" s="45"/>
      <c r="L87" s="44"/>
      <c r="N87" s="44"/>
    </row>
    <row r="88" spans="9:14">
      <c r="I88" s="45"/>
      <c r="L88" s="44"/>
      <c r="N88" s="44"/>
    </row>
    <row r="89" spans="9:14">
      <c r="I89" s="45"/>
      <c r="L89" s="44"/>
      <c r="N89" s="44"/>
    </row>
    <row r="90" spans="9:14">
      <c r="I90" s="45"/>
      <c r="L90" s="44"/>
      <c r="N90" s="44"/>
    </row>
    <row r="91" spans="9:14">
      <c r="I91" s="45"/>
      <c r="J91" s="87"/>
      <c r="L91" s="44"/>
      <c r="N91" s="44"/>
    </row>
    <row r="92" spans="9:14">
      <c r="I92" s="45"/>
      <c r="J92" s="87"/>
      <c r="L92" s="44"/>
      <c r="N92" s="44"/>
    </row>
    <row r="93" spans="9:14">
      <c r="I93" s="45"/>
      <c r="J93" s="87"/>
      <c r="L93" s="44"/>
      <c r="N93" s="44"/>
    </row>
    <row r="94" spans="9:14">
      <c r="I94" s="45"/>
      <c r="J94" s="87"/>
      <c r="L94" s="44"/>
      <c r="N94" s="44"/>
    </row>
    <row r="95" spans="9:14">
      <c r="I95" s="45"/>
      <c r="J95" s="87"/>
      <c r="L95" s="44"/>
      <c r="N95" s="44"/>
    </row>
    <row r="96" spans="9:14">
      <c r="I96" s="45"/>
      <c r="J96" s="87"/>
      <c r="L96" s="44"/>
      <c r="N96" s="44"/>
    </row>
    <row r="97" spans="9:14">
      <c r="I97" s="45"/>
      <c r="L97" s="44"/>
      <c r="N97" s="44"/>
    </row>
    <row r="98" spans="9:14">
      <c r="I98" s="45"/>
      <c r="L98" s="44"/>
      <c r="N98" s="44"/>
    </row>
    <row r="99" spans="9:14">
      <c r="I99" s="45"/>
      <c r="L99" s="44"/>
      <c r="N99" s="44"/>
    </row>
    <row r="100" spans="9:14">
      <c r="I100" s="45"/>
      <c r="L100" s="44"/>
      <c r="N100" s="44"/>
    </row>
    <row r="101" spans="9:14">
      <c r="I101" s="45"/>
      <c r="L101" s="44"/>
      <c r="N101" s="44"/>
    </row>
    <row r="102" spans="9:14">
      <c r="I102" s="45"/>
      <c r="L102" s="44"/>
      <c r="N102" s="44"/>
    </row>
    <row r="103" spans="9:14">
      <c r="I103" s="45"/>
      <c r="L103" s="44"/>
      <c r="N103" s="44"/>
    </row>
    <row r="104" spans="9:14">
      <c r="I104" s="45"/>
      <c r="L104" s="44"/>
      <c r="N104" s="44"/>
    </row>
    <row r="105" spans="9:14">
      <c r="I105" s="45"/>
      <c r="L105" s="44"/>
      <c r="N105" s="44"/>
    </row>
    <row r="106" spans="9:14">
      <c r="I106" s="45"/>
      <c r="L106" s="44"/>
      <c r="N106" s="44"/>
    </row>
    <row r="107" spans="9:14">
      <c r="I107" s="45"/>
      <c r="L107" s="44"/>
      <c r="N107" s="44"/>
    </row>
    <row r="108" spans="9:14">
      <c r="I108" s="45"/>
      <c r="L108" s="44"/>
      <c r="N108" s="44"/>
    </row>
    <row r="109" spans="9:14">
      <c r="I109" s="45"/>
      <c r="L109" s="44"/>
      <c r="N109" s="44"/>
    </row>
    <row r="110" spans="9:14">
      <c r="I110" s="45"/>
      <c r="L110" s="44"/>
      <c r="N110" s="44"/>
    </row>
    <row r="111" spans="9:14">
      <c r="I111" s="45"/>
      <c r="L111" s="44"/>
      <c r="N111" s="44"/>
    </row>
    <row r="112" spans="9:14">
      <c r="I112" s="45"/>
      <c r="L112" s="44"/>
      <c r="N112" s="44"/>
    </row>
    <row r="113" spans="9:14">
      <c r="I113" s="45"/>
      <c r="L113" s="44"/>
      <c r="N113" s="44"/>
    </row>
    <row r="114" spans="9:14">
      <c r="I114" s="45"/>
      <c r="L114" s="44"/>
      <c r="N114" s="44"/>
    </row>
    <row r="115" spans="9:14">
      <c r="I115" s="45"/>
      <c r="J115" s="87"/>
      <c r="L115" s="44"/>
      <c r="N115" s="44"/>
    </row>
    <row r="116" spans="9:14">
      <c r="I116" s="45"/>
      <c r="J116" s="87"/>
      <c r="L116" s="44"/>
      <c r="N116" s="44"/>
    </row>
    <row r="117" spans="9:14">
      <c r="I117" s="45"/>
      <c r="J117" s="87"/>
      <c r="L117" s="44"/>
      <c r="N117" s="44"/>
    </row>
    <row r="118" spans="9:14">
      <c r="I118" s="45"/>
      <c r="J118" s="87"/>
      <c r="L118" s="44"/>
      <c r="N118" s="44"/>
    </row>
    <row r="119" spans="9:14">
      <c r="I119" s="45"/>
      <c r="J119" s="87"/>
      <c r="L119" s="44"/>
      <c r="N119" s="44"/>
    </row>
    <row r="120" spans="9:14">
      <c r="I120" s="45"/>
      <c r="J120" s="87"/>
      <c r="L120" s="44"/>
      <c r="N120" s="44"/>
    </row>
    <row r="121" spans="9:14">
      <c r="I121" s="45"/>
      <c r="J121" s="87"/>
      <c r="L121" s="44"/>
      <c r="N121" s="44"/>
    </row>
    <row r="122" spans="9:14">
      <c r="I122" s="45"/>
      <c r="L122" s="44"/>
      <c r="N122" s="44"/>
    </row>
    <row r="123" spans="9:14">
      <c r="I123" s="45"/>
      <c r="L123" s="44"/>
      <c r="N123" s="44"/>
    </row>
    <row r="124" spans="9:14">
      <c r="I124" s="45"/>
      <c r="J124" s="87"/>
      <c r="L124" s="44"/>
      <c r="N124" s="44"/>
    </row>
    <row r="125" spans="9:14">
      <c r="I125" s="45"/>
      <c r="L125" s="44"/>
      <c r="N125" s="44"/>
    </row>
    <row r="126" spans="9:14">
      <c r="I126" s="45"/>
      <c r="L126" s="44"/>
      <c r="N126" s="44"/>
    </row>
    <row r="127" spans="9:14">
      <c r="I127" s="45"/>
      <c r="L127" s="44"/>
      <c r="N127" s="44"/>
    </row>
    <row r="128" spans="9:14">
      <c r="I128" s="45"/>
      <c r="L128" s="44"/>
      <c r="N128" s="44"/>
    </row>
    <row r="129" spans="9:14">
      <c r="I129" s="45"/>
      <c r="L129" s="44"/>
      <c r="N129" s="44"/>
    </row>
    <row r="130" spans="9:14">
      <c r="I130" s="45"/>
      <c r="L130" s="44"/>
      <c r="N130" s="44"/>
    </row>
    <row r="131" spans="9:14">
      <c r="I131" s="45"/>
      <c r="L131" s="44"/>
      <c r="N131" s="44"/>
    </row>
    <row r="132" spans="9:14">
      <c r="I132" s="45"/>
      <c r="L132" s="44"/>
      <c r="N132" s="44"/>
    </row>
    <row r="133" spans="9:14">
      <c r="I133" s="45"/>
      <c r="L133" s="44"/>
      <c r="N133" s="44"/>
    </row>
    <row r="134" spans="9:14">
      <c r="I134" s="45"/>
      <c r="L134" s="44"/>
      <c r="N134" s="44"/>
    </row>
    <row r="135" spans="9:14">
      <c r="I135" s="45"/>
      <c r="L135" s="44"/>
      <c r="N135" s="44"/>
    </row>
    <row r="136" spans="9:14">
      <c r="I136" s="45"/>
      <c r="L136" s="44"/>
      <c r="N136" s="44"/>
    </row>
    <row r="137" spans="9:14">
      <c r="I137" s="45"/>
      <c r="L137" s="44"/>
      <c r="N137" s="44"/>
    </row>
    <row r="138" spans="9:14">
      <c r="I138" s="45"/>
      <c r="L138" s="44"/>
      <c r="N138" s="44"/>
    </row>
    <row r="139" spans="9:14">
      <c r="I139" s="45"/>
      <c r="L139" s="44"/>
      <c r="N139" s="44"/>
    </row>
    <row r="140" spans="9:14">
      <c r="I140" s="45"/>
      <c r="L140" s="44"/>
      <c r="N140" s="44"/>
    </row>
    <row r="141" spans="9:14">
      <c r="I141" s="45"/>
      <c r="L141" s="44"/>
      <c r="N141" s="44"/>
    </row>
    <row r="142" spans="9:14">
      <c r="I142" s="45"/>
      <c r="L142" s="44"/>
      <c r="N142" s="44"/>
    </row>
    <row r="143" spans="9:14">
      <c r="I143" s="45"/>
      <c r="L143" s="44"/>
      <c r="N143" s="44"/>
    </row>
    <row r="144" spans="9:14">
      <c r="I144" s="108"/>
      <c r="L144" s="44"/>
      <c r="N144" s="44"/>
    </row>
    <row r="145" spans="9:14">
      <c r="I145" s="108"/>
      <c r="L145" s="44"/>
      <c r="N145" s="44"/>
    </row>
    <row r="146" spans="9:14">
      <c r="I146" s="108"/>
      <c r="L146" s="44"/>
      <c r="N146" s="44"/>
    </row>
    <row r="147" spans="9:14">
      <c r="I147" s="108"/>
      <c r="L147" s="44"/>
      <c r="N147" s="44"/>
    </row>
    <row r="148" spans="9:14">
      <c r="I148" s="108"/>
      <c r="L148" s="44"/>
      <c r="N148" s="44"/>
    </row>
    <row r="149" spans="9:14">
      <c r="I149" s="108"/>
      <c r="L149" s="44"/>
      <c r="N149" s="44"/>
    </row>
    <row r="150" spans="9:14">
      <c r="I150" s="108"/>
      <c r="L150" s="44"/>
      <c r="N150" s="44"/>
    </row>
    <row r="151" spans="9:14">
      <c r="I151" s="108"/>
      <c r="L151" s="44"/>
      <c r="N151" s="44"/>
    </row>
    <row r="152" spans="9:14">
      <c r="I152" s="108"/>
      <c r="L152" s="44"/>
      <c r="N152" s="44"/>
    </row>
    <row r="153" spans="9:14">
      <c r="I153" s="108"/>
      <c r="L153" s="44"/>
      <c r="N153" s="44"/>
    </row>
    <row r="154" spans="9:14">
      <c r="I154" s="45"/>
      <c r="L154" s="44"/>
      <c r="N154" s="44"/>
    </row>
    <row r="155" spans="9:14">
      <c r="I155" s="45"/>
      <c r="L155" s="44"/>
      <c r="N155" s="44"/>
    </row>
    <row r="156" spans="9:14">
      <c r="I156" s="45"/>
      <c r="L156" s="44"/>
      <c r="N156" s="44"/>
    </row>
    <row r="157" spans="9:14">
      <c r="I157" s="45"/>
      <c r="L157" s="44"/>
      <c r="N157" s="44"/>
    </row>
    <row r="158" spans="9:14">
      <c r="I158" s="45"/>
      <c r="L158" s="44"/>
      <c r="N158" s="44"/>
    </row>
    <row r="159" spans="9:14">
      <c r="I159" s="45"/>
      <c r="L159" s="44"/>
      <c r="N159" s="44"/>
    </row>
    <row r="160" spans="9:14">
      <c r="I160" s="45"/>
      <c r="L160" s="44"/>
      <c r="N160" s="44"/>
    </row>
    <row r="161" spans="9:14">
      <c r="I161" s="45"/>
      <c r="L161" s="44"/>
      <c r="N161" s="44"/>
    </row>
    <row r="162" spans="9:14">
      <c r="I162" s="45"/>
      <c r="L162" s="44"/>
      <c r="N162" s="44"/>
    </row>
    <row r="163" spans="9:14">
      <c r="I163" s="45"/>
      <c r="L163" s="44"/>
      <c r="N163" s="44"/>
    </row>
    <row r="164" spans="9:14">
      <c r="I164" s="45"/>
      <c r="L164" s="44"/>
      <c r="N164" s="44"/>
    </row>
    <row r="165" spans="9:14">
      <c r="I165" s="45"/>
      <c r="L165" s="44"/>
      <c r="N165" s="44"/>
    </row>
    <row r="166" spans="9:14">
      <c r="I166" s="45"/>
      <c r="L166" s="44"/>
      <c r="N166" s="44"/>
    </row>
    <row r="167" spans="9:14">
      <c r="I167" s="45"/>
      <c r="L167" s="44"/>
      <c r="N167" s="44"/>
    </row>
    <row r="168" spans="9:14">
      <c r="I168" s="45"/>
      <c r="L168" s="44"/>
      <c r="N168" s="44"/>
    </row>
    <row r="169" spans="9:14">
      <c r="I169" s="45"/>
      <c r="L169" s="44"/>
      <c r="N169" s="44"/>
    </row>
    <row r="170" spans="9:14">
      <c r="I170" s="45"/>
      <c r="L170" s="44"/>
      <c r="N170" s="44"/>
    </row>
    <row r="171" spans="9:14">
      <c r="I171" s="45"/>
      <c r="L171" s="44"/>
      <c r="N171" s="44"/>
    </row>
    <row r="172" spans="9:14">
      <c r="I172" s="45"/>
      <c r="L172" s="44"/>
      <c r="N172" s="44"/>
    </row>
    <row r="173" spans="9:14">
      <c r="I173" s="45"/>
      <c r="L173" s="44"/>
      <c r="N173" s="44"/>
    </row>
    <row r="174" spans="9:14">
      <c r="I174" s="45"/>
      <c r="L174" s="44"/>
      <c r="N174" s="44"/>
    </row>
    <row r="175" spans="9:14">
      <c r="I175" s="45"/>
      <c r="L175" s="44"/>
      <c r="N175" s="44"/>
    </row>
    <row r="176" spans="9:14">
      <c r="I176" s="45"/>
      <c r="L176" s="44"/>
      <c r="N176" s="44"/>
    </row>
    <row r="177" spans="9:14">
      <c r="I177" s="45"/>
      <c r="L177" s="44"/>
      <c r="N177" s="44"/>
    </row>
    <row r="178" spans="9:14">
      <c r="I178" s="45"/>
      <c r="L178" s="44"/>
      <c r="N178" s="44"/>
    </row>
    <row r="179" spans="9:14">
      <c r="I179" s="45"/>
      <c r="L179" s="44"/>
      <c r="N179" s="44"/>
    </row>
    <row r="180" spans="9:14">
      <c r="I180" s="45"/>
      <c r="L180" s="44"/>
      <c r="N180" s="44"/>
    </row>
    <row r="181" spans="9:14">
      <c r="I181" s="45"/>
      <c r="L181" s="44"/>
      <c r="N181" s="44"/>
    </row>
    <row r="182" spans="9:14">
      <c r="I182" s="45"/>
      <c r="L182" s="44"/>
      <c r="N182" s="44"/>
    </row>
    <row r="183" spans="9:14">
      <c r="I183" s="45"/>
      <c r="L183" s="44"/>
      <c r="N183" s="44"/>
    </row>
    <row r="184" spans="9:14">
      <c r="I184" s="45"/>
      <c r="L184" s="44"/>
      <c r="N184" s="44"/>
    </row>
    <row r="185" spans="9:14">
      <c r="I185" s="45"/>
      <c r="L185" s="44"/>
      <c r="N185" s="44"/>
    </row>
    <row r="186" spans="9:14">
      <c r="I186" s="45"/>
      <c r="L186" s="44"/>
      <c r="N186" s="44"/>
    </row>
    <row r="187" spans="9:14">
      <c r="I187" s="45"/>
      <c r="L187" s="44"/>
      <c r="N187" s="44"/>
    </row>
    <row r="188" spans="9:14">
      <c r="I188" s="45"/>
      <c r="L188" s="44"/>
      <c r="N188" s="44"/>
    </row>
    <row r="189" spans="9:14">
      <c r="I189" s="45"/>
      <c r="L189" s="44"/>
      <c r="N189" s="44"/>
    </row>
    <row r="190" spans="9:14">
      <c r="I190" s="45"/>
      <c r="L190" s="44"/>
      <c r="N190" s="44"/>
    </row>
    <row r="191" spans="9:14">
      <c r="I191" s="45"/>
      <c r="L191" s="44"/>
      <c r="N191" s="44"/>
    </row>
    <row r="192" spans="9:14">
      <c r="I192" s="45"/>
      <c r="L192" s="44"/>
      <c r="N192" s="44"/>
    </row>
    <row r="193" spans="9:14">
      <c r="I193" s="45"/>
      <c r="L193" s="44"/>
      <c r="N193" s="44"/>
    </row>
    <row r="194" spans="9:14">
      <c r="I194" s="45"/>
      <c r="L194" s="44"/>
      <c r="N194" s="44"/>
    </row>
    <row r="195" spans="9:14">
      <c r="I195" s="45"/>
      <c r="L195" s="44"/>
      <c r="N195" s="44"/>
    </row>
    <row r="196" spans="9:14">
      <c r="I196" s="45"/>
      <c r="L196" s="44"/>
      <c r="N196" s="44"/>
    </row>
    <row r="197" spans="9:14">
      <c r="I197" s="45"/>
      <c r="L197" s="44"/>
      <c r="N197" s="44"/>
    </row>
    <row r="198" spans="9:14">
      <c r="I198" s="45"/>
      <c r="L198" s="44"/>
      <c r="N198" s="44"/>
    </row>
    <row r="199" spans="9:14">
      <c r="I199" s="45"/>
      <c r="L199" s="44"/>
      <c r="N199" s="44"/>
    </row>
    <row r="200" spans="9:14">
      <c r="I200" s="45"/>
      <c r="L200" s="44"/>
      <c r="N200" s="44"/>
    </row>
    <row r="201" spans="9:14">
      <c r="I201" s="45"/>
      <c r="L201" s="44"/>
      <c r="N201" s="44"/>
    </row>
    <row r="202" spans="9:14">
      <c r="I202" s="45"/>
      <c r="L202" s="44"/>
      <c r="N202" s="44"/>
    </row>
    <row r="203" spans="9:14">
      <c r="I203" s="45"/>
      <c r="L203" s="44"/>
      <c r="N203" s="44"/>
    </row>
    <row r="204" spans="9:14">
      <c r="I204" s="45"/>
      <c r="L204" s="44"/>
      <c r="N204" s="44"/>
    </row>
    <row r="205" spans="9:14">
      <c r="I205" s="45"/>
      <c r="L205" s="44"/>
      <c r="N205" s="44"/>
    </row>
    <row r="206" spans="9:14">
      <c r="I206" s="45"/>
      <c r="L206" s="44"/>
      <c r="N206" s="44"/>
    </row>
    <row r="207" spans="9:14">
      <c r="I207" s="45"/>
      <c r="L207" s="44"/>
      <c r="N207" s="44"/>
    </row>
    <row r="208" spans="9:14">
      <c r="I208" s="45"/>
      <c r="L208" s="44"/>
      <c r="N208" s="44"/>
    </row>
    <row r="209" spans="9:14">
      <c r="I209" s="45"/>
      <c r="L209" s="44"/>
      <c r="N209" s="44"/>
    </row>
    <row r="210" spans="9:14">
      <c r="I210" s="45"/>
      <c r="L210" s="44"/>
      <c r="N210" s="44"/>
    </row>
    <row r="211" spans="9:14">
      <c r="I211" s="45"/>
      <c r="L211" s="44"/>
      <c r="N211" s="44"/>
    </row>
    <row r="212" spans="9:14">
      <c r="I212" s="45"/>
      <c r="L212" s="44"/>
      <c r="N212" s="44"/>
    </row>
    <row r="213" spans="9:14">
      <c r="I213" s="45"/>
      <c r="L213" s="44"/>
      <c r="N213" s="44"/>
    </row>
    <row r="214" spans="9:14">
      <c r="I214" s="45"/>
      <c r="L214" s="44"/>
      <c r="N214" s="44"/>
    </row>
    <row r="215" spans="9:14">
      <c r="I215" s="45"/>
      <c r="L215" s="44"/>
      <c r="N215" s="44"/>
    </row>
    <row r="216" spans="9:14">
      <c r="I216" s="45"/>
      <c r="L216" s="44"/>
      <c r="N216" s="44"/>
    </row>
    <row r="217" spans="9:14">
      <c r="I217" s="45"/>
      <c r="L217" s="44"/>
      <c r="N217" s="44"/>
    </row>
    <row r="218" spans="9:14">
      <c r="I218" s="45"/>
      <c r="L218" s="44"/>
      <c r="N218" s="44"/>
    </row>
    <row r="219" spans="9:14">
      <c r="I219" s="45"/>
      <c r="L219" s="44"/>
      <c r="N219" s="44"/>
    </row>
    <row r="220" spans="9:14">
      <c r="I220" s="45"/>
      <c r="L220" s="44"/>
      <c r="N220" s="44"/>
    </row>
    <row r="221" spans="9:14">
      <c r="I221" s="45"/>
      <c r="L221" s="44"/>
      <c r="N221" s="44"/>
    </row>
    <row r="222" spans="9:14">
      <c r="I222" s="45"/>
      <c r="L222" s="44"/>
      <c r="N222" s="44"/>
    </row>
    <row r="223" spans="9:14">
      <c r="I223" s="45"/>
      <c r="L223" s="44"/>
      <c r="N223" s="44"/>
    </row>
    <row r="224" spans="9:14">
      <c r="I224" s="45"/>
      <c r="L224" s="44"/>
      <c r="N224" s="44"/>
    </row>
    <row r="225" spans="9:14">
      <c r="I225" s="45"/>
      <c r="L225" s="44"/>
      <c r="N225" s="44"/>
    </row>
    <row r="226" spans="9:14">
      <c r="I226" s="45"/>
      <c r="L226" s="44"/>
      <c r="N226" s="44"/>
    </row>
    <row r="227" spans="9:14">
      <c r="I227" s="45"/>
      <c r="L227" s="44"/>
      <c r="N227" s="44"/>
    </row>
    <row r="228" spans="9:14">
      <c r="I228" s="45"/>
      <c r="L228" s="44"/>
      <c r="N228" s="44"/>
    </row>
    <row r="229" spans="9:14">
      <c r="I229" s="45"/>
      <c r="L229" s="44"/>
      <c r="N229" s="44"/>
    </row>
    <row r="230" spans="9:14">
      <c r="I230" s="45"/>
      <c r="L230" s="44"/>
      <c r="N230" s="44"/>
    </row>
    <row r="231" spans="9:14">
      <c r="I231" s="45"/>
      <c r="L231" s="44"/>
      <c r="N231" s="44"/>
    </row>
    <row r="232" spans="9:14">
      <c r="I232" s="45"/>
      <c r="L232" s="44"/>
      <c r="N232" s="44"/>
    </row>
    <row r="233" spans="9:14">
      <c r="I233" s="45"/>
      <c r="L233" s="44"/>
      <c r="N233" s="44"/>
    </row>
    <row r="234" spans="9:14">
      <c r="I234" s="45"/>
      <c r="L234" s="44"/>
      <c r="N234" s="44"/>
    </row>
    <row r="235" spans="9:14">
      <c r="I235" s="45"/>
      <c r="L235" s="44"/>
      <c r="N235" s="44"/>
    </row>
    <row r="236" spans="9:14">
      <c r="I236" s="45"/>
      <c r="L236" s="44"/>
      <c r="N236" s="44"/>
    </row>
    <row r="237" spans="9:14">
      <c r="I237" s="45"/>
      <c r="L237" s="44"/>
      <c r="N237" s="44"/>
    </row>
    <row r="238" spans="9:14">
      <c r="I238" s="45"/>
      <c r="L238" s="44"/>
      <c r="N238" s="44"/>
    </row>
    <row r="239" spans="9:14">
      <c r="I239" s="45"/>
      <c r="L239" s="44"/>
      <c r="N239" s="44"/>
    </row>
    <row r="240" spans="9:14">
      <c r="I240" s="45"/>
      <c r="L240" s="44"/>
      <c r="N240" s="44"/>
    </row>
    <row r="241" spans="9:14">
      <c r="I241" s="45"/>
      <c r="L241" s="44"/>
      <c r="N241" s="44"/>
    </row>
    <row r="242" spans="9:14">
      <c r="I242" s="45"/>
      <c r="L242" s="44"/>
      <c r="N242" s="44"/>
    </row>
    <row r="243" spans="9:14">
      <c r="I243" s="45"/>
      <c r="L243" s="44"/>
      <c r="N243" s="44"/>
    </row>
    <row r="244" spans="9:14">
      <c r="I244" s="45"/>
      <c r="L244" s="44"/>
      <c r="N244" s="44"/>
    </row>
    <row r="245" spans="9:14">
      <c r="I245" s="45"/>
      <c r="L245" s="44"/>
      <c r="N245" s="44"/>
    </row>
    <row r="246" spans="9:14">
      <c r="I246" s="45"/>
      <c r="L246" s="44"/>
      <c r="N246" s="44"/>
    </row>
    <row r="247" spans="9:14">
      <c r="I247" s="45"/>
      <c r="L247" s="44"/>
      <c r="N247" s="44"/>
    </row>
    <row r="248" spans="9:14">
      <c r="I248" s="45"/>
      <c r="L248" s="44"/>
      <c r="N248" s="44"/>
    </row>
    <row r="249" spans="9:14">
      <c r="I249" s="45"/>
      <c r="L249" s="44"/>
      <c r="N249" s="44"/>
    </row>
    <row r="250" spans="9:14">
      <c r="I250" s="45"/>
      <c r="L250" s="44"/>
      <c r="N250" s="44"/>
    </row>
    <row r="251" spans="9:14">
      <c r="I251" s="45"/>
      <c r="L251" s="44"/>
      <c r="N251" s="44"/>
    </row>
    <row r="252" spans="9:14">
      <c r="I252" s="45"/>
      <c r="L252" s="44"/>
      <c r="N252" s="44"/>
    </row>
    <row r="253" spans="9:14">
      <c r="I253" s="45"/>
      <c r="L253" s="44"/>
      <c r="N253" s="44"/>
    </row>
    <row r="254" spans="9:14">
      <c r="I254" s="45"/>
      <c r="L254" s="44"/>
      <c r="N254" s="44"/>
    </row>
    <row r="255" spans="9:14">
      <c r="I255" s="45"/>
      <c r="L255" s="44"/>
      <c r="N255" s="44"/>
    </row>
    <row r="256" spans="9:14">
      <c r="I256" s="45"/>
      <c r="L256" s="44"/>
      <c r="N256" s="44"/>
    </row>
    <row r="257" spans="9:14">
      <c r="I257" s="45"/>
      <c r="L257" s="44"/>
      <c r="N257" s="44"/>
    </row>
    <row r="258" spans="9:14">
      <c r="I258" s="45"/>
      <c r="L258" s="44"/>
      <c r="N258" s="44"/>
    </row>
    <row r="259" spans="9:14">
      <c r="I259" s="45"/>
      <c r="L259" s="44"/>
      <c r="N259" s="44"/>
    </row>
    <row r="260" spans="9:14">
      <c r="I260" s="45"/>
      <c r="L260" s="44"/>
      <c r="N260" s="44"/>
    </row>
    <row r="261" spans="9:14">
      <c r="I261" s="45"/>
      <c r="L261" s="44"/>
      <c r="N261" s="44"/>
    </row>
    <row r="262" spans="9:14">
      <c r="I262" s="45"/>
      <c r="L262" s="44"/>
      <c r="N262" s="44"/>
    </row>
    <row r="263" spans="9:14">
      <c r="I263" s="45"/>
      <c r="L263" s="44"/>
      <c r="N263" s="44"/>
    </row>
    <row r="264" spans="9:14">
      <c r="I264" s="45"/>
      <c r="L264" s="44"/>
      <c r="N264" s="44"/>
    </row>
    <row r="265" spans="9:14">
      <c r="I265" s="45"/>
      <c r="L265" s="44"/>
      <c r="N265" s="44"/>
    </row>
    <row r="266" spans="9:14">
      <c r="I266" s="45"/>
      <c r="L266" s="44"/>
      <c r="N266" s="44"/>
    </row>
    <row r="267" spans="9:14">
      <c r="I267" s="45"/>
      <c r="L267" s="44"/>
      <c r="N267" s="44"/>
    </row>
    <row r="268" spans="9:14">
      <c r="I268" s="45"/>
      <c r="L268" s="44"/>
      <c r="N268" s="44"/>
    </row>
    <row r="269" spans="9:14">
      <c r="I269" s="45"/>
      <c r="L269" s="44"/>
      <c r="N269" s="44"/>
    </row>
    <row r="270" spans="9:14">
      <c r="I270" s="45"/>
      <c r="L270" s="44"/>
      <c r="N270" s="44"/>
    </row>
    <row r="271" spans="9:14">
      <c r="I271" s="45"/>
      <c r="L271" s="44"/>
      <c r="N271" s="44"/>
    </row>
    <row r="272" spans="9:14">
      <c r="I272" s="45"/>
      <c r="L272" s="44"/>
      <c r="N272" s="44"/>
    </row>
    <row r="273" spans="9:14">
      <c r="I273" s="45"/>
      <c r="L273" s="44"/>
      <c r="N273" s="44"/>
    </row>
    <row r="274" spans="9:14">
      <c r="I274" s="45"/>
      <c r="L274" s="44"/>
      <c r="N274" s="44"/>
    </row>
    <row r="275" spans="9:14">
      <c r="I275" s="45"/>
      <c r="L275" s="44"/>
      <c r="N275" s="44"/>
    </row>
    <row r="276" spans="9:14">
      <c r="I276" s="45"/>
      <c r="L276" s="44"/>
      <c r="N276" s="44"/>
    </row>
    <row r="277" spans="9:14">
      <c r="I277" s="45"/>
      <c r="L277" s="44"/>
      <c r="N277" s="44"/>
    </row>
    <row r="278" spans="9:14">
      <c r="I278" s="45"/>
      <c r="L278" s="44"/>
      <c r="N278" s="44"/>
    </row>
    <row r="279" spans="9:14">
      <c r="I279" s="45"/>
      <c r="L279" s="44"/>
      <c r="N279" s="44"/>
    </row>
    <row r="280" spans="9:14">
      <c r="I280" s="45"/>
      <c r="L280" s="44"/>
      <c r="N280" s="44"/>
    </row>
    <row r="281" spans="9:14">
      <c r="I281" s="45"/>
      <c r="L281" s="44"/>
      <c r="N281" s="44"/>
    </row>
    <row r="282" spans="9:14">
      <c r="I282" s="45"/>
      <c r="L282" s="44"/>
      <c r="N282" s="44"/>
    </row>
    <row r="283" spans="9:14">
      <c r="I283" s="45"/>
      <c r="L283" s="44"/>
      <c r="N283" s="44"/>
    </row>
    <row r="284" spans="9:14">
      <c r="I284" s="45"/>
      <c r="L284" s="44"/>
      <c r="N284" s="44"/>
    </row>
    <row r="285" spans="9:14">
      <c r="I285" s="45"/>
      <c r="L285" s="44"/>
      <c r="N285" s="44"/>
    </row>
    <row r="286" spans="9:14">
      <c r="I286" s="45"/>
      <c r="L286" s="44"/>
      <c r="N286" s="44"/>
    </row>
    <row r="287" spans="9:14">
      <c r="I287" s="45"/>
      <c r="L287" s="44"/>
      <c r="N287" s="44"/>
    </row>
    <row r="288" spans="9:14">
      <c r="I288" s="45"/>
      <c r="L288" s="44"/>
      <c r="N288" s="44"/>
    </row>
    <row r="289" spans="9:14">
      <c r="I289" s="45"/>
      <c r="L289" s="44"/>
      <c r="N289" s="44"/>
    </row>
    <row r="290" spans="9:14">
      <c r="I290" s="45"/>
      <c r="L290" s="44"/>
      <c r="N290" s="44"/>
    </row>
    <row r="291" spans="9:14">
      <c r="I291" s="45"/>
      <c r="L291" s="44"/>
      <c r="N291" s="44"/>
    </row>
    <row r="292" spans="9:14">
      <c r="I292" s="45"/>
      <c r="L292" s="44"/>
      <c r="N292" s="44"/>
    </row>
    <row r="293" spans="9:14">
      <c r="I293" s="45"/>
      <c r="L293" s="44"/>
      <c r="N293" s="44"/>
    </row>
    <row r="294" spans="9:14">
      <c r="I294" s="45"/>
      <c r="L294" s="44"/>
      <c r="N294" s="44"/>
    </row>
    <row r="295" spans="9:14">
      <c r="I295" s="45"/>
      <c r="L295" s="44"/>
      <c r="N295" s="44"/>
    </row>
    <row r="296" spans="9:14">
      <c r="I296" s="45"/>
      <c r="L296" s="44"/>
      <c r="N296" s="44"/>
    </row>
    <row r="297" spans="9:14">
      <c r="I297" s="45"/>
      <c r="L297" s="44"/>
      <c r="N297" s="44"/>
    </row>
    <row r="298" spans="9:14">
      <c r="I298" s="45"/>
      <c r="L298" s="44"/>
      <c r="N298" s="44"/>
    </row>
    <row r="299" spans="9:14">
      <c r="I299" s="45"/>
      <c r="L299" s="44"/>
      <c r="N299" s="44"/>
    </row>
    <row r="300" spans="9:14">
      <c r="I300" s="45"/>
      <c r="L300" s="44"/>
      <c r="N300" s="44"/>
    </row>
    <row r="301" spans="9:14">
      <c r="I301" s="45"/>
      <c r="L301" s="44"/>
      <c r="N301" s="44"/>
    </row>
    <row r="302" spans="9:14">
      <c r="I302" s="45"/>
      <c r="L302" s="44"/>
      <c r="N302" s="44"/>
    </row>
    <row r="303" spans="9:14">
      <c r="I303" s="45"/>
      <c r="L303" s="44"/>
      <c r="N303" s="44"/>
    </row>
    <row r="304" spans="9:14">
      <c r="I304" s="45"/>
      <c r="L304" s="44"/>
      <c r="N304" s="44"/>
    </row>
    <row r="305" spans="9:14">
      <c r="I305" s="45"/>
      <c r="L305" s="44"/>
      <c r="N305" s="44"/>
    </row>
    <row r="306" spans="9:14">
      <c r="I306" s="45"/>
      <c r="L306" s="44"/>
      <c r="N306" s="44"/>
    </row>
    <row r="307" spans="9:14">
      <c r="I307" s="45"/>
      <c r="L307" s="44"/>
      <c r="N307" s="44"/>
    </row>
    <row r="308" spans="9:14">
      <c r="I308" s="45"/>
      <c r="L308" s="44"/>
      <c r="N308" s="44"/>
    </row>
    <row r="309" spans="9:14">
      <c r="I309" s="45"/>
      <c r="L309" s="44"/>
      <c r="N309" s="44"/>
    </row>
    <row r="310" spans="9:14">
      <c r="I310" s="45"/>
      <c r="L310" s="44"/>
      <c r="N310" s="44"/>
    </row>
    <row r="311" spans="9:14">
      <c r="I311" s="45"/>
      <c r="L311" s="44"/>
      <c r="N311" s="44"/>
    </row>
    <row r="312" spans="9:14">
      <c r="I312" s="45"/>
      <c r="L312" s="44"/>
      <c r="N312" s="44"/>
    </row>
    <row r="313" spans="9:14">
      <c r="I313" s="45"/>
      <c r="L313" s="44"/>
      <c r="N313" s="44"/>
    </row>
    <row r="314" spans="9:14">
      <c r="I314" s="45"/>
      <c r="L314" s="44"/>
      <c r="N314" s="44"/>
    </row>
    <row r="315" spans="9:14">
      <c r="I315" s="45"/>
      <c r="L315" s="44"/>
      <c r="N315" s="44"/>
    </row>
    <row r="316" spans="9:14">
      <c r="I316" s="45"/>
      <c r="L316" s="44"/>
      <c r="N316" s="44"/>
    </row>
    <row r="317" spans="9:14">
      <c r="I317" s="45"/>
      <c r="L317" s="44"/>
      <c r="N317" s="44"/>
    </row>
    <row r="318" spans="9:14">
      <c r="I318" s="45"/>
      <c r="L318" s="44"/>
      <c r="N318" s="44"/>
    </row>
    <row r="319" spans="9:14">
      <c r="I319" s="45"/>
      <c r="L319" s="44"/>
      <c r="N319" s="44"/>
    </row>
    <row r="320" spans="9:14">
      <c r="I320" s="45"/>
      <c r="L320" s="44"/>
      <c r="N320" s="44"/>
    </row>
    <row r="321" spans="9:14">
      <c r="I321" s="45"/>
      <c r="L321" s="44"/>
      <c r="N321" s="44"/>
    </row>
    <row r="322" spans="9:14">
      <c r="I322" s="45"/>
      <c r="L322" s="44"/>
      <c r="N322" s="44"/>
    </row>
    <row r="323" spans="9:14">
      <c r="I323" s="45"/>
      <c r="L323" s="44"/>
      <c r="N323" s="44"/>
    </row>
    <row r="324" spans="9:14">
      <c r="I324" s="45"/>
      <c r="L324" s="44"/>
      <c r="N324" s="44"/>
    </row>
    <row r="325" spans="9:14">
      <c r="I325" s="45"/>
      <c r="L325" s="44"/>
      <c r="N325" s="44"/>
    </row>
    <row r="326" spans="9:14">
      <c r="I326" s="45"/>
      <c r="L326" s="44"/>
      <c r="N326" s="44"/>
    </row>
    <row r="327" spans="9:14">
      <c r="I327" s="45"/>
      <c r="L327" s="44"/>
      <c r="N327" s="44"/>
    </row>
    <row r="328" spans="9:14">
      <c r="I328" s="45"/>
      <c r="L328" s="44"/>
      <c r="N328" s="44"/>
    </row>
    <row r="329" spans="9:14">
      <c r="I329" s="45"/>
      <c r="L329" s="44"/>
      <c r="N329" s="44"/>
    </row>
    <row r="330" spans="9:14">
      <c r="I330" s="45"/>
      <c r="L330" s="44"/>
      <c r="N330" s="44"/>
    </row>
    <row r="331" spans="9:14">
      <c r="I331" s="45"/>
      <c r="L331" s="44"/>
      <c r="N331" s="44"/>
    </row>
    <row r="332" spans="9:14">
      <c r="I332" s="45"/>
      <c r="L332" s="44"/>
      <c r="N332" s="44"/>
    </row>
    <row r="333" spans="9:14">
      <c r="I333" s="45"/>
      <c r="L333" s="44"/>
      <c r="N333" s="44"/>
    </row>
    <row r="334" spans="9:14">
      <c r="I334" s="45"/>
      <c r="L334" s="44"/>
      <c r="N334" s="44"/>
    </row>
    <row r="335" spans="9:14">
      <c r="I335" s="45"/>
      <c r="L335" s="44"/>
      <c r="N335" s="44"/>
    </row>
    <row r="336" spans="9:14">
      <c r="I336" s="45"/>
      <c r="L336" s="44"/>
      <c r="N336" s="44"/>
    </row>
    <row r="337" spans="9:14">
      <c r="I337" s="45"/>
      <c r="L337" s="44"/>
      <c r="N337" s="44"/>
    </row>
    <row r="338" spans="9:14">
      <c r="I338" s="45"/>
      <c r="L338" s="44"/>
      <c r="N338" s="44"/>
    </row>
    <row r="339" spans="9:14">
      <c r="I339" s="45"/>
      <c r="L339" s="44"/>
      <c r="N339" s="44"/>
    </row>
    <row r="340" spans="9:14">
      <c r="I340" s="45"/>
      <c r="L340" s="44"/>
      <c r="N340" s="44"/>
    </row>
    <row r="341" spans="9:14">
      <c r="I341" s="45"/>
      <c r="L341" s="44"/>
      <c r="N341" s="44"/>
    </row>
    <row r="342" spans="9:14">
      <c r="I342" s="45"/>
      <c r="L342" s="44"/>
      <c r="N342" s="44"/>
    </row>
    <row r="343" spans="9:14">
      <c r="I343" s="45"/>
      <c r="L343" s="44"/>
      <c r="N343" s="44"/>
    </row>
    <row r="344" spans="9:14">
      <c r="I344" s="45"/>
      <c r="L344" s="44"/>
      <c r="N344" s="44"/>
    </row>
    <row r="345" spans="9:14">
      <c r="I345" s="45"/>
      <c r="L345" s="44"/>
      <c r="N345" s="44"/>
    </row>
    <row r="346" spans="9:14">
      <c r="I346" s="45"/>
      <c r="L346" s="44"/>
      <c r="N346" s="44"/>
    </row>
    <row r="347" spans="9:14">
      <c r="I347" s="45"/>
      <c r="L347" s="44"/>
      <c r="N347" s="44"/>
    </row>
    <row r="348" spans="9:14">
      <c r="I348" s="45"/>
      <c r="L348" s="44"/>
      <c r="N348" s="44"/>
    </row>
    <row r="349" spans="9:14">
      <c r="I349" s="45"/>
      <c r="L349" s="44"/>
      <c r="N349" s="44"/>
    </row>
    <row r="350" spans="9:14">
      <c r="I350" s="45"/>
      <c r="L350" s="44"/>
      <c r="N350" s="44"/>
    </row>
    <row r="351" spans="9:14">
      <c r="I351" s="45"/>
      <c r="L351" s="44"/>
      <c r="N351" s="44"/>
    </row>
    <row r="352" spans="9:14">
      <c r="I352" s="45"/>
      <c r="L352" s="44"/>
      <c r="N352" s="44"/>
    </row>
    <row r="353" spans="9:14">
      <c r="I353" s="45"/>
      <c r="L353" s="44"/>
      <c r="N353" s="44"/>
    </row>
    <row r="354" spans="9:14">
      <c r="I354" s="45"/>
      <c r="L354" s="44"/>
      <c r="N354" s="44"/>
    </row>
    <row r="355" spans="9:14">
      <c r="I355" s="45"/>
      <c r="L355" s="44"/>
      <c r="N355" s="44"/>
    </row>
    <row r="356" spans="9:14">
      <c r="I356" s="45"/>
      <c r="L356" s="44"/>
      <c r="N356" s="44"/>
    </row>
    <row r="357" spans="9:14">
      <c r="I357" s="45"/>
      <c r="L357" s="44"/>
      <c r="N357" s="44"/>
    </row>
    <row r="358" spans="9:14">
      <c r="I358" s="45"/>
      <c r="L358" s="44"/>
      <c r="N358" s="44"/>
    </row>
    <row r="359" spans="9:14">
      <c r="I359" s="45"/>
      <c r="L359" s="44"/>
      <c r="N359" s="44"/>
    </row>
    <row r="360" spans="9:14">
      <c r="I360" s="45"/>
      <c r="L360" s="44"/>
      <c r="N360" s="44"/>
    </row>
    <row r="361" spans="9:14">
      <c r="I361" s="45"/>
      <c r="L361" s="44"/>
      <c r="N361" s="44"/>
    </row>
    <row r="362" spans="9:14">
      <c r="I362" s="45"/>
      <c r="L362" s="44"/>
      <c r="N362" s="44"/>
    </row>
    <row r="363" spans="9:14">
      <c r="I363" s="45"/>
      <c r="L363" s="44"/>
      <c r="N363" s="44"/>
    </row>
    <row r="364" spans="9:14">
      <c r="I364" s="45"/>
      <c r="L364" s="44"/>
      <c r="N364" s="44"/>
    </row>
    <row r="365" spans="9:14">
      <c r="I365" s="45"/>
      <c r="L365" s="44"/>
      <c r="N365" s="44"/>
    </row>
    <row r="366" spans="9:14">
      <c r="I366" s="45"/>
      <c r="L366" s="44"/>
      <c r="N366" s="44"/>
    </row>
    <row r="367" spans="9:14">
      <c r="I367" s="45"/>
      <c r="L367" s="44"/>
      <c r="N367" s="44"/>
    </row>
    <row r="368" spans="9:14">
      <c r="I368" s="45"/>
      <c r="L368" s="44"/>
      <c r="N368" s="44"/>
    </row>
    <row r="369" spans="9:14">
      <c r="I369" s="45"/>
      <c r="L369" s="44"/>
      <c r="N369" s="44"/>
    </row>
    <row r="370" spans="9:14">
      <c r="I370" s="45"/>
      <c r="L370" s="44"/>
      <c r="N370" s="44"/>
    </row>
    <row r="371" spans="9:14">
      <c r="I371" s="45"/>
      <c r="L371" s="44"/>
      <c r="N371" s="44"/>
    </row>
    <row r="372" spans="9:14">
      <c r="I372" s="45"/>
      <c r="L372" s="44"/>
      <c r="N372" s="44"/>
    </row>
    <row r="373" spans="9:14">
      <c r="I373" s="45"/>
      <c r="L373" s="44"/>
      <c r="N373" s="44"/>
    </row>
    <row r="374" spans="9:14">
      <c r="I374" s="45"/>
      <c r="L374" s="44"/>
      <c r="N374" s="44"/>
    </row>
    <row r="375" spans="9:14">
      <c r="I375" s="45"/>
      <c r="L375" s="44"/>
      <c r="N375" s="44"/>
    </row>
    <row r="376" spans="9:14">
      <c r="I376" s="45"/>
      <c r="L376" s="44"/>
      <c r="N376" s="44"/>
    </row>
    <row r="377" spans="9:14">
      <c r="I377" s="45"/>
      <c r="L377" s="44"/>
      <c r="N377" s="44"/>
    </row>
    <row r="378" spans="9:14">
      <c r="I378" s="45"/>
      <c r="L378" s="44"/>
      <c r="N378" s="44"/>
    </row>
    <row r="379" spans="9:14">
      <c r="I379" s="45"/>
      <c r="L379" s="44"/>
      <c r="N379" s="44"/>
    </row>
    <row r="380" spans="9:14">
      <c r="I380" s="45"/>
      <c r="L380" s="44"/>
      <c r="N380" s="44"/>
    </row>
    <row r="381" spans="9:14">
      <c r="I381" s="45"/>
      <c r="L381" s="44"/>
      <c r="N381" s="44"/>
    </row>
    <row r="382" spans="9:14">
      <c r="I382" s="45"/>
      <c r="L382" s="44"/>
      <c r="N382" s="44"/>
    </row>
    <row r="383" spans="9:14">
      <c r="I383" s="45"/>
      <c r="L383" s="44"/>
      <c r="N383" s="44"/>
    </row>
    <row r="384" spans="9:14">
      <c r="I384" s="45"/>
      <c r="L384" s="44"/>
      <c r="N384" s="44"/>
    </row>
    <row r="385" spans="9:14">
      <c r="I385" s="45"/>
      <c r="L385" s="44"/>
      <c r="N385" s="44"/>
    </row>
    <row r="386" spans="9:14">
      <c r="I386" s="45"/>
      <c r="L386" s="44"/>
      <c r="N386" s="44"/>
    </row>
    <row r="387" spans="9:14">
      <c r="I387" s="45"/>
      <c r="L387" s="44"/>
      <c r="N387" s="44"/>
    </row>
    <row r="388" spans="9:14">
      <c r="I388" s="45"/>
      <c r="L388" s="44"/>
      <c r="N388" s="44"/>
    </row>
    <row r="389" spans="9:14">
      <c r="I389" s="45"/>
      <c r="L389" s="44"/>
      <c r="N389" s="44"/>
    </row>
    <row r="390" spans="9:14">
      <c r="I390" s="45"/>
      <c r="L390" s="44"/>
      <c r="N390" s="44"/>
    </row>
    <row r="391" spans="9:14">
      <c r="I391" s="45"/>
      <c r="L391" s="44"/>
      <c r="N391" s="44"/>
    </row>
    <row r="392" spans="9:14">
      <c r="I392" s="45"/>
      <c r="L392" s="44"/>
      <c r="N392" s="44"/>
    </row>
    <row r="393" spans="9:14">
      <c r="I393" s="45"/>
      <c r="L393" s="44"/>
      <c r="N393" s="44"/>
    </row>
    <row r="394" spans="9:14">
      <c r="I394" s="45"/>
      <c r="L394" s="44"/>
      <c r="N394" s="44"/>
    </row>
    <row r="395" spans="9:14">
      <c r="I395" s="45"/>
      <c r="L395" s="44"/>
      <c r="N395" s="44"/>
    </row>
    <row r="396" spans="9:14">
      <c r="I396" s="45"/>
      <c r="L396" s="44"/>
      <c r="N396" s="44"/>
    </row>
    <row r="397" spans="9:14">
      <c r="I397" s="45"/>
      <c r="L397" s="44"/>
      <c r="N397" s="44"/>
    </row>
    <row r="398" spans="9:14">
      <c r="I398" s="45"/>
      <c r="L398" s="44"/>
      <c r="N398" s="44"/>
    </row>
    <row r="399" spans="9:14">
      <c r="I399" s="45"/>
      <c r="L399" s="44"/>
      <c r="N399" s="44"/>
    </row>
    <row r="400" spans="9:14">
      <c r="I400" s="45"/>
      <c r="L400" s="44"/>
      <c r="N400" s="44"/>
    </row>
    <row r="401" spans="9:14">
      <c r="I401" s="45"/>
      <c r="L401" s="44"/>
      <c r="N401" s="44"/>
    </row>
    <row r="402" spans="9:14">
      <c r="I402" s="45"/>
      <c r="L402" s="44"/>
      <c r="N402" s="44"/>
    </row>
    <row r="403" spans="9:14">
      <c r="I403" s="45"/>
      <c r="L403" s="44"/>
      <c r="N403" s="44"/>
    </row>
    <row r="404" spans="9:14">
      <c r="I404" s="45"/>
      <c r="L404" s="44"/>
      <c r="N404" s="44"/>
    </row>
    <row r="405" spans="9:14">
      <c r="I405" s="45"/>
      <c r="L405" s="44"/>
      <c r="N405" s="44"/>
    </row>
    <row r="406" spans="9:14">
      <c r="I406" s="45"/>
      <c r="L406" s="44"/>
      <c r="N406" s="44"/>
    </row>
    <row r="407" spans="9:14">
      <c r="I407" s="45"/>
      <c r="L407" s="44"/>
      <c r="N407" s="44"/>
    </row>
    <row r="408" spans="9:14">
      <c r="I408" s="45"/>
      <c r="L408" s="44"/>
      <c r="N408" s="44"/>
    </row>
    <row r="409" spans="9:14">
      <c r="I409" s="45"/>
      <c r="L409" s="44"/>
      <c r="N409" s="44"/>
    </row>
    <row r="410" spans="9:14">
      <c r="I410" s="45"/>
      <c r="L410" s="44"/>
      <c r="N410" s="44"/>
    </row>
    <row r="411" spans="9:14">
      <c r="I411" s="45"/>
      <c r="L411" s="44"/>
      <c r="N411" s="44"/>
    </row>
    <row r="412" spans="9:14">
      <c r="I412" s="45"/>
      <c r="L412" s="44"/>
      <c r="N412" s="44"/>
    </row>
    <row r="413" spans="9:14">
      <c r="I413" s="45"/>
      <c r="L413" s="44"/>
      <c r="N413" s="44"/>
    </row>
    <row r="414" spans="9:14">
      <c r="I414" s="45"/>
      <c r="L414" s="44"/>
      <c r="N414" s="44"/>
    </row>
    <row r="415" spans="9:14">
      <c r="I415" s="45"/>
      <c r="L415" s="44"/>
      <c r="N415" s="44"/>
    </row>
    <row r="416" spans="9:14">
      <c r="I416" s="45"/>
      <c r="L416" s="44"/>
      <c r="N416" s="44"/>
    </row>
    <row r="417" spans="9:14">
      <c r="I417" s="45"/>
      <c r="L417" s="44"/>
      <c r="N417" s="44"/>
    </row>
    <row r="418" spans="9:14">
      <c r="I418" s="45"/>
      <c r="L418" s="44"/>
      <c r="N418" s="44"/>
    </row>
    <row r="419" spans="9:14">
      <c r="I419" s="45"/>
      <c r="L419" s="44"/>
      <c r="N419" s="44"/>
    </row>
    <row r="420" spans="9:14">
      <c r="I420" s="45"/>
      <c r="L420" s="44"/>
      <c r="N420" s="44"/>
    </row>
    <row r="421" spans="9:14">
      <c r="I421" s="45"/>
      <c r="L421" s="44"/>
      <c r="N421" s="44"/>
    </row>
    <row r="422" spans="9:14">
      <c r="I422" s="45"/>
      <c r="L422" s="44"/>
      <c r="N422" s="44"/>
    </row>
    <row r="423" spans="9:14">
      <c r="I423" s="45"/>
      <c r="L423" s="44"/>
      <c r="N423" s="44"/>
    </row>
    <row r="424" spans="9:14">
      <c r="I424" s="45"/>
      <c r="L424" s="44"/>
      <c r="N424" s="44"/>
    </row>
    <row r="425" spans="9:14">
      <c r="I425" s="45"/>
      <c r="L425" s="44"/>
      <c r="N425" s="44"/>
    </row>
    <row r="426" spans="9:14">
      <c r="I426" s="45"/>
      <c r="L426" s="44"/>
      <c r="N426" s="44"/>
    </row>
    <row r="427" spans="9:14">
      <c r="I427" s="45"/>
      <c r="L427" s="44"/>
      <c r="N427" s="44"/>
    </row>
    <row r="428" spans="9:14">
      <c r="I428" s="45"/>
      <c r="L428" s="44"/>
      <c r="N428" s="44"/>
    </row>
    <row r="429" spans="9:14">
      <c r="I429" s="45"/>
      <c r="L429" s="44"/>
      <c r="N429" s="44"/>
    </row>
    <row r="430" spans="9:14">
      <c r="I430" s="45"/>
      <c r="L430" s="44"/>
      <c r="N430" s="44"/>
    </row>
    <row r="431" spans="9:14">
      <c r="I431" s="45"/>
      <c r="L431" s="44"/>
      <c r="N431" s="44"/>
    </row>
    <row r="432" spans="9:14">
      <c r="I432" s="45"/>
      <c r="L432" s="44"/>
      <c r="N432" s="44"/>
    </row>
    <row r="433" spans="9:14">
      <c r="I433" s="45"/>
      <c r="L433" s="44"/>
      <c r="N433" s="44"/>
    </row>
    <row r="434" spans="9:14">
      <c r="I434" s="45"/>
      <c r="L434" s="44"/>
      <c r="N434" s="44"/>
    </row>
    <row r="435" spans="9:14">
      <c r="I435" s="45"/>
      <c r="L435" s="44"/>
      <c r="N435" s="44"/>
    </row>
    <row r="436" spans="9:14">
      <c r="I436" s="45"/>
      <c r="L436" s="44"/>
      <c r="N436" s="44"/>
    </row>
    <row r="437" spans="9:14">
      <c r="I437" s="45"/>
      <c r="L437" s="44"/>
      <c r="N437" s="44"/>
    </row>
    <row r="438" spans="9:14">
      <c r="I438" s="45"/>
      <c r="L438" s="44"/>
      <c r="N438" s="44"/>
    </row>
    <row r="439" spans="9:14">
      <c r="I439" s="45"/>
      <c r="L439" s="44"/>
      <c r="N439" s="44"/>
    </row>
    <row r="440" spans="9:14">
      <c r="I440" s="45"/>
      <c r="L440" s="44"/>
      <c r="N440" s="44"/>
    </row>
    <row r="441" spans="9:14">
      <c r="I441" s="45"/>
      <c r="L441" s="44"/>
      <c r="N441" s="44"/>
    </row>
    <row r="442" spans="9:14">
      <c r="I442" s="45"/>
      <c r="L442" s="44"/>
      <c r="N442" s="44"/>
    </row>
    <row r="443" spans="9:14">
      <c r="I443" s="45"/>
      <c r="L443" s="44"/>
      <c r="N443" s="44"/>
    </row>
    <row r="444" spans="9:14">
      <c r="I444" s="45"/>
      <c r="L444" s="44"/>
      <c r="N444" s="44"/>
    </row>
    <row r="445" spans="9:14">
      <c r="I445" s="45"/>
      <c r="L445" s="44"/>
      <c r="N445" s="44"/>
    </row>
    <row r="446" spans="9:14">
      <c r="I446" s="45"/>
      <c r="L446" s="44"/>
      <c r="N446" s="44"/>
    </row>
    <row r="447" spans="9:14">
      <c r="I447" s="45"/>
      <c r="L447" s="44"/>
      <c r="N447" s="44"/>
    </row>
    <row r="448" spans="9:14">
      <c r="I448" s="45"/>
      <c r="L448" s="44"/>
      <c r="N448" s="44"/>
    </row>
    <row r="449" spans="9:14">
      <c r="I449" s="45"/>
      <c r="L449" s="44"/>
      <c r="N449" s="44"/>
    </row>
    <row r="450" spans="9:14">
      <c r="I450" s="45"/>
      <c r="L450" s="44"/>
      <c r="N450" s="44"/>
    </row>
    <row r="451" spans="9:14">
      <c r="I451" s="45"/>
      <c r="L451" s="44"/>
      <c r="N451" s="44"/>
    </row>
    <row r="452" spans="9:14">
      <c r="I452" s="45"/>
      <c r="L452" s="44"/>
      <c r="N452" s="44"/>
    </row>
    <row r="453" spans="9:14">
      <c r="I453" s="45"/>
      <c r="L453" s="44"/>
      <c r="N453" s="44"/>
    </row>
    <row r="454" spans="9:14">
      <c r="I454" s="45"/>
      <c r="L454" s="44"/>
      <c r="N454" s="44"/>
    </row>
    <row r="455" spans="9:14">
      <c r="I455" s="45"/>
      <c r="L455" s="44"/>
      <c r="N455" s="44"/>
    </row>
    <row r="456" spans="9:14">
      <c r="I456" s="45"/>
      <c r="L456" s="44"/>
      <c r="N456" s="44"/>
    </row>
    <row r="457" spans="9:14">
      <c r="I457" s="45"/>
      <c r="L457" s="44"/>
      <c r="N457" s="44"/>
    </row>
    <row r="458" spans="9:14">
      <c r="I458" s="45"/>
      <c r="L458" s="44"/>
      <c r="N458" s="44"/>
    </row>
    <row r="459" spans="9:14">
      <c r="I459" s="45"/>
      <c r="L459" s="44"/>
      <c r="N459" s="44"/>
    </row>
    <row r="460" spans="9:14">
      <c r="I460" s="45"/>
      <c r="L460" s="44"/>
      <c r="N460" s="44"/>
    </row>
    <row r="461" spans="9:14">
      <c r="I461" s="45"/>
      <c r="L461" s="44"/>
      <c r="N461" s="44"/>
    </row>
    <row r="462" spans="9:14">
      <c r="I462" s="45"/>
      <c r="L462" s="44"/>
      <c r="N462" s="44"/>
    </row>
    <row r="463" spans="9:14">
      <c r="I463" s="45"/>
      <c r="L463" s="44"/>
      <c r="N463" s="44"/>
    </row>
    <row r="464" spans="9:14">
      <c r="I464" s="45"/>
      <c r="L464" s="44"/>
      <c r="N464" s="44"/>
    </row>
    <row r="465" spans="9:14">
      <c r="I465" s="45"/>
      <c r="L465" s="44"/>
      <c r="N465" s="44"/>
    </row>
    <row r="466" spans="9:14">
      <c r="I466" s="45"/>
      <c r="L466" s="44"/>
      <c r="N466" s="44"/>
    </row>
    <row r="467" spans="9:14">
      <c r="I467" s="45"/>
      <c r="L467" s="44"/>
      <c r="N467" s="44"/>
    </row>
    <row r="468" spans="9:14">
      <c r="I468" s="45"/>
      <c r="L468" s="44"/>
      <c r="N468" s="44"/>
    </row>
    <row r="469" spans="9:14">
      <c r="I469" s="45"/>
      <c r="L469" s="44"/>
      <c r="N469" s="44"/>
    </row>
    <row r="470" spans="9:14">
      <c r="I470" s="45"/>
      <c r="L470" s="44"/>
      <c r="N470" s="44"/>
    </row>
    <row r="471" spans="9:14">
      <c r="I471" s="45"/>
      <c r="L471" s="44"/>
      <c r="N471" s="44"/>
    </row>
    <row r="472" spans="9:14">
      <c r="I472" s="45"/>
      <c r="L472" s="44"/>
      <c r="N472" s="44"/>
    </row>
    <row r="473" spans="9:14">
      <c r="I473" s="45"/>
      <c r="L473" s="44"/>
      <c r="N473" s="44"/>
    </row>
    <row r="474" spans="9:14">
      <c r="I474" s="45"/>
      <c r="L474" s="44"/>
      <c r="N474" s="44"/>
    </row>
    <row r="475" spans="9:14">
      <c r="I475" s="45"/>
      <c r="L475" s="44"/>
      <c r="N475" s="44"/>
    </row>
    <row r="476" spans="9:14">
      <c r="I476" s="45"/>
      <c r="L476" s="44"/>
      <c r="N476" s="44"/>
    </row>
    <row r="477" spans="9:14">
      <c r="I477" s="45"/>
      <c r="L477" s="44"/>
      <c r="N477" s="44"/>
    </row>
    <row r="478" spans="9:14">
      <c r="I478" s="45"/>
      <c r="L478" s="44"/>
      <c r="N478" s="44"/>
    </row>
    <row r="479" spans="9:14">
      <c r="I479" s="45"/>
      <c r="L479" s="44"/>
      <c r="N479" s="44"/>
    </row>
    <row r="480" spans="9:14">
      <c r="I480" s="45"/>
      <c r="L480" s="44"/>
      <c r="N480" s="44"/>
    </row>
    <row r="481" spans="9:14">
      <c r="I481" s="45"/>
      <c r="L481" s="44"/>
      <c r="N481" s="44"/>
    </row>
    <row r="482" spans="9:14">
      <c r="I482" s="45"/>
      <c r="L482" s="44"/>
      <c r="N482" s="44"/>
    </row>
    <row r="483" spans="9:14">
      <c r="I483" s="45"/>
      <c r="L483" s="44"/>
      <c r="N483" s="44"/>
    </row>
    <row r="484" spans="9:14">
      <c r="I484" s="45"/>
      <c r="L484" s="44"/>
      <c r="N484" s="44"/>
    </row>
    <row r="485" spans="9:14">
      <c r="I485" s="45"/>
      <c r="L485" s="44"/>
      <c r="N485" s="44"/>
    </row>
    <row r="486" spans="9:14">
      <c r="I486" s="45"/>
      <c r="L486" s="44"/>
      <c r="N486" s="44"/>
    </row>
    <row r="487" spans="9:14">
      <c r="I487" s="45"/>
      <c r="L487" s="44"/>
      <c r="N487" s="44"/>
    </row>
    <row r="488" spans="9:14">
      <c r="I488" s="45"/>
      <c r="L488" s="44"/>
      <c r="N488" s="44"/>
    </row>
    <row r="489" spans="9:14">
      <c r="I489" s="45"/>
      <c r="L489" s="44"/>
      <c r="N489" s="44"/>
    </row>
    <row r="490" spans="9:14">
      <c r="I490" s="45"/>
      <c r="L490" s="44"/>
      <c r="N490" s="44"/>
    </row>
    <row r="491" spans="9:14">
      <c r="I491" s="45"/>
      <c r="L491" s="44"/>
      <c r="N491" s="44"/>
    </row>
    <row r="492" spans="9:14">
      <c r="I492" s="45"/>
      <c r="L492" s="44"/>
      <c r="N492" s="44"/>
    </row>
    <row r="493" spans="9:14">
      <c r="I493" s="45"/>
      <c r="L493" s="44"/>
      <c r="N493" s="44"/>
    </row>
    <row r="494" spans="9:14">
      <c r="I494" s="45"/>
      <c r="L494" s="44"/>
      <c r="N494" s="44"/>
    </row>
    <row r="495" spans="9:14">
      <c r="I495" s="45"/>
      <c r="L495" s="44"/>
      <c r="N495" s="44"/>
    </row>
    <row r="496" spans="9:14">
      <c r="I496" s="45"/>
      <c r="L496" s="44"/>
      <c r="N496" s="44"/>
    </row>
    <row r="497" spans="9:14">
      <c r="I497" s="45"/>
      <c r="L497" s="44"/>
      <c r="N497" s="44"/>
    </row>
    <row r="498" spans="9:14">
      <c r="I498" s="45"/>
      <c r="L498" s="44"/>
      <c r="N498" s="44"/>
    </row>
    <row r="499" spans="9:14">
      <c r="I499" s="45"/>
      <c r="L499" s="44"/>
      <c r="N499" s="44"/>
    </row>
    <row r="500" spans="9:14">
      <c r="I500" s="45"/>
      <c r="L500" s="44"/>
      <c r="N500" s="44"/>
    </row>
    <row r="501" spans="9:14">
      <c r="I501" s="45"/>
      <c r="L501" s="44"/>
      <c r="N501" s="44"/>
    </row>
    <row r="502" spans="9:14">
      <c r="I502" s="45"/>
      <c r="L502" s="44"/>
      <c r="N502" s="44"/>
    </row>
    <row r="503" spans="9:14">
      <c r="I503" s="45"/>
      <c r="L503" s="44"/>
      <c r="N503" s="44"/>
    </row>
    <row r="504" spans="9:14">
      <c r="I504" s="45"/>
      <c r="L504" s="44"/>
      <c r="N504" s="44"/>
    </row>
    <row r="505" spans="9:14">
      <c r="I505" s="45"/>
      <c r="L505" s="44"/>
      <c r="N505" s="44"/>
    </row>
    <row r="506" spans="9:14">
      <c r="I506" s="45"/>
      <c r="L506" s="44"/>
      <c r="N506" s="44"/>
    </row>
    <row r="507" spans="9:14">
      <c r="I507" s="45"/>
      <c r="L507" s="44"/>
      <c r="N507" s="44"/>
    </row>
    <row r="508" spans="9:14">
      <c r="I508" s="45"/>
      <c r="L508" s="44"/>
      <c r="N508" s="44"/>
    </row>
    <row r="509" spans="9:14">
      <c r="I509" s="45"/>
      <c r="L509" s="44"/>
      <c r="N509" s="44"/>
    </row>
    <row r="510" spans="9:14">
      <c r="I510" s="45"/>
      <c r="L510" s="44"/>
      <c r="N510" s="44"/>
    </row>
    <row r="511" spans="9:14">
      <c r="I511" s="45"/>
      <c r="L511" s="44"/>
      <c r="N511" s="44"/>
    </row>
    <row r="512" spans="9:14">
      <c r="I512" s="45"/>
      <c r="L512" s="44"/>
      <c r="N512" s="44"/>
    </row>
    <row r="513" spans="9:14">
      <c r="I513" s="45"/>
      <c r="L513" s="44"/>
      <c r="N513" s="44"/>
    </row>
    <row r="514" spans="9:14">
      <c r="I514" s="45"/>
      <c r="L514" s="44"/>
      <c r="N514" s="44"/>
    </row>
    <row r="515" spans="9:14">
      <c r="I515" s="45"/>
      <c r="L515" s="44"/>
      <c r="N515" s="44"/>
    </row>
    <row r="516" spans="9:14">
      <c r="I516" s="45"/>
      <c r="L516" s="44"/>
      <c r="N516" s="44"/>
    </row>
    <row r="517" spans="9:14">
      <c r="I517" s="45"/>
      <c r="L517" s="44"/>
      <c r="N517" s="44"/>
    </row>
    <row r="518" spans="9:14">
      <c r="I518" s="45"/>
      <c r="L518" s="44"/>
      <c r="N518" s="44"/>
    </row>
    <row r="519" spans="9:14">
      <c r="I519" s="45"/>
      <c r="L519" s="44"/>
      <c r="N519" s="44"/>
    </row>
    <row r="520" spans="9:14">
      <c r="I520" s="45"/>
      <c r="L520" s="44"/>
      <c r="N520" s="44"/>
    </row>
    <row r="521" spans="9:14">
      <c r="I521" s="45"/>
      <c r="L521" s="44"/>
      <c r="N521" s="44"/>
    </row>
    <row r="522" spans="9:14">
      <c r="I522" s="45"/>
      <c r="L522" s="44"/>
      <c r="N522" s="44"/>
    </row>
    <row r="523" spans="9:14">
      <c r="I523" s="45"/>
      <c r="L523" s="44"/>
      <c r="N523" s="44"/>
    </row>
    <row r="524" spans="9:14">
      <c r="I524" s="45"/>
      <c r="L524" s="44"/>
      <c r="N524" s="44"/>
    </row>
    <row r="525" spans="9:14">
      <c r="I525" s="45"/>
      <c r="L525" s="44"/>
      <c r="N525" s="44"/>
    </row>
    <row r="526" spans="9:14">
      <c r="I526" s="45"/>
      <c r="L526" s="44"/>
      <c r="N526" s="44"/>
    </row>
    <row r="527" spans="9:14">
      <c r="I527" s="45"/>
      <c r="L527" s="44"/>
      <c r="N527" s="44"/>
    </row>
    <row r="528" spans="9:14">
      <c r="I528" s="45"/>
      <c r="L528" s="44"/>
      <c r="N528" s="44"/>
    </row>
    <row r="529" spans="9:14">
      <c r="I529" s="45"/>
      <c r="L529" s="44"/>
      <c r="N529" s="44"/>
    </row>
    <row r="530" spans="9:14">
      <c r="I530" s="45"/>
      <c r="L530" s="44"/>
      <c r="N530" s="44"/>
    </row>
    <row r="531" spans="9:14">
      <c r="I531" s="45"/>
      <c r="L531" s="44"/>
      <c r="N531" s="44"/>
    </row>
    <row r="532" spans="9:14">
      <c r="I532" s="45"/>
      <c r="L532" s="44"/>
      <c r="N532" s="44"/>
    </row>
    <row r="533" spans="9:14">
      <c r="I533" s="45"/>
      <c r="L533" s="44"/>
      <c r="N533" s="44"/>
    </row>
    <row r="534" spans="9:14">
      <c r="I534" s="45"/>
      <c r="L534" s="44"/>
      <c r="N534" s="44"/>
    </row>
    <row r="535" spans="9:14">
      <c r="I535" s="45"/>
      <c r="L535" s="44"/>
      <c r="N535" s="44"/>
    </row>
    <row r="536" spans="9:14">
      <c r="I536" s="45"/>
      <c r="L536" s="44"/>
      <c r="N536" s="44"/>
    </row>
    <row r="537" spans="9:14">
      <c r="I537" s="45"/>
      <c r="L537" s="44"/>
      <c r="N537" s="44"/>
    </row>
    <row r="538" spans="9:14">
      <c r="I538" s="45"/>
      <c r="L538" s="44"/>
      <c r="N538" s="44"/>
    </row>
    <row r="539" spans="9:14">
      <c r="I539" s="45"/>
      <c r="L539" s="44"/>
      <c r="N539" s="44"/>
    </row>
    <row r="540" spans="9:14">
      <c r="I540" s="45"/>
      <c r="L540" s="44"/>
      <c r="N540" s="44"/>
    </row>
    <row r="541" spans="9:14">
      <c r="I541" s="45"/>
      <c r="L541" s="44"/>
      <c r="N541" s="44"/>
    </row>
    <row r="542" spans="9:14">
      <c r="I542" s="45"/>
      <c r="L542" s="44"/>
      <c r="N542" s="44"/>
    </row>
    <row r="543" spans="9:14">
      <c r="I543" s="45"/>
      <c r="L543" s="44"/>
      <c r="N543" s="44"/>
    </row>
    <row r="544" spans="9:14">
      <c r="I544" s="45"/>
      <c r="L544" s="44"/>
      <c r="N544" s="44"/>
    </row>
    <row r="545" spans="9:14">
      <c r="I545" s="45"/>
      <c r="L545" s="44"/>
      <c r="N545" s="44"/>
    </row>
    <row r="546" spans="9:14">
      <c r="I546" s="45"/>
      <c r="L546" s="44"/>
      <c r="N546" s="44"/>
    </row>
    <row r="547" spans="9:14">
      <c r="I547" s="45"/>
      <c r="L547" s="44"/>
      <c r="N547" s="44"/>
    </row>
    <row r="548" spans="9:14">
      <c r="I548" s="108"/>
      <c r="L548" s="44"/>
      <c r="N548" s="44"/>
    </row>
    <row r="549" spans="9:14">
      <c r="I549" s="108"/>
      <c r="L549" s="44"/>
      <c r="N549" s="44"/>
    </row>
    <row r="550" spans="9:14">
      <c r="I550" s="108"/>
      <c r="L550" s="44"/>
      <c r="N550" s="44"/>
    </row>
    <row r="551" spans="9:14">
      <c r="I551" s="45"/>
      <c r="L551" s="44"/>
      <c r="N551" s="44"/>
    </row>
    <row r="552" spans="9:14">
      <c r="I552" s="45"/>
      <c r="L552" s="44"/>
      <c r="N552" s="44"/>
    </row>
    <row r="553" spans="9:14">
      <c r="I553" s="45"/>
      <c r="L553" s="44"/>
      <c r="N553" s="44"/>
    </row>
    <row r="554" spans="9:14">
      <c r="I554" s="45"/>
      <c r="L554" s="44"/>
      <c r="N554" s="44"/>
    </row>
    <row r="555" spans="9:14">
      <c r="I555" s="45"/>
      <c r="L555" s="44"/>
      <c r="N555" s="44"/>
    </row>
    <row r="556" spans="9:14">
      <c r="I556" s="45"/>
      <c r="L556" s="44"/>
      <c r="N556" s="44"/>
    </row>
    <row r="557" spans="9:14">
      <c r="I557" s="45"/>
      <c r="L557" s="44"/>
      <c r="N557" s="44"/>
    </row>
    <row r="558" spans="9:14">
      <c r="I558" s="45"/>
      <c r="L558" s="44"/>
      <c r="N558" s="44"/>
    </row>
    <row r="559" spans="9:14">
      <c r="I559" s="45"/>
      <c r="L559" s="44"/>
      <c r="N559" s="44"/>
    </row>
    <row r="560" spans="9:14">
      <c r="I560" s="45"/>
      <c r="L560" s="44"/>
      <c r="N560" s="44"/>
    </row>
    <row r="561" spans="9:14">
      <c r="I561" s="45"/>
      <c r="L561" s="44"/>
      <c r="N561" s="44"/>
    </row>
    <row r="562" spans="9:14">
      <c r="I562" s="45"/>
      <c r="L562" s="44"/>
      <c r="N562" s="44"/>
    </row>
    <row r="563" spans="9:14">
      <c r="I563" s="45"/>
      <c r="L563" s="44"/>
      <c r="N563" s="44"/>
    </row>
    <row r="564" spans="9:14">
      <c r="I564" s="45"/>
      <c r="L564" s="44"/>
      <c r="N564" s="44"/>
    </row>
    <row r="565" spans="9:14">
      <c r="I565" s="45"/>
      <c r="L565" s="44"/>
      <c r="N565" s="44"/>
    </row>
    <row r="566" spans="9:14">
      <c r="I566" s="45"/>
      <c r="L566" s="44"/>
      <c r="N566" s="44"/>
    </row>
    <row r="567" spans="9:14">
      <c r="I567" s="45"/>
      <c r="L567" s="44"/>
      <c r="N567" s="44"/>
    </row>
    <row r="568" spans="9:14">
      <c r="I568" s="45"/>
      <c r="L568" s="44"/>
      <c r="N568" s="44"/>
    </row>
    <row r="569" spans="9:14">
      <c r="I569" s="45"/>
      <c r="L569" s="44"/>
      <c r="N569" s="44"/>
    </row>
    <row r="570" spans="9:14">
      <c r="I570" s="45"/>
      <c r="L570" s="44"/>
      <c r="N570" s="44"/>
    </row>
    <row r="571" spans="9:14">
      <c r="I571" s="45"/>
      <c r="L571" s="44"/>
      <c r="N571" s="44"/>
    </row>
    <row r="572" spans="9:14">
      <c r="I572" s="45"/>
      <c r="L572" s="44"/>
      <c r="N572" s="44"/>
    </row>
    <row r="573" spans="9:14">
      <c r="I573" s="45"/>
      <c r="L573" s="44"/>
      <c r="N573" s="44"/>
    </row>
    <row r="574" spans="9:14">
      <c r="I574" s="45"/>
      <c r="L574" s="44"/>
      <c r="N574" s="44"/>
    </row>
    <row r="575" spans="9:14">
      <c r="I575" s="45"/>
      <c r="L575" s="44"/>
      <c r="N575" s="44"/>
    </row>
    <row r="576" spans="9:14">
      <c r="I576" s="45"/>
      <c r="L576" s="44"/>
      <c r="N576" s="44"/>
    </row>
    <row r="577" spans="9:14">
      <c r="I577" s="45"/>
      <c r="L577" s="44"/>
      <c r="N577" s="44"/>
    </row>
    <row r="578" spans="9:14">
      <c r="I578" s="45"/>
      <c r="L578" s="44"/>
      <c r="N578" s="44"/>
    </row>
    <row r="579" spans="9:14">
      <c r="I579" s="45"/>
      <c r="L579" s="44"/>
      <c r="N579" s="44"/>
    </row>
    <row r="580" spans="9:14">
      <c r="I580" s="45"/>
      <c r="L580" s="44"/>
      <c r="N580" s="44"/>
    </row>
    <row r="581" spans="9:14">
      <c r="I581" s="45"/>
      <c r="L581" s="44"/>
      <c r="N581" s="44"/>
    </row>
    <row r="582" spans="9:14">
      <c r="I582" s="45"/>
      <c r="L582" s="44"/>
      <c r="N582" s="44"/>
    </row>
    <row r="583" spans="9:14">
      <c r="I583" s="45"/>
      <c r="L583" s="44"/>
      <c r="N583" s="44"/>
    </row>
    <row r="584" spans="9:14">
      <c r="I584" s="45"/>
      <c r="L584" s="44"/>
      <c r="N584" s="44"/>
    </row>
    <row r="585" spans="9:14">
      <c r="I585" s="45"/>
      <c r="L585" s="44"/>
      <c r="N585" s="44"/>
    </row>
    <row r="586" spans="9:14">
      <c r="I586" s="45"/>
      <c r="L586" s="44"/>
      <c r="N586" s="44"/>
    </row>
    <row r="587" spans="9:14">
      <c r="I587" s="45"/>
      <c r="L587" s="44"/>
      <c r="N587" s="44"/>
    </row>
    <row r="588" spans="9:14">
      <c r="I588" s="45"/>
      <c r="L588" s="44"/>
      <c r="N588" s="44"/>
    </row>
    <row r="589" spans="9:14">
      <c r="I589" s="45"/>
      <c r="L589" s="44"/>
      <c r="N589" s="44"/>
    </row>
    <row r="590" spans="9:14">
      <c r="I590" s="45"/>
      <c r="L590" s="44"/>
      <c r="N590" s="44"/>
    </row>
    <row r="591" spans="9:14">
      <c r="I591" s="45"/>
      <c r="L591" s="44"/>
      <c r="N591" s="44"/>
    </row>
    <row r="592" spans="9:14">
      <c r="I592" s="45"/>
      <c r="L592" s="44"/>
      <c r="N592" s="44"/>
    </row>
    <row r="593" spans="9:14">
      <c r="I593" s="45"/>
      <c r="L593" s="44"/>
      <c r="N593" s="44"/>
    </row>
    <row r="594" spans="9:14">
      <c r="I594" s="45"/>
      <c r="L594" s="44"/>
      <c r="N594" s="44"/>
    </row>
    <row r="595" spans="9:14">
      <c r="I595" s="45"/>
      <c r="L595" s="44"/>
      <c r="N595" s="44"/>
    </row>
    <row r="596" spans="9:14">
      <c r="I596" s="45"/>
      <c r="L596" s="44"/>
      <c r="N596" s="44"/>
    </row>
    <row r="597" spans="9:14">
      <c r="I597" s="45"/>
      <c r="L597" s="44"/>
      <c r="N597" s="44"/>
    </row>
    <row r="598" spans="9:14">
      <c r="I598" s="45"/>
      <c r="L598" s="44"/>
      <c r="N598" s="44"/>
    </row>
    <row r="599" spans="9:14">
      <c r="I599" s="45"/>
      <c r="L599" s="44"/>
      <c r="N599" s="44"/>
    </row>
    <row r="600" spans="9:14">
      <c r="I600" s="45"/>
      <c r="L600" s="44"/>
      <c r="N600" s="44"/>
    </row>
    <row r="601" spans="9:14">
      <c r="I601" s="45"/>
      <c r="L601" s="44"/>
      <c r="N601" s="44"/>
    </row>
    <row r="602" spans="9:14">
      <c r="I602" s="45"/>
      <c r="L602" s="44"/>
      <c r="N602" s="44"/>
    </row>
    <row r="603" spans="9:14">
      <c r="I603" s="45"/>
      <c r="L603" s="44"/>
      <c r="N603" s="44"/>
    </row>
    <row r="604" spans="9:14">
      <c r="I604" s="45"/>
      <c r="L604" s="44"/>
      <c r="N604" s="44"/>
    </row>
    <row r="605" spans="9:14">
      <c r="I605" s="45"/>
      <c r="L605" s="44"/>
      <c r="N605" s="44"/>
    </row>
    <row r="606" spans="9:14">
      <c r="I606" s="45"/>
      <c r="L606" s="44"/>
      <c r="N606" s="44"/>
    </row>
    <row r="607" spans="9:14">
      <c r="I607" s="45"/>
      <c r="L607" s="44"/>
      <c r="N607" s="44"/>
    </row>
    <row r="608" spans="9:14">
      <c r="I608" s="45"/>
      <c r="L608" s="44"/>
      <c r="N608" s="44"/>
    </row>
    <row r="609" spans="9:14">
      <c r="I609" s="45"/>
      <c r="L609" s="44"/>
      <c r="N609" s="44"/>
    </row>
    <row r="610" spans="9:14">
      <c r="I610" s="45"/>
      <c r="L610" s="44"/>
      <c r="N610" s="44"/>
    </row>
    <row r="611" spans="9:14">
      <c r="I611" s="45"/>
      <c r="L611" s="44"/>
      <c r="N611" s="44"/>
    </row>
    <row r="612" spans="9:14">
      <c r="I612" s="45"/>
      <c r="L612" s="44"/>
      <c r="N612" s="44"/>
    </row>
    <row r="613" spans="9:14">
      <c r="I613" s="45"/>
      <c r="L613" s="44"/>
      <c r="N613" s="44"/>
    </row>
    <row r="614" spans="9:14">
      <c r="I614" s="45"/>
      <c r="L614" s="44"/>
      <c r="N614" s="44"/>
    </row>
    <row r="615" spans="9:14">
      <c r="I615" s="45"/>
      <c r="L615" s="44"/>
      <c r="N615" s="44"/>
    </row>
    <row r="616" spans="9:14">
      <c r="I616" s="45"/>
      <c r="L616" s="44"/>
      <c r="N616" s="44"/>
    </row>
    <row r="617" spans="9:14">
      <c r="I617" s="45"/>
      <c r="L617" s="44"/>
      <c r="N617" s="44"/>
    </row>
    <row r="618" spans="9:14">
      <c r="I618" s="45"/>
      <c r="L618" s="44"/>
      <c r="N618" s="44"/>
    </row>
    <row r="619" spans="9:14">
      <c r="I619" s="45"/>
      <c r="L619" s="44"/>
      <c r="N619" s="44"/>
    </row>
    <row r="620" spans="9:14">
      <c r="I620" s="45"/>
      <c r="L620" s="44"/>
      <c r="N620" s="44"/>
    </row>
    <row r="621" spans="9:14">
      <c r="I621" s="45"/>
      <c r="L621" s="44"/>
      <c r="N621" s="44"/>
    </row>
    <row r="622" spans="9:14">
      <c r="I622" s="45"/>
      <c r="L622" s="44"/>
      <c r="N622" s="44"/>
    </row>
    <row r="623" spans="9:14">
      <c r="I623" s="45"/>
      <c r="L623" s="44"/>
      <c r="N623" s="44"/>
    </row>
    <row r="624" spans="9:14">
      <c r="I624" s="45"/>
      <c r="L624" s="44"/>
      <c r="N624" s="44"/>
    </row>
    <row r="625" spans="9:14">
      <c r="I625" s="45"/>
      <c r="L625" s="44"/>
      <c r="N625" s="44"/>
    </row>
    <row r="626" spans="9:14">
      <c r="I626" s="45"/>
      <c r="L626" s="44"/>
      <c r="N626" s="44"/>
    </row>
    <row r="627" spans="9:14">
      <c r="I627" s="45"/>
      <c r="L627" s="44"/>
      <c r="N627" s="44"/>
    </row>
    <row r="628" spans="9:14">
      <c r="I628" s="45"/>
      <c r="L628" s="44"/>
      <c r="N628" s="44"/>
    </row>
    <row r="629" spans="9:14">
      <c r="I629" s="45"/>
      <c r="L629" s="44"/>
      <c r="N629" s="44"/>
    </row>
    <row r="630" spans="9:14">
      <c r="I630" s="45"/>
      <c r="L630" s="44"/>
      <c r="N630" s="44"/>
    </row>
    <row r="631" spans="9:14">
      <c r="I631" s="45"/>
      <c r="L631" s="44"/>
      <c r="N631" s="44"/>
    </row>
    <row r="632" spans="9:14">
      <c r="I632" s="45"/>
      <c r="L632" s="44"/>
      <c r="N632" s="44"/>
    </row>
    <row r="633" spans="9:14">
      <c r="I633" s="45"/>
      <c r="L633" s="44"/>
      <c r="N633" s="44"/>
    </row>
    <row r="634" spans="9:14">
      <c r="I634" s="45"/>
      <c r="L634" s="44"/>
      <c r="N634" s="44"/>
    </row>
    <row r="635" spans="9:14">
      <c r="I635" s="45"/>
      <c r="L635" s="44"/>
      <c r="N635" s="44"/>
    </row>
    <row r="636" spans="9:14">
      <c r="I636" s="45"/>
      <c r="L636" s="44"/>
      <c r="N636" s="44"/>
    </row>
    <row r="637" spans="9:14">
      <c r="I637" s="45"/>
      <c r="L637" s="44"/>
      <c r="N637" s="44"/>
    </row>
    <row r="638" spans="9:14">
      <c r="I638" s="45"/>
      <c r="L638" s="44"/>
      <c r="N638" s="44"/>
    </row>
    <row r="639" spans="9:14">
      <c r="I639" s="45"/>
      <c r="L639" s="44"/>
      <c r="N639" s="44"/>
    </row>
    <row r="640" spans="9:14">
      <c r="I640" s="45"/>
      <c r="L640" s="44"/>
      <c r="N640" s="44"/>
    </row>
    <row r="641" spans="9:14">
      <c r="I641" s="45"/>
      <c r="L641" s="44"/>
      <c r="N641" s="44"/>
    </row>
    <row r="642" spans="9:14">
      <c r="I642" s="45"/>
      <c r="L642" s="44"/>
      <c r="N642" s="44"/>
    </row>
    <row r="643" spans="9:14">
      <c r="I643" s="45"/>
      <c r="L643" s="44"/>
      <c r="N643" s="44"/>
    </row>
    <row r="644" spans="9:14">
      <c r="I644" s="45"/>
      <c r="L644" s="44"/>
      <c r="N644" s="44"/>
    </row>
    <row r="645" spans="9:14">
      <c r="I645" s="45"/>
      <c r="L645" s="44"/>
      <c r="N645" s="44"/>
    </row>
    <row r="646" spans="9:14">
      <c r="I646" s="45"/>
      <c r="L646" s="44"/>
      <c r="N646" s="44"/>
    </row>
    <row r="647" spans="9:14">
      <c r="I647" s="45"/>
      <c r="L647" s="44"/>
      <c r="N647" s="44"/>
    </row>
    <row r="648" spans="9:14">
      <c r="I648" s="45"/>
      <c r="L648" s="44"/>
      <c r="N648" s="44"/>
    </row>
    <row r="649" spans="9:14">
      <c r="I649" s="45"/>
      <c r="L649" s="44"/>
      <c r="N649" s="44"/>
    </row>
    <row r="650" spans="9:14">
      <c r="I650" s="45"/>
      <c r="L650" s="44"/>
      <c r="N650" s="44"/>
    </row>
    <row r="651" spans="9:14">
      <c r="I651" s="45"/>
      <c r="L651" s="44"/>
      <c r="N651" s="44"/>
    </row>
    <row r="652" spans="9:14">
      <c r="I652" s="45"/>
      <c r="L652" s="44"/>
      <c r="N652" s="44"/>
    </row>
    <row r="653" spans="9:14">
      <c r="I653" s="45"/>
      <c r="L653" s="44"/>
      <c r="N653" s="44"/>
    </row>
    <row r="654" spans="9:14">
      <c r="I654" s="45"/>
      <c r="L654" s="44"/>
      <c r="N654" s="44"/>
    </row>
    <row r="655" spans="9:14">
      <c r="I655" s="45"/>
      <c r="L655" s="44"/>
      <c r="N655" s="44"/>
    </row>
    <row r="656" spans="9:14">
      <c r="I656" s="45"/>
      <c r="L656" s="44"/>
      <c r="N656" s="44"/>
    </row>
    <row r="657" spans="9:14">
      <c r="I657" s="45"/>
      <c r="L657" s="44"/>
      <c r="N657" s="44"/>
    </row>
    <row r="658" spans="9:14">
      <c r="I658" s="45"/>
      <c r="L658" s="44"/>
      <c r="N658" s="44"/>
    </row>
    <row r="659" spans="9:14">
      <c r="I659" s="45"/>
      <c r="L659" s="44"/>
      <c r="N659" s="44"/>
    </row>
    <row r="660" spans="9:14">
      <c r="I660" s="45"/>
      <c r="L660" s="44"/>
      <c r="N660" s="44"/>
    </row>
    <row r="661" spans="9:14">
      <c r="I661" s="45"/>
      <c r="L661" s="44"/>
      <c r="N661" s="44"/>
    </row>
    <row r="662" spans="9:14">
      <c r="I662" s="45"/>
      <c r="L662" s="44"/>
      <c r="N662" s="44"/>
    </row>
    <row r="663" spans="9:14">
      <c r="I663" s="45"/>
      <c r="L663" s="44"/>
      <c r="N663" s="44"/>
    </row>
    <row r="664" spans="9:14">
      <c r="I664" s="45"/>
      <c r="L664" s="44"/>
      <c r="N664" s="44"/>
    </row>
    <row r="665" spans="9:14">
      <c r="I665" s="45"/>
      <c r="L665" s="44"/>
      <c r="N665" s="44"/>
    </row>
    <row r="666" spans="9:14">
      <c r="I666" s="45"/>
      <c r="L666" s="44"/>
      <c r="N666" s="44"/>
    </row>
    <row r="667" spans="9:14">
      <c r="I667" s="45"/>
      <c r="L667" s="44"/>
      <c r="N667" s="44"/>
    </row>
    <row r="668" spans="9:14">
      <c r="I668" s="45"/>
      <c r="L668" s="44"/>
      <c r="N668" s="44"/>
    </row>
    <row r="669" spans="9:14">
      <c r="I669" s="45"/>
      <c r="L669" s="44"/>
      <c r="N669" s="44"/>
    </row>
    <row r="670" spans="9:14">
      <c r="I670" s="45"/>
      <c r="L670" s="44"/>
      <c r="N670" s="44"/>
    </row>
    <row r="671" spans="9:14">
      <c r="I671" s="45"/>
      <c r="L671" s="44"/>
      <c r="N671" s="44"/>
    </row>
    <row r="672" spans="9:14">
      <c r="I672" s="45"/>
      <c r="L672" s="44"/>
      <c r="N672" s="44"/>
    </row>
    <row r="673" spans="9:14">
      <c r="I673" s="45"/>
      <c r="L673" s="44"/>
      <c r="N673" s="44"/>
    </row>
    <row r="674" spans="9:14">
      <c r="I674" s="45"/>
      <c r="L674" s="44"/>
      <c r="N674" s="44"/>
    </row>
    <row r="675" spans="9:14">
      <c r="I675" s="45"/>
      <c r="L675" s="44"/>
      <c r="N675" s="44"/>
    </row>
    <row r="676" spans="9:14">
      <c r="I676" s="45"/>
      <c r="L676" s="44"/>
      <c r="N676" s="44"/>
    </row>
    <row r="677" spans="9:14">
      <c r="I677" s="45"/>
      <c r="L677" s="44"/>
      <c r="N677" s="44"/>
    </row>
    <row r="678" spans="9:14">
      <c r="I678" s="45"/>
      <c r="L678" s="44"/>
      <c r="N678" s="44"/>
    </row>
    <row r="679" spans="9:14">
      <c r="I679" s="45"/>
      <c r="L679" s="44"/>
      <c r="N679" s="44"/>
    </row>
    <row r="680" spans="9:14">
      <c r="I680" s="45"/>
      <c r="L680" s="44"/>
      <c r="N680" s="44"/>
    </row>
    <row r="681" spans="9:14">
      <c r="I681" s="45"/>
      <c r="L681" s="44"/>
      <c r="N681" s="44"/>
    </row>
    <row r="682" spans="9:14">
      <c r="I682" s="45"/>
      <c r="L682" s="44"/>
      <c r="N682" s="44"/>
    </row>
    <row r="683" spans="9:14">
      <c r="I683" s="45"/>
      <c r="L683" s="44"/>
      <c r="N683" s="44"/>
    </row>
    <row r="684" spans="9:14">
      <c r="I684" s="45"/>
      <c r="L684" s="44"/>
      <c r="N684" s="44"/>
    </row>
    <row r="685" spans="9:14">
      <c r="I685" s="45"/>
      <c r="L685" s="44"/>
      <c r="N685" s="44"/>
    </row>
    <row r="686" spans="9:14">
      <c r="I686" s="45"/>
      <c r="L686" s="44"/>
      <c r="N686" s="44"/>
    </row>
    <row r="687" spans="9:14">
      <c r="I687" s="45"/>
      <c r="L687" s="44"/>
      <c r="N687" s="44"/>
    </row>
    <row r="688" spans="9:14">
      <c r="I688" s="45"/>
      <c r="L688" s="44"/>
      <c r="N688" s="44"/>
    </row>
    <row r="689" spans="9:14">
      <c r="I689" s="45"/>
      <c r="L689" s="44"/>
      <c r="N689" s="44"/>
    </row>
    <row r="690" spans="9:14">
      <c r="I690" s="45"/>
      <c r="L690" s="44"/>
      <c r="N690" s="44"/>
    </row>
    <row r="691" spans="9:14">
      <c r="I691" s="45"/>
      <c r="L691" s="44"/>
      <c r="N691" s="44"/>
    </row>
    <row r="692" spans="9:14">
      <c r="I692" s="45"/>
      <c r="L692" s="44"/>
      <c r="N692" s="44"/>
    </row>
    <row r="693" spans="9:14">
      <c r="I693" s="45"/>
      <c r="L693" s="44"/>
      <c r="N693" s="44"/>
    </row>
    <row r="694" spans="9:14">
      <c r="I694" s="45"/>
      <c r="L694" s="44"/>
      <c r="N694" s="44"/>
    </row>
    <row r="695" spans="9:14">
      <c r="I695" s="45"/>
      <c r="L695" s="44"/>
      <c r="N695" s="44"/>
    </row>
    <row r="696" spans="9:14">
      <c r="I696" s="45"/>
      <c r="L696" s="44"/>
      <c r="N696" s="44"/>
    </row>
    <row r="697" spans="9:14">
      <c r="I697" s="45"/>
      <c r="L697" s="44"/>
      <c r="N697" s="44"/>
    </row>
    <row r="698" spans="9:14">
      <c r="I698" s="45"/>
      <c r="L698" s="44"/>
      <c r="N698" s="44"/>
    </row>
    <row r="699" spans="9:14">
      <c r="I699" s="45"/>
      <c r="L699" s="44"/>
      <c r="N699" s="44"/>
    </row>
    <row r="700" spans="9:14">
      <c r="I700" s="45"/>
      <c r="L700" s="44"/>
      <c r="N700" s="44"/>
    </row>
    <row r="701" spans="9:14">
      <c r="I701" s="45"/>
      <c r="L701" s="44"/>
      <c r="N701" s="44"/>
    </row>
    <row r="702" spans="9:14">
      <c r="I702" s="45"/>
      <c r="L702" s="44"/>
      <c r="N702" s="44"/>
    </row>
    <row r="703" spans="9:14">
      <c r="I703" s="45"/>
      <c r="L703" s="44"/>
      <c r="N703" s="44"/>
    </row>
    <row r="704" spans="9:14">
      <c r="I704" s="45"/>
      <c r="L704" s="44"/>
      <c r="N704" s="44"/>
    </row>
    <row r="705" spans="9:14">
      <c r="I705" s="45"/>
      <c r="L705" s="44"/>
      <c r="N705" s="44"/>
    </row>
    <row r="706" spans="9:14">
      <c r="I706" s="45"/>
      <c r="L706" s="44"/>
      <c r="N706" s="44"/>
    </row>
    <row r="707" spans="9:14">
      <c r="I707" s="45"/>
      <c r="L707" s="44"/>
      <c r="N707" s="44"/>
    </row>
    <row r="708" spans="9:14">
      <c r="I708" s="45"/>
      <c r="L708" s="44"/>
      <c r="N708" s="44"/>
    </row>
    <row r="709" spans="9:14">
      <c r="I709" s="45"/>
      <c r="L709" s="44"/>
      <c r="N709" s="44"/>
    </row>
    <row r="710" spans="9:14">
      <c r="I710" s="45"/>
      <c r="L710" s="44"/>
      <c r="N710" s="44"/>
    </row>
    <row r="711" spans="9:14">
      <c r="I711" s="45"/>
      <c r="L711" s="44"/>
      <c r="N711" s="44"/>
    </row>
    <row r="712" spans="9:14">
      <c r="I712" s="45"/>
      <c r="L712" s="44"/>
      <c r="N712" s="44"/>
    </row>
    <row r="713" spans="9:14">
      <c r="I713" s="45"/>
      <c r="L713" s="44"/>
      <c r="N713" s="44"/>
    </row>
    <row r="714" spans="9:14">
      <c r="I714" s="45"/>
      <c r="L714" s="44"/>
      <c r="N714" s="44"/>
    </row>
    <row r="715" spans="9:14">
      <c r="I715" s="45"/>
      <c r="L715" s="44"/>
      <c r="N715" s="44"/>
    </row>
    <row r="716" spans="9:14">
      <c r="I716" s="45"/>
      <c r="L716" s="44"/>
      <c r="N716" s="44"/>
    </row>
    <row r="717" spans="9:14">
      <c r="I717" s="45"/>
      <c r="L717" s="44"/>
      <c r="N717" s="44"/>
    </row>
    <row r="718" spans="9:14">
      <c r="I718" s="45"/>
      <c r="L718" s="44"/>
      <c r="N718" s="44"/>
    </row>
    <row r="719" spans="9:14">
      <c r="I719" s="45"/>
      <c r="L719" s="44"/>
      <c r="N719" s="44"/>
    </row>
    <row r="720" spans="9:14">
      <c r="I720" s="45"/>
      <c r="L720" s="44"/>
      <c r="N720" s="44"/>
    </row>
    <row r="721" spans="9:14">
      <c r="I721" s="45"/>
      <c r="L721" s="44"/>
      <c r="N721" s="44"/>
    </row>
    <row r="722" spans="9:14">
      <c r="I722" s="45"/>
      <c r="L722" s="44"/>
      <c r="N722" s="44"/>
    </row>
    <row r="723" spans="9:14">
      <c r="I723" s="45"/>
      <c r="L723" s="44"/>
      <c r="N723" s="44"/>
    </row>
    <row r="724" spans="9:14">
      <c r="I724" s="45"/>
      <c r="L724" s="44"/>
      <c r="N724" s="44"/>
    </row>
    <row r="725" spans="9:14">
      <c r="I725" s="45"/>
      <c r="L725" s="44"/>
      <c r="N725" s="44"/>
    </row>
    <row r="726" spans="9:14">
      <c r="I726" s="45"/>
      <c r="L726" s="44"/>
      <c r="N726" s="44"/>
    </row>
    <row r="727" spans="9:14">
      <c r="I727" s="45"/>
      <c r="L727" s="44"/>
      <c r="N727" s="44"/>
    </row>
    <row r="728" spans="9:14">
      <c r="I728" s="45"/>
      <c r="L728" s="44"/>
      <c r="N728" s="44"/>
    </row>
    <row r="729" spans="9:14">
      <c r="I729" s="45"/>
      <c r="L729" s="44"/>
      <c r="N729" s="44"/>
    </row>
    <row r="730" spans="9:14">
      <c r="I730" s="45"/>
      <c r="L730" s="44"/>
      <c r="N730" s="44"/>
    </row>
    <row r="731" spans="9:14">
      <c r="I731" s="45"/>
      <c r="L731" s="44"/>
      <c r="N731" s="44"/>
    </row>
    <row r="732" spans="9:14">
      <c r="I732" s="45"/>
      <c r="L732" s="44"/>
      <c r="N732" s="44"/>
    </row>
    <row r="733" spans="9:14">
      <c r="I733" s="45"/>
      <c r="L733" s="44"/>
      <c r="N733" s="44"/>
    </row>
    <row r="734" spans="9:14">
      <c r="I734" s="45"/>
      <c r="L734" s="44"/>
      <c r="N734" s="44"/>
    </row>
    <row r="735" spans="9:14">
      <c r="I735" s="45"/>
      <c r="L735" s="44"/>
      <c r="N735" s="44"/>
    </row>
    <row r="736" spans="9:14">
      <c r="I736" s="45"/>
      <c r="L736" s="44"/>
      <c r="N736" s="44"/>
    </row>
    <row r="737" spans="9:14">
      <c r="I737" s="45"/>
      <c r="L737" s="44"/>
      <c r="N737" s="44"/>
    </row>
    <row r="738" spans="9:14">
      <c r="I738" s="45"/>
      <c r="L738" s="44"/>
      <c r="N738" s="44"/>
    </row>
    <row r="739" spans="9:14">
      <c r="I739" s="45"/>
      <c r="L739" s="44"/>
      <c r="N739" s="44"/>
    </row>
    <row r="740" spans="9:14">
      <c r="I740" s="45"/>
      <c r="L740" s="44"/>
      <c r="N740" s="44"/>
    </row>
    <row r="741" spans="9:14">
      <c r="I741" s="45"/>
      <c r="L741" s="44"/>
      <c r="N741" s="44"/>
    </row>
    <row r="742" spans="9:14">
      <c r="I742" s="45"/>
      <c r="L742" s="44"/>
      <c r="N742" s="44"/>
    </row>
    <row r="743" spans="9:14">
      <c r="I743" s="45"/>
      <c r="L743" s="44"/>
      <c r="N743" s="44"/>
    </row>
    <row r="744" spans="9:14">
      <c r="I744" s="45"/>
      <c r="L744" s="44"/>
      <c r="N744" s="44"/>
    </row>
    <row r="745" spans="9:14">
      <c r="I745" s="45"/>
      <c r="L745" s="44"/>
      <c r="N745" s="44"/>
    </row>
    <row r="746" spans="9:14">
      <c r="I746" s="45"/>
      <c r="L746" s="44"/>
      <c r="N746" s="44"/>
    </row>
    <row r="747" spans="9:14">
      <c r="I747" s="45"/>
      <c r="L747" s="44"/>
      <c r="N747" s="44"/>
    </row>
    <row r="748" spans="9:14">
      <c r="I748" s="45"/>
      <c r="L748" s="44"/>
      <c r="N748" s="44"/>
    </row>
    <row r="749" spans="9:14">
      <c r="I749" s="45"/>
      <c r="L749" s="44"/>
      <c r="N749" s="44"/>
    </row>
    <row r="750" spans="9:14">
      <c r="I750" s="45"/>
      <c r="L750" s="44"/>
      <c r="N750" s="44"/>
    </row>
    <row r="751" spans="9:14">
      <c r="I751" s="45"/>
      <c r="L751" s="44"/>
      <c r="N751" s="44"/>
    </row>
    <row r="752" spans="9:14">
      <c r="I752" s="45"/>
      <c r="L752" s="44"/>
      <c r="N752" s="44"/>
    </row>
    <row r="753" spans="9:14">
      <c r="I753" s="45"/>
      <c r="L753" s="44"/>
      <c r="N753" s="44"/>
    </row>
    <row r="754" spans="9:14">
      <c r="I754" s="45"/>
      <c r="L754" s="44"/>
      <c r="N754" s="44"/>
    </row>
    <row r="755" spans="9:14">
      <c r="I755" s="45"/>
      <c r="L755" s="44"/>
      <c r="N755" s="44"/>
    </row>
    <row r="756" spans="9:14">
      <c r="I756" s="45"/>
      <c r="L756" s="44"/>
      <c r="N756" s="44"/>
    </row>
    <row r="757" spans="9:14">
      <c r="I757" s="45"/>
      <c r="L757" s="44"/>
      <c r="N757" s="44"/>
    </row>
    <row r="758" spans="9:14">
      <c r="I758" s="45"/>
      <c r="L758" s="44"/>
      <c r="N758" s="44"/>
    </row>
    <row r="759" spans="9:14">
      <c r="I759" s="45"/>
      <c r="L759" s="44"/>
      <c r="N759" s="44"/>
    </row>
    <row r="760" spans="9:14">
      <c r="I760" s="45"/>
      <c r="L760" s="44"/>
      <c r="N760" s="44"/>
    </row>
    <row r="761" spans="9:14">
      <c r="I761" s="45"/>
      <c r="L761" s="44"/>
      <c r="N761" s="44"/>
    </row>
    <row r="762" spans="9:14">
      <c r="I762" s="44"/>
      <c r="L762" s="44"/>
      <c r="N762" s="44"/>
    </row>
    <row r="763" spans="9:14">
      <c r="I763" s="45"/>
      <c r="L763" s="44"/>
      <c r="N763" s="44"/>
    </row>
    <row r="764" spans="9:14">
      <c r="I764" s="45"/>
      <c r="L764" s="44"/>
      <c r="N764" s="44"/>
    </row>
    <row r="765" spans="9:14">
      <c r="I765" s="45"/>
      <c r="L765" s="44"/>
      <c r="N765" s="44"/>
    </row>
    <row r="766" spans="9:14">
      <c r="I766" s="45"/>
      <c r="L766" s="44"/>
      <c r="N766" s="44"/>
    </row>
    <row r="767" spans="9:14">
      <c r="I767" s="45"/>
      <c r="L767" s="44"/>
      <c r="N767" s="44"/>
    </row>
    <row r="768" spans="9:14">
      <c r="I768" s="45"/>
      <c r="L768" s="44"/>
      <c r="N768" s="44"/>
    </row>
    <row r="769" spans="9:14">
      <c r="I769" s="45"/>
      <c r="L769" s="44"/>
      <c r="N769" s="44"/>
    </row>
    <row r="770" spans="9:14">
      <c r="I770" s="45"/>
      <c r="L770" s="44"/>
      <c r="N770" s="44"/>
    </row>
    <row r="771" spans="9:14">
      <c r="I771" s="45"/>
      <c r="L771" s="44"/>
      <c r="N771" s="44"/>
    </row>
    <row r="772" spans="9:14">
      <c r="I772" s="45"/>
      <c r="L772" s="44"/>
      <c r="N772" s="44"/>
    </row>
    <row r="773" spans="9:14">
      <c r="I773" s="45"/>
      <c r="L773" s="44"/>
      <c r="N773" s="44"/>
    </row>
    <row r="774" spans="9:14">
      <c r="I774" s="45"/>
      <c r="L774" s="44"/>
      <c r="N774" s="44"/>
    </row>
    <row r="775" spans="9:14">
      <c r="I775" s="45"/>
      <c r="L775" s="44"/>
      <c r="N775" s="44"/>
    </row>
    <row r="776" spans="9:14">
      <c r="I776" s="45"/>
      <c r="L776" s="44"/>
      <c r="N776" s="44"/>
    </row>
    <row r="777" spans="9:14">
      <c r="I777" s="45"/>
      <c r="L777" s="44"/>
      <c r="N777" s="44"/>
    </row>
    <row r="778" spans="9:14">
      <c r="I778" s="45"/>
      <c r="L778" s="44"/>
      <c r="N778" s="44"/>
    </row>
    <row r="779" spans="9:14">
      <c r="I779" s="45"/>
      <c r="L779" s="44"/>
      <c r="N779" s="44"/>
    </row>
  </sheetData>
  <pageMargins left="0.7" right="0.7" top="0.75" bottom="0.75" header="0.3" footer="0.3"/>
  <pageSetup scale="78" orientation="portrait" useFirstPageNumber="1" r:id="rId1"/>
  <headerFooter>
    <oddHeader>&amp;R&amp;A</oddHead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97"/>
  <sheetViews>
    <sheetView workbookViewId="0">
      <selection activeCell="E20" sqref="E20"/>
    </sheetView>
  </sheetViews>
  <sheetFormatPr defaultColWidth="9.140625" defaultRowHeight="12.75"/>
  <cols>
    <col min="1" max="1" width="8.85546875" style="46" customWidth="1"/>
    <col min="2" max="2" width="33.28515625" style="44" customWidth="1"/>
    <col min="3" max="3" width="2.7109375" style="123" customWidth="1"/>
    <col min="4" max="4" width="12.7109375" style="123" bestFit="1" customWidth="1"/>
    <col min="5" max="5" width="2.7109375" style="123" customWidth="1"/>
    <col min="6" max="6" width="10.7109375" style="52" bestFit="1" customWidth="1"/>
    <col min="7" max="7" width="2.7109375" style="52" customWidth="1"/>
    <col min="8" max="8" width="11" style="124" bestFit="1" customWidth="1"/>
    <col min="9" max="9" width="2.7109375" style="46" customWidth="1"/>
    <col min="10" max="10" width="18.85546875" style="45" bestFit="1" customWidth="1"/>
    <col min="11" max="11" width="2.7109375" style="44" customWidth="1"/>
    <col min="12" max="12" width="17.5703125" style="47" bestFit="1" customWidth="1"/>
    <col min="13" max="13" width="2.7109375" style="47" customWidth="1"/>
    <col min="14" max="14" width="15" style="47" bestFit="1" customWidth="1"/>
    <col min="15" max="15" width="2.7109375" style="46" customWidth="1"/>
    <col min="16" max="16" width="15.28515625" style="47" customWidth="1"/>
    <col min="17" max="17" width="2.7109375" style="48" customWidth="1"/>
    <col min="18" max="18" width="9.85546875" style="49" bestFit="1" customWidth="1"/>
    <col min="19" max="19" width="2.7109375" style="46" customWidth="1"/>
    <col min="20" max="20" width="9.140625" style="44"/>
    <col min="21" max="21" width="2.7109375" style="46" customWidth="1"/>
    <col min="22" max="22" width="12.140625" style="125" bestFit="1" customWidth="1"/>
    <col min="23" max="24" width="4.85546875" style="44" customWidth="1"/>
    <col min="25" max="25" width="16.5703125" style="44" bestFit="1" customWidth="1"/>
    <col min="26" max="26" width="12.5703125" style="44" bestFit="1" customWidth="1"/>
    <col min="27" max="16384" width="9.140625" style="44"/>
  </cols>
  <sheetData>
    <row r="1" spans="1:22" s="94" customFormat="1">
      <c r="A1" s="51" t="s">
        <v>0</v>
      </c>
      <c r="B1" s="109"/>
      <c r="C1" s="109"/>
      <c r="D1" s="109"/>
      <c r="E1" s="109"/>
      <c r="F1" s="109"/>
      <c r="G1" s="109"/>
      <c r="H1" s="110"/>
      <c r="I1" s="50"/>
      <c r="J1" s="50"/>
      <c r="K1" s="109"/>
      <c r="L1" s="59"/>
      <c r="M1" s="59"/>
      <c r="N1" s="59"/>
      <c r="O1" s="50"/>
      <c r="P1" s="59"/>
      <c r="Q1" s="111"/>
      <c r="R1" s="112"/>
      <c r="S1" s="50"/>
      <c r="U1" s="50"/>
      <c r="V1" s="113"/>
    </row>
    <row r="2" spans="1:22">
      <c r="A2" s="43" t="s">
        <v>98</v>
      </c>
      <c r="C2" s="45"/>
      <c r="D2" s="44"/>
      <c r="E2" s="46"/>
      <c r="F2" s="47"/>
      <c r="G2" s="48"/>
      <c r="H2" s="49"/>
      <c r="I2" s="50"/>
      <c r="J2"/>
      <c r="L2" s="44"/>
      <c r="M2" s="44"/>
      <c r="N2" s="44"/>
      <c r="O2" s="44"/>
      <c r="P2" s="44"/>
      <c r="Q2" s="44"/>
      <c r="R2" s="44"/>
      <c r="S2" s="44"/>
      <c r="U2" s="44"/>
      <c r="V2" s="44"/>
    </row>
    <row r="3" spans="1:22" s="94" customFormat="1">
      <c r="A3" s="51" t="s">
        <v>116</v>
      </c>
      <c r="B3" s="109"/>
      <c r="C3" s="109"/>
      <c r="D3" s="109"/>
      <c r="E3" s="109"/>
      <c r="F3" s="109"/>
      <c r="G3" s="109"/>
      <c r="H3" s="110"/>
      <c r="I3" s="50"/>
      <c r="J3" s="50"/>
      <c r="K3" s="109"/>
      <c r="L3" s="59"/>
      <c r="M3" s="59"/>
      <c r="N3" s="59"/>
      <c r="O3" s="50"/>
      <c r="P3" s="59"/>
      <c r="Q3" s="111"/>
      <c r="R3" s="112"/>
      <c r="S3" s="50"/>
      <c r="U3" s="50"/>
      <c r="V3" s="113"/>
    </row>
    <row r="4" spans="1:22">
      <c r="A4" s="51" t="s">
        <v>117</v>
      </c>
      <c r="B4" s="109"/>
      <c r="C4" s="109"/>
      <c r="D4" s="109"/>
      <c r="E4" s="109"/>
      <c r="F4" s="109"/>
      <c r="G4" s="109"/>
      <c r="H4" s="110"/>
      <c r="I4" s="50"/>
      <c r="J4" s="50"/>
      <c r="K4" s="109"/>
      <c r="L4" s="59"/>
      <c r="M4" s="59"/>
      <c r="N4" s="59"/>
      <c r="O4" s="50"/>
      <c r="P4" s="59"/>
      <c r="Q4" s="111"/>
      <c r="R4" s="112"/>
      <c r="S4" s="50"/>
      <c r="U4" s="50"/>
      <c r="V4" s="113"/>
    </row>
    <row r="5" spans="1:22" s="94" customFormat="1">
      <c r="A5" s="51"/>
      <c r="B5" s="109"/>
      <c r="C5" s="109"/>
      <c r="D5" s="109"/>
      <c r="E5" s="109"/>
      <c r="F5" s="109"/>
      <c r="G5" s="109"/>
      <c r="H5" s="110"/>
      <c r="I5" s="50"/>
      <c r="J5" s="50"/>
      <c r="K5" s="109"/>
      <c r="L5" s="59"/>
      <c r="M5" s="59"/>
      <c r="N5" s="59"/>
      <c r="O5" s="50"/>
      <c r="P5" s="59"/>
      <c r="Q5" s="111"/>
      <c r="R5" s="112"/>
      <c r="S5" s="50"/>
      <c r="U5" s="50"/>
      <c r="V5" s="113"/>
    </row>
    <row r="6" spans="1:22">
      <c r="A6" s="150"/>
      <c r="B6" s="151"/>
      <c r="C6" s="152"/>
      <c r="D6" s="152"/>
      <c r="E6" s="152"/>
      <c r="F6" s="153"/>
      <c r="G6" s="153"/>
      <c r="H6" s="154"/>
      <c r="I6" s="150"/>
      <c r="J6" s="155"/>
      <c r="K6" s="151"/>
      <c r="L6" s="151"/>
      <c r="M6" s="151"/>
      <c r="N6" s="151"/>
      <c r="O6" s="150"/>
      <c r="P6" s="156"/>
      <c r="Q6" s="157"/>
      <c r="R6" s="158"/>
      <c r="S6" s="150"/>
      <c r="T6" s="159"/>
      <c r="U6" s="150"/>
      <c r="V6" s="159"/>
    </row>
    <row r="7" spans="1:22" s="94" customFormat="1">
      <c r="A7" s="50"/>
      <c r="B7" s="109"/>
      <c r="C7" s="109"/>
      <c r="D7" s="109"/>
      <c r="E7" s="109"/>
      <c r="F7" s="109"/>
      <c r="G7" s="109"/>
      <c r="H7" s="110"/>
      <c r="I7" s="50"/>
      <c r="J7" s="50"/>
      <c r="K7" s="109"/>
      <c r="L7" s="59"/>
      <c r="M7" s="59"/>
      <c r="N7" s="59"/>
      <c r="O7" s="50"/>
      <c r="P7" s="59"/>
      <c r="Q7" s="111"/>
      <c r="R7" s="112"/>
      <c r="S7" s="50"/>
      <c r="U7" s="50"/>
      <c r="V7" s="113"/>
    </row>
    <row r="8" spans="1:22">
      <c r="A8" s="43" t="s">
        <v>110</v>
      </c>
    </row>
    <row r="9" spans="1:22">
      <c r="A9" s="43"/>
    </row>
    <row r="10" spans="1:22">
      <c r="A10" s="60"/>
      <c r="B10" s="52"/>
      <c r="C10" s="52"/>
      <c r="D10" s="54" t="s">
        <v>100</v>
      </c>
      <c r="E10" s="52"/>
      <c r="F10" s="54"/>
      <c r="G10" s="54"/>
      <c r="H10" s="55" t="s">
        <v>59</v>
      </c>
      <c r="I10" s="60"/>
      <c r="J10" s="61"/>
      <c r="K10" s="54"/>
      <c r="L10" s="55" t="s">
        <v>60</v>
      </c>
      <c r="M10" s="55"/>
      <c r="N10" s="55" t="s">
        <v>65</v>
      </c>
      <c r="O10" s="55"/>
      <c r="P10" s="56" t="s">
        <v>24</v>
      </c>
      <c r="Q10" s="57"/>
      <c r="R10" s="58"/>
      <c r="S10" s="57"/>
      <c r="U10" s="57"/>
      <c r="V10" s="114" t="s">
        <v>61</v>
      </c>
    </row>
    <row r="11" spans="1:22">
      <c r="A11" s="60"/>
      <c r="B11" s="52"/>
      <c r="C11" s="54"/>
      <c r="D11" s="54" t="s">
        <v>101</v>
      </c>
      <c r="E11" s="115"/>
      <c r="F11" s="54" t="s">
        <v>62</v>
      </c>
      <c r="G11" s="54"/>
      <c r="H11" s="55" t="s">
        <v>63</v>
      </c>
      <c r="I11" s="60"/>
      <c r="J11" s="61" t="s">
        <v>25</v>
      </c>
      <c r="K11" s="54"/>
      <c r="L11" s="55" t="s">
        <v>64</v>
      </c>
      <c r="M11" s="55"/>
      <c r="N11" s="55" t="s">
        <v>60</v>
      </c>
      <c r="O11" s="55"/>
      <c r="P11" s="62" t="s">
        <v>26</v>
      </c>
      <c r="Q11" s="63"/>
      <c r="R11" s="64" t="s">
        <v>27</v>
      </c>
      <c r="S11" s="73"/>
      <c r="U11" s="73"/>
      <c r="V11" s="114" t="s">
        <v>65</v>
      </c>
    </row>
    <row r="12" spans="1:22">
      <c r="A12" s="65"/>
      <c r="B12" s="66" t="s">
        <v>4</v>
      </c>
      <c r="C12" s="116"/>
      <c r="D12" s="116" t="s">
        <v>28</v>
      </c>
      <c r="E12" s="117"/>
      <c r="F12" s="116" t="s">
        <v>66</v>
      </c>
      <c r="G12" s="54"/>
      <c r="H12" s="68" t="s">
        <v>67</v>
      </c>
      <c r="I12" s="65"/>
      <c r="J12" s="67" t="s">
        <v>29</v>
      </c>
      <c r="K12" s="54"/>
      <c r="L12" s="68" t="s">
        <v>68</v>
      </c>
      <c r="M12" s="55"/>
      <c r="N12" s="68" t="s">
        <v>112</v>
      </c>
      <c r="O12" s="55"/>
      <c r="P12" s="68" t="s">
        <v>30</v>
      </c>
      <c r="Q12" s="54"/>
      <c r="R12" s="69" t="s">
        <v>31</v>
      </c>
      <c r="S12" s="118"/>
      <c r="T12" s="70" t="s">
        <v>32</v>
      </c>
      <c r="U12" s="118"/>
      <c r="V12" s="119" t="s">
        <v>28</v>
      </c>
    </row>
    <row r="13" spans="1:22" s="74" customFormat="1">
      <c r="A13" s="71"/>
      <c r="B13" s="72">
        <v>-1</v>
      </c>
      <c r="D13" s="74">
        <v>-2</v>
      </c>
      <c r="F13" s="55">
        <v>-3</v>
      </c>
      <c r="G13" s="55"/>
      <c r="H13" s="55">
        <v>-4</v>
      </c>
      <c r="I13" s="71"/>
      <c r="J13" s="71">
        <v>-5</v>
      </c>
      <c r="K13" s="55"/>
      <c r="L13" s="55">
        <v>-6</v>
      </c>
      <c r="M13" s="55"/>
      <c r="N13" s="55">
        <v>-7</v>
      </c>
      <c r="O13" s="55"/>
      <c r="P13" s="55">
        <v>-8</v>
      </c>
      <c r="Q13" s="55"/>
      <c r="R13" s="55">
        <v>-9</v>
      </c>
      <c r="S13" s="55"/>
      <c r="U13" s="55"/>
      <c r="V13" s="55">
        <v>-10</v>
      </c>
    </row>
    <row r="14" spans="1:22">
      <c r="A14" s="60"/>
      <c r="B14" s="80"/>
      <c r="C14" s="77"/>
      <c r="D14" s="77"/>
      <c r="E14" s="77"/>
      <c r="H14" s="120"/>
      <c r="I14" s="60"/>
      <c r="J14" s="60"/>
      <c r="K14" s="52"/>
      <c r="L14" s="77"/>
      <c r="M14" s="77"/>
      <c r="N14" s="77"/>
      <c r="O14" s="60"/>
      <c r="P14" s="77"/>
      <c r="Q14" s="78"/>
      <c r="R14" s="79"/>
      <c r="S14" s="60"/>
      <c r="U14" s="60"/>
      <c r="V14" s="121"/>
    </row>
    <row r="15" spans="1:22">
      <c r="A15" s="75" t="s">
        <v>69</v>
      </c>
      <c r="B15" s="76"/>
      <c r="C15" s="122"/>
      <c r="D15" s="122"/>
      <c r="E15" s="122"/>
      <c r="H15" s="120"/>
      <c r="I15" s="60"/>
      <c r="K15" s="52"/>
      <c r="L15" s="77"/>
      <c r="M15" s="77"/>
      <c r="N15" s="77"/>
      <c r="O15" s="60"/>
      <c r="P15" s="77"/>
      <c r="Q15" s="78"/>
      <c r="R15" s="79"/>
      <c r="S15" s="60"/>
      <c r="U15" s="60"/>
      <c r="V15" s="121"/>
    </row>
    <row r="16" spans="1:22">
      <c r="A16" s="43" t="s">
        <v>113</v>
      </c>
      <c r="B16" s="76"/>
      <c r="C16" s="122"/>
      <c r="D16" s="122"/>
      <c r="E16" s="122"/>
      <c r="H16" s="120"/>
      <c r="I16" s="60"/>
      <c r="K16" s="52"/>
      <c r="L16" s="77"/>
      <c r="M16" s="77"/>
      <c r="N16" s="77"/>
      <c r="O16" s="60"/>
      <c r="P16" s="77"/>
      <c r="Q16" s="78"/>
      <c r="R16" s="79"/>
      <c r="S16" s="60"/>
      <c r="U16" s="60"/>
      <c r="V16" s="121"/>
    </row>
    <row r="17" spans="1:22">
      <c r="A17" s="44"/>
    </row>
    <row r="18" spans="1:22" customFormat="1" ht="13.5" thickBot="1">
      <c r="A18" s="126"/>
      <c r="B18" s="127" t="s">
        <v>35</v>
      </c>
      <c r="C18" s="128"/>
      <c r="D18" s="129"/>
      <c r="E18" s="128"/>
      <c r="F18" s="130"/>
      <c r="G18" s="130"/>
      <c r="H18" s="131"/>
      <c r="I18" s="126"/>
      <c r="J18" s="132"/>
      <c r="K18" s="130"/>
      <c r="L18" s="133"/>
      <c r="M18" s="133"/>
      <c r="N18" s="133"/>
      <c r="O18" s="133"/>
      <c r="P18" s="133"/>
      <c r="Q18" s="134"/>
      <c r="R18" s="135"/>
      <c r="S18" s="132"/>
      <c r="U18" s="132"/>
      <c r="V18" s="136"/>
    </row>
    <row r="19" spans="1:22" customFormat="1">
      <c r="A19" s="126">
        <v>310.2</v>
      </c>
      <c r="B19" s="137" t="s">
        <v>36</v>
      </c>
      <c r="C19" s="128"/>
      <c r="D19" s="138">
        <v>46022</v>
      </c>
      <c r="E19" s="139"/>
      <c r="F19" s="138" t="s">
        <v>70</v>
      </c>
      <c r="G19" s="130"/>
      <c r="H19" s="140">
        <v>0</v>
      </c>
      <c r="I19" s="126"/>
      <c r="J19" s="139">
        <v>281111.09999999998</v>
      </c>
      <c r="K19" s="130"/>
      <c r="L19" s="141">
        <v>199189</v>
      </c>
      <c r="M19" s="133"/>
      <c r="N19" s="141">
        <f>J19*(1-H19*0.01)-L19</f>
        <v>81922.099999999977</v>
      </c>
      <c r="O19" s="133"/>
      <c r="P19" s="141">
        <v>6827</v>
      </c>
      <c r="Q19" s="134"/>
      <c r="R19" s="142">
        <f>P19/J19*100</f>
        <v>2.4285771710900068</v>
      </c>
      <c r="S19" s="132"/>
      <c r="T19" s="87" t="s">
        <v>135</v>
      </c>
      <c r="U19" s="132"/>
      <c r="V19" s="143">
        <f>ROUND('Page 6.4.8'!T24,1)</f>
        <v>12</v>
      </c>
    </row>
    <row r="20" spans="1:22" customFormat="1">
      <c r="A20" s="126">
        <v>311</v>
      </c>
      <c r="B20" s="137" t="s">
        <v>38</v>
      </c>
      <c r="C20" s="128"/>
      <c r="D20" s="138">
        <v>46022</v>
      </c>
      <c r="E20" s="139"/>
      <c r="F20" s="138" t="s">
        <v>72</v>
      </c>
      <c r="G20" s="130"/>
      <c r="H20" s="140">
        <v>-7</v>
      </c>
      <c r="I20" s="126"/>
      <c r="J20" s="139">
        <v>139335557.25</v>
      </c>
      <c r="K20" s="130"/>
      <c r="L20" s="141">
        <v>96945245</v>
      </c>
      <c r="M20" s="133"/>
      <c r="N20" s="141">
        <f t="shared" ref="N20:N24" si="0">J20*(1-H20*0.01)-L20</f>
        <v>52143801.257500023</v>
      </c>
      <c r="O20" s="133"/>
      <c r="P20" s="141">
        <v>4439569</v>
      </c>
      <c r="Q20" s="134"/>
      <c r="R20" s="142">
        <f t="shared" ref="R20:R25" si="1">P20/J20*100</f>
        <v>3.1862426846539922</v>
      </c>
      <c r="S20" s="132"/>
      <c r="T20" s="87" t="s">
        <v>135</v>
      </c>
      <c r="U20" s="132"/>
      <c r="V20" s="144">
        <f>ROUND('Page 6.4.8'!T25,1)</f>
        <v>11.7</v>
      </c>
    </row>
    <row r="21" spans="1:22" customFormat="1">
      <c r="A21" s="126">
        <v>312</v>
      </c>
      <c r="B21" s="137" t="s">
        <v>39</v>
      </c>
      <c r="C21" s="128"/>
      <c r="D21" s="138">
        <v>46022</v>
      </c>
      <c r="E21" s="139"/>
      <c r="F21" s="138" t="s">
        <v>73</v>
      </c>
      <c r="G21" s="130"/>
      <c r="H21" s="140">
        <v>-6</v>
      </c>
      <c r="I21" s="126"/>
      <c r="J21" s="139">
        <v>695882280.73000002</v>
      </c>
      <c r="K21" s="130"/>
      <c r="L21" s="141">
        <v>352258662</v>
      </c>
      <c r="M21" s="133"/>
      <c r="N21" s="141">
        <f t="shared" si="0"/>
        <v>385376555.57380009</v>
      </c>
      <c r="O21" s="133"/>
      <c r="P21" s="141">
        <v>33771491</v>
      </c>
      <c r="Q21" s="134"/>
      <c r="R21" s="142">
        <f t="shared" si="1"/>
        <v>4.8530465475529505</v>
      </c>
      <c r="S21" s="132"/>
      <c r="T21" s="87" t="s">
        <v>135</v>
      </c>
      <c r="U21" s="132"/>
      <c r="V21" s="144">
        <f>ROUND('Page 6.4.8'!T26,1)</f>
        <v>11.4</v>
      </c>
    </row>
    <row r="22" spans="1:22" customFormat="1">
      <c r="A22" s="126">
        <v>314</v>
      </c>
      <c r="B22" s="137" t="s">
        <v>40</v>
      </c>
      <c r="C22" s="128"/>
      <c r="D22" s="138">
        <v>46022</v>
      </c>
      <c r="E22" s="139"/>
      <c r="F22" s="138" t="s">
        <v>74</v>
      </c>
      <c r="G22" s="130"/>
      <c r="H22" s="140">
        <v>-7</v>
      </c>
      <c r="I22" s="126"/>
      <c r="J22" s="139">
        <v>212082398.66999999</v>
      </c>
      <c r="K22" s="130"/>
      <c r="L22" s="141">
        <v>86225795</v>
      </c>
      <c r="M22" s="133"/>
      <c r="N22" s="141">
        <f t="shared" si="0"/>
        <v>140702371.57690001</v>
      </c>
      <c r="O22" s="133"/>
      <c r="P22" s="141">
        <v>12253422</v>
      </c>
      <c r="Q22" s="134"/>
      <c r="R22" s="142">
        <f t="shared" si="1"/>
        <v>5.7776704134067787</v>
      </c>
      <c r="S22" s="132"/>
      <c r="T22" s="87" t="s">
        <v>135</v>
      </c>
      <c r="U22" s="132"/>
      <c r="V22" s="144">
        <f>ROUND('Page 6.4.8'!T27,1)</f>
        <v>11.5</v>
      </c>
    </row>
    <row r="23" spans="1:22" customFormat="1">
      <c r="A23" s="126">
        <v>315</v>
      </c>
      <c r="B23" s="137" t="s">
        <v>41</v>
      </c>
      <c r="C23" s="128"/>
      <c r="D23" s="138">
        <v>46022</v>
      </c>
      <c r="E23" s="139"/>
      <c r="F23" s="138" t="s">
        <v>75</v>
      </c>
      <c r="G23" s="130"/>
      <c r="H23" s="140">
        <v>-6</v>
      </c>
      <c r="I23" s="126"/>
      <c r="J23" s="139">
        <v>58392863.579999998</v>
      </c>
      <c r="K23" s="130"/>
      <c r="L23" s="141">
        <v>39021588</v>
      </c>
      <c r="M23" s="133"/>
      <c r="N23" s="141">
        <f t="shared" si="0"/>
        <v>22874847.3948</v>
      </c>
      <c r="O23" s="133"/>
      <c r="P23" s="141">
        <v>1959662</v>
      </c>
      <c r="Q23" s="134"/>
      <c r="R23" s="142">
        <f t="shared" si="1"/>
        <v>3.3559957156668698</v>
      </c>
      <c r="S23" s="132"/>
      <c r="T23" s="87" t="s">
        <v>135</v>
      </c>
      <c r="U23" s="132"/>
      <c r="V23" s="144">
        <f>ROUND('Page 6.4.8'!T28,1)</f>
        <v>11.7</v>
      </c>
    </row>
    <row r="24" spans="1:22" customFormat="1" ht="13.5" thickBot="1">
      <c r="A24" s="126">
        <v>316</v>
      </c>
      <c r="B24" s="137" t="s">
        <v>42</v>
      </c>
      <c r="C24" s="128"/>
      <c r="D24" s="138">
        <v>46022</v>
      </c>
      <c r="E24" s="139"/>
      <c r="F24" s="138" t="s">
        <v>76</v>
      </c>
      <c r="G24" s="130"/>
      <c r="H24" s="140">
        <v>-7</v>
      </c>
      <c r="I24" s="126"/>
      <c r="J24" s="139">
        <v>3580470.8</v>
      </c>
      <c r="K24" s="130"/>
      <c r="L24" s="141">
        <v>2038103</v>
      </c>
      <c r="M24" s="133"/>
      <c r="N24" s="141">
        <f t="shared" si="0"/>
        <v>1793000.7560000001</v>
      </c>
      <c r="O24" s="133"/>
      <c r="P24" s="141">
        <v>168517</v>
      </c>
      <c r="Q24" s="134"/>
      <c r="R24" s="142">
        <f t="shared" si="1"/>
        <v>4.7065598188930915</v>
      </c>
      <c r="S24" s="132"/>
      <c r="T24" s="87" t="s">
        <v>135</v>
      </c>
      <c r="U24" s="132"/>
      <c r="V24" s="145">
        <f>ROUND('Page 6.4.8'!T29,1)</f>
        <v>10.6</v>
      </c>
    </row>
    <row r="25" spans="1:22" customFormat="1">
      <c r="A25" s="126"/>
      <c r="B25" s="146" t="s">
        <v>43</v>
      </c>
      <c r="C25" s="139"/>
      <c r="D25" s="147"/>
      <c r="E25" s="139"/>
      <c r="F25" s="130"/>
      <c r="G25" s="130"/>
      <c r="H25" s="131"/>
      <c r="I25" s="126"/>
      <c r="J25" s="172">
        <f>+SUBTOTAL(9,J19:J24)</f>
        <v>1109554682.1299999</v>
      </c>
      <c r="K25" s="148"/>
      <c r="L25" s="149">
        <f>+SUBTOTAL(9,L19:L24)</f>
        <v>576688582</v>
      </c>
      <c r="M25" s="141"/>
      <c r="N25" s="149">
        <f>+SUBTOTAL(9,N19:N24)</f>
        <v>602972498.65900016</v>
      </c>
      <c r="O25" s="141"/>
      <c r="P25" s="149">
        <f>+SUBTOTAL(9,P19:P24)</f>
        <v>52599488</v>
      </c>
      <c r="Q25" s="134"/>
      <c r="R25" s="135">
        <f t="shared" si="1"/>
        <v>4.7405944787710101</v>
      </c>
      <c r="S25" s="46"/>
      <c r="T25" s="44"/>
      <c r="U25" s="132"/>
      <c r="V25" s="136"/>
    </row>
    <row r="27" spans="1:22">
      <c r="A27" s="150"/>
      <c r="B27" s="151"/>
      <c r="C27" s="152"/>
      <c r="D27" s="152"/>
      <c r="E27" s="152"/>
      <c r="F27" s="153"/>
      <c r="G27" s="153"/>
      <c r="H27" s="154"/>
      <c r="I27" s="150"/>
      <c r="J27" s="155"/>
      <c r="K27" s="151"/>
      <c r="L27" s="151"/>
      <c r="M27" s="151"/>
      <c r="N27" s="151"/>
      <c r="O27" s="150"/>
      <c r="P27" s="156"/>
      <c r="Q27" s="157"/>
      <c r="R27" s="158"/>
      <c r="S27" s="150"/>
      <c r="T27" s="159"/>
      <c r="U27" s="150"/>
      <c r="V27" s="159"/>
    </row>
    <row r="28" spans="1:22">
      <c r="L28" s="44"/>
      <c r="M28" s="44"/>
      <c r="N28" s="44"/>
      <c r="S28" s="50"/>
    </row>
    <row r="29" spans="1:22" s="94" customFormat="1">
      <c r="A29" s="43" t="s">
        <v>111</v>
      </c>
      <c r="B29" s="109"/>
      <c r="C29" s="109"/>
      <c r="D29" s="109"/>
      <c r="E29" s="109"/>
      <c r="F29" s="109"/>
      <c r="G29" s="109"/>
      <c r="H29" s="110"/>
      <c r="I29" s="50"/>
      <c r="J29" s="50"/>
      <c r="K29" s="109"/>
      <c r="L29" s="59"/>
      <c r="M29" s="59"/>
      <c r="N29" s="59"/>
      <c r="O29" s="50"/>
      <c r="P29" s="59"/>
      <c r="Q29" s="111"/>
      <c r="R29" s="112"/>
      <c r="S29" s="46"/>
      <c r="T29" s="44"/>
      <c r="U29" s="50"/>
      <c r="V29" s="113"/>
    </row>
    <row r="30" spans="1:22">
      <c r="A30" s="50"/>
      <c r="B30" s="109"/>
      <c r="C30" s="109"/>
      <c r="D30" s="109"/>
      <c r="E30" s="109"/>
      <c r="F30" s="109"/>
      <c r="G30" s="109"/>
      <c r="H30" s="110"/>
      <c r="I30" s="50"/>
      <c r="J30" s="50"/>
      <c r="K30" s="109"/>
      <c r="L30" s="59"/>
      <c r="M30" s="59"/>
      <c r="N30" s="59"/>
      <c r="O30" s="50"/>
      <c r="P30" s="59"/>
      <c r="Q30" s="111"/>
      <c r="R30" s="112"/>
      <c r="S30" s="50"/>
      <c r="U30" s="50"/>
      <c r="V30" s="113"/>
    </row>
    <row r="31" spans="1:22">
      <c r="A31" s="60"/>
      <c r="B31" s="52"/>
      <c r="C31" s="52"/>
      <c r="D31" s="54" t="s">
        <v>100</v>
      </c>
      <c r="E31" s="52"/>
      <c r="F31" s="54"/>
      <c r="G31" s="54"/>
      <c r="H31" s="55" t="s">
        <v>59</v>
      </c>
      <c r="I31" s="60"/>
      <c r="J31" s="61"/>
      <c r="K31" s="54"/>
      <c r="L31" s="55" t="s">
        <v>60</v>
      </c>
      <c r="M31" s="55"/>
      <c r="N31" s="55" t="s">
        <v>65</v>
      </c>
      <c r="O31" s="55"/>
      <c r="P31" s="56" t="s">
        <v>24</v>
      </c>
      <c r="Q31" s="57"/>
      <c r="R31" s="58"/>
      <c r="S31" s="57"/>
      <c r="U31" s="57"/>
      <c r="V31" s="114" t="s">
        <v>61</v>
      </c>
    </row>
    <row r="32" spans="1:22">
      <c r="A32" s="60"/>
      <c r="B32" s="52"/>
      <c r="C32" s="54"/>
      <c r="D32" s="54" t="s">
        <v>101</v>
      </c>
      <c r="E32" s="115"/>
      <c r="F32" s="54" t="s">
        <v>62</v>
      </c>
      <c r="G32" s="54"/>
      <c r="H32" s="55" t="s">
        <v>63</v>
      </c>
      <c r="I32" s="60"/>
      <c r="J32" s="61" t="s">
        <v>25</v>
      </c>
      <c r="K32" s="54"/>
      <c r="L32" s="55" t="s">
        <v>64</v>
      </c>
      <c r="M32" s="55"/>
      <c r="N32" s="55" t="s">
        <v>60</v>
      </c>
      <c r="O32" s="55"/>
      <c r="P32" s="62" t="s">
        <v>26</v>
      </c>
      <c r="Q32" s="63"/>
      <c r="R32" s="64" t="s">
        <v>27</v>
      </c>
      <c r="S32" s="73"/>
      <c r="U32" s="73"/>
      <c r="V32" s="114" t="s">
        <v>65</v>
      </c>
    </row>
    <row r="33" spans="1:22">
      <c r="A33" s="65"/>
      <c r="B33" s="66" t="s">
        <v>4</v>
      </c>
      <c r="C33" s="116"/>
      <c r="D33" s="116" t="s">
        <v>28</v>
      </c>
      <c r="E33" s="117"/>
      <c r="F33" s="116" t="s">
        <v>66</v>
      </c>
      <c r="G33" s="54"/>
      <c r="H33" s="68" t="s">
        <v>67</v>
      </c>
      <c r="I33" s="65"/>
      <c r="J33" s="67" t="s">
        <v>29</v>
      </c>
      <c r="K33" s="54"/>
      <c r="L33" s="68" t="s">
        <v>68</v>
      </c>
      <c r="M33" s="55"/>
      <c r="N33" s="68" t="s">
        <v>112</v>
      </c>
      <c r="O33" s="55"/>
      <c r="P33" s="68" t="s">
        <v>30</v>
      </c>
      <c r="Q33" s="54"/>
      <c r="R33" s="69" t="s">
        <v>31</v>
      </c>
      <c r="S33" s="118"/>
      <c r="U33" s="118"/>
      <c r="V33" s="119" t="s">
        <v>28</v>
      </c>
    </row>
    <row r="35" spans="1:22">
      <c r="A35" s="75" t="s">
        <v>69</v>
      </c>
    </row>
    <row r="36" spans="1:22">
      <c r="A36" s="43" t="s">
        <v>113</v>
      </c>
      <c r="B36" s="80"/>
      <c r="C36" s="122"/>
      <c r="D36" s="77"/>
      <c r="E36" s="122"/>
      <c r="H36" s="120"/>
      <c r="I36" s="60"/>
      <c r="K36" s="52"/>
      <c r="L36" s="81"/>
      <c r="M36" s="81"/>
      <c r="N36" s="81"/>
      <c r="O36" s="81"/>
      <c r="P36" s="81"/>
      <c r="Q36" s="78"/>
      <c r="R36" s="82"/>
      <c r="S36" s="45"/>
      <c r="U36" s="45"/>
      <c r="V36" s="121"/>
    </row>
    <row r="37" spans="1:22">
      <c r="A37" s="60"/>
      <c r="B37" s="83" t="s">
        <v>35</v>
      </c>
      <c r="C37" s="122"/>
      <c r="D37" s="77"/>
      <c r="E37" s="122"/>
      <c r="H37" s="120"/>
      <c r="I37" s="60"/>
      <c r="K37" s="52"/>
      <c r="L37" s="81"/>
      <c r="M37" s="81"/>
      <c r="N37" s="81"/>
      <c r="O37" s="81"/>
      <c r="P37" s="81"/>
      <c r="Q37" s="78"/>
      <c r="R37" s="82"/>
      <c r="S37" s="45"/>
      <c r="U37" s="45"/>
      <c r="V37" s="121"/>
    </row>
    <row r="38" spans="1:22">
      <c r="A38" s="60">
        <v>310.2</v>
      </c>
      <c r="B38" s="80" t="s">
        <v>36</v>
      </c>
      <c r="C38" s="122"/>
      <c r="D38" s="138">
        <v>46022</v>
      </c>
      <c r="E38" s="139"/>
      <c r="F38" s="138" t="s">
        <v>70</v>
      </c>
      <c r="G38" s="130"/>
      <c r="H38" s="140">
        <v>0</v>
      </c>
      <c r="I38" s="60"/>
      <c r="J38" s="160">
        <v>281111.09999999998</v>
      </c>
      <c r="K38" s="52"/>
      <c r="L38" s="85">
        <v>182377.38270804501</v>
      </c>
      <c r="M38" s="81"/>
      <c r="N38" s="47">
        <f>J38*(1-H38*0.01)-L38</f>
        <v>98733.717291954963</v>
      </c>
      <c r="O38" s="81"/>
      <c r="P38" s="85">
        <f>N38/V38</f>
        <v>9403.2111706623782</v>
      </c>
      <c r="Q38" s="78"/>
      <c r="R38" s="86">
        <f t="shared" ref="R38:R44" si="2">P38/J38*100</f>
        <v>3.345015963674995</v>
      </c>
      <c r="S38" s="45"/>
      <c r="U38" s="45"/>
      <c r="V38" s="161">
        <f t="shared" ref="V38:V43" si="3">V19-1.5</f>
        <v>10.5</v>
      </c>
    </row>
    <row r="39" spans="1:22">
      <c r="A39" s="60">
        <v>311</v>
      </c>
      <c r="B39" s="80" t="s">
        <v>38</v>
      </c>
      <c r="C39" s="122"/>
      <c r="D39" s="138">
        <v>46022</v>
      </c>
      <c r="E39" s="139"/>
      <c r="F39" s="138" t="s">
        <v>72</v>
      </c>
      <c r="G39" s="130"/>
      <c r="H39" s="140">
        <v>-7</v>
      </c>
      <c r="I39" s="60"/>
      <c r="J39" s="160">
        <v>140317793.75</v>
      </c>
      <c r="K39" s="52"/>
      <c r="L39" s="85">
        <v>87042062.753208816</v>
      </c>
      <c r="M39" s="81"/>
      <c r="N39" s="47">
        <f t="shared" ref="N39:N43" si="4">J39*(1-H39*0.01)-L39</f>
        <v>63097976.559291184</v>
      </c>
      <c r="O39" s="81"/>
      <c r="P39" s="85">
        <f t="shared" ref="P39:P43" si="5">N39/V39</f>
        <v>6186076.1332638422</v>
      </c>
      <c r="Q39" s="78"/>
      <c r="R39" s="86">
        <f t="shared" si="2"/>
        <v>4.4086184424231956</v>
      </c>
      <c r="S39" s="45"/>
      <c r="U39" s="45"/>
      <c r="V39" s="161">
        <f t="shared" si="3"/>
        <v>10.199999999999999</v>
      </c>
    </row>
    <row r="40" spans="1:22">
      <c r="A40" s="60">
        <v>312</v>
      </c>
      <c r="B40" s="80" t="s">
        <v>39</v>
      </c>
      <c r="C40" s="122"/>
      <c r="D40" s="138">
        <v>46022</v>
      </c>
      <c r="E40" s="139"/>
      <c r="F40" s="138" t="s">
        <v>73</v>
      </c>
      <c r="G40" s="130"/>
      <c r="H40" s="140">
        <v>-6</v>
      </c>
      <c r="I40" s="60"/>
      <c r="J40" s="160">
        <v>717638603.69000006</v>
      </c>
      <c r="K40" s="52"/>
      <c r="L40" s="85">
        <v>330326013.60956913</v>
      </c>
      <c r="M40" s="81"/>
      <c r="N40" s="47">
        <f t="shared" si="4"/>
        <v>430370906.30183095</v>
      </c>
      <c r="O40" s="81"/>
      <c r="P40" s="85">
        <f t="shared" si="5"/>
        <v>43471808.717356659</v>
      </c>
      <c r="Q40" s="78"/>
      <c r="R40" s="86">
        <f t="shared" si="2"/>
        <v>6.0576184856598481</v>
      </c>
      <c r="S40" s="45"/>
      <c r="U40" s="45"/>
      <c r="V40" s="161">
        <f t="shared" si="3"/>
        <v>9.9</v>
      </c>
    </row>
    <row r="41" spans="1:22">
      <c r="A41" s="60">
        <v>314</v>
      </c>
      <c r="B41" s="80" t="s">
        <v>40</v>
      </c>
      <c r="C41" s="122"/>
      <c r="D41" s="138">
        <v>46022</v>
      </c>
      <c r="E41" s="139"/>
      <c r="F41" s="138" t="s">
        <v>74</v>
      </c>
      <c r="G41" s="130"/>
      <c r="H41" s="140">
        <v>-7</v>
      </c>
      <c r="I41" s="60"/>
      <c r="J41" s="160">
        <v>199536267.87</v>
      </c>
      <c r="K41" s="52"/>
      <c r="L41" s="85">
        <v>72065251.840277269</v>
      </c>
      <c r="M41" s="81"/>
      <c r="N41" s="47">
        <f t="shared" si="4"/>
        <v>141438554.78062272</v>
      </c>
      <c r="O41" s="81"/>
      <c r="P41" s="85">
        <f t="shared" si="5"/>
        <v>14143855.478062272</v>
      </c>
      <c r="Q41" s="78"/>
      <c r="R41" s="86">
        <f t="shared" si="2"/>
        <v>7.088363247967103</v>
      </c>
      <c r="S41" s="45"/>
      <c r="U41" s="45"/>
      <c r="V41" s="161">
        <f t="shared" si="3"/>
        <v>10</v>
      </c>
    </row>
    <row r="42" spans="1:22">
      <c r="A42" s="60">
        <v>315</v>
      </c>
      <c r="B42" s="80" t="s">
        <v>41</v>
      </c>
      <c r="C42" s="122"/>
      <c r="D42" s="138">
        <v>46022</v>
      </c>
      <c r="E42" s="139"/>
      <c r="F42" s="138" t="s">
        <v>75</v>
      </c>
      <c r="G42" s="130"/>
      <c r="H42" s="140">
        <v>-6</v>
      </c>
      <c r="I42" s="60"/>
      <c r="J42" s="160">
        <v>60822273.82</v>
      </c>
      <c r="K42" s="52"/>
      <c r="L42" s="85">
        <v>36708754.884231038</v>
      </c>
      <c r="M42" s="81"/>
      <c r="N42" s="47">
        <f t="shared" si="4"/>
        <v>27762855.364968963</v>
      </c>
      <c r="O42" s="81"/>
      <c r="P42" s="85">
        <f t="shared" si="5"/>
        <v>2721848.5651930356</v>
      </c>
      <c r="Q42" s="78"/>
      <c r="R42" s="86">
        <f t="shared" si="2"/>
        <v>4.4750851854835103</v>
      </c>
      <c r="S42" s="45"/>
      <c r="U42" s="45"/>
      <c r="V42" s="161">
        <f t="shared" si="3"/>
        <v>10.199999999999999</v>
      </c>
    </row>
    <row r="43" spans="1:22">
      <c r="A43" s="60">
        <v>316</v>
      </c>
      <c r="B43" s="80" t="s">
        <v>42</v>
      </c>
      <c r="C43" s="122"/>
      <c r="D43" s="138">
        <v>46022</v>
      </c>
      <c r="E43" s="139"/>
      <c r="F43" s="138" t="s">
        <v>76</v>
      </c>
      <c r="G43" s="130"/>
      <c r="H43" s="140">
        <v>-7</v>
      </c>
      <c r="I43" s="60"/>
      <c r="J43" s="160">
        <v>4114814.21</v>
      </c>
      <c r="K43" s="52"/>
      <c r="L43" s="85">
        <v>1843516.6100056835</v>
      </c>
      <c r="M43" s="81"/>
      <c r="N43" s="47">
        <f t="shared" si="4"/>
        <v>2559334.5946943173</v>
      </c>
      <c r="O43" s="81"/>
      <c r="P43" s="85">
        <f t="shared" si="5"/>
        <v>281245.5598565184</v>
      </c>
      <c r="Q43" s="78"/>
      <c r="R43" s="86">
        <f t="shared" si="2"/>
        <v>6.8349516042066556</v>
      </c>
      <c r="S43" s="45"/>
      <c r="U43" s="45"/>
      <c r="V43" s="161">
        <f t="shared" si="3"/>
        <v>9.1</v>
      </c>
    </row>
    <row r="44" spans="1:22">
      <c r="A44" s="60"/>
      <c r="B44" s="89" t="s">
        <v>43</v>
      </c>
      <c r="C44" s="160"/>
      <c r="D44" s="162"/>
      <c r="E44" s="160"/>
      <c r="H44" s="120"/>
      <c r="I44" s="60"/>
      <c r="J44" s="163">
        <f>+SUBTOTAL(9,J38:J43)</f>
        <v>1122710864.4400001</v>
      </c>
      <c r="K44" s="99"/>
      <c r="L44" s="91">
        <f>+SUBTOTAL(9,L38:L43)</f>
        <v>528167977.07999998</v>
      </c>
      <c r="M44" s="85"/>
      <c r="N44" s="91">
        <f>+SUBTOTAL(9,N38:N43)</f>
        <v>665328361.31870019</v>
      </c>
      <c r="O44" s="85"/>
      <c r="P44" s="91">
        <f>+SUBTOTAL(9,P38:P43)</f>
        <v>66814237.664902993</v>
      </c>
      <c r="Q44" s="78"/>
      <c r="R44" s="82">
        <f t="shared" si="2"/>
        <v>5.9511526770723329</v>
      </c>
      <c r="U44" s="45"/>
      <c r="V44" s="121"/>
    </row>
    <row r="45" spans="1:22">
      <c r="A45" s="60"/>
      <c r="B45" s="80"/>
      <c r="C45" s="122"/>
      <c r="D45" s="77"/>
      <c r="E45" s="122"/>
      <c r="H45" s="120"/>
      <c r="I45" s="60"/>
      <c r="K45" s="52"/>
      <c r="L45" s="81"/>
      <c r="M45" s="81"/>
      <c r="N45" s="81"/>
      <c r="O45" s="81"/>
      <c r="P45" s="81"/>
      <c r="Q45" s="78"/>
      <c r="R45" s="82"/>
      <c r="U45" s="45"/>
      <c r="V45" s="121"/>
    </row>
    <row r="46" spans="1:22">
      <c r="A46" s="150"/>
      <c r="B46" s="151"/>
      <c r="C46" s="152"/>
      <c r="D46" s="152"/>
      <c r="E46" s="152"/>
      <c r="F46" s="153"/>
      <c r="G46" s="153"/>
      <c r="H46" s="154"/>
      <c r="I46" s="150"/>
      <c r="J46" s="155"/>
      <c r="K46" s="151"/>
      <c r="L46" s="151"/>
      <c r="M46" s="151"/>
      <c r="N46" s="151"/>
      <c r="O46" s="150"/>
      <c r="P46" s="156"/>
      <c r="Q46" s="157"/>
      <c r="R46" s="158"/>
      <c r="S46" s="150"/>
      <c r="T46" s="159"/>
      <c r="U46" s="150"/>
      <c r="V46" s="159"/>
    </row>
    <row r="47" spans="1:22">
      <c r="L47" s="44"/>
      <c r="M47" s="44"/>
      <c r="N47" s="44"/>
      <c r="T47" s="125"/>
    </row>
    <row r="48" spans="1:22">
      <c r="A48" s="43" t="s">
        <v>155</v>
      </c>
      <c r="N48" s="44"/>
    </row>
    <row r="49" spans="1:22">
      <c r="A49" s="44"/>
      <c r="C49" s="44"/>
      <c r="D49" s="44"/>
      <c r="E49" s="52"/>
      <c r="F49" s="54"/>
      <c r="G49" s="43"/>
      <c r="H49" s="99"/>
      <c r="I49" s="99"/>
      <c r="J49" s="230"/>
      <c r="L49" s="55" t="s">
        <v>60</v>
      </c>
      <c r="N49" s="44"/>
    </row>
    <row r="50" spans="1:22">
      <c r="A50" s="44"/>
      <c r="C50" s="44"/>
      <c r="D50" s="44"/>
      <c r="E50" s="115"/>
      <c r="F50" s="230"/>
      <c r="G50" s="43"/>
      <c r="H50" s="99"/>
      <c r="I50" s="230"/>
      <c r="J50" s="230"/>
      <c r="L50" s="55" t="s">
        <v>64</v>
      </c>
      <c r="N50" s="44"/>
    </row>
    <row r="51" spans="1:22">
      <c r="A51" s="44"/>
      <c r="C51" s="44"/>
      <c r="D51" s="66" t="s">
        <v>4</v>
      </c>
      <c r="E51" s="117"/>
      <c r="F51" s="44"/>
      <c r="G51" s="43"/>
      <c r="H51" s="183"/>
      <c r="I51" s="230"/>
      <c r="J51" s="230"/>
      <c r="L51" s="68" t="s">
        <v>68</v>
      </c>
      <c r="N51" s="44"/>
    </row>
    <row r="52" spans="1:22">
      <c r="A52" s="44"/>
      <c r="C52" s="44"/>
      <c r="D52" s="83" t="s">
        <v>35</v>
      </c>
      <c r="E52" s="122"/>
      <c r="F52" s="44"/>
      <c r="G52" s="60"/>
      <c r="H52" s="183"/>
      <c r="I52" s="160"/>
      <c r="J52" s="162"/>
      <c r="L52" s="44"/>
      <c r="N52" s="44"/>
    </row>
    <row r="53" spans="1:22">
      <c r="A53" s="44"/>
      <c r="B53" s="60">
        <v>310.2</v>
      </c>
      <c r="C53" s="44"/>
      <c r="D53" s="80" t="s">
        <v>36</v>
      </c>
      <c r="E53" s="139"/>
      <c r="F53" s="44"/>
      <c r="G53" s="60"/>
      <c r="H53" s="44"/>
      <c r="I53" s="122"/>
      <c r="J53" s="138"/>
      <c r="L53" s="47">
        <f>J38*'Page 6.4.7'!R24*0.01</f>
        <v>3823.1109600000004</v>
      </c>
      <c r="N53" s="44"/>
    </row>
    <row r="54" spans="1:22">
      <c r="A54" s="44"/>
      <c r="B54" s="60">
        <v>311</v>
      </c>
      <c r="C54" s="44"/>
      <c r="D54" s="80" t="s">
        <v>38</v>
      </c>
      <c r="E54" s="139"/>
      <c r="F54" s="44"/>
      <c r="G54" s="60"/>
      <c r="H54" s="44"/>
      <c r="I54" s="122"/>
      <c r="J54" s="138"/>
      <c r="L54" s="47">
        <f>J39*'Page 6.4.7'!R25*0.01</f>
        <v>2623942.7431250005</v>
      </c>
      <c r="N54" s="44"/>
    </row>
    <row r="55" spans="1:22">
      <c r="A55" s="44"/>
      <c r="B55" s="60">
        <v>312</v>
      </c>
      <c r="C55" s="44"/>
      <c r="D55" s="80" t="s">
        <v>39</v>
      </c>
      <c r="E55" s="139"/>
      <c r="F55" s="44"/>
      <c r="G55" s="60"/>
      <c r="H55" s="44"/>
      <c r="I55" s="122"/>
      <c r="J55" s="138"/>
      <c r="L55" s="47">
        <f>J40*'Page 6.4.7'!R26*0.01</f>
        <v>20524464.065533999</v>
      </c>
      <c r="N55" s="44"/>
    </row>
    <row r="56" spans="1:22">
      <c r="A56" s="44"/>
      <c r="B56" s="60">
        <v>314</v>
      </c>
      <c r="C56" s="44"/>
      <c r="D56" s="80" t="s">
        <v>40</v>
      </c>
      <c r="E56" s="139"/>
      <c r="F56" s="44"/>
      <c r="G56" s="60"/>
      <c r="H56" s="44"/>
      <c r="I56" s="122"/>
      <c r="J56" s="138"/>
      <c r="L56" s="47">
        <f>J41*'Page 6.4.7'!R27*0.01</f>
        <v>6704418.6004320001</v>
      </c>
      <c r="N56" s="44"/>
    </row>
    <row r="57" spans="1:22">
      <c r="A57" s="44"/>
      <c r="B57" s="60">
        <v>315</v>
      </c>
      <c r="C57" s="44"/>
      <c r="D57" s="80" t="s">
        <v>41</v>
      </c>
      <c r="E57" s="139"/>
      <c r="F57" s="44"/>
      <c r="G57" s="60"/>
      <c r="H57" s="44"/>
      <c r="I57" s="122"/>
      <c r="J57" s="138"/>
      <c r="L57" s="47">
        <f>J42*'Page 6.4.7'!R28*0.01</f>
        <v>1173869.884726</v>
      </c>
      <c r="N57" s="44"/>
    </row>
    <row r="58" spans="1:22">
      <c r="A58" s="44"/>
      <c r="B58" s="60">
        <v>316</v>
      </c>
      <c r="C58" s="44"/>
      <c r="D58" s="80" t="s">
        <v>42</v>
      </c>
      <c r="E58" s="139"/>
      <c r="F58" s="44"/>
      <c r="G58" s="60"/>
      <c r="H58" s="44"/>
      <c r="I58" s="122"/>
      <c r="J58" s="138"/>
      <c r="L58" s="47">
        <f>J43*'Page 6.4.7'!R29*0.01</f>
        <v>128382.20335200001</v>
      </c>
      <c r="N58" s="44"/>
    </row>
    <row r="59" spans="1:22">
      <c r="A59" s="44"/>
      <c r="C59" s="44"/>
      <c r="D59" s="89" t="s">
        <v>43</v>
      </c>
      <c r="E59" s="160"/>
      <c r="F59" s="44"/>
      <c r="G59" s="60"/>
      <c r="H59" s="44"/>
      <c r="I59" s="160"/>
      <c r="J59" s="162"/>
      <c r="L59" s="165">
        <f>SUM(L53:L58)</f>
        <v>31158900.608129002</v>
      </c>
      <c r="N59" s="44"/>
    </row>
    <row r="60" spans="1:22" hidden="1">
      <c r="N60" s="44"/>
    </row>
    <row r="62" spans="1:22">
      <c r="A62" s="150"/>
      <c r="B62" s="151"/>
      <c r="C62" s="152"/>
      <c r="D62" s="152"/>
      <c r="E62" s="152"/>
      <c r="F62" s="153"/>
      <c r="G62" s="153"/>
      <c r="H62" s="154"/>
      <c r="I62" s="150"/>
      <c r="J62" s="155"/>
      <c r="K62" s="151"/>
      <c r="L62" s="151"/>
      <c r="M62" s="151"/>
      <c r="N62" s="151"/>
      <c r="O62" s="150"/>
      <c r="P62" s="156"/>
      <c r="Q62" s="157"/>
      <c r="R62" s="158"/>
      <c r="S62" s="150"/>
      <c r="T62" s="150"/>
      <c r="U62" s="150"/>
      <c r="V62" s="159"/>
    </row>
    <row r="63" spans="1:22">
      <c r="A63" s="44"/>
      <c r="C63" s="44"/>
      <c r="D63" s="44"/>
      <c r="E63" s="44"/>
      <c r="F63" s="44"/>
      <c r="G63" s="44"/>
      <c r="H63" s="44"/>
      <c r="I63" s="44"/>
      <c r="J63" s="44"/>
      <c r="L63" s="44"/>
      <c r="M63" s="44"/>
      <c r="N63" s="44"/>
      <c r="O63" s="44"/>
      <c r="P63" s="44"/>
      <c r="Q63" s="44"/>
      <c r="R63" s="44"/>
      <c r="S63" s="44"/>
      <c r="U63" s="44"/>
      <c r="V63" s="44"/>
    </row>
    <row r="64" spans="1:22">
      <c r="A64" s="43" t="s">
        <v>115</v>
      </c>
      <c r="C64" s="44"/>
      <c r="D64" s="44"/>
      <c r="E64" s="44"/>
      <c r="F64" s="44"/>
      <c r="G64" s="44"/>
      <c r="H64" s="44"/>
      <c r="I64" s="44"/>
      <c r="J64" s="167"/>
      <c r="L64" s="231"/>
      <c r="M64" s="44"/>
      <c r="N64" s="44"/>
      <c r="O64" s="44"/>
      <c r="P64" s="44"/>
      <c r="Q64" s="44"/>
      <c r="R64" s="44"/>
      <c r="U64" s="44"/>
      <c r="V64" s="44"/>
    </row>
    <row r="65" spans="1:22">
      <c r="A65" s="60"/>
      <c r="B65" s="80"/>
      <c r="C65" s="122"/>
      <c r="D65" s="138"/>
      <c r="E65" s="139"/>
      <c r="F65" s="138"/>
      <c r="G65" s="130"/>
      <c r="H65" s="140"/>
      <c r="I65" s="60"/>
      <c r="J65" s="44"/>
      <c r="K65" s="52"/>
      <c r="L65" s="55" t="s">
        <v>60</v>
      </c>
      <c r="M65" s="44"/>
      <c r="N65" s="44"/>
      <c r="O65" s="44"/>
      <c r="P65" s="44"/>
      <c r="Q65" s="44"/>
      <c r="R65" s="44"/>
      <c r="S65" s="50"/>
      <c r="T65" s="94"/>
      <c r="U65" s="44"/>
      <c r="V65" s="44"/>
    </row>
    <row r="66" spans="1:22">
      <c r="A66" s="44"/>
      <c r="C66" s="44"/>
      <c r="D66" s="44"/>
      <c r="E66" s="44"/>
      <c r="F66" s="44"/>
      <c r="G66" s="44"/>
      <c r="H66" s="44"/>
      <c r="I66" s="44"/>
      <c r="J66" s="61" t="s">
        <v>114</v>
      </c>
      <c r="L66" s="55" t="s">
        <v>64</v>
      </c>
      <c r="M66" s="44"/>
      <c r="N66" s="44"/>
      <c r="O66" s="44"/>
      <c r="P66" s="44"/>
      <c r="Q66" s="44"/>
      <c r="R66" s="44"/>
      <c r="S66" s="50"/>
      <c r="T66" s="94"/>
      <c r="U66" s="44"/>
      <c r="V66" s="44"/>
    </row>
    <row r="67" spans="1:22">
      <c r="A67" s="44"/>
      <c r="C67" s="44"/>
      <c r="D67" s="66" t="s">
        <v>4</v>
      </c>
      <c r="E67" s="117"/>
      <c r="F67" s="44"/>
      <c r="G67" s="43"/>
      <c r="H67" s="44"/>
      <c r="I67" s="44"/>
      <c r="J67" s="67" t="s">
        <v>29</v>
      </c>
      <c r="L67" s="68" t="s">
        <v>68</v>
      </c>
      <c r="M67" s="44"/>
      <c r="N67" s="44"/>
      <c r="O67" s="44"/>
      <c r="P67" s="44"/>
      <c r="Q67" s="44"/>
      <c r="R67" s="44"/>
      <c r="S67" s="50"/>
      <c r="T67" s="94"/>
      <c r="U67" s="44"/>
      <c r="V67" s="44"/>
    </row>
    <row r="68" spans="1:22">
      <c r="A68" s="44"/>
      <c r="C68" s="44"/>
      <c r="D68" s="83" t="s">
        <v>35</v>
      </c>
      <c r="E68" s="122"/>
      <c r="F68" s="44"/>
      <c r="G68" s="60"/>
      <c r="H68" s="44"/>
      <c r="I68" s="44"/>
      <c r="J68" s="44"/>
      <c r="L68" s="44"/>
      <c r="M68" s="44"/>
      <c r="N68" s="44"/>
      <c r="O68" s="44"/>
      <c r="P68" s="44"/>
      <c r="Q68" s="44"/>
      <c r="R68" s="44"/>
      <c r="S68" s="50"/>
      <c r="T68" s="94"/>
      <c r="U68" s="44"/>
      <c r="V68" s="44"/>
    </row>
    <row r="69" spans="1:22">
      <c r="A69" s="44"/>
      <c r="B69" s="60">
        <v>310.2</v>
      </c>
      <c r="C69" s="44"/>
      <c r="D69" s="80" t="s">
        <v>36</v>
      </c>
      <c r="E69" s="139"/>
      <c r="F69" s="44"/>
      <c r="G69" s="60"/>
      <c r="H69" s="44"/>
      <c r="I69" s="44"/>
      <c r="J69" s="44"/>
      <c r="L69" s="44"/>
      <c r="M69" s="44"/>
      <c r="N69" s="44"/>
      <c r="O69" s="44"/>
      <c r="P69" s="44"/>
      <c r="Q69" s="44"/>
      <c r="R69" s="44"/>
      <c r="S69" s="50"/>
      <c r="T69" s="94"/>
      <c r="U69" s="44"/>
      <c r="V69" s="44"/>
    </row>
    <row r="70" spans="1:22">
      <c r="A70" s="44"/>
      <c r="B70" s="60">
        <v>311</v>
      </c>
      <c r="C70" s="44"/>
      <c r="D70" s="80" t="s">
        <v>38</v>
      </c>
      <c r="E70" s="139"/>
      <c r="F70" s="44"/>
      <c r="G70" s="60"/>
      <c r="H70" s="44"/>
      <c r="I70" s="44"/>
      <c r="J70" s="168"/>
      <c r="L70" s="44"/>
      <c r="M70" s="44"/>
      <c r="N70" s="44"/>
      <c r="O70" s="44"/>
      <c r="P70" s="44"/>
      <c r="Q70" s="44"/>
      <c r="R70" s="44"/>
      <c r="S70" s="50"/>
      <c r="T70" s="94"/>
      <c r="U70" s="44"/>
      <c r="V70" s="44"/>
    </row>
    <row r="71" spans="1:22">
      <c r="A71" s="44"/>
      <c r="B71" s="60">
        <v>312</v>
      </c>
      <c r="C71" s="44"/>
      <c r="D71" s="80" t="s">
        <v>39</v>
      </c>
      <c r="E71" s="139"/>
      <c r="F71" s="44"/>
      <c r="G71" s="60"/>
      <c r="H71" s="44"/>
      <c r="I71" s="44"/>
      <c r="J71" s="160">
        <v>117233290</v>
      </c>
      <c r="L71" s="85">
        <f>J71*'Page 6.4.7'!R26*0.01*6.5/12</f>
        <v>1816139.0509166669</v>
      </c>
      <c r="M71" s="44"/>
      <c r="N71" s="44"/>
      <c r="O71" s="44"/>
      <c r="P71" s="44"/>
      <c r="Q71" s="44"/>
      <c r="R71" s="44"/>
      <c r="S71" s="50"/>
      <c r="T71" s="94"/>
      <c r="U71" s="44"/>
      <c r="V71" s="44"/>
    </row>
    <row r="72" spans="1:22">
      <c r="A72" s="44"/>
      <c r="B72" s="60">
        <v>314</v>
      </c>
      <c r="C72" s="44"/>
      <c r="D72" s="80" t="s">
        <v>40</v>
      </c>
      <c r="E72" s="139"/>
      <c r="F72" s="44"/>
      <c r="G72" s="60"/>
      <c r="H72" s="44"/>
      <c r="I72" s="44"/>
      <c r="J72" s="168"/>
      <c r="L72" s="44"/>
      <c r="M72" s="44"/>
      <c r="N72" s="44"/>
      <c r="O72" s="44"/>
      <c r="P72" s="44"/>
      <c r="Q72" s="44"/>
      <c r="R72" s="44"/>
      <c r="S72" s="50"/>
      <c r="T72" s="94"/>
      <c r="U72" s="44"/>
      <c r="V72" s="44"/>
    </row>
    <row r="73" spans="1:22">
      <c r="A73" s="44"/>
      <c r="B73" s="60">
        <v>315</v>
      </c>
      <c r="C73" s="44"/>
      <c r="D73" s="80" t="s">
        <v>41</v>
      </c>
      <c r="E73" s="139"/>
      <c r="F73" s="44"/>
      <c r="G73" s="60"/>
      <c r="H73" s="44"/>
      <c r="I73" s="44"/>
      <c r="J73" s="168"/>
      <c r="L73" s="44"/>
      <c r="M73" s="44"/>
      <c r="N73" s="44"/>
      <c r="O73" s="44"/>
      <c r="P73" s="44"/>
      <c r="Q73" s="44"/>
      <c r="R73" s="44"/>
      <c r="S73" s="50"/>
      <c r="T73" s="94"/>
      <c r="U73" s="44"/>
      <c r="V73" s="44"/>
    </row>
    <row r="74" spans="1:22">
      <c r="A74" s="44"/>
      <c r="B74" s="60">
        <v>316</v>
      </c>
      <c r="C74" s="44"/>
      <c r="D74" s="80" t="s">
        <v>42</v>
      </c>
      <c r="E74" s="139"/>
      <c r="F74" s="44"/>
      <c r="G74" s="60"/>
      <c r="H74" s="44"/>
      <c r="I74" s="44"/>
      <c r="J74" s="168"/>
      <c r="L74" s="44"/>
      <c r="M74" s="44"/>
      <c r="N74" s="44"/>
      <c r="O74" s="44"/>
      <c r="P74" s="44"/>
      <c r="Q74" s="44"/>
      <c r="R74" s="44"/>
      <c r="S74" s="50"/>
      <c r="T74" s="94"/>
      <c r="U74" s="44"/>
      <c r="V74" s="44"/>
    </row>
    <row r="75" spans="1:22">
      <c r="A75" s="44"/>
      <c r="C75" s="44"/>
      <c r="D75" s="89" t="s">
        <v>43</v>
      </c>
      <c r="E75" s="160"/>
      <c r="F75" s="44"/>
      <c r="G75" s="60"/>
      <c r="H75" s="44"/>
      <c r="I75" s="44"/>
      <c r="J75" s="165">
        <f>SUM(J69:J74)</f>
        <v>117233290</v>
      </c>
      <c r="L75" s="165">
        <f>SUM(L69:L74)</f>
        <v>1816139.0509166669</v>
      </c>
      <c r="M75" s="44"/>
      <c r="N75" s="44"/>
      <c r="O75" s="44"/>
      <c r="P75" s="44"/>
      <c r="Q75" s="44"/>
      <c r="R75" s="44"/>
      <c r="S75" s="50"/>
      <c r="T75" s="94"/>
      <c r="U75" s="44"/>
      <c r="V75" s="44"/>
    </row>
    <row r="76" spans="1:22">
      <c r="A76" s="44"/>
      <c r="C76" s="44"/>
      <c r="D76" s="44"/>
      <c r="E76" s="44"/>
      <c r="F76" s="44"/>
      <c r="G76" s="44"/>
      <c r="H76" s="44"/>
      <c r="I76" s="44"/>
      <c r="J76" s="168" t="s">
        <v>77</v>
      </c>
      <c r="L76" s="44"/>
      <c r="M76" s="44"/>
      <c r="N76" s="44"/>
      <c r="O76" s="44"/>
      <c r="P76" s="44"/>
      <c r="Q76" s="44"/>
      <c r="R76" s="44"/>
      <c r="S76" s="50"/>
      <c r="T76" s="94"/>
      <c r="U76" s="44"/>
      <c r="V76" s="44"/>
    </row>
    <row r="77" spans="1:22">
      <c r="A77" s="44"/>
      <c r="C77" s="44"/>
      <c r="D77" s="44"/>
      <c r="E77" s="44"/>
      <c r="F77" s="44"/>
      <c r="G77" s="44"/>
      <c r="H77" s="44"/>
      <c r="I77" s="44"/>
      <c r="J77" s="168"/>
      <c r="L77" s="44"/>
      <c r="M77" s="44"/>
      <c r="N77" s="44"/>
      <c r="O77" s="44"/>
      <c r="P77" s="44"/>
      <c r="Q77" s="44"/>
      <c r="R77" s="44"/>
      <c r="S77" s="50"/>
      <c r="T77" s="94"/>
      <c r="U77" s="44"/>
      <c r="V77" s="44"/>
    </row>
    <row r="78" spans="1:22">
      <c r="A78" s="46" t="s">
        <v>103</v>
      </c>
    </row>
    <row r="79" spans="1:22">
      <c r="A79" s="150"/>
      <c r="B79" s="151"/>
      <c r="C79" s="152"/>
      <c r="D79" s="152"/>
      <c r="E79" s="152"/>
      <c r="F79" s="153"/>
      <c r="G79" s="153"/>
      <c r="H79" s="154"/>
      <c r="I79" s="150"/>
      <c r="J79" s="155"/>
      <c r="K79" s="151"/>
      <c r="L79" s="151"/>
      <c r="M79" s="151"/>
      <c r="N79" s="151"/>
      <c r="O79" s="150"/>
      <c r="P79" s="156"/>
      <c r="Q79" s="157"/>
      <c r="R79" s="158"/>
      <c r="S79" s="150"/>
      <c r="T79" s="150"/>
      <c r="U79" s="150"/>
      <c r="V79" s="159"/>
    </row>
    <row r="80" spans="1:22">
      <c r="S80" s="57"/>
    </row>
    <row r="81" spans="1:26" s="94" customFormat="1">
      <c r="A81" s="51" t="s">
        <v>156</v>
      </c>
      <c r="B81" s="109"/>
      <c r="C81" s="109"/>
      <c r="D81" s="109"/>
      <c r="E81" s="109"/>
      <c r="F81" s="109"/>
      <c r="G81" s="109"/>
      <c r="H81" s="110"/>
      <c r="I81" s="50"/>
      <c r="J81" s="50"/>
      <c r="K81" s="109"/>
      <c r="L81" s="59"/>
      <c r="M81" s="59"/>
      <c r="N81" s="59"/>
      <c r="O81" s="50"/>
      <c r="P81" s="59"/>
      <c r="Q81" s="111"/>
      <c r="R81" s="112"/>
      <c r="S81" s="118"/>
      <c r="T81" s="44"/>
      <c r="U81" s="50"/>
      <c r="V81" s="113"/>
    </row>
    <row r="83" spans="1:26">
      <c r="A83" s="60"/>
      <c r="B83" s="52"/>
      <c r="C83" s="52"/>
      <c r="D83" s="54" t="s">
        <v>100</v>
      </c>
      <c r="E83" s="52"/>
      <c r="F83" s="54"/>
      <c r="G83" s="54"/>
      <c r="H83" s="55" t="s">
        <v>59</v>
      </c>
      <c r="I83" s="60"/>
      <c r="J83" s="61"/>
      <c r="K83" s="54"/>
      <c r="L83" s="55" t="s">
        <v>60</v>
      </c>
      <c r="M83" s="55"/>
      <c r="N83" s="55" t="s">
        <v>65</v>
      </c>
      <c r="O83" s="55"/>
      <c r="P83" s="56" t="s">
        <v>24</v>
      </c>
      <c r="Q83" s="57"/>
      <c r="R83" s="58"/>
      <c r="U83" s="57"/>
      <c r="V83" s="114" t="s">
        <v>61</v>
      </c>
    </row>
    <row r="84" spans="1:26">
      <c r="A84" s="60"/>
      <c r="B84" s="52"/>
      <c r="C84" s="54"/>
      <c r="D84" s="54" t="s">
        <v>101</v>
      </c>
      <c r="E84" s="115"/>
      <c r="F84" s="54" t="s">
        <v>62</v>
      </c>
      <c r="G84" s="54"/>
      <c r="H84" s="55" t="s">
        <v>63</v>
      </c>
      <c r="I84" s="60"/>
      <c r="J84" s="61" t="s">
        <v>25</v>
      </c>
      <c r="K84" s="54"/>
      <c r="L84" s="55" t="s">
        <v>64</v>
      </c>
      <c r="M84" s="55"/>
      <c r="N84" s="55" t="s">
        <v>60</v>
      </c>
      <c r="O84" s="55"/>
      <c r="P84" s="62" t="s">
        <v>26</v>
      </c>
      <c r="Q84" s="63"/>
      <c r="R84" s="64" t="s">
        <v>27</v>
      </c>
      <c r="S84" s="45"/>
      <c r="U84" s="73"/>
      <c r="V84" s="114" t="s">
        <v>65</v>
      </c>
    </row>
    <row r="85" spans="1:26">
      <c r="A85" s="65"/>
      <c r="B85" s="66" t="s">
        <v>4</v>
      </c>
      <c r="C85" s="116"/>
      <c r="D85" s="116" t="s">
        <v>28</v>
      </c>
      <c r="E85" s="117"/>
      <c r="F85" s="116" t="s">
        <v>66</v>
      </c>
      <c r="G85" s="54"/>
      <c r="H85" s="68" t="s">
        <v>67</v>
      </c>
      <c r="I85" s="65"/>
      <c r="J85" s="67" t="s">
        <v>29</v>
      </c>
      <c r="K85" s="54"/>
      <c r="L85" s="68" t="s">
        <v>68</v>
      </c>
      <c r="M85" s="55"/>
      <c r="N85" s="68" t="s">
        <v>112</v>
      </c>
      <c r="O85" s="55"/>
      <c r="P85" s="68" t="s">
        <v>30</v>
      </c>
      <c r="Q85" s="54"/>
      <c r="R85" s="69" t="s">
        <v>31</v>
      </c>
      <c r="S85" s="45"/>
      <c r="T85" s="70" t="s">
        <v>32</v>
      </c>
      <c r="U85" s="118"/>
      <c r="V85" s="119" t="s">
        <v>28</v>
      </c>
    </row>
    <row r="86" spans="1:26">
      <c r="S86" s="45"/>
    </row>
    <row r="87" spans="1:26">
      <c r="A87" s="75" t="s">
        <v>69</v>
      </c>
      <c r="S87" s="45"/>
    </row>
    <row r="88" spans="1:26">
      <c r="A88" s="43" t="s">
        <v>113</v>
      </c>
      <c r="B88" s="80"/>
      <c r="C88" s="122"/>
      <c r="D88" s="77"/>
      <c r="E88" s="122"/>
      <c r="H88" s="120"/>
      <c r="I88" s="60"/>
      <c r="K88" s="52"/>
      <c r="L88" s="81"/>
      <c r="M88" s="81"/>
      <c r="N88" s="81"/>
      <c r="O88" s="81"/>
      <c r="P88" s="81"/>
      <c r="Q88" s="78"/>
      <c r="R88" s="82"/>
      <c r="S88" s="45"/>
      <c r="U88" s="45"/>
      <c r="V88" s="121"/>
    </row>
    <row r="89" spans="1:26" ht="13.5" thickBot="1">
      <c r="A89" s="60"/>
      <c r="B89" s="83" t="s">
        <v>35</v>
      </c>
      <c r="C89" s="122"/>
      <c r="D89" s="77"/>
      <c r="E89" s="122"/>
      <c r="H89" s="120"/>
      <c r="I89" s="60"/>
      <c r="K89" s="52"/>
      <c r="L89" s="81"/>
      <c r="M89" s="81"/>
      <c r="N89" s="81"/>
      <c r="O89" s="81"/>
      <c r="P89" s="81"/>
      <c r="Q89" s="78"/>
      <c r="R89" s="82"/>
      <c r="S89" s="45"/>
      <c r="U89" s="45"/>
      <c r="V89" s="121"/>
    </row>
    <row r="90" spans="1:26">
      <c r="A90" s="60">
        <v>310.2</v>
      </c>
      <c r="B90" s="80" t="s">
        <v>36</v>
      </c>
      <c r="C90" s="122"/>
      <c r="D90" s="138">
        <v>46022</v>
      </c>
      <c r="E90" s="139"/>
      <c r="F90" s="138" t="s">
        <v>70</v>
      </c>
      <c r="G90" s="130"/>
      <c r="H90" s="140">
        <v>0</v>
      </c>
      <c r="I90" s="60"/>
      <c r="J90" s="160">
        <v>281111.09999999998</v>
      </c>
      <c r="K90" s="52"/>
      <c r="L90" s="85">
        <f>L38+L53</f>
        <v>186200.493668045</v>
      </c>
      <c r="M90" s="81"/>
      <c r="N90" s="47">
        <f>J90*(1-H90*0.01)-L90</f>
        <v>94910.606331954972</v>
      </c>
      <c r="O90" s="81"/>
      <c r="P90" s="85">
        <f>N90/V90</f>
        <v>9818.3385860643084</v>
      </c>
      <c r="Q90" s="78"/>
      <c r="R90" s="169">
        <f>P90/J90*100</f>
        <v>3.4926897536469776</v>
      </c>
      <c r="S90" s="45"/>
      <c r="T90" s="94" t="s">
        <v>44</v>
      </c>
      <c r="U90" s="45"/>
      <c r="V90" s="161">
        <f>V38-10/12</f>
        <v>9.6666666666666661</v>
      </c>
      <c r="Y90" s="252"/>
      <c r="Z90" s="251"/>
    </row>
    <row r="91" spans="1:26">
      <c r="A91" s="60">
        <v>311</v>
      </c>
      <c r="B91" s="80" t="s">
        <v>38</v>
      </c>
      <c r="C91" s="122"/>
      <c r="D91" s="138">
        <v>46022</v>
      </c>
      <c r="E91" s="139"/>
      <c r="F91" s="138" t="s">
        <v>72</v>
      </c>
      <c r="G91" s="130"/>
      <c r="H91" s="140">
        <v>-7</v>
      </c>
      <c r="I91" s="60"/>
      <c r="J91" s="160">
        <v>140317793.75</v>
      </c>
      <c r="K91" s="52"/>
      <c r="L91" s="85">
        <f>L39+L54</f>
        <v>89666005.496333823</v>
      </c>
      <c r="M91" s="81"/>
      <c r="N91" s="47">
        <f t="shared" ref="N91:N95" si="6">J91*(1-H91*0.01)-L91</f>
        <v>60474033.816166177</v>
      </c>
      <c r="O91" s="81"/>
      <c r="P91" s="85">
        <f t="shared" ref="P91:P95" si="7">N91/V91</f>
        <v>6456302.5426511941</v>
      </c>
      <c r="Q91" s="78"/>
      <c r="R91" s="170">
        <f t="shared" ref="R91:R95" si="8">P91/J91*100</f>
        <v>4.6012001543825543</v>
      </c>
      <c r="S91" s="45"/>
      <c r="T91" s="94" t="s">
        <v>44</v>
      </c>
      <c r="U91" s="45"/>
      <c r="V91" s="161">
        <f t="shared" ref="V91:V95" si="9">V39-10/12</f>
        <v>9.3666666666666654</v>
      </c>
      <c r="Y91" s="252"/>
      <c r="Z91" s="251"/>
    </row>
    <row r="92" spans="1:26">
      <c r="A92" s="60">
        <v>312</v>
      </c>
      <c r="B92" s="80" t="s">
        <v>39</v>
      </c>
      <c r="C92" s="122"/>
      <c r="D92" s="138">
        <v>46022</v>
      </c>
      <c r="E92" s="139"/>
      <c r="F92" s="138" t="s">
        <v>73</v>
      </c>
      <c r="G92" s="130"/>
      <c r="H92" s="140">
        <v>-6</v>
      </c>
      <c r="I92" s="60"/>
      <c r="J92" s="160">
        <f>J40+J71</f>
        <v>834871893.69000006</v>
      </c>
      <c r="K92" s="52"/>
      <c r="L92" s="85">
        <f>L40+L55+L71</f>
        <v>352666616.7260198</v>
      </c>
      <c r="M92" s="81"/>
      <c r="N92" s="47">
        <f t="shared" si="6"/>
        <v>532297590.58538026</v>
      </c>
      <c r="O92" s="81"/>
      <c r="P92" s="85">
        <f t="shared" si="7"/>
        <v>58709293.079269886</v>
      </c>
      <c r="Q92" s="78"/>
      <c r="R92" s="170">
        <f t="shared" si="8"/>
        <v>7.0321319382048202</v>
      </c>
      <c r="T92" s="94" t="s">
        <v>44</v>
      </c>
      <c r="U92" s="45"/>
      <c r="V92" s="161">
        <f t="shared" si="9"/>
        <v>9.0666666666666664</v>
      </c>
      <c r="Y92" s="252"/>
      <c r="Z92" s="251"/>
    </row>
    <row r="93" spans="1:26">
      <c r="A93" s="60">
        <v>314</v>
      </c>
      <c r="B93" s="80" t="s">
        <v>40</v>
      </c>
      <c r="C93" s="122"/>
      <c r="D93" s="138">
        <v>46022</v>
      </c>
      <c r="E93" s="139"/>
      <c r="F93" s="138" t="s">
        <v>74</v>
      </c>
      <c r="G93" s="130"/>
      <c r="H93" s="140">
        <v>-7</v>
      </c>
      <c r="I93" s="60"/>
      <c r="J93" s="160">
        <v>199536267.87</v>
      </c>
      <c r="K93" s="52"/>
      <c r="L93" s="85">
        <f>L41+L56</f>
        <v>78769670.440709263</v>
      </c>
      <c r="M93" s="81"/>
      <c r="N93" s="47">
        <f t="shared" si="6"/>
        <v>134734136.18019074</v>
      </c>
      <c r="O93" s="81"/>
      <c r="P93" s="85">
        <f t="shared" si="7"/>
        <v>14698269.401475355</v>
      </c>
      <c r="Q93" s="78"/>
      <c r="R93" s="170">
        <f t="shared" si="8"/>
        <v>7.3662144523277506</v>
      </c>
      <c r="T93" s="94" t="s">
        <v>44</v>
      </c>
      <c r="U93" s="45"/>
      <c r="V93" s="161">
        <f t="shared" si="9"/>
        <v>9.1666666666666661</v>
      </c>
      <c r="Y93" s="252"/>
      <c r="Z93" s="251"/>
    </row>
    <row r="94" spans="1:26">
      <c r="A94" s="60">
        <v>315</v>
      </c>
      <c r="B94" s="80" t="s">
        <v>41</v>
      </c>
      <c r="C94" s="122"/>
      <c r="D94" s="138">
        <v>46022</v>
      </c>
      <c r="E94" s="139"/>
      <c r="F94" s="138" t="s">
        <v>75</v>
      </c>
      <c r="G94" s="130"/>
      <c r="H94" s="140">
        <v>-6</v>
      </c>
      <c r="I94" s="60"/>
      <c r="J94" s="160">
        <v>60822273.82</v>
      </c>
      <c r="K94" s="52"/>
      <c r="L94" s="85">
        <f>L42+L57</f>
        <v>37882624.768957041</v>
      </c>
      <c r="M94" s="81"/>
      <c r="N94" s="47">
        <f t="shared" si="6"/>
        <v>26588985.48024296</v>
      </c>
      <c r="O94" s="81"/>
      <c r="P94" s="85">
        <f t="shared" si="7"/>
        <v>2838681.7238693554</v>
      </c>
      <c r="Q94" s="78"/>
      <c r="R94" s="170">
        <f t="shared" si="8"/>
        <v>4.6671746147969904</v>
      </c>
      <c r="T94" s="94" t="s">
        <v>44</v>
      </c>
      <c r="U94" s="45"/>
      <c r="V94" s="161">
        <f t="shared" si="9"/>
        <v>9.3666666666666654</v>
      </c>
      <c r="Y94" s="252"/>
      <c r="Z94" s="251"/>
    </row>
    <row r="95" spans="1:26">
      <c r="A95" s="60">
        <v>316</v>
      </c>
      <c r="B95" s="80" t="s">
        <v>42</v>
      </c>
      <c r="C95" s="122"/>
      <c r="D95" s="138">
        <v>46022</v>
      </c>
      <c r="E95" s="139"/>
      <c r="F95" s="138" t="s">
        <v>76</v>
      </c>
      <c r="G95" s="130"/>
      <c r="H95" s="140">
        <v>-7</v>
      </c>
      <c r="I95" s="60"/>
      <c r="J95" s="160">
        <v>4114814.21</v>
      </c>
      <c r="K95" s="52"/>
      <c r="L95" s="85">
        <f>L43+L58</f>
        <v>1971898.8133576836</v>
      </c>
      <c r="M95" s="81"/>
      <c r="N95" s="47">
        <f t="shared" si="6"/>
        <v>2430952.3913423168</v>
      </c>
      <c r="O95" s="81"/>
      <c r="P95" s="85">
        <f t="shared" si="7"/>
        <v>294066.8215333448</v>
      </c>
      <c r="Q95" s="78"/>
      <c r="R95" s="170">
        <f t="shared" si="8"/>
        <v>7.1465394675339384</v>
      </c>
      <c r="T95" s="94" t="s">
        <v>44</v>
      </c>
      <c r="U95" s="45"/>
      <c r="V95" s="161">
        <f t="shared" si="9"/>
        <v>8.2666666666666657</v>
      </c>
      <c r="Y95" s="252"/>
      <c r="Z95" s="251"/>
    </row>
    <row r="96" spans="1:26" ht="13.5" thickBot="1">
      <c r="A96" s="60"/>
      <c r="B96" s="89" t="s">
        <v>43</v>
      </c>
      <c r="C96" s="160"/>
      <c r="D96" s="162"/>
      <c r="E96" s="160"/>
      <c r="H96" s="120"/>
      <c r="I96" s="60"/>
      <c r="J96" s="163">
        <f>+SUBTOTAL(9,J90:J95)</f>
        <v>1239944154.4400001</v>
      </c>
      <c r="K96" s="99"/>
      <c r="L96" s="91">
        <f>+SUBTOTAL(9,L90:L95)</f>
        <v>561143016.73904562</v>
      </c>
      <c r="M96" s="85"/>
      <c r="N96" s="91">
        <f>+SUBTOTAL(9,N90:N95)</f>
        <v>756620609.05965436</v>
      </c>
      <c r="O96" s="85"/>
      <c r="P96" s="91">
        <f>+SUBTOTAL(9,P90:P95)</f>
        <v>83006431.9073852</v>
      </c>
      <c r="Q96" s="78"/>
      <c r="R96" s="171">
        <f>+ROUND(P96/J96*100,2)</f>
        <v>6.69</v>
      </c>
      <c r="T96" s="94" t="s">
        <v>44</v>
      </c>
      <c r="U96" s="45"/>
      <c r="V96" s="253"/>
    </row>
    <row r="97" spans="1:22">
      <c r="A97" s="60"/>
      <c r="B97" s="80"/>
      <c r="C97" s="122"/>
      <c r="D97" s="77"/>
      <c r="E97" s="122"/>
      <c r="H97" s="120"/>
      <c r="I97" s="60"/>
      <c r="K97" s="52"/>
      <c r="L97" s="81"/>
      <c r="M97" s="81"/>
      <c r="N97" s="81"/>
      <c r="O97" s="81"/>
      <c r="P97" s="81"/>
      <c r="Q97" s="78"/>
      <c r="R97" s="82"/>
      <c r="U97" s="45"/>
      <c r="V97" s="121"/>
    </row>
  </sheetData>
  <printOptions horizontalCentered="1"/>
  <pageMargins left="0.7" right="0.45" top="0.5" bottom="0.5" header="0.3" footer="0.3"/>
  <pageSetup scale="63" firstPageNumber="3" fitToHeight="0" orientation="landscape" useFirstPageNumber="1" r:id="rId1"/>
  <headerFooter alignWithMargins="0">
    <oddFooter>&amp;CPage 6.4.&amp;P</oddFooter>
  </headerFooter>
  <rowBreaks count="1" manualBreakCount="1">
    <brk id="61" max="21" man="1"/>
  </rowBreaks>
  <customProperties>
    <customPr name="_pios_id" r:id="rId2"/>
  </customProperties>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75"/>
  <sheetViews>
    <sheetView workbookViewId="0">
      <selection activeCell="E20" sqref="E20"/>
    </sheetView>
  </sheetViews>
  <sheetFormatPr defaultColWidth="9.140625" defaultRowHeight="12.75"/>
  <cols>
    <col min="1" max="1" width="8.85546875" style="46" customWidth="1"/>
    <col min="2" max="2" width="32" style="44" customWidth="1"/>
    <col min="3" max="3" width="2.7109375" style="123" customWidth="1"/>
    <col min="4" max="4" width="12.7109375" style="123" bestFit="1" customWidth="1"/>
    <col min="5" max="5" width="2.7109375" style="123" customWidth="1"/>
    <col min="6" max="6" width="10.7109375" style="52" bestFit="1" customWidth="1"/>
    <col min="7" max="7" width="2.7109375" style="52" customWidth="1"/>
    <col min="8" max="8" width="9.85546875" style="124" bestFit="1" customWidth="1"/>
    <col min="9" max="9" width="2.7109375" style="46" customWidth="1"/>
    <col min="10" max="10" width="17.5703125" style="45" customWidth="1"/>
    <col min="11" max="11" width="2.7109375" style="44" customWidth="1"/>
    <col min="12" max="12" width="17.5703125" style="47" bestFit="1" customWidth="1"/>
    <col min="13" max="13" width="2.7109375" style="47" customWidth="1"/>
    <col min="14" max="14" width="15" style="47" bestFit="1" customWidth="1"/>
    <col min="15" max="15" width="2.7109375" style="46" customWidth="1"/>
    <col min="16" max="16" width="15.28515625" style="47" customWidth="1"/>
    <col min="17" max="17" width="2.7109375" style="48" customWidth="1"/>
    <col min="18" max="18" width="9.85546875" style="49" bestFit="1" customWidth="1"/>
    <col min="19" max="19" width="2.7109375" style="46" customWidth="1"/>
    <col min="20" max="20" width="9.140625" style="44"/>
    <col min="21" max="21" width="2.7109375" style="46" customWidth="1"/>
    <col min="22" max="22" width="12.140625" style="125" bestFit="1" customWidth="1"/>
    <col min="23" max="16384" width="9.140625" style="44"/>
  </cols>
  <sheetData>
    <row r="1" spans="1:22" s="76" customFormat="1">
      <c r="A1" s="51" t="s">
        <v>0</v>
      </c>
      <c r="H1" s="232"/>
      <c r="I1" s="51"/>
      <c r="J1" s="51"/>
      <c r="L1" s="233"/>
      <c r="M1" s="233"/>
      <c r="N1" s="233"/>
      <c r="O1" s="51"/>
      <c r="P1" s="233"/>
      <c r="Q1" s="234"/>
      <c r="R1" s="235"/>
      <c r="S1" s="51"/>
      <c r="U1" s="51"/>
      <c r="V1" s="236"/>
    </row>
    <row r="2" spans="1:22" s="76" customFormat="1">
      <c r="A2" s="43" t="s">
        <v>98</v>
      </c>
      <c r="H2" s="232"/>
      <c r="I2" s="51"/>
      <c r="J2" s="51"/>
      <c r="L2" s="233"/>
      <c r="M2" s="233"/>
      <c r="N2" s="233"/>
      <c r="O2" s="51"/>
      <c r="P2" s="233"/>
      <c r="Q2" s="234"/>
      <c r="R2" s="235"/>
      <c r="S2" s="51"/>
      <c r="U2" s="51"/>
      <c r="V2" s="236"/>
    </row>
    <row r="3" spans="1:22" s="80" customFormat="1">
      <c r="A3" s="51" t="s">
        <v>119</v>
      </c>
      <c r="B3" s="76"/>
      <c r="C3" s="76"/>
      <c r="D3" s="76"/>
      <c r="E3" s="76"/>
      <c r="F3" s="76"/>
      <c r="G3" s="76"/>
      <c r="H3" s="232"/>
      <c r="I3" s="51"/>
      <c r="J3" s="51"/>
      <c r="K3" s="76"/>
      <c r="L3" s="233"/>
      <c r="M3" s="233"/>
      <c r="N3" s="233"/>
      <c r="O3" s="51"/>
      <c r="P3" s="233"/>
      <c r="Q3" s="234"/>
      <c r="R3" s="235"/>
      <c r="S3" s="51"/>
      <c r="U3" s="51"/>
      <c r="V3" s="236"/>
    </row>
    <row r="4" spans="1:22" s="76" customFormat="1">
      <c r="A4" s="51" t="s">
        <v>132</v>
      </c>
      <c r="H4" s="232"/>
      <c r="I4" s="51"/>
      <c r="J4" s="51"/>
      <c r="L4" s="233"/>
      <c r="M4" s="233"/>
      <c r="N4" s="233"/>
      <c r="O4" s="51"/>
      <c r="P4" s="233"/>
      <c r="Q4" s="234"/>
      <c r="R4" s="235"/>
      <c r="S4" s="51"/>
      <c r="U4" s="51"/>
      <c r="V4" s="236"/>
    </row>
    <row r="5" spans="1:22" s="76" customFormat="1">
      <c r="A5" s="51"/>
      <c r="H5" s="232"/>
      <c r="I5" s="51"/>
      <c r="J5" s="51"/>
      <c r="L5" s="233"/>
      <c r="M5" s="233"/>
      <c r="N5" s="233"/>
      <c r="O5" s="51"/>
      <c r="P5" s="233"/>
      <c r="Q5" s="234"/>
      <c r="R5" s="235"/>
      <c r="S5" s="51"/>
      <c r="U5" s="51"/>
      <c r="V5" s="236"/>
    </row>
    <row r="6" spans="1:22">
      <c r="A6" s="150"/>
      <c r="B6" s="151"/>
      <c r="C6" s="152"/>
      <c r="D6" s="152"/>
      <c r="E6" s="152"/>
      <c r="F6" s="153"/>
      <c r="G6" s="153"/>
      <c r="H6" s="154"/>
      <c r="I6" s="150"/>
      <c r="J6" s="155"/>
      <c r="K6" s="151"/>
      <c r="L6" s="151"/>
      <c r="M6" s="151"/>
      <c r="N6" s="151"/>
      <c r="O6" s="150"/>
      <c r="P6" s="156"/>
      <c r="Q6" s="157"/>
      <c r="R6" s="158"/>
      <c r="S6" s="150"/>
      <c r="T6" s="159"/>
      <c r="U6" s="150"/>
      <c r="V6" s="159"/>
    </row>
    <row r="7" spans="1:22" s="94" customFormat="1">
      <c r="A7" s="50"/>
      <c r="B7" s="109"/>
      <c r="C7" s="109"/>
      <c r="D7" s="109"/>
      <c r="E7" s="109"/>
      <c r="F7" s="109"/>
      <c r="G7" s="109"/>
      <c r="H7" s="110"/>
      <c r="I7" s="50"/>
      <c r="J7" s="50"/>
      <c r="K7" s="109"/>
      <c r="L7" s="59"/>
      <c r="M7" s="59"/>
      <c r="N7" s="59"/>
      <c r="O7" s="50"/>
      <c r="P7" s="59"/>
      <c r="Q7" s="111"/>
      <c r="R7" s="112"/>
      <c r="S7" s="50"/>
      <c r="U7" s="50"/>
      <c r="V7" s="113"/>
    </row>
    <row r="8" spans="1:22">
      <c r="A8" s="43" t="s">
        <v>110</v>
      </c>
    </row>
    <row r="10" spans="1:22">
      <c r="A10" s="60"/>
      <c r="B10" s="52"/>
      <c r="C10" s="52"/>
      <c r="D10" s="54" t="s">
        <v>100</v>
      </c>
      <c r="E10" s="52"/>
      <c r="F10" s="54"/>
      <c r="G10" s="54"/>
      <c r="H10" s="55" t="s">
        <v>59</v>
      </c>
      <c r="I10" s="60"/>
      <c r="J10" s="61"/>
      <c r="K10" s="54"/>
      <c r="L10" s="55" t="s">
        <v>60</v>
      </c>
      <c r="M10" s="55"/>
      <c r="N10" s="55" t="s">
        <v>65</v>
      </c>
      <c r="O10" s="55"/>
      <c r="P10" s="56" t="s">
        <v>24</v>
      </c>
      <c r="Q10" s="57"/>
      <c r="R10" s="58"/>
      <c r="S10" s="57"/>
      <c r="U10" s="57"/>
      <c r="V10" s="114" t="s">
        <v>61</v>
      </c>
    </row>
    <row r="11" spans="1:22">
      <c r="A11" s="60"/>
      <c r="B11" s="52"/>
      <c r="C11" s="54"/>
      <c r="D11" s="54" t="s">
        <v>101</v>
      </c>
      <c r="E11" s="115"/>
      <c r="F11" s="54" t="s">
        <v>62</v>
      </c>
      <c r="G11" s="54"/>
      <c r="H11" s="55" t="s">
        <v>63</v>
      </c>
      <c r="I11" s="60"/>
      <c r="J11" s="61" t="s">
        <v>25</v>
      </c>
      <c r="K11" s="54"/>
      <c r="L11" s="55" t="s">
        <v>64</v>
      </c>
      <c r="M11" s="55"/>
      <c r="N11" s="55" t="s">
        <v>60</v>
      </c>
      <c r="O11" s="55"/>
      <c r="P11" s="62" t="s">
        <v>26</v>
      </c>
      <c r="Q11" s="63"/>
      <c r="R11" s="64" t="s">
        <v>27</v>
      </c>
      <c r="S11" s="73"/>
      <c r="U11" s="73"/>
      <c r="V11" s="114" t="s">
        <v>65</v>
      </c>
    </row>
    <row r="12" spans="1:22">
      <c r="A12" s="65"/>
      <c r="B12" s="66" t="s">
        <v>4</v>
      </c>
      <c r="C12" s="116"/>
      <c r="D12" s="116" t="s">
        <v>28</v>
      </c>
      <c r="E12" s="117"/>
      <c r="F12" s="116" t="s">
        <v>66</v>
      </c>
      <c r="G12" s="54"/>
      <c r="H12" s="68" t="s">
        <v>67</v>
      </c>
      <c r="I12" s="65"/>
      <c r="J12" s="67" t="s">
        <v>29</v>
      </c>
      <c r="K12" s="54"/>
      <c r="L12" s="68" t="s">
        <v>68</v>
      </c>
      <c r="M12" s="55"/>
      <c r="N12" s="68" t="s">
        <v>112</v>
      </c>
      <c r="O12" s="55"/>
      <c r="P12" s="68" t="s">
        <v>30</v>
      </c>
      <c r="Q12" s="54"/>
      <c r="R12" s="69" t="s">
        <v>31</v>
      </c>
      <c r="S12" s="118"/>
      <c r="T12" s="70" t="s">
        <v>32</v>
      </c>
      <c r="U12" s="118"/>
      <c r="V12" s="119" t="s">
        <v>28</v>
      </c>
    </row>
    <row r="13" spans="1:22" s="74" customFormat="1">
      <c r="A13" s="71"/>
      <c r="B13" s="72">
        <v>-1</v>
      </c>
      <c r="D13" s="74">
        <v>-2</v>
      </c>
      <c r="F13" s="55">
        <v>-3</v>
      </c>
      <c r="G13" s="55"/>
      <c r="H13" s="55">
        <v>-4</v>
      </c>
      <c r="I13" s="71"/>
      <c r="J13" s="71">
        <v>-5</v>
      </c>
      <c r="K13" s="55"/>
      <c r="L13" s="55">
        <v>-6</v>
      </c>
      <c r="M13" s="55"/>
      <c r="N13" s="55">
        <v>-7</v>
      </c>
      <c r="O13" s="55"/>
      <c r="P13" s="55">
        <v>-8</v>
      </c>
      <c r="Q13" s="55"/>
      <c r="R13" s="55">
        <v>-9</v>
      </c>
      <c r="S13" s="55"/>
      <c r="U13" s="55"/>
      <c r="V13" s="55">
        <v>-10</v>
      </c>
    </row>
    <row r="14" spans="1:22">
      <c r="A14" s="60"/>
      <c r="B14" s="80"/>
      <c r="C14" s="77"/>
      <c r="D14" s="77"/>
      <c r="E14" s="77"/>
      <c r="H14" s="120"/>
      <c r="I14" s="60"/>
      <c r="J14" s="60"/>
      <c r="K14" s="52"/>
      <c r="L14" s="77"/>
      <c r="M14" s="77"/>
      <c r="N14" s="77"/>
      <c r="O14" s="60"/>
      <c r="P14" s="77"/>
      <c r="Q14" s="78"/>
      <c r="R14" s="79"/>
      <c r="S14" s="60"/>
      <c r="U14" s="60"/>
      <c r="V14" s="121"/>
    </row>
    <row r="15" spans="1:22">
      <c r="A15" s="75" t="s">
        <v>69</v>
      </c>
      <c r="B15" s="76"/>
      <c r="C15" s="122"/>
      <c r="D15" s="122"/>
      <c r="E15" s="122"/>
      <c r="H15" s="120"/>
      <c r="I15" s="60"/>
      <c r="K15" s="52"/>
      <c r="L15" s="77"/>
      <c r="M15" s="77"/>
      <c r="N15" s="77"/>
      <c r="O15" s="60"/>
      <c r="P15" s="77"/>
      <c r="Q15" s="78"/>
      <c r="R15" s="79"/>
      <c r="S15" s="60"/>
      <c r="U15" s="60"/>
      <c r="V15" s="121"/>
    </row>
    <row r="16" spans="1:22">
      <c r="A16" s="75" t="s">
        <v>118</v>
      </c>
      <c r="B16" s="76"/>
      <c r="C16" s="122"/>
      <c r="D16" s="122"/>
      <c r="E16" s="122"/>
      <c r="H16" s="120"/>
      <c r="I16" s="60"/>
      <c r="K16" s="52"/>
      <c r="L16" s="77"/>
      <c r="M16" s="77"/>
      <c r="N16" s="77"/>
      <c r="O16" s="60"/>
      <c r="P16" s="77"/>
      <c r="Q16" s="78"/>
      <c r="R16" s="79"/>
      <c r="S16" s="60"/>
      <c r="U16" s="60"/>
      <c r="V16" s="121"/>
    </row>
    <row r="17" spans="1:22">
      <c r="A17" s="43"/>
    </row>
    <row r="18" spans="1:22" customFormat="1" ht="13.5" thickBot="1">
      <c r="A18" s="126"/>
      <c r="B18" s="127" t="s">
        <v>47</v>
      </c>
      <c r="C18" s="128"/>
      <c r="D18" s="129"/>
      <c r="E18" s="128"/>
      <c r="F18" s="130"/>
      <c r="G18" s="130"/>
      <c r="H18" s="131"/>
      <c r="I18" s="126"/>
      <c r="J18" s="132"/>
      <c r="K18" s="130"/>
      <c r="L18" s="133"/>
      <c r="M18" s="133"/>
      <c r="N18" s="133"/>
      <c r="O18" s="133"/>
      <c r="P18" s="133"/>
      <c r="Q18" s="134"/>
      <c r="R18" s="135"/>
      <c r="S18" s="132"/>
      <c r="U18" s="132"/>
      <c r="V18" s="136"/>
    </row>
    <row r="19" spans="1:22" customFormat="1">
      <c r="A19" s="126">
        <v>311</v>
      </c>
      <c r="B19" s="137" t="s">
        <v>38</v>
      </c>
      <c r="C19" s="128"/>
      <c r="D19" s="138">
        <v>48579</v>
      </c>
      <c r="E19" s="139"/>
      <c r="F19" s="138" t="s">
        <v>72</v>
      </c>
      <c r="G19" s="130"/>
      <c r="H19" s="140">
        <v>-5</v>
      </c>
      <c r="I19" s="126"/>
      <c r="J19" s="139">
        <v>58645567.130000003</v>
      </c>
      <c r="K19" s="130"/>
      <c r="L19" s="141">
        <v>36602769</v>
      </c>
      <c r="M19" s="133"/>
      <c r="N19" s="141">
        <v>24975076</v>
      </c>
      <c r="O19" s="133"/>
      <c r="P19" s="141">
        <v>1356765</v>
      </c>
      <c r="Q19" s="134"/>
      <c r="R19" s="142">
        <f t="shared" ref="R19:R24" si="0">P19/J19*100</f>
        <v>2.3134996665518646</v>
      </c>
      <c r="S19" s="132"/>
      <c r="T19" s="87" t="s">
        <v>135</v>
      </c>
      <c r="U19" s="132"/>
      <c r="V19" s="143">
        <f>ROUND('Page 6.4.8'!T16,1)</f>
        <v>18.399999999999999</v>
      </c>
    </row>
    <row r="20" spans="1:22" customFormat="1">
      <c r="A20" s="126">
        <v>312</v>
      </c>
      <c r="B20" s="137" t="s">
        <v>39</v>
      </c>
      <c r="C20" s="128"/>
      <c r="D20" s="138">
        <v>48579</v>
      </c>
      <c r="E20" s="139"/>
      <c r="F20" s="138" t="s">
        <v>73</v>
      </c>
      <c r="G20" s="130"/>
      <c r="H20" s="140">
        <v>-5</v>
      </c>
      <c r="I20" s="126"/>
      <c r="J20" s="139">
        <v>117788667.31</v>
      </c>
      <c r="K20" s="130"/>
      <c r="L20" s="141">
        <v>67879336</v>
      </c>
      <c r="M20" s="133"/>
      <c r="N20" s="141">
        <v>55798765</v>
      </c>
      <c r="O20" s="133"/>
      <c r="P20" s="141">
        <v>3311755</v>
      </c>
      <c r="Q20" s="134"/>
      <c r="R20" s="142">
        <f t="shared" si="0"/>
        <v>2.8116074964020235</v>
      </c>
      <c r="S20" s="132"/>
      <c r="T20" s="87" t="s">
        <v>135</v>
      </c>
      <c r="U20" s="132"/>
      <c r="V20" s="144">
        <f>ROUND('Page 6.4.8'!T17,1)</f>
        <v>16.8</v>
      </c>
    </row>
    <row r="21" spans="1:22" customFormat="1">
      <c r="A21" s="126">
        <v>314</v>
      </c>
      <c r="B21" s="137" t="s">
        <v>40</v>
      </c>
      <c r="C21" s="128"/>
      <c r="D21" s="138">
        <v>48579</v>
      </c>
      <c r="E21" s="139"/>
      <c r="F21" s="138" t="s">
        <v>74</v>
      </c>
      <c r="G21" s="130"/>
      <c r="H21" s="140">
        <v>-6</v>
      </c>
      <c r="I21" s="126"/>
      <c r="J21" s="139">
        <v>34006214.119999997</v>
      </c>
      <c r="K21" s="130"/>
      <c r="L21" s="141">
        <v>16732869</v>
      </c>
      <c r="M21" s="133"/>
      <c r="N21" s="141">
        <v>19313718</v>
      </c>
      <c r="O21" s="133"/>
      <c r="P21" s="141">
        <v>1135973</v>
      </c>
      <c r="Q21" s="134"/>
      <c r="R21" s="142">
        <f t="shared" si="0"/>
        <v>3.3404865239965149</v>
      </c>
      <c r="S21" s="132"/>
      <c r="T21" s="87" t="s">
        <v>135</v>
      </c>
      <c r="U21" s="132"/>
      <c r="V21" s="144">
        <f>ROUND('Page 6.4.8'!T18,1)</f>
        <v>17</v>
      </c>
    </row>
    <row r="22" spans="1:22" customFormat="1">
      <c r="A22" s="126">
        <v>315</v>
      </c>
      <c r="B22" s="137" t="s">
        <v>41</v>
      </c>
      <c r="C22" s="128"/>
      <c r="D22" s="138">
        <v>48579</v>
      </c>
      <c r="E22" s="139"/>
      <c r="F22" s="138" t="s">
        <v>75</v>
      </c>
      <c r="G22" s="130"/>
      <c r="H22" s="140">
        <v>-4</v>
      </c>
      <c r="I22" s="126"/>
      <c r="J22" s="139">
        <v>8893886.2200000007</v>
      </c>
      <c r="K22" s="130"/>
      <c r="L22" s="141">
        <v>5755599</v>
      </c>
      <c r="M22" s="133"/>
      <c r="N22" s="141">
        <v>3494043</v>
      </c>
      <c r="O22" s="133"/>
      <c r="P22" s="141">
        <v>191894</v>
      </c>
      <c r="Q22" s="134"/>
      <c r="R22" s="142">
        <f t="shared" si="0"/>
        <v>2.1575945009109865</v>
      </c>
      <c r="S22" s="132"/>
      <c r="T22" s="87" t="s">
        <v>135</v>
      </c>
      <c r="U22" s="132"/>
      <c r="V22" s="144">
        <f>ROUND('Page 6.4.8'!T19,1)</f>
        <v>18.2</v>
      </c>
    </row>
    <row r="23" spans="1:22" customFormat="1" ht="13.5" thickBot="1">
      <c r="A23" s="126">
        <v>316</v>
      </c>
      <c r="B23" s="137" t="s">
        <v>42</v>
      </c>
      <c r="C23" s="128"/>
      <c r="D23" s="138">
        <v>48579</v>
      </c>
      <c r="E23" s="139"/>
      <c r="F23" s="138" t="s">
        <v>76</v>
      </c>
      <c r="G23" s="130"/>
      <c r="H23" s="140">
        <v>-6</v>
      </c>
      <c r="I23" s="126"/>
      <c r="J23" s="139">
        <v>2124534.92</v>
      </c>
      <c r="K23" s="130"/>
      <c r="L23" s="141">
        <v>1172343</v>
      </c>
      <c r="M23" s="133"/>
      <c r="N23" s="141">
        <v>1079664</v>
      </c>
      <c r="O23" s="133"/>
      <c r="P23" s="141">
        <v>68885</v>
      </c>
      <c r="Q23" s="134"/>
      <c r="R23" s="142">
        <f t="shared" si="0"/>
        <v>3.242356684822107</v>
      </c>
      <c r="S23" s="132"/>
      <c r="T23" s="87" t="s">
        <v>135</v>
      </c>
      <c r="U23" s="132"/>
      <c r="V23" s="145">
        <f>ROUND('Page 6.4.8'!T20,1)</f>
        <v>15.7</v>
      </c>
    </row>
    <row r="24" spans="1:22" customFormat="1">
      <c r="A24" s="126"/>
      <c r="B24" s="146" t="s">
        <v>48</v>
      </c>
      <c r="C24" s="139"/>
      <c r="D24" s="147"/>
      <c r="E24" s="139"/>
      <c r="F24" s="130"/>
      <c r="G24" s="130"/>
      <c r="H24" s="131"/>
      <c r="I24" s="126"/>
      <c r="J24" s="172">
        <f>+SUBTOTAL(9,J18:J23)</f>
        <v>221458869.69999999</v>
      </c>
      <c r="K24" s="148"/>
      <c r="L24" s="149">
        <f>+SUBTOTAL(9,L18:L23)</f>
        <v>128142916</v>
      </c>
      <c r="M24" s="141"/>
      <c r="N24" s="149">
        <f>+SUBTOTAL(9,N18:N23)</f>
        <v>104661266</v>
      </c>
      <c r="O24" s="141"/>
      <c r="P24" s="149">
        <f>+SUBTOTAL(9,P18:P23)</f>
        <v>6065272</v>
      </c>
      <c r="Q24" s="134"/>
      <c r="R24" s="135">
        <f t="shared" si="0"/>
        <v>2.7387803469855787</v>
      </c>
      <c r="S24" s="132"/>
      <c r="U24" s="132"/>
      <c r="V24" s="136"/>
    </row>
    <row r="25" spans="1:22">
      <c r="J25" s="122"/>
    </row>
    <row r="26" spans="1:22">
      <c r="A26" s="150"/>
      <c r="B26" s="151"/>
      <c r="C26" s="152"/>
      <c r="D26" s="152"/>
      <c r="E26" s="152"/>
      <c r="F26" s="153"/>
      <c r="G26" s="153"/>
      <c r="H26" s="154"/>
      <c r="I26" s="150"/>
      <c r="J26" s="173"/>
      <c r="K26" s="151"/>
      <c r="L26" s="151"/>
      <c r="M26" s="151"/>
      <c r="N26" s="151"/>
      <c r="O26" s="150"/>
      <c r="P26" s="156"/>
      <c r="Q26" s="157"/>
      <c r="R26" s="158"/>
      <c r="S26" s="150"/>
      <c r="T26" s="158"/>
      <c r="U26" s="150"/>
      <c r="V26" s="159"/>
    </row>
    <row r="27" spans="1:22">
      <c r="J27" s="122"/>
      <c r="L27" s="44"/>
      <c r="M27" s="44"/>
      <c r="N27" s="44"/>
    </row>
    <row r="28" spans="1:22" s="94" customFormat="1">
      <c r="A28" s="43" t="s">
        <v>111</v>
      </c>
      <c r="B28" s="109"/>
      <c r="C28" s="109"/>
      <c r="D28" s="109"/>
      <c r="E28" s="109"/>
      <c r="F28" s="109"/>
      <c r="G28" s="109"/>
      <c r="H28" s="110"/>
      <c r="I28" s="50"/>
      <c r="J28" s="59"/>
      <c r="K28" s="109"/>
      <c r="L28" s="59"/>
      <c r="M28" s="59"/>
      <c r="N28" s="59"/>
      <c r="O28" s="50"/>
      <c r="P28" s="59"/>
      <c r="Q28" s="111"/>
      <c r="R28" s="112"/>
      <c r="S28" s="50"/>
      <c r="U28" s="50"/>
      <c r="V28" s="113"/>
    </row>
    <row r="29" spans="1:22" s="94" customFormat="1">
      <c r="A29" s="51"/>
      <c r="B29" s="109"/>
      <c r="C29" s="109"/>
      <c r="D29" s="109"/>
      <c r="E29" s="109"/>
      <c r="F29" s="109"/>
      <c r="G29" s="109"/>
      <c r="H29" s="110"/>
      <c r="I29" s="50"/>
      <c r="J29" s="59"/>
      <c r="K29" s="109"/>
      <c r="L29" s="59"/>
      <c r="M29" s="59"/>
      <c r="N29" s="59"/>
      <c r="O29" s="50"/>
      <c r="P29" s="59"/>
      <c r="Q29" s="111"/>
      <c r="R29" s="112"/>
      <c r="S29" s="50"/>
      <c r="U29" s="50"/>
      <c r="V29" s="113"/>
    </row>
    <row r="30" spans="1:22">
      <c r="A30" s="60"/>
      <c r="B30" s="52"/>
      <c r="C30" s="52"/>
      <c r="D30" s="54" t="s">
        <v>100</v>
      </c>
      <c r="E30" s="52"/>
      <c r="F30" s="54"/>
      <c r="G30" s="54"/>
      <c r="H30" s="55" t="s">
        <v>59</v>
      </c>
      <c r="I30" s="60"/>
      <c r="J30" s="174"/>
      <c r="K30" s="54"/>
      <c r="L30" s="55" t="s">
        <v>60</v>
      </c>
      <c r="M30" s="55"/>
      <c r="N30" s="55" t="s">
        <v>65</v>
      </c>
      <c r="O30" s="55"/>
      <c r="P30" s="56" t="s">
        <v>24</v>
      </c>
      <c r="Q30" s="57"/>
      <c r="R30" s="58"/>
      <c r="S30" s="57"/>
      <c r="U30" s="57"/>
      <c r="V30" s="114" t="s">
        <v>61</v>
      </c>
    </row>
    <row r="31" spans="1:22">
      <c r="A31" s="60"/>
      <c r="B31" s="52"/>
      <c r="C31" s="54"/>
      <c r="D31" s="54" t="s">
        <v>101</v>
      </c>
      <c r="E31" s="115"/>
      <c r="F31" s="54" t="s">
        <v>62</v>
      </c>
      <c r="G31" s="54"/>
      <c r="H31" s="55" t="s">
        <v>63</v>
      </c>
      <c r="I31" s="60"/>
      <c r="J31" s="174" t="s">
        <v>25</v>
      </c>
      <c r="K31" s="54"/>
      <c r="L31" s="55" t="s">
        <v>64</v>
      </c>
      <c r="M31" s="55"/>
      <c r="N31" s="55" t="s">
        <v>60</v>
      </c>
      <c r="O31" s="55"/>
      <c r="P31" s="62" t="s">
        <v>26</v>
      </c>
      <c r="Q31" s="63"/>
      <c r="R31" s="64" t="s">
        <v>27</v>
      </c>
      <c r="S31" s="73"/>
      <c r="U31" s="73"/>
      <c r="V31" s="114" t="s">
        <v>65</v>
      </c>
    </row>
    <row r="32" spans="1:22">
      <c r="A32" s="65"/>
      <c r="B32" s="66" t="s">
        <v>4</v>
      </c>
      <c r="C32" s="116"/>
      <c r="D32" s="116" t="s">
        <v>28</v>
      </c>
      <c r="E32" s="117"/>
      <c r="F32" s="116" t="s">
        <v>66</v>
      </c>
      <c r="G32" s="54"/>
      <c r="H32" s="68" t="s">
        <v>67</v>
      </c>
      <c r="I32" s="65"/>
      <c r="J32" s="175" t="s">
        <v>29</v>
      </c>
      <c r="K32" s="54"/>
      <c r="L32" s="68" t="s">
        <v>68</v>
      </c>
      <c r="M32" s="55"/>
      <c r="N32" s="68" t="s">
        <v>112</v>
      </c>
      <c r="O32" s="55"/>
      <c r="P32" s="68" t="s">
        <v>30</v>
      </c>
      <c r="Q32" s="54"/>
      <c r="R32" s="69" t="s">
        <v>31</v>
      </c>
      <c r="S32" s="118"/>
      <c r="U32" s="118"/>
      <c r="V32" s="119" t="s">
        <v>28</v>
      </c>
    </row>
    <row r="33" spans="1:22">
      <c r="A33" s="65"/>
      <c r="B33" s="237"/>
      <c r="C33" s="230"/>
      <c r="D33" s="230"/>
      <c r="E33" s="117"/>
      <c r="F33" s="230"/>
      <c r="G33" s="54"/>
      <c r="H33" s="238"/>
      <c r="I33" s="65"/>
      <c r="J33" s="239"/>
      <c r="K33" s="54"/>
      <c r="L33" s="238"/>
      <c r="M33" s="55"/>
      <c r="N33" s="238"/>
      <c r="O33" s="55"/>
      <c r="P33" s="238"/>
      <c r="Q33" s="54"/>
      <c r="R33" s="240"/>
      <c r="S33" s="118"/>
      <c r="U33" s="118"/>
      <c r="V33" s="241"/>
    </row>
    <row r="34" spans="1:22">
      <c r="A34" s="75" t="s">
        <v>69</v>
      </c>
      <c r="J34" s="122"/>
      <c r="L34" s="44"/>
      <c r="M34" s="44"/>
      <c r="N34" s="44"/>
    </row>
    <row r="35" spans="1:22">
      <c r="A35" s="43" t="s">
        <v>113</v>
      </c>
      <c r="J35" s="122"/>
      <c r="L35" s="44"/>
      <c r="M35" s="44"/>
      <c r="N35" s="44"/>
    </row>
    <row r="36" spans="1:22">
      <c r="A36" s="60"/>
      <c r="B36" s="83" t="s">
        <v>47</v>
      </c>
      <c r="C36" s="122"/>
      <c r="D36" s="77"/>
      <c r="E36" s="122"/>
      <c r="H36" s="120"/>
      <c r="I36" s="60"/>
      <c r="J36" s="122"/>
      <c r="K36" s="52"/>
      <c r="L36" s="81"/>
      <c r="M36" s="81"/>
      <c r="N36" s="81"/>
      <c r="O36" s="81"/>
      <c r="P36" s="81"/>
      <c r="Q36" s="78"/>
      <c r="R36" s="82"/>
      <c r="S36" s="45"/>
      <c r="U36" s="45"/>
      <c r="V36" s="121"/>
    </row>
    <row r="37" spans="1:22">
      <c r="A37" s="60">
        <v>311</v>
      </c>
      <c r="B37" s="80" t="s">
        <v>38</v>
      </c>
      <c r="C37" s="122"/>
      <c r="D37" s="138">
        <v>48579</v>
      </c>
      <c r="E37" s="139"/>
      <c r="F37" s="138" t="s">
        <v>72</v>
      </c>
      <c r="G37" s="130"/>
      <c r="H37" s="140">
        <v>-5</v>
      </c>
      <c r="I37" s="60"/>
      <c r="J37" s="160">
        <v>61029612.780000001</v>
      </c>
      <c r="K37" s="52"/>
      <c r="L37" s="85">
        <v>33239387.552409258</v>
      </c>
      <c r="M37" s="81"/>
      <c r="N37" s="47">
        <f t="shared" ref="N37:N41" si="1">J37*(1-H37*0.01)-L37</f>
        <v>30841705.866590749</v>
      </c>
      <c r="O37" s="81"/>
      <c r="P37" s="85">
        <f>N37/V37</f>
        <v>1824953.0098574411</v>
      </c>
      <c r="Q37" s="78"/>
      <c r="R37" s="86">
        <f t="shared" ref="R37:R42" si="2">P37/J37*100</f>
        <v>2.9902746006861376</v>
      </c>
      <c r="S37" s="45"/>
      <c r="U37" s="45"/>
      <c r="V37" s="161">
        <f>V19-1.5</f>
        <v>16.899999999999999</v>
      </c>
    </row>
    <row r="38" spans="1:22">
      <c r="A38" s="60">
        <v>312</v>
      </c>
      <c r="B38" s="80" t="s">
        <v>39</v>
      </c>
      <c r="C38" s="122"/>
      <c r="D38" s="138">
        <v>48579</v>
      </c>
      <c r="E38" s="139"/>
      <c r="F38" s="138" t="s">
        <v>73</v>
      </c>
      <c r="G38" s="130"/>
      <c r="H38" s="140">
        <v>-5</v>
      </c>
      <c r="I38" s="60"/>
      <c r="J38" s="160">
        <v>117890226.62</v>
      </c>
      <c r="K38" s="52"/>
      <c r="L38" s="85">
        <v>66005263.800879218</v>
      </c>
      <c r="M38" s="81"/>
      <c r="N38" s="47">
        <f t="shared" si="1"/>
        <v>57779474.150120787</v>
      </c>
      <c r="O38" s="81"/>
      <c r="P38" s="85">
        <f t="shared" ref="P38:P41" si="3">N38/V38</f>
        <v>3776436.2189621427</v>
      </c>
      <c r="Q38" s="78"/>
      <c r="R38" s="86">
        <f t="shared" si="2"/>
        <v>3.2033496984740486</v>
      </c>
      <c r="S38" s="45"/>
      <c r="U38" s="45"/>
      <c r="V38" s="161">
        <f>V20-1.5</f>
        <v>15.3</v>
      </c>
    </row>
    <row r="39" spans="1:22">
      <c r="A39" s="60">
        <v>314</v>
      </c>
      <c r="B39" s="80" t="s">
        <v>40</v>
      </c>
      <c r="C39" s="122"/>
      <c r="D39" s="138">
        <v>48579</v>
      </c>
      <c r="E39" s="139"/>
      <c r="F39" s="138" t="s">
        <v>74</v>
      </c>
      <c r="G39" s="130"/>
      <c r="H39" s="140">
        <v>-6</v>
      </c>
      <c r="I39" s="60"/>
      <c r="J39" s="160">
        <v>37867988.619999997</v>
      </c>
      <c r="K39" s="52"/>
      <c r="L39" s="85">
        <v>15264094.657112597</v>
      </c>
      <c r="M39" s="81"/>
      <c r="N39" s="47">
        <f t="shared" si="1"/>
        <v>24875973.280087404</v>
      </c>
      <c r="O39" s="81"/>
      <c r="P39" s="85">
        <f t="shared" si="3"/>
        <v>1604901.5019411228</v>
      </c>
      <c r="Q39" s="78"/>
      <c r="R39" s="86">
        <f t="shared" si="2"/>
        <v>4.2381482630252325</v>
      </c>
      <c r="S39" s="45"/>
      <c r="U39" s="45"/>
      <c r="V39" s="161">
        <f>V21-1.5</f>
        <v>15.5</v>
      </c>
    </row>
    <row r="40" spans="1:22">
      <c r="A40" s="60">
        <v>315</v>
      </c>
      <c r="B40" s="80" t="s">
        <v>41</v>
      </c>
      <c r="C40" s="122"/>
      <c r="D40" s="138">
        <v>48579</v>
      </c>
      <c r="E40" s="139"/>
      <c r="F40" s="138" t="s">
        <v>75</v>
      </c>
      <c r="G40" s="130"/>
      <c r="H40" s="140">
        <v>-4</v>
      </c>
      <c r="I40" s="60"/>
      <c r="J40" s="160">
        <v>9131294.9100000001</v>
      </c>
      <c r="K40" s="52"/>
      <c r="L40" s="85">
        <v>5243970.2984069493</v>
      </c>
      <c r="M40" s="81"/>
      <c r="N40" s="47">
        <f t="shared" si="1"/>
        <v>4252576.4079930503</v>
      </c>
      <c r="O40" s="81"/>
      <c r="P40" s="85">
        <f t="shared" si="3"/>
        <v>254645.29389179943</v>
      </c>
      <c r="Q40" s="78"/>
      <c r="R40" s="86">
        <f t="shared" si="2"/>
        <v>2.788709557643664</v>
      </c>
      <c r="S40" s="45"/>
      <c r="U40" s="45"/>
      <c r="V40" s="161">
        <f>V22-1.5</f>
        <v>16.7</v>
      </c>
    </row>
    <row r="41" spans="1:22">
      <c r="A41" s="60">
        <v>316</v>
      </c>
      <c r="B41" s="80" t="s">
        <v>42</v>
      </c>
      <c r="C41" s="122"/>
      <c r="D41" s="138">
        <v>48579</v>
      </c>
      <c r="E41" s="139"/>
      <c r="F41" s="138" t="s">
        <v>76</v>
      </c>
      <c r="G41" s="130"/>
      <c r="H41" s="140">
        <v>-6</v>
      </c>
      <c r="I41" s="60"/>
      <c r="J41" s="160">
        <v>319872.27</v>
      </c>
      <c r="K41" s="52"/>
      <c r="L41" s="85">
        <v>124177.45119197996</v>
      </c>
      <c r="M41" s="81"/>
      <c r="N41" s="47">
        <f t="shared" si="1"/>
        <v>214887.15500802008</v>
      </c>
      <c r="O41" s="81"/>
      <c r="P41" s="85">
        <f t="shared" si="3"/>
        <v>15132.898240001416</v>
      </c>
      <c r="Q41" s="78"/>
      <c r="R41" s="86">
        <f t="shared" si="2"/>
        <v>4.7309190759178392</v>
      </c>
      <c r="S41" s="45"/>
      <c r="U41" s="45"/>
      <c r="V41" s="161">
        <f>V23-1.5</f>
        <v>14.2</v>
      </c>
    </row>
    <row r="42" spans="1:22">
      <c r="A42" s="60"/>
      <c r="B42" s="89" t="s">
        <v>48</v>
      </c>
      <c r="C42" s="160"/>
      <c r="D42" s="162"/>
      <c r="E42" s="160"/>
      <c r="H42" s="120"/>
      <c r="I42" s="60"/>
      <c r="J42" s="163">
        <f>+SUBTOTAL(9,J36:J41)</f>
        <v>226238995.20000002</v>
      </c>
      <c r="K42" s="99"/>
      <c r="L42" s="91">
        <f>+SUBTOTAL(9,L36:L41)</f>
        <v>119876893.75999999</v>
      </c>
      <c r="M42" s="85"/>
      <c r="N42" s="91">
        <f>+SUBTOTAL(9,N36:N41)</f>
        <v>117964616.85980001</v>
      </c>
      <c r="O42" s="85"/>
      <c r="P42" s="91">
        <f>+SUBTOTAL(9,P36:P41)</f>
        <v>7476068.9228925081</v>
      </c>
      <c r="Q42" s="78"/>
      <c r="R42" s="82">
        <f t="shared" si="2"/>
        <v>3.3045005863306223</v>
      </c>
      <c r="S42" s="45"/>
      <c r="U42" s="45"/>
      <c r="V42" s="121"/>
    </row>
    <row r="43" spans="1:22">
      <c r="A43" s="60"/>
      <c r="B43" s="80"/>
      <c r="C43" s="122"/>
      <c r="D43" s="77"/>
      <c r="E43" s="122"/>
      <c r="H43" s="120"/>
      <c r="I43" s="60"/>
      <c r="J43" s="122"/>
      <c r="K43" s="52"/>
      <c r="L43" s="81"/>
      <c r="M43" s="81"/>
      <c r="N43" s="81"/>
      <c r="O43" s="81"/>
      <c r="P43" s="81"/>
      <c r="Q43" s="78"/>
      <c r="R43" s="82"/>
      <c r="S43" s="45"/>
      <c r="U43" s="45"/>
      <c r="V43" s="121"/>
    </row>
    <row r="44" spans="1:22">
      <c r="A44" s="150"/>
      <c r="B44" s="151"/>
      <c r="C44" s="152"/>
      <c r="D44" s="152"/>
      <c r="E44" s="152"/>
      <c r="F44" s="153"/>
      <c r="G44" s="153"/>
      <c r="H44" s="154"/>
      <c r="I44" s="150"/>
      <c r="J44" s="155"/>
      <c r="K44" s="151"/>
      <c r="L44" s="151"/>
      <c r="M44" s="151"/>
      <c r="N44" s="151"/>
      <c r="O44" s="150"/>
      <c r="P44" s="156"/>
      <c r="Q44" s="157"/>
      <c r="R44" s="158"/>
      <c r="S44" s="150"/>
      <c r="T44" s="159"/>
      <c r="U44" s="150"/>
      <c r="V44" s="159"/>
    </row>
    <row r="45" spans="1:22">
      <c r="L45" s="44"/>
      <c r="M45" s="44"/>
      <c r="N45" s="44"/>
      <c r="T45" s="125"/>
    </row>
    <row r="46" spans="1:22">
      <c r="A46" s="43" t="s">
        <v>155</v>
      </c>
      <c r="N46" s="44"/>
    </row>
    <row r="47" spans="1:22">
      <c r="A47" s="44"/>
      <c r="C47" s="44"/>
      <c r="D47" s="44"/>
      <c r="E47" s="52"/>
      <c r="F47" s="54"/>
      <c r="G47" s="43"/>
      <c r="H47" s="99"/>
      <c r="I47" s="99"/>
      <c r="J47" s="230"/>
      <c r="L47" s="55" t="s">
        <v>60</v>
      </c>
      <c r="N47" s="44"/>
    </row>
    <row r="48" spans="1:22">
      <c r="A48" s="44"/>
      <c r="C48" s="44"/>
      <c r="D48" s="44"/>
      <c r="E48" s="115"/>
      <c r="F48" s="230"/>
      <c r="G48" s="43"/>
      <c r="H48" s="99"/>
      <c r="I48" s="230"/>
      <c r="J48" s="230"/>
      <c r="L48" s="55" t="s">
        <v>64</v>
      </c>
      <c r="N48" s="44"/>
    </row>
    <row r="49" spans="1:22">
      <c r="A49" s="44"/>
      <c r="C49" s="44"/>
      <c r="D49" s="66" t="s">
        <v>4</v>
      </c>
      <c r="E49" s="117"/>
      <c r="F49" s="44"/>
      <c r="G49" s="43"/>
      <c r="H49" s="183"/>
      <c r="I49" s="230"/>
      <c r="J49" s="230"/>
      <c r="L49" s="68" t="s">
        <v>68</v>
      </c>
      <c r="N49" s="44"/>
    </row>
    <row r="50" spans="1:22">
      <c r="C50" s="60"/>
      <c r="D50" s="83" t="s">
        <v>47</v>
      </c>
      <c r="J50" s="122"/>
      <c r="L50" s="47">
        <f>J37*'Page 6.4.7'!R16*0.01</f>
        <v>1147356.7202640001</v>
      </c>
      <c r="N50" s="77"/>
    </row>
    <row r="51" spans="1:22" ht="15">
      <c r="B51" s="60">
        <v>311</v>
      </c>
      <c r="C51" s="60"/>
      <c r="D51" s="80" t="s">
        <v>38</v>
      </c>
      <c r="J51" s="242"/>
      <c r="K51" s="183"/>
      <c r="L51" s="47">
        <f>J38*'Page 6.4.7'!R17*0.01</f>
        <v>2640741.0762880002</v>
      </c>
      <c r="N51" s="164"/>
    </row>
    <row r="52" spans="1:22">
      <c r="B52" s="60">
        <v>312</v>
      </c>
      <c r="C52" s="60"/>
      <c r="D52" s="80" t="s">
        <v>39</v>
      </c>
      <c r="H52" s="126"/>
      <c r="J52" s="160"/>
      <c r="K52" s="183"/>
      <c r="L52" s="47">
        <f>J39*'Page 6.4.7'!R18*0.01</f>
        <v>988354.50298199989</v>
      </c>
    </row>
    <row r="53" spans="1:22">
      <c r="B53" s="60">
        <v>314</v>
      </c>
      <c r="C53" s="60"/>
      <c r="D53" s="80" t="s">
        <v>40</v>
      </c>
      <c r="H53" s="126"/>
      <c r="J53" s="160"/>
      <c r="K53" s="183"/>
      <c r="L53" s="47">
        <f>J40*'Page 6.4.7'!R19*0.01</f>
        <v>167102.696853</v>
      </c>
    </row>
    <row r="54" spans="1:22">
      <c r="B54" s="60">
        <v>315</v>
      </c>
      <c r="C54" s="60"/>
      <c r="D54" s="80" t="s">
        <v>41</v>
      </c>
      <c r="H54" s="126"/>
      <c r="J54" s="160"/>
      <c r="K54" s="183"/>
      <c r="L54" s="47">
        <f>J41*'Page 6.4.7'!R20*0.01</f>
        <v>9276.2958300000009</v>
      </c>
    </row>
    <row r="55" spans="1:22">
      <c r="B55" s="60">
        <v>316</v>
      </c>
      <c r="C55" s="60"/>
      <c r="D55" s="80" t="s">
        <v>42</v>
      </c>
      <c r="H55" s="126"/>
      <c r="J55" s="160"/>
      <c r="K55" s="183"/>
      <c r="L55" s="165">
        <f t="shared" ref="L55" si="4">SUM(L50:L54)</f>
        <v>4952831.2922170004</v>
      </c>
    </row>
    <row r="56" spans="1:22">
      <c r="B56" s="60"/>
      <c r="C56" s="44"/>
      <c r="D56" s="80"/>
      <c r="H56" s="126"/>
      <c r="J56" s="160"/>
      <c r="K56" s="183"/>
      <c r="L56" s="176"/>
    </row>
    <row r="57" spans="1:22">
      <c r="C57" s="44"/>
      <c r="D57" s="89" t="s">
        <v>43</v>
      </c>
      <c r="J57" s="160"/>
      <c r="K57" s="183"/>
      <c r="L57" s="176"/>
    </row>
    <row r="58" spans="1:22">
      <c r="J58" s="122"/>
    </row>
    <row r="59" spans="1:22">
      <c r="A59" s="150"/>
      <c r="B59" s="151"/>
      <c r="C59" s="152"/>
      <c r="D59" s="152"/>
      <c r="E59" s="152"/>
      <c r="F59" s="153"/>
      <c r="G59" s="153"/>
      <c r="H59" s="154"/>
      <c r="I59" s="150"/>
      <c r="J59" s="173"/>
      <c r="K59" s="151"/>
      <c r="L59" s="151"/>
      <c r="M59" s="151"/>
      <c r="N59" s="151"/>
      <c r="O59" s="150"/>
      <c r="P59" s="156"/>
      <c r="Q59" s="157"/>
      <c r="R59" s="158"/>
      <c r="S59" s="150"/>
      <c r="T59" s="158"/>
      <c r="U59" s="150"/>
      <c r="V59" s="159"/>
    </row>
    <row r="60" spans="1:22">
      <c r="J60" s="122"/>
      <c r="L60" s="44"/>
      <c r="M60" s="44"/>
      <c r="N60" s="44"/>
    </row>
    <row r="61" spans="1:22" s="94" customFormat="1">
      <c r="A61" s="51" t="s">
        <v>156</v>
      </c>
      <c r="B61" s="109"/>
      <c r="C61" s="109"/>
      <c r="D61" s="109"/>
      <c r="E61" s="109"/>
      <c r="F61" s="109"/>
      <c r="G61" s="109"/>
      <c r="H61" s="110"/>
      <c r="I61" s="50"/>
      <c r="J61" s="59"/>
      <c r="K61" s="109"/>
      <c r="L61" s="59"/>
      <c r="M61" s="59"/>
      <c r="N61" s="59"/>
      <c r="O61" s="50"/>
      <c r="P61" s="59"/>
      <c r="Q61" s="111"/>
      <c r="R61" s="112"/>
      <c r="S61" s="50"/>
      <c r="U61" s="50"/>
      <c r="V61" s="113"/>
    </row>
    <row r="62" spans="1:22">
      <c r="J62" s="122"/>
    </row>
    <row r="63" spans="1:22">
      <c r="A63" s="60"/>
      <c r="B63" s="52"/>
      <c r="C63" s="52"/>
      <c r="D63" s="54" t="s">
        <v>100</v>
      </c>
      <c r="E63" s="52"/>
      <c r="F63" s="54"/>
      <c r="G63" s="54"/>
      <c r="H63" s="55" t="s">
        <v>59</v>
      </c>
      <c r="I63" s="60"/>
      <c r="J63" s="174"/>
      <c r="K63" s="54"/>
      <c r="L63" s="55" t="s">
        <v>60</v>
      </c>
      <c r="M63" s="55"/>
      <c r="N63" s="55" t="s">
        <v>65</v>
      </c>
      <c r="O63" s="55"/>
      <c r="P63" s="56" t="s">
        <v>24</v>
      </c>
      <c r="Q63" s="57"/>
      <c r="R63" s="58"/>
      <c r="S63" s="57"/>
      <c r="U63" s="57"/>
      <c r="V63" s="114" t="s">
        <v>61</v>
      </c>
    </row>
    <row r="64" spans="1:22">
      <c r="A64" s="60"/>
      <c r="B64" s="52"/>
      <c r="C64" s="54"/>
      <c r="D64" s="54" t="s">
        <v>101</v>
      </c>
      <c r="E64" s="115"/>
      <c r="F64" s="54" t="s">
        <v>62</v>
      </c>
      <c r="G64" s="54"/>
      <c r="H64" s="55" t="s">
        <v>63</v>
      </c>
      <c r="I64" s="60"/>
      <c r="J64" s="174" t="s">
        <v>25</v>
      </c>
      <c r="K64" s="54"/>
      <c r="L64" s="55" t="s">
        <v>64</v>
      </c>
      <c r="M64" s="55"/>
      <c r="N64" s="55" t="s">
        <v>60</v>
      </c>
      <c r="O64" s="55"/>
      <c r="P64" s="62" t="s">
        <v>26</v>
      </c>
      <c r="Q64" s="63"/>
      <c r="R64" s="64" t="s">
        <v>27</v>
      </c>
      <c r="S64" s="73"/>
      <c r="U64" s="73"/>
      <c r="V64" s="114" t="s">
        <v>65</v>
      </c>
    </row>
    <row r="65" spans="1:25">
      <c r="A65" s="65"/>
      <c r="B65" s="66" t="s">
        <v>4</v>
      </c>
      <c r="C65" s="116"/>
      <c r="D65" s="116" t="s">
        <v>28</v>
      </c>
      <c r="E65" s="117"/>
      <c r="F65" s="116" t="s">
        <v>66</v>
      </c>
      <c r="G65" s="54"/>
      <c r="H65" s="68" t="s">
        <v>67</v>
      </c>
      <c r="I65" s="65"/>
      <c r="J65" s="175" t="s">
        <v>29</v>
      </c>
      <c r="K65" s="54"/>
      <c r="L65" s="68" t="s">
        <v>68</v>
      </c>
      <c r="M65" s="55"/>
      <c r="N65" s="68" t="s">
        <v>112</v>
      </c>
      <c r="O65" s="55"/>
      <c r="P65" s="68" t="s">
        <v>30</v>
      </c>
      <c r="Q65" s="54"/>
      <c r="R65" s="69" t="s">
        <v>31</v>
      </c>
      <c r="S65" s="118"/>
      <c r="T65" s="70" t="s">
        <v>32</v>
      </c>
      <c r="U65" s="118"/>
      <c r="V65" s="119" t="s">
        <v>28</v>
      </c>
    </row>
    <row r="66" spans="1:25">
      <c r="J66" s="122"/>
      <c r="L66" s="44"/>
      <c r="M66" s="44"/>
      <c r="N66" s="44"/>
      <c r="Y66" s="49"/>
    </row>
    <row r="67" spans="1:25">
      <c r="A67" s="51" t="s">
        <v>104</v>
      </c>
      <c r="J67" s="122"/>
      <c r="L67" s="44"/>
      <c r="M67" s="44"/>
      <c r="N67" s="44"/>
    </row>
    <row r="68" spans="1:25" ht="13.5" thickBot="1">
      <c r="A68" s="60"/>
      <c r="B68" s="83" t="s">
        <v>47</v>
      </c>
      <c r="C68" s="122"/>
      <c r="D68" s="77"/>
      <c r="E68" s="122"/>
      <c r="H68" s="120"/>
      <c r="I68" s="60"/>
      <c r="J68" s="122"/>
      <c r="K68" s="52"/>
      <c r="L68" s="81"/>
      <c r="M68" s="81"/>
      <c r="N68" s="81"/>
      <c r="O68" s="81"/>
      <c r="P68" s="81"/>
      <c r="Q68" s="78"/>
      <c r="R68" s="82"/>
      <c r="S68" s="45"/>
      <c r="U68" s="45"/>
      <c r="V68" s="121"/>
    </row>
    <row r="69" spans="1:25">
      <c r="A69" s="60">
        <v>311</v>
      </c>
      <c r="B69" s="80" t="s">
        <v>38</v>
      </c>
      <c r="C69" s="122"/>
      <c r="D69" s="138">
        <v>48579</v>
      </c>
      <c r="E69" s="139"/>
      <c r="F69" s="138" t="s">
        <v>72</v>
      </c>
      <c r="G69" s="130"/>
      <c r="H69" s="140">
        <v>-5</v>
      </c>
      <c r="I69" s="60"/>
      <c r="J69" s="160">
        <v>61029612.780000001</v>
      </c>
      <c r="K69" s="52"/>
      <c r="L69" s="85">
        <f>L37+L50</f>
        <v>34386744.272673257</v>
      </c>
      <c r="M69" s="81"/>
      <c r="N69" s="47">
        <f t="shared" ref="N69:N73" si="5">J69*(1-H69*0.01)-L69</f>
        <v>29694349.146326751</v>
      </c>
      <c r="O69" s="81"/>
      <c r="P69" s="85">
        <f>N69/V69</f>
        <v>1848196.0049580964</v>
      </c>
      <c r="Q69" s="78"/>
      <c r="R69" s="169">
        <f>P69/J69*100</f>
        <v>3.0283593828794015</v>
      </c>
      <c r="S69" s="45"/>
      <c r="T69" s="94" t="s">
        <v>44</v>
      </c>
      <c r="U69" s="45"/>
      <c r="V69" s="161">
        <f>V37-10/12</f>
        <v>16.066666666666666</v>
      </c>
    </row>
    <row r="70" spans="1:25">
      <c r="A70" s="60">
        <v>312</v>
      </c>
      <c r="B70" s="80" t="s">
        <v>39</v>
      </c>
      <c r="C70" s="122"/>
      <c r="D70" s="138">
        <v>48579</v>
      </c>
      <c r="E70" s="139"/>
      <c r="F70" s="138" t="s">
        <v>73</v>
      </c>
      <c r="G70" s="130"/>
      <c r="H70" s="140">
        <v>-5</v>
      </c>
      <c r="I70" s="60"/>
      <c r="J70" s="160">
        <v>117890226.62</v>
      </c>
      <c r="K70" s="52"/>
      <c r="L70" s="85">
        <f>L38+L51</f>
        <v>68646004.877167225</v>
      </c>
      <c r="M70" s="81"/>
      <c r="N70" s="47">
        <f t="shared" si="5"/>
        <v>55138733.07383278</v>
      </c>
      <c r="O70" s="81"/>
      <c r="P70" s="85">
        <f t="shared" ref="P70:P73" si="6">N70/V70</f>
        <v>3811433.1617856761</v>
      </c>
      <c r="Q70" s="78"/>
      <c r="R70" s="170">
        <f t="shared" ref="R70:R73" si="7">P70/J70*100</f>
        <v>3.2330357410128761</v>
      </c>
      <c r="S70" s="45"/>
      <c r="T70" s="94" t="s">
        <v>44</v>
      </c>
      <c r="U70" s="45"/>
      <c r="V70" s="161">
        <f t="shared" ref="V70:V73" si="8">V38-10/12</f>
        <v>14.466666666666667</v>
      </c>
    </row>
    <row r="71" spans="1:25">
      <c r="A71" s="60">
        <v>314</v>
      </c>
      <c r="B71" s="80" t="s">
        <v>40</v>
      </c>
      <c r="C71" s="122"/>
      <c r="D71" s="138">
        <v>48579</v>
      </c>
      <c r="E71" s="139"/>
      <c r="F71" s="138" t="s">
        <v>74</v>
      </c>
      <c r="G71" s="130"/>
      <c r="H71" s="140">
        <v>-6</v>
      </c>
      <c r="I71" s="60"/>
      <c r="J71" s="160">
        <v>37867988.619999997</v>
      </c>
      <c r="K71" s="52"/>
      <c r="L71" s="85">
        <f>L39+L52</f>
        <v>16252449.160094596</v>
      </c>
      <c r="M71" s="81"/>
      <c r="N71" s="47">
        <f t="shared" si="5"/>
        <v>23887618.777105406</v>
      </c>
      <c r="O71" s="81"/>
      <c r="P71" s="85">
        <f t="shared" si="6"/>
        <v>1628701.2802571869</v>
      </c>
      <c r="Q71" s="78"/>
      <c r="R71" s="170">
        <f t="shared" si="7"/>
        <v>4.3009975961516673</v>
      </c>
      <c r="S71" s="45"/>
      <c r="T71" s="94" t="s">
        <v>44</v>
      </c>
      <c r="U71" s="45"/>
      <c r="V71" s="161">
        <f t="shared" si="8"/>
        <v>14.666666666666666</v>
      </c>
    </row>
    <row r="72" spans="1:25">
      <c r="A72" s="60">
        <v>315</v>
      </c>
      <c r="B72" s="80" t="s">
        <v>41</v>
      </c>
      <c r="C72" s="122"/>
      <c r="D72" s="138">
        <v>48579</v>
      </c>
      <c r="E72" s="139"/>
      <c r="F72" s="138" t="s">
        <v>75</v>
      </c>
      <c r="G72" s="130"/>
      <c r="H72" s="140">
        <v>-4</v>
      </c>
      <c r="I72" s="60"/>
      <c r="J72" s="160">
        <v>9131294.9100000001</v>
      </c>
      <c r="K72" s="52"/>
      <c r="L72" s="85">
        <f>L40+L53</f>
        <v>5411072.995259949</v>
      </c>
      <c r="M72" s="81"/>
      <c r="N72" s="47">
        <f t="shared" si="5"/>
        <v>4085473.7111400506</v>
      </c>
      <c r="O72" s="81"/>
      <c r="P72" s="85">
        <f t="shared" si="6"/>
        <v>257487.83893739816</v>
      </c>
      <c r="Q72" s="78"/>
      <c r="R72" s="170">
        <f t="shared" si="7"/>
        <v>2.8198392613014196</v>
      </c>
      <c r="S72" s="45"/>
      <c r="T72" s="94" t="s">
        <v>44</v>
      </c>
      <c r="U72" s="45"/>
      <c r="V72" s="161">
        <f t="shared" si="8"/>
        <v>15.866666666666665</v>
      </c>
    </row>
    <row r="73" spans="1:25">
      <c r="A73" s="60">
        <v>316</v>
      </c>
      <c r="B73" s="80" t="s">
        <v>42</v>
      </c>
      <c r="C73" s="122"/>
      <c r="D73" s="138">
        <v>48579</v>
      </c>
      <c r="E73" s="139"/>
      <c r="F73" s="138" t="s">
        <v>76</v>
      </c>
      <c r="G73" s="130"/>
      <c r="H73" s="140">
        <v>-6</v>
      </c>
      <c r="I73" s="60"/>
      <c r="J73" s="160">
        <v>319872.27</v>
      </c>
      <c r="K73" s="52"/>
      <c r="L73" s="85">
        <f>L41+L54</f>
        <v>133453.74702197994</v>
      </c>
      <c r="M73" s="81"/>
      <c r="N73" s="47">
        <f t="shared" si="5"/>
        <v>205610.85917802009</v>
      </c>
      <c r="O73" s="81"/>
      <c r="P73" s="85">
        <f t="shared" si="6"/>
        <v>15382.358541996517</v>
      </c>
      <c r="Q73" s="78"/>
      <c r="R73" s="170">
        <f t="shared" si="7"/>
        <v>4.8089065494788015</v>
      </c>
      <c r="S73" s="45"/>
      <c r="T73" s="94" t="s">
        <v>44</v>
      </c>
      <c r="U73" s="45"/>
      <c r="V73" s="161">
        <f t="shared" si="8"/>
        <v>13.366666666666665</v>
      </c>
    </row>
    <row r="74" spans="1:25" ht="13.5" thickBot="1">
      <c r="A74" s="60"/>
      <c r="B74" s="89" t="s">
        <v>48</v>
      </c>
      <c r="C74" s="160"/>
      <c r="D74" s="162"/>
      <c r="E74" s="160"/>
      <c r="H74" s="120"/>
      <c r="I74" s="60"/>
      <c r="J74" s="163">
        <f>+SUBTOTAL(9,J68:J73)</f>
        <v>226238995.20000002</v>
      </c>
      <c r="K74" s="99"/>
      <c r="L74" s="91">
        <f>+SUBTOTAL(9,L68:L73)</f>
        <v>124829725.05221699</v>
      </c>
      <c r="M74" s="85"/>
      <c r="N74" s="91">
        <f>+SUBTOTAL(9,N68:N73)</f>
        <v>113011785.56758301</v>
      </c>
      <c r="O74" s="85"/>
      <c r="P74" s="91">
        <f>+SUBTOTAL(9,P68:P73)</f>
        <v>7561200.6444803532</v>
      </c>
      <c r="Q74" s="78"/>
      <c r="R74" s="171">
        <f>+ROUND(P74/J74*100,2)</f>
        <v>3.34</v>
      </c>
      <c r="S74" s="45"/>
      <c r="T74" s="94" t="s">
        <v>44</v>
      </c>
      <c r="U74" s="45"/>
      <c r="V74" s="121"/>
    </row>
    <row r="75" spans="1:25">
      <c r="A75" s="60"/>
      <c r="B75" s="80"/>
      <c r="C75" s="122"/>
      <c r="D75" s="77"/>
      <c r="E75" s="122"/>
      <c r="H75" s="120"/>
      <c r="I75" s="60"/>
      <c r="J75" s="122"/>
      <c r="K75" s="52"/>
      <c r="L75" s="81"/>
      <c r="M75" s="81"/>
      <c r="N75" s="81"/>
      <c r="O75" s="81"/>
      <c r="P75" s="81"/>
      <c r="Q75" s="78"/>
      <c r="R75" s="82"/>
      <c r="S75" s="45"/>
      <c r="U75" s="45"/>
      <c r="V75" s="121"/>
    </row>
  </sheetData>
  <printOptions horizontalCentered="1"/>
  <pageMargins left="0.7" right="0.45" top="0.5" bottom="0.5" header="0.3" footer="0.3"/>
  <pageSetup scale="64" firstPageNumber="5" fitToHeight="0" orientation="landscape" useFirstPageNumber="1" r:id="rId1"/>
  <headerFooter alignWithMargins="0">
    <oddFooter>&amp;CPage 6.4.&amp;P</oddFooter>
  </headerFooter>
  <rowBreaks count="1" manualBreakCount="1">
    <brk id="58" max="21" man="1"/>
  </rowBreaks>
  <customProperties>
    <customPr name="_pios_id" r:id="rId2"/>
  </customProperties>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4"/>
  <sheetViews>
    <sheetView workbookViewId="0">
      <selection activeCell="E20" sqref="E20"/>
    </sheetView>
  </sheetViews>
  <sheetFormatPr defaultColWidth="9.140625" defaultRowHeight="12.75"/>
  <cols>
    <col min="1" max="1" width="8.85546875" style="46" customWidth="1"/>
    <col min="2" max="2" width="31.7109375" style="44" customWidth="1"/>
    <col min="3" max="3" width="2.7109375" style="123" customWidth="1"/>
    <col min="4" max="4" width="12.7109375" style="123" bestFit="1" customWidth="1"/>
    <col min="5" max="5" width="2.7109375" style="123" customWidth="1"/>
    <col min="6" max="6" width="10.7109375" style="52" bestFit="1" customWidth="1"/>
    <col min="7" max="7" width="2.7109375" style="52" customWidth="1"/>
    <col min="8" max="8" width="9.85546875" style="124" bestFit="1" customWidth="1"/>
    <col min="9" max="9" width="2.7109375" style="46" customWidth="1"/>
    <col min="10" max="10" width="18.85546875" style="45" bestFit="1" customWidth="1"/>
    <col min="11" max="11" width="2.7109375" style="44" customWidth="1"/>
    <col min="12" max="12" width="17.5703125" style="47" bestFit="1" customWidth="1"/>
    <col min="13" max="13" width="2.7109375" style="47" customWidth="1"/>
    <col min="14" max="14" width="15" style="47" bestFit="1" customWidth="1"/>
    <col min="15" max="15" width="2.7109375" style="46" customWidth="1"/>
    <col min="16" max="16" width="15.28515625" style="47" customWidth="1"/>
    <col min="17" max="17" width="2.7109375" style="48" customWidth="1"/>
    <col min="18" max="18" width="9.85546875" style="49" bestFit="1" customWidth="1"/>
    <col min="19" max="19" width="2.7109375" style="46" customWidth="1"/>
    <col min="21" max="21" width="2.28515625" customWidth="1"/>
    <col min="22" max="22" width="12.140625" style="125" bestFit="1" customWidth="1"/>
    <col min="23" max="23" width="2.7109375" style="44" customWidth="1"/>
    <col min="24" max="24" width="17.5703125" style="47" customWidth="1"/>
    <col min="25" max="25" width="4.85546875" style="44" customWidth="1"/>
    <col min="26" max="26" width="15.28515625" style="47" customWidth="1"/>
    <col min="27" max="27" width="4.85546875" style="44" customWidth="1"/>
    <col min="28" max="28" width="12.140625" style="121" bestFit="1" customWidth="1"/>
    <col min="29" max="30" width="4.85546875" style="44" customWidth="1"/>
    <col min="31" max="16384" width="9.140625" style="44"/>
  </cols>
  <sheetData>
    <row r="1" spans="1:28" s="76" customFormat="1">
      <c r="A1" s="51" t="s">
        <v>0</v>
      </c>
      <c r="H1" s="232"/>
      <c r="I1" s="51"/>
      <c r="J1" s="51"/>
      <c r="L1" s="233"/>
      <c r="M1" s="233"/>
      <c r="N1" s="233"/>
      <c r="O1" s="51"/>
      <c r="P1" s="233"/>
      <c r="Q1" s="234"/>
      <c r="R1" s="235"/>
      <c r="S1" s="51"/>
      <c r="T1" s="243"/>
      <c r="U1" s="243"/>
      <c r="V1" s="236"/>
      <c r="X1" s="236"/>
    </row>
    <row r="2" spans="1:28" s="76" customFormat="1">
      <c r="A2" s="43" t="s">
        <v>98</v>
      </c>
      <c r="H2" s="232"/>
      <c r="I2" s="51"/>
      <c r="J2" s="51"/>
      <c r="L2" s="233"/>
      <c r="M2" s="233"/>
      <c r="N2" s="233"/>
      <c r="O2" s="51"/>
      <c r="P2" s="233"/>
      <c r="Q2" s="234"/>
      <c r="R2" s="235"/>
      <c r="S2" s="51"/>
      <c r="T2" s="243"/>
      <c r="U2" s="243"/>
      <c r="V2" s="236"/>
      <c r="X2" s="236"/>
    </row>
    <row r="3" spans="1:28" s="76" customFormat="1">
      <c r="A3" s="51" t="s">
        <v>120</v>
      </c>
      <c r="H3" s="232"/>
      <c r="I3" s="51"/>
      <c r="J3" s="51"/>
      <c r="L3" s="233"/>
      <c r="M3" s="233"/>
      <c r="N3" s="233"/>
      <c r="O3" s="51"/>
      <c r="P3" s="233"/>
      <c r="Q3" s="234"/>
      <c r="R3" s="235"/>
      <c r="S3" s="51"/>
      <c r="T3" s="243"/>
      <c r="U3" s="243"/>
      <c r="V3" s="236"/>
      <c r="X3" s="236"/>
    </row>
    <row r="4" spans="1:28" s="76" customFormat="1">
      <c r="A4" s="51" t="s">
        <v>134</v>
      </c>
      <c r="H4" s="232"/>
      <c r="I4" s="51"/>
      <c r="J4" s="51"/>
      <c r="L4" s="233"/>
      <c r="M4" s="233"/>
      <c r="N4" s="233"/>
      <c r="O4" s="51"/>
      <c r="P4" s="233"/>
      <c r="Q4" s="234"/>
      <c r="R4" s="235"/>
      <c r="S4" s="51"/>
      <c r="T4" s="137"/>
      <c r="U4" s="137"/>
      <c r="V4" s="236"/>
      <c r="X4" s="236"/>
    </row>
    <row r="5" spans="1:28" s="80" customFormat="1">
      <c r="A5" s="51" t="s">
        <v>138</v>
      </c>
      <c r="B5" s="76"/>
      <c r="C5" s="76"/>
      <c r="D5" s="76"/>
      <c r="E5" s="76"/>
      <c r="F5" s="76"/>
      <c r="G5" s="76"/>
      <c r="H5" s="232"/>
      <c r="I5" s="51"/>
      <c r="J5" s="51"/>
      <c r="K5" s="76"/>
      <c r="L5" s="233"/>
      <c r="M5" s="233"/>
      <c r="N5" s="233"/>
      <c r="O5" s="51"/>
      <c r="P5" s="233"/>
      <c r="Q5" s="234"/>
      <c r="R5" s="235"/>
      <c r="S5" s="51"/>
      <c r="T5" s="243"/>
      <c r="U5" s="243"/>
      <c r="V5" s="236"/>
      <c r="X5" s="244"/>
    </row>
    <row r="6" spans="1:28">
      <c r="X6" s="161"/>
      <c r="Z6" s="44"/>
      <c r="AB6" s="44"/>
    </row>
    <row r="7" spans="1:28">
      <c r="X7" s="161"/>
      <c r="Z7" s="44"/>
      <c r="AB7" s="44"/>
    </row>
    <row r="8" spans="1:28">
      <c r="A8" s="60"/>
      <c r="B8" s="52"/>
      <c r="C8" s="52"/>
      <c r="D8" s="54" t="s">
        <v>100</v>
      </c>
      <c r="E8" s="52"/>
      <c r="F8" s="54"/>
      <c r="G8" s="54"/>
      <c r="H8" s="55" t="s">
        <v>59</v>
      </c>
      <c r="I8" s="60"/>
      <c r="J8" s="61"/>
      <c r="K8" s="54"/>
      <c r="L8" s="55" t="s">
        <v>60</v>
      </c>
      <c r="M8" s="55"/>
      <c r="N8" s="55" t="s">
        <v>65</v>
      </c>
      <c r="O8" s="55"/>
      <c r="P8" s="56" t="s">
        <v>24</v>
      </c>
      <c r="Q8" s="57"/>
      <c r="R8" s="58"/>
      <c r="S8" s="57"/>
      <c r="V8" s="114" t="s">
        <v>61</v>
      </c>
      <c r="X8" s="239"/>
      <c r="Z8" s="44"/>
      <c r="AB8" s="44"/>
    </row>
    <row r="9" spans="1:28">
      <c r="A9" s="60"/>
      <c r="B9" s="52"/>
      <c r="C9" s="54"/>
      <c r="D9" s="54" t="s">
        <v>101</v>
      </c>
      <c r="E9" s="115"/>
      <c r="F9" s="54" t="s">
        <v>62</v>
      </c>
      <c r="G9" s="54"/>
      <c r="H9" s="55" t="s">
        <v>63</v>
      </c>
      <c r="I9" s="60"/>
      <c r="J9" s="61" t="s">
        <v>25</v>
      </c>
      <c r="K9" s="54"/>
      <c r="L9" s="55" t="s">
        <v>64</v>
      </c>
      <c r="M9" s="55"/>
      <c r="N9" s="55" t="s">
        <v>121</v>
      </c>
      <c r="O9" s="55"/>
      <c r="P9" s="62" t="s">
        <v>26</v>
      </c>
      <c r="Q9" s="63"/>
      <c r="R9" s="64" t="s">
        <v>27</v>
      </c>
      <c r="S9" s="73"/>
      <c r="V9" s="114" t="s">
        <v>65</v>
      </c>
      <c r="X9" s="241"/>
      <c r="Z9" s="44"/>
      <c r="AB9" s="44"/>
    </row>
    <row r="10" spans="1:28">
      <c r="A10" s="65"/>
      <c r="B10" s="66" t="s">
        <v>4</v>
      </c>
      <c r="C10" s="116"/>
      <c r="D10" s="116" t="s">
        <v>28</v>
      </c>
      <c r="E10" s="117"/>
      <c r="F10" s="116" t="s">
        <v>66</v>
      </c>
      <c r="G10" s="54"/>
      <c r="H10" s="68" t="s">
        <v>67</v>
      </c>
      <c r="I10" s="65"/>
      <c r="J10" s="67" t="s">
        <v>29</v>
      </c>
      <c r="K10" s="54"/>
      <c r="L10" s="68" t="s">
        <v>68</v>
      </c>
      <c r="M10" s="55"/>
      <c r="N10" s="68" t="s">
        <v>33</v>
      </c>
      <c r="O10" s="55"/>
      <c r="P10" s="68" t="s">
        <v>30</v>
      </c>
      <c r="Q10" s="54"/>
      <c r="R10" s="69" t="s">
        <v>31</v>
      </c>
      <c r="S10" s="118"/>
      <c r="T10" s="70" t="s">
        <v>32</v>
      </c>
      <c r="V10" s="119" t="s">
        <v>28</v>
      </c>
      <c r="X10" s="241"/>
      <c r="Z10" s="44"/>
      <c r="AB10" s="44"/>
    </row>
    <row r="11" spans="1:28" s="74" customFormat="1">
      <c r="A11" s="71"/>
      <c r="B11" s="72">
        <v>-1</v>
      </c>
      <c r="D11" s="74">
        <v>-2</v>
      </c>
      <c r="F11" s="55">
        <v>-3</v>
      </c>
      <c r="G11" s="55"/>
      <c r="H11" s="55">
        <v>-4</v>
      </c>
      <c r="I11" s="71"/>
      <c r="J11" s="71">
        <v>-5</v>
      </c>
      <c r="K11" s="55"/>
      <c r="L11" s="55">
        <v>-6</v>
      </c>
      <c r="M11" s="55"/>
      <c r="N11" s="55">
        <v>-7</v>
      </c>
      <c r="O11" s="55"/>
      <c r="P11" s="55">
        <v>-8</v>
      </c>
      <c r="Q11" s="55"/>
      <c r="R11" s="55">
        <v>-9</v>
      </c>
      <c r="S11" s="55"/>
      <c r="T11"/>
      <c r="U11"/>
      <c r="V11" s="55">
        <v>-10</v>
      </c>
      <c r="X11" s="238"/>
    </row>
    <row r="12" spans="1:28">
      <c r="A12" s="60"/>
      <c r="B12" s="80"/>
      <c r="C12" s="77"/>
      <c r="D12" s="77"/>
      <c r="E12" s="77"/>
      <c r="H12" s="120"/>
      <c r="I12" s="60"/>
      <c r="J12" s="60"/>
      <c r="K12" s="52"/>
      <c r="L12" s="77"/>
      <c r="M12" s="77"/>
      <c r="N12" s="77"/>
      <c r="O12" s="60"/>
      <c r="P12" s="77"/>
      <c r="Q12" s="78"/>
      <c r="R12" s="79"/>
      <c r="S12" s="60"/>
      <c r="V12" s="121"/>
      <c r="X12" s="161"/>
      <c r="Z12" s="44"/>
      <c r="AB12" s="44"/>
    </row>
    <row r="13" spans="1:28">
      <c r="A13" s="75" t="s">
        <v>69</v>
      </c>
      <c r="B13" s="76"/>
      <c r="C13" s="122"/>
      <c r="D13" s="122"/>
      <c r="E13" s="122"/>
      <c r="H13" s="120"/>
      <c r="I13" s="60"/>
      <c r="K13" s="52"/>
      <c r="L13" s="77"/>
      <c r="M13" s="77"/>
      <c r="N13" s="77"/>
      <c r="O13" s="60"/>
      <c r="P13" s="77"/>
      <c r="Q13" s="78"/>
      <c r="R13" s="79"/>
      <c r="S13" s="60"/>
      <c r="V13" s="121"/>
      <c r="X13" s="161"/>
      <c r="Z13" s="44"/>
      <c r="AB13" s="44"/>
    </row>
    <row r="14" spans="1:28">
      <c r="A14" s="75"/>
      <c r="B14" s="76"/>
      <c r="C14" s="122"/>
      <c r="D14" s="122"/>
      <c r="E14" s="122"/>
      <c r="H14" s="120"/>
      <c r="I14" s="60"/>
      <c r="K14" s="52"/>
      <c r="L14" s="77"/>
      <c r="M14" s="77"/>
      <c r="N14" s="77"/>
      <c r="O14" s="60"/>
      <c r="P14" s="77"/>
      <c r="Q14" s="78"/>
      <c r="R14" s="79"/>
      <c r="S14" s="60"/>
      <c r="V14" s="121"/>
      <c r="X14" s="161"/>
      <c r="Z14" s="44"/>
      <c r="AB14" s="44"/>
    </row>
    <row r="15" spans="1:28" ht="13.5" thickBot="1">
      <c r="A15" s="60"/>
      <c r="B15" s="83" t="s">
        <v>47</v>
      </c>
      <c r="C15" s="122"/>
      <c r="D15" s="77"/>
      <c r="E15" s="122"/>
      <c r="H15" s="120"/>
      <c r="I15" s="60"/>
      <c r="K15" s="52"/>
      <c r="L15" s="81"/>
      <c r="M15" s="81"/>
      <c r="N15" s="81"/>
      <c r="O15" s="81"/>
      <c r="P15" s="81"/>
      <c r="Q15" s="78"/>
      <c r="R15" s="82"/>
      <c r="S15" s="45"/>
      <c r="U15" s="177"/>
      <c r="V15" s="121"/>
      <c r="W15" s="52"/>
      <c r="X15" s="161"/>
      <c r="Z15" s="44"/>
      <c r="AB15" s="44"/>
    </row>
    <row r="16" spans="1:28">
      <c r="A16" s="60">
        <v>311</v>
      </c>
      <c r="B16" s="80" t="s">
        <v>38</v>
      </c>
      <c r="C16" s="122"/>
      <c r="D16" s="178">
        <v>53692</v>
      </c>
      <c r="E16" s="160"/>
      <c r="F16" s="178" t="s">
        <v>79</v>
      </c>
      <c r="H16" s="179">
        <v>-6</v>
      </c>
      <c r="I16" s="60"/>
      <c r="J16" s="108">
        <v>58645567.130000003</v>
      </c>
      <c r="K16" s="52"/>
      <c r="L16" s="85">
        <v>27408938</v>
      </c>
      <c r="M16" s="81"/>
      <c r="N16" s="85">
        <v>34755363</v>
      </c>
      <c r="O16" s="81"/>
      <c r="P16" s="85">
        <v>1102381</v>
      </c>
      <c r="Q16" s="78"/>
      <c r="R16" s="169">
        <f>ROUND(P16/J16*100,2)</f>
        <v>1.88</v>
      </c>
      <c r="S16" s="45"/>
      <c r="T16" s="87" t="s">
        <v>44</v>
      </c>
      <c r="U16" s="177"/>
      <c r="V16" s="161">
        <f>N16/P16</f>
        <v>31.527541748270334</v>
      </c>
      <c r="W16" s="52"/>
      <c r="X16" s="161"/>
      <c r="Z16" s="44"/>
      <c r="AB16" s="44"/>
    </row>
    <row r="17" spans="1:28">
      <c r="A17" s="60">
        <v>312</v>
      </c>
      <c r="B17" s="80" t="s">
        <v>39</v>
      </c>
      <c r="C17" s="122"/>
      <c r="D17" s="178">
        <v>53692</v>
      </c>
      <c r="E17" s="160"/>
      <c r="F17" s="178" t="s">
        <v>80</v>
      </c>
      <c r="H17" s="179">
        <v>-6</v>
      </c>
      <c r="I17" s="60"/>
      <c r="J17" s="108">
        <v>117788667.31</v>
      </c>
      <c r="K17" s="52"/>
      <c r="L17" s="85">
        <v>50766520</v>
      </c>
      <c r="M17" s="81"/>
      <c r="N17" s="85">
        <v>74089467</v>
      </c>
      <c r="O17" s="81"/>
      <c r="P17" s="85">
        <v>2634729</v>
      </c>
      <c r="Q17" s="78"/>
      <c r="R17" s="170">
        <f t="shared" ref="R17:R21" si="0">ROUND(P17/J17*100,2)</f>
        <v>2.2400000000000002</v>
      </c>
      <c r="S17" s="45"/>
      <c r="T17" s="87" t="s">
        <v>44</v>
      </c>
      <c r="U17" s="177"/>
      <c r="V17" s="161">
        <f t="shared" ref="V17:V20" si="1">N17/P17</f>
        <v>28.120336854378571</v>
      </c>
      <c r="W17" s="52"/>
      <c r="X17" s="161"/>
      <c r="Z17" s="44"/>
      <c r="AB17" s="44"/>
    </row>
    <row r="18" spans="1:28">
      <c r="A18" s="60">
        <v>314</v>
      </c>
      <c r="B18" s="80" t="s">
        <v>40</v>
      </c>
      <c r="C18" s="122"/>
      <c r="D18" s="178">
        <v>53692</v>
      </c>
      <c r="E18" s="160"/>
      <c r="F18" s="178" t="s">
        <v>81</v>
      </c>
      <c r="H18" s="179">
        <v>-8</v>
      </c>
      <c r="I18" s="60"/>
      <c r="J18" s="108">
        <v>34006214.119999997</v>
      </c>
      <c r="K18" s="52"/>
      <c r="L18" s="85">
        <v>12439063</v>
      </c>
      <c r="M18" s="81"/>
      <c r="N18" s="85">
        <v>24287648</v>
      </c>
      <c r="O18" s="81"/>
      <c r="P18" s="85">
        <v>889007</v>
      </c>
      <c r="Q18" s="78"/>
      <c r="R18" s="170">
        <f t="shared" si="0"/>
        <v>2.61</v>
      </c>
      <c r="S18" s="45"/>
      <c r="T18" s="87" t="s">
        <v>44</v>
      </c>
      <c r="U18" s="177"/>
      <c r="V18" s="161">
        <f t="shared" si="1"/>
        <v>27.319973858473556</v>
      </c>
      <c r="W18" s="52"/>
      <c r="X18" s="161"/>
      <c r="Z18" s="44"/>
      <c r="AB18" s="44"/>
    </row>
    <row r="19" spans="1:28">
      <c r="A19" s="60">
        <v>315</v>
      </c>
      <c r="B19" s="80" t="s">
        <v>41</v>
      </c>
      <c r="C19" s="122"/>
      <c r="D19" s="178">
        <v>53692</v>
      </c>
      <c r="E19" s="160"/>
      <c r="F19" s="178" t="s">
        <v>75</v>
      </c>
      <c r="H19" s="179">
        <v>-5</v>
      </c>
      <c r="I19" s="60"/>
      <c r="J19" s="108">
        <v>8893886.2200000007</v>
      </c>
      <c r="K19" s="52"/>
      <c r="L19" s="85">
        <v>4449483</v>
      </c>
      <c r="M19" s="81"/>
      <c r="N19" s="85">
        <v>4889098</v>
      </c>
      <c r="O19" s="81"/>
      <c r="P19" s="85">
        <v>162961</v>
      </c>
      <c r="Q19" s="78"/>
      <c r="R19" s="170">
        <f t="shared" si="0"/>
        <v>1.83</v>
      </c>
      <c r="S19" s="45"/>
      <c r="T19" s="87" t="s">
        <v>44</v>
      </c>
      <c r="U19" s="177"/>
      <c r="V19" s="161">
        <f t="shared" si="1"/>
        <v>30.001644565264083</v>
      </c>
      <c r="W19" s="52"/>
      <c r="X19" s="161"/>
      <c r="Z19" s="44"/>
      <c r="AB19" s="44"/>
    </row>
    <row r="20" spans="1:28">
      <c r="A20" s="60">
        <v>316</v>
      </c>
      <c r="B20" s="80" t="s">
        <v>42</v>
      </c>
      <c r="C20" s="122"/>
      <c r="D20" s="178">
        <v>53692</v>
      </c>
      <c r="E20" s="160"/>
      <c r="F20" s="178" t="s">
        <v>76</v>
      </c>
      <c r="H20" s="179">
        <v>-7</v>
      </c>
      <c r="I20" s="60"/>
      <c r="J20" s="108">
        <v>2124534.92</v>
      </c>
      <c r="K20" s="52"/>
      <c r="L20" s="85">
        <v>859887</v>
      </c>
      <c r="M20" s="81"/>
      <c r="N20" s="85">
        <v>1413365</v>
      </c>
      <c r="O20" s="81"/>
      <c r="P20" s="85">
        <v>61662</v>
      </c>
      <c r="Q20" s="78"/>
      <c r="R20" s="170">
        <f t="shared" si="0"/>
        <v>2.9</v>
      </c>
      <c r="S20" s="45"/>
      <c r="T20" s="87" t="s">
        <v>44</v>
      </c>
      <c r="U20" s="177"/>
      <c r="V20" s="161">
        <f t="shared" si="1"/>
        <v>22.921167007232981</v>
      </c>
      <c r="W20" s="52"/>
      <c r="X20" s="161"/>
      <c r="Z20" s="44"/>
      <c r="AB20" s="44"/>
    </row>
    <row r="21" spans="1:28" ht="13.5" thickBot="1">
      <c r="A21" s="60"/>
      <c r="B21" s="89" t="s">
        <v>48</v>
      </c>
      <c r="C21" s="160"/>
      <c r="D21" s="162"/>
      <c r="E21" s="160"/>
      <c r="H21" s="120"/>
      <c r="I21" s="60"/>
      <c r="J21" s="180">
        <f>+SUBTOTAL(9,J15:J20)</f>
        <v>221458869.69999999</v>
      </c>
      <c r="K21" s="99"/>
      <c r="L21" s="91">
        <f>+SUBTOTAL(9,L15:L20)</f>
        <v>95923891</v>
      </c>
      <c r="M21" s="85"/>
      <c r="N21" s="91">
        <f>+SUBTOTAL(9,N15:N20)</f>
        <v>139434941</v>
      </c>
      <c r="O21" s="85"/>
      <c r="P21" s="91">
        <f>+SUBTOTAL(9,P15:P20)</f>
        <v>4850740</v>
      </c>
      <c r="Q21" s="78"/>
      <c r="R21" s="171">
        <f t="shared" si="0"/>
        <v>2.19</v>
      </c>
      <c r="S21" s="45"/>
      <c r="T21" s="87" t="s">
        <v>44</v>
      </c>
      <c r="U21" s="177"/>
      <c r="V21" s="121"/>
      <c r="W21" s="52"/>
      <c r="X21" s="161"/>
      <c r="Z21" s="44"/>
      <c r="AB21" s="44"/>
    </row>
    <row r="22" spans="1:28">
      <c r="A22" s="60"/>
      <c r="B22" s="80"/>
      <c r="C22" s="122"/>
      <c r="D22" s="77"/>
      <c r="E22" s="122"/>
      <c r="H22" s="120"/>
      <c r="I22" s="60"/>
      <c r="K22" s="52"/>
      <c r="L22" s="81"/>
      <c r="M22" s="81"/>
      <c r="N22" s="81"/>
      <c r="O22" s="81"/>
      <c r="P22" s="81"/>
      <c r="Q22" s="78"/>
      <c r="R22" s="82"/>
      <c r="S22" s="45"/>
      <c r="U22" s="177"/>
      <c r="V22" s="121"/>
      <c r="W22" s="52"/>
      <c r="X22" s="121"/>
      <c r="Z22" s="44"/>
      <c r="AB22" s="44"/>
    </row>
    <row r="23" spans="1:28" ht="13.5" thickBot="1">
      <c r="A23" s="60"/>
      <c r="B23" s="83" t="s">
        <v>35</v>
      </c>
      <c r="C23" s="122"/>
      <c r="D23" s="77"/>
      <c r="E23" s="122"/>
      <c r="H23" s="120"/>
      <c r="I23" s="60"/>
      <c r="K23" s="52"/>
      <c r="L23" s="81"/>
      <c r="M23" s="81"/>
      <c r="N23" s="81"/>
      <c r="O23" s="81"/>
      <c r="P23" s="81"/>
      <c r="Q23" s="78"/>
      <c r="R23" s="181"/>
      <c r="S23" s="45"/>
      <c r="U23" s="177"/>
      <c r="V23" s="121"/>
      <c r="W23" s="52"/>
      <c r="X23" s="121"/>
      <c r="Z23" s="44"/>
      <c r="AB23" s="44"/>
    </row>
    <row r="24" spans="1:28">
      <c r="A24" s="60">
        <v>310.2</v>
      </c>
      <c r="B24" s="80" t="s">
        <v>36</v>
      </c>
      <c r="C24" s="122"/>
      <c r="D24" s="178">
        <v>50405</v>
      </c>
      <c r="E24" s="160"/>
      <c r="F24" s="178" t="s">
        <v>70</v>
      </c>
      <c r="H24" s="179">
        <v>0</v>
      </c>
      <c r="I24" s="60"/>
      <c r="J24" s="108">
        <v>281111.09999999998</v>
      </c>
      <c r="K24" s="52"/>
      <c r="L24" s="85">
        <v>189229</v>
      </c>
      <c r="M24" s="81"/>
      <c r="N24" s="85">
        <v>91882</v>
      </c>
      <c r="O24" s="81"/>
      <c r="P24" s="85">
        <v>3828</v>
      </c>
      <c r="Q24" s="78"/>
      <c r="R24" s="169">
        <f>ROUND(P24/J24*100,2)</f>
        <v>1.36</v>
      </c>
      <c r="S24" s="45"/>
      <c r="T24" s="87" t="s">
        <v>44</v>
      </c>
      <c r="U24" s="177"/>
      <c r="V24" s="161">
        <f t="shared" ref="V24:V29" si="2">N24/P24</f>
        <v>24.002612330198538</v>
      </c>
      <c r="W24" s="52"/>
      <c r="X24" s="121"/>
      <c r="Z24" s="44"/>
      <c r="AB24" s="44"/>
    </row>
    <row r="25" spans="1:28">
      <c r="A25" s="60">
        <v>311</v>
      </c>
      <c r="B25" s="80" t="s">
        <v>38</v>
      </c>
      <c r="C25" s="122"/>
      <c r="D25" s="178">
        <v>50405</v>
      </c>
      <c r="E25" s="160"/>
      <c r="F25" s="178" t="s">
        <v>79</v>
      </c>
      <c r="H25" s="179">
        <v>-8</v>
      </c>
      <c r="I25" s="60"/>
      <c r="J25" s="108">
        <v>139335557.25</v>
      </c>
      <c r="K25" s="52"/>
      <c r="L25" s="85">
        <v>89962393</v>
      </c>
      <c r="M25" s="81"/>
      <c r="N25" s="85">
        <v>60520009</v>
      </c>
      <c r="O25" s="81"/>
      <c r="P25" s="85">
        <v>2607794</v>
      </c>
      <c r="Q25" s="78"/>
      <c r="R25" s="170">
        <f t="shared" ref="R25:R30" si="3">ROUND(P25/J25*100,2)</f>
        <v>1.87</v>
      </c>
      <c r="S25" s="45"/>
      <c r="T25" s="87" t="s">
        <v>44</v>
      </c>
      <c r="U25" s="177"/>
      <c r="V25" s="161">
        <f t="shared" si="2"/>
        <v>23.207358019843593</v>
      </c>
      <c r="W25" s="52"/>
      <c r="X25" s="161"/>
      <c r="Z25" s="44"/>
      <c r="AB25" s="44"/>
    </row>
    <row r="26" spans="1:28">
      <c r="A26" s="60">
        <v>312</v>
      </c>
      <c r="B26" s="80" t="s">
        <v>39</v>
      </c>
      <c r="C26" s="122"/>
      <c r="D26" s="178">
        <v>50405</v>
      </c>
      <c r="E26" s="160"/>
      <c r="F26" s="178" t="s">
        <v>80</v>
      </c>
      <c r="H26" s="179">
        <v>-7</v>
      </c>
      <c r="I26" s="60"/>
      <c r="J26" s="108">
        <v>695882280.73000002</v>
      </c>
      <c r="K26" s="52"/>
      <c r="L26" s="85">
        <v>307221174</v>
      </c>
      <c r="M26" s="81"/>
      <c r="N26" s="85">
        <v>437372866</v>
      </c>
      <c r="O26" s="81"/>
      <c r="P26" s="85">
        <v>19874604</v>
      </c>
      <c r="Q26" s="78"/>
      <c r="R26" s="170">
        <f t="shared" si="3"/>
        <v>2.86</v>
      </c>
      <c r="S26" s="45"/>
      <c r="T26" s="87" t="s">
        <v>44</v>
      </c>
      <c r="U26" s="182"/>
      <c r="V26" s="161">
        <f t="shared" si="2"/>
        <v>22.006620408638078</v>
      </c>
      <c r="W26" s="52"/>
      <c r="X26" s="161"/>
      <c r="Z26" s="44"/>
      <c r="AB26" s="44"/>
    </row>
    <row r="27" spans="1:28">
      <c r="A27" s="60">
        <v>314</v>
      </c>
      <c r="B27" s="80" t="s">
        <v>40</v>
      </c>
      <c r="C27" s="122"/>
      <c r="D27" s="178">
        <v>50405</v>
      </c>
      <c r="E27" s="160"/>
      <c r="F27" s="178" t="s">
        <v>81</v>
      </c>
      <c r="H27" s="179">
        <v>-8</v>
      </c>
      <c r="I27" s="60"/>
      <c r="J27" s="108">
        <v>212082398.66999999</v>
      </c>
      <c r="K27" s="52"/>
      <c r="L27" s="85">
        <v>74267332</v>
      </c>
      <c r="M27" s="81"/>
      <c r="N27" s="85">
        <v>154781659</v>
      </c>
      <c r="O27" s="81"/>
      <c r="P27" s="85">
        <v>7117884</v>
      </c>
      <c r="Q27" s="78"/>
      <c r="R27" s="170">
        <f t="shared" si="3"/>
        <v>3.36</v>
      </c>
      <c r="S27" s="45"/>
      <c r="T27" s="87" t="s">
        <v>44</v>
      </c>
      <c r="U27" s="182"/>
      <c r="V27" s="161">
        <f t="shared" si="2"/>
        <v>21.745459605691803</v>
      </c>
      <c r="W27" s="52"/>
      <c r="X27" s="161"/>
      <c r="Z27" s="44"/>
      <c r="AB27" s="44"/>
    </row>
    <row r="28" spans="1:28">
      <c r="A28" s="60">
        <v>315</v>
      </c>
      <c r="B28" s="80" t="s">
        <v>41</v>
      </c>
      <c r="C28" s="122"/>
      <c r="D28" s="178">
        <v>50405</v>
      </c>
      <c r="E28" s="160"/>
      <c r="F28" s="178" t="s">
        <v>75</v>
      </c>
      <c r="H28" s="179">
        <v>-7</v>
      </c>
      <c r="I28" s="60"/>
      <c r="J28" s="108">
        <v>58392863.579999998</v>
      </c>
      <c r="K28" s="52"/>
      <c r="L28" s="85">
        <v>37168748</v>
      </c>
      <c r="M28" s="81"/>
      <c r="N28" s="85">
        <v>25311616</v>
      </c>
      <c r="O28" s="81"/>
      <c r="P28" s="85">
        <v>1128566</v>
      </c>
      <c r="Q28" s="78"/>
      <c r="R28" s="170">
        <f t="shared" si="3"/>
        <v>1.93</v>
      </c>
      <c r="S28" s="45"/>
      <c r="T28" s="87" t="s">
        <v>44</v>
      </c>
      <c r="U28" s="177"/>
      <c r="V28" s="161">
        <f t="shared" si="2"/>
        <v>22.428122059321296</v>
      </c>
      <c r="W28" s="52"/>
      <c r="X28" s="161"/>
      <c r="Z28" s="44"/>
      <c r="AB28" s="44"/>
    </row>
    <row r="29" spans="1:28">
      <c r="A29" s="60">
        <v>316</v>
      </c>
      <c r="B29" s="80" t="s">
        <v>42</v>
      </c>
      <c r="C29" s="122"/>
      <c r="D29" s="178">
        <v>50405</v>
      </c>
      <c r="E29" s="160"/>
      <c r="F29" s="178" t="s">
        <v>76</v>
      </c>
      <c r="H29" s="179">
        <v>-8</v>
      </c>
      <c r="I29" s="60"/>
      <c r="J29" s="108">
        <v>3580470.8</v>
      </c>
      <c r="K29" s="52"/>
      <c r="L29" s="85">
        <v>1803483</v>
      </c>
      <c r="M29" s="81"/>
      <c r="N29" s="85">
        <v>2063425</v>
      </c>
      <c r="O29" s="81"/>
      <c r="P29" s="85">
        <v>111544</v>
      </c>
      <c r="Q29" s="78"/>
      <c r="R29" s="170">
        <f t="shared" si="3"/>
        <v>3.12</v>
      </c>
      <c r="S29" s="45"/>
      <c r="T29" s="87" t="s">
        <v>44</v>
      </c>
      <c r="U29" s="177"/>
      <c r="V29" s="161">
        <f t="shared" si="2"/>
        <v>18.498753854980993</v>
      </c>
      <c r="W29" s="52"/>
      <c r="X29" s="161"/>
      <c r="Z29" s="44"/>
      <c r="AB29" s="44"/>
    </row>
    <row r="30" spans="1:28" ht="13.5" thickBot="1">
      <c r="A30" s="60"/>
      <c r="B30" s="89" t="s">
        <v>43</v>
      </c>
      <c r="C30" s="160"/>
      <c r="D30" s="162"/>
      <c r="E30" s="160"/>
      <c r="H30" s="120"/>
      <c r="I30" s="60"/>
      <c r="J30" s="180">
        <f>+SUBTOTAL(9,J24:J29)</f>
        <v>1109554682.1299999</v>
      </c>
      <c r="K30" s="99"/>
      <c r="L30" s="91">
        <f>+SUBTOTAL(9,L24:L29)</f>
        <v>510612359</v>
      </c>
      <c r="M30" s="85"/>
      <c r="N30" s="91">
        <f>+SUBTOTAL(9,N24:N29)</f>
        <v>680141457</v>
      </c>
      <c r="O30" s="85"/>
      <c r="P30" s="91">
        <f>+SUBTOTAL(9,P24:P29)</f>
        <v>30844220</v>
      </c>
      <c r="Q30" s="78"/>
      <c r="R30" s="171">
        <f t="shared" si="3"/>
        <v>2.78</v>
      </c>
      <c r="S30" s="45"/>
      <c r="T30" s="87" t="s">
        <v>44</v>
      </c>
      <c r="U30" s="177"/>
      <c r="V30" s="121"/>
      <c r="W30" s="52"/>
      <c r="X30" s="161"/>
      <c r="Z30" s="44"/>
      <c r="AB30" s="44"/>
    </row>
    <row r="31" spans="1:28">
      <c r="X31" s="121"/>
      <c r="Z31" s="44"/>
      <c r="AB31" s="44"/>
    </row>
    <row r="32" spans="1:28">
      <c r="J32" s="47">
        <f>J30-J24</f>
        <v>1109273571.03</v>
      </c>
      <c r="X32" s="121"/>
      <c r="Z32" s="44"/>
      <c r="AB32" s="44"/>
    </row>
    <row r="33" spans="16:28">
      <c r="P33" s="184"/>
      <c r="X33" s="121"/>
      <c r="Z33" s="44"/>
      <c r="AB33" s="44"/>
    </row>
    <row r="34" spans="16:28">
      <c r="P34" s="185"/>
      <c r="X34" s="121"/>
      <c r="Z34" s="44"/>
      <c r="AB34" s="44"/>
    </row>
  </sheetData>
  <printOptions horizontalCentered="1"/>
  <pageMargins left="0.3" right="0.3" top="0.67" bottom="0.6" header="0.27" footer="0.22"/>
  <pageSetup scale="61" orientation="landscape" r:id="rId1"/>
  <headerFooter alignWithMargins="0">
    <oddFooter>&amp;C&amp;A</oddFooter>
  </headerFooter>
  <rowBreaks count="1" manualBreakCount="1">
    <brk id="22" max="25" man="1"/>
  </rowBreaks>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16"/>
  <sheetViews>
    <sheetView workbookViewId="0">
      <selection activeCell="E20" sqref="E20"/>
    </sheetView>
  </sheetViews>
  <sheetFormatPr defaultColWidth="9.140625" defaultRowHeight="12.75"/>
  <cols>
    <col min="1" max="1" width="8.85546875" customWidth="1"/>
    <col min="2" max="2" width="32.42578125" customWidth="1"/>
    <col min="3" max="3" width="2.7109375" customWidth="1"/>
    <col min="4" max="4" width="12.7109375" bestFit="1" customWidth="1"/>
    <col min="5" max="5" width="2.7109375" customWidth="1"/>
    <col min="6" max="6" width="10.7109375" bestFit="1" customWidth="1"/>
    <col min="7" max="7" width="2.7109375" customWidth="1"/>
    <col min="8" max="8" width="9.85546875" bestFit="1" customWidth="1"/>
    <col min="9" max="9" width="2.7109375" customWidth="1"/>
    <col min="10" max="10" width="18.85546875" bestFit="1" customWidth="1"/>
    <col min="11" max="11" width="2.7109375" customWidth="1"/>
    <col min="12" max="12" width="18.42578125" bestFit="1" customWidth="1"/>
    <col min="13" max="13" width="2.7109375" customWidth="1"/>
    <col min="14" max="14" width="15" bestFit="1" customWidth="1"/>
    <col min="15" max="15" width="2.7109375" customWidth="1"/>
    <col min="16" max="16" width="15" bestFit="1" customWidth="1"/>
    <col min="17" max="17" width="2.7109375" customWidth="1"/>
    <col min="18" max="18" width="9.85546875" bestFit="1" customWidth="1"/>
    <col min="19" max="19" width="2.7109375" customWidth="1"/>
    <col min="20" max="20" width="12.140625" bestFit="1" customWidth="1"/>
    <col min="21" max="21" width="2.28515625" customWidth="1"/>
  </cols>
  <sheetData>
    <row r="1" spans="1:22">
      <c r="A1" s="51" t="s">
        <v>0</v>
      </c>
      <c r="B1" s="187"/>
      <c r="C1" s="187"/>
      <c r="D1" s="187"/>
      <c r="E1" s="187"/>
      <c r="F1" s="187"/>
      <c r="G1" s="187"/>
      <c r="H1" s="188"/>
      <c r="I1" s="186"/>
      <c r="J1" s="186"/>
      <c r="K1" s="187"/>
      <c r="L1" s="189"/>
      <c r="M1" s="189"/>
      <c r="N1" s="189"/>
      <c r="O1" s="186"/>
      <c r="P1" s="189"/>
      <c r="Q1" s="190"/>
      <c r="R1" s="191"/>
      <c r="S1" s="186"/>
      <c r="T1" s="192"/>
    </row>
    <row r="2" spans="1:22">
      <c r="A2" s="51" t="s">
        <v>98</v>
      </c>
      <c r="B2" s="187"/>
      <c r="C2" s="187"/>
      <c r="D2" s="187"/>
      <c r="E2" s="187"/>
      <c r="F2" s="187"/>
      <c r="G2" s="187"/>
      <c r="H2" s="188"/>
      <c r="I2" s="186"/>
      <c r="J2" s="186"/>
      <c r="K2" s="187"/>
      <c r="L2" s="189"/>
      <c r="M2" s="189"/>
      <c r="N2" s="189"/>
      <c r="O2" s="186"/>
      <c r="P2" s="189"/>
      <c r="Q2" s="190"/>
      <c r="R2" s="191"/>
      <c r="S2" s="186"/>
      <c r="T2" s="192"/>
    </row>
    <row r="3" spans="1:22">
      <c r="A3" s="51" t="s">
        <v>120</v>
      </c>
      <c r="B3" s="187"/>
      <c r="C3" s="187"/>
      <c r="D3" s="187"/>
      <c r="E3" s="187"/>
      <c r="F3" s="187"/>
      <c r="G3" s="187"/>
      <c r="H3" s="188"/>
      <c r="I3" s="186"/>
      <c r="J3" s="186"/>
      <c r="K3" s="187"/>
      <c r="L3" s="189"/>
      <c r="M3" s="189"/>
      <c r="N3" s="189"/>
      <c r="O3" s="186"/>
      <c r="P3" s="189"/>
      <c r="Q3" s="190"/>
      <c r="R3" s="191"/>
      <c r="S3" s="186"/>
      <c r="T3" s="192"/>
    </row>
    <row r="4" spans="1:22">
      <c r="A4" s="51" t="s">
        <v>122</v>
      </c>
      <c r="B4" s="187"/>
      <c r="C4" s="187"/>
      <c r="D4" s="187"/>
      <c r="E4" s="187"/>
      <c r="F4" s="187"/>
      <c r="G4" s="187"/>
      <c r="H4" s="188"/>
      <c r="I4" s="186"/>
      <c r="J4" s="186"/>
      <c r="K4" s="187"/>
      <c r="L4" s="189"/>
      <c r="M4" s="189"/>
      <c r="N4" s="189"/>
      <c r="O4" s="186"/>
      <c r="P4" s="189"/>
      <c r="Q4" s="190"/>
      <c r="R4" s="191"/>
      <c r="S4" s="186"/>
      <c r="T4" s="192"/>
    </row>
    <row r="5" spans="1:22">
      <c r="A5" s="51" t="s">
        <v>139</v>
      </c>
      <c r="B5" s="187"/>
      <c r="C5" s="187"/>
      <c r="D5" s="187"/>
      <c r="E5" s="187"/>
      <c r="F5" s="187"/>
      <c r="G5" s="187"/>
      <c r="H5" s="188"/>
      <c r="I5" s="186"/>
      <c r="J5" s="186"/>
      <c r="K5" s="187"/>
      <c r="L5" s="189"/>
      <c r="M5" s="189"/>
      <c r="N5" s="189"/>
      <c r="O5" s="186"/>
      <c r="P5" s="189"/>
      <c r="Q5" s="190"/>
      <c r="R5" s="191"/>
      <c r="S5" s="186"/>
      <c r="T5" s="192"/>
    </row>
    <row r="6" spans="1:22">
      <c r="A6" s="186"/>
      <c r="B6" s="187"/>
      <c r="C6" s="187"/>
      <c r="D6" s="187"/>
      <c r="E6" s="187"/>
      <c r="F6" s="187"/>
      <c r="G6" s="187"/>
      <c r="H6" s="188"/>
      <c r="I6" s="186"/>
      <c r="J6" s="186"/>
      <c r="K6" s="187"/>
      <c r="L6" s="189"/>
      <c r="M6" s="189"/>
      <c r="N6" s="189"/>
      <c r="O6" s="186"/>
      <c r="P6" s="189"/>
      <c r="Q6" s="190"/>
      <c r="R6" s="191"/>
      <c r="S6" s="186"/>
      <c r="T6" s="192"/>
    </row>
    <row r="7" spans="1:22">
      <c r="A7" s="193"/>
      <c r="B7" s="194"/>
      <c r="C7" s="195"/>
      <c r="D7" s="195"/>
      <c r="E7" s="195"/>
      <c r="F7" s="130"/>
      <c r="G7" s="130"/>
      <c r="H7" s="196"/>
      <c r="I7" s="193"/>
      <c r="J7" s="132"/>
      <c r="K7" s="194"/>
      <c r="L7" s="197"/>
      <c r="M7" s="197"/>
      <c r="N7" s="197"/>
      <c r="O7" s="193"/>
      <c r="P7" s="197"/>
      <c r="Q7" s="198"/>
      <c r="R7" s="199"/>
      <c r="S7" s="193"/>
      <c r="T7" s="200"/>
    </row>
    <row r="8" spans="1:22">
      <c r="A8" s="126"/>
      <c r="B8" s="130"/>
      <c r="C8" s="130"/>
      <c r="D8" s="54" t="s">
        <v>100</v>
      </c>
      <c r="E8" s="130"/>
      <c r="F8" s="54"/>
      <c r="G8" s="54"/>
      <c r="H8" s="55" t="s">
        <v>59</v>
      </c>
      <c r="I8" s="126"/>
      <c r="J8" s="61"/>
      <c r="K8" s="54"/>
      <c r="L8" s="55" t="s">
        <v>60</v>
      </c>
      <c r="M8" s="55"/>
      <c r="N8" s="55" t="s">
        <v>65</v>
      </c>
      <c r="O8" s="55"/>
      <c r="P8" s="56" t="s">
        <v>24</v>
      </c>
      <c r="Q8" s="57"/>
      <c r="R8" s="58"/>
      <c r="S8" s="57"/>
      <c r="T8" s="114" t="s">
        <v>61</v>
      </c>
    </row>
    <row r="9" spans="1:22">
      <c r="A9" s="126"/>
      <c r="B9" s="130"/>
      <c r="C9" s="54"/>
      <c r="D9" s="54" t="s">
        <v>101</v>
      </c>
      <c r="E9" s="201"/>
      <c r="F9" s="54" t="s">
        <v>62</v>
      </c>
      <c r="G9" s="54"/>
      <c r="H9" s="55" t="s">
        <v>63</v>
      </c>
      <c r="I9" s="126"/>
      <c r="J9" s="61" t="s">
        <v>25</v>
      </c>
      <c r="K9" s="54"/>
      <c r="L9" s="55" t="s">
        <v>64</v>
      </c>
      <c r="M9" s="55"/>
      <c r="N9" s="55" t="s">
        <v>60</v>
      </c>
      <c r="O9" s="55"/>
      <c r="P9" s="62" t="s">
        <v>26</v>
      </c>
      <c r="Q9" s="63"/>
      <c r="R9" s="64" t="s">
        <v>27</v>
      </c>
      <c r="S9" s="73"/>
      <c r="T9" s="114" t="s">
        <v>65</v>
      </c>
    </row>
    <row r="10" spans="1:22">
      <c r="A10" s="202"/>
      <c r="B10" s="203" t="s">
        <v>4</v>
      </c>
      <c r="C10" s="116"/>
      <c r="D10" s="116" t="s">
        <v>28</v>
      </c>
      <c r="E10" s="204"/>
      <c r="F10" s="116" t="s">
        <v>66</v>
      </c>
      <c r="G10" s="54"/>
      <c r="H10" s="68" t="s">
        <v>67</v>
      </c>
      <c r="I10" s="202"/>
      <c r="J10" s="67" t="s">
        <v>29</v>
      </c>
      <c r="K10" s="54"/>
      <c r="L10" s="68" t="s">
        <v>68</v>
      </c>
      <c r="M10" s="55"/>
      <c r="N10" s="68" t="s">
        <v>112</v>
      </c>
      <c r="O10" s="55"/>
      <c r="P10" s="68" t="s">
        <v>30</v>
      </c>
      <c r="Q10" s="54"/>
      <c r="R10" s="69" t="s">
        <v>31</v>
      </c>
      <c r="S10" s="118"/>
      <c r="T10" s="119" t="s">
        <v>28</v>
      </c>
      <c r="V10" s="70" t="s">
        <v>32</v>
      </c>
    </row>
    <row r="11" spans="1:22">
      <c r="A11" s="205"/>
      <c r="B11" s="206">
        <v>-1</v>
      </c>
      <c r="C11" s="207"/>
      <c r="D11" s="207">
        <v>-2</v>
      </c>
      <c r="E11" s="207"/>
      <c r="F11" s="55">
        <v>-3</v>
      </c>
      <c r="G11" s="55"/>
      <c r="H11" s="55">
        <v>-4</v>
      </c>
      <c r="I11" s="205"/>
      <c r="J11" s="71">
        <v>-5</v>
      </c>
      <c r="K11" s="55"/>
      <c r="L11" s="55">
        <v>-6</v>
      </c>
      <c r="M11" s="55"/>
      <c r="N11" s="55">
        <v>-7</v>
      </c>
      <c r="O11" s="55"/>
      <c r="P11" s="55">
        <v>-8</v>
      </c>
      <c r="Q11" s="55"/>
      <c r="R11" s="55">
        <v>-9</v>
      </c>
      <c r="S11" s="55"/>
      <c r="T11" s="55">
        <v>-10</v>
      </c>
    </row>
    <row r="12" spans="1:22">
      <c r="A12" s="126"/>
      <c r="B12" s="137"/>
      <c r="C12" s="129"/>
      <c r="D12" s="129"/>
      <c r="E12" s="129"/>
      <c r="F12" s="130"/>
      <c r="G12" s="130"/>
      <c r="H12" s="131"/>
      <c r="I12" s="126"/>
      <c r="J12" s="126"/>
      <c r="K12" s="130"/>
      <c r="L12" s="129"/>
      <c r="M12" s="129"/>
      <c r="N12" s="129"/>
      <c r="O12" s="126"/>
      <c r="P12" s="129"/>
      <c r="Q12" s="134"/>
      <c r="R12" s="208"/>
      <c r="S12" s="126"/>
      <c r="T12" s="209"/>
    </row>
    <row r="13" spans="1:22">
      <c r="A13" s="210" t="s">
        <v>69</v>
      </c>
      <c r="B13" s="211"/>
      <c r="C13" s="128"/>
      <c r="D13" s="128"/>
      <c r="E13" s="128"/>
      <c r="F13" s="130"/>
      <c r="G13" s="130"/>
      <c r="H13" s="131"/>
      <c r="I13" s="126"/>
      <c r="J13" s="132"/>
      <c r="K13" s="130"/>
      <c r="L13" s="129"/>
      <c r="M13" s="129"/>
      <c r="N13" s="129"/>
      <c r="O13" s="126"/>
      <c r="P13" s="129"/>
      <c r="Q13" s="134"/>
      <c r="R13" s="208"/>
      <c r="S13" s="126"/>
      <c r="T13" s="209"/>
    </row>
    <row r="14" spans="1:22">
      <c r="A14" s="210"/>
      <c r="B14" s="211"/>
      <c r="C14" s="128"/>
      <c r="D14" s="128"/>
      <c r="E14" s="128"/>
      <c r="F14" s="130"/>
      <c r="G14" s="130"/>
      <c r="H14" s="131"/>
      <c r="I14" s="126"/>
      <c r="J14" s="132"/>
      <c r="K14" s="130"/>
      <c r="L14" s="129"/>
      <c r="M14" s="129"/>
      <c r="N14" s="129"/>
      <c r="O14" s="126"/>
      <c r="P14" s="129"/>
      <c r="Q14" s="134"/>
      <c r="R14" s="208"/>
      <c r="S14" s="126"/>
      <c r="T14" s="209"/>
    </row>
    <row r="15" spans="1:22" ht="13.5" thickBot="1">
      <c r="A15" s="126"/>
      <c r="B15" s="127" t="s">
        <v>47</v>
      </c>
      <c r="C15" s="128"/>
      <c r="D15" s="129"/>
      <c r="E15" s="128"/>
      <c r="F15" s="130"/>
      <c r="G15" s="130"/>
      <c r="H15" s="131"/>
      <c r="I15" s="126"/>
      <c r="J15" s="132"/>
      <c r="K15" s="130"/>
      <c r="L15" s="133"/>
      <c r="M15" s="133"/>
      <c r="N15" s="133"/>
      <c r="O15" s="133"/>
      <c r="P15" s="133"/>
      <c r="Q15" s="134"/>
      <c r="R15" s="135"/>
      <c r="S15" s="132"/>
      <c r="T15" s="136"/>
      <c r="U15" s="177"/>
    </row>
    <row r="16" spans="1:22">
      <c r="A16" s="126">
        <v>311</v>
      </c>
      <c r="B16" s="137" t="s">
        <v>38</v>
      </c>
      <c r="C16" s="128"/>
      <c r="D16" s="138">
        <v>48579</v>
      </c>
      <c r="E16" s="139"/>
      <c r="F16" s="138" t="s">
        <v>72</v>
      </c>
      <c r="G16" s="130"/>
      <c r="H16" s="140">
        <v>-5</v>
      </c>
      <c r="I16" s="126"/>
      <c r="J16" s="139">
        <v>58645567.130000003</v>
      </c>
      <c r="K16" s="130"/>
      <c r="L16" s="141">
        <v>36602769</v>
      </c>
      <c r="M16" s="133"/>
      <c r="N16" s="141">
        <v>24975076</v>
      </c>
      <c r="O16" s="133"/>
      <c r="P16" s="141">
        <v>1356765</v>
      </c>
      <c r="Q16" s="134"/>
      <c r="R16" s="142">
        <f t="shared" ref="R16:R21" si="0">P16/J16*100</f>
        <v>2.3134996665518646</v>
      </c>
      <c r="S16" s="132"/>
      <c r="T16" s="143">
        <f>N16/P16</f>
        <v>18.407812701536375</v>
      </c>
      <c r="U16" s="177"/>
      <c r="V16" s="87" t="s">
        <v>71</v>
      </c>
    </row>
    <row r="17" spans="1:22">
      <c r="A17" s="126">
        <v>312</v>
      </c>
      <c r="B17" s="137" t="s">
        <v>39</v>
      </c>
      <c r="C17" s="128"/>
      <c r="D17" s="138">
        <v>48579</v>
      </c>
      <c r="E17" s="139"/>
      <c r="F17" s="138" t="s">
        <v>73</v>
      </c>
      <c r="G17" s="130"/>
      <c r="H17" s="140">
        <v>-5</v>
      </c>
      <c r="I17" s="126"/>
      <c r="J17" s="139">
        <v>117788667.31</v>
      </c>
      <c r="K17" s="130"/>
      <c r="L17" s="141">
        <v>67879336</v>
      </c>
      <c r="M17" s="133"/>
      <c r="N17" s="141">
        <v>55798765</v>
      </c>
      <c r="O17" s="133"/>
      <c r="P17" s="141">
        <v>3311755</v>
      </c>
      <c r="Q17" s="134"/>
      <c r="R17" s="142">
        <f t="shared" si="0"/>
        <v>2.8116074964020235</v>
      </c>
      <c r="S17" s="132"/>
      <c r="T17" s="144">
        <f t="shared" ref="T17:T20" si="1">N17/P17</f>
        <v>16.848699556579518</v>
      </c>
      <c r="U17" s="177"/>
      <c r="V17" s="87" t="s">
        <v>71</v>
      </c>
    </row>
    <row r="18" spans="1:22">
      <c r="A18" s="126">
        <v>314</v>
      </c>
      <c r="B18" s="137" t="s">
        <v>40</v>
      </c>
      <c r="C18" s="128"/>
      <c r="D18" s="138">
        <v>48579</v>
      </c>
      <c r="E18" s="139"/>
      <c r="F18" s="138" t="s">
        <v>74</v>
      </c>
      <c r="G18" s="130"/>
      <c r="H18" s="140">
        <v>-6</v>
      </c>
      <c r="I18" s="126"/>
      <c r="J18" s="139">
        <v>34006214.119999997</v>
      </c>
      <c r="K18" s="130"/>
      <c r="L18" s="141">
        <v>16732869</v>
      </c>
      <c r="M18" s="133"/>
      <c r="N18" s="141">
        <v>19313718</v>
      </c>
      <c r="O18" s="133"/>
      <c r="P18" s="141">
        <v>1135973</v>
      </c>
      <c r="Q18" s="134"/>
      <c r="R18" s="142">
        <f t="shared" si="0"/>
        <v>3.3404865239965149</v>
      </c>
      <c r="S18" s="132"/>
      <c r="T18" s="144">
        <f t="shared" si="1"/>
        <v>17.001916418788124</v>
      </c>
      <c r="U18" s="177"/>
      <c r="V18" s="87" t="s">
        <v>71</v>
      </c>
    </row>
    <row r="19" spans="1:22">
      <c r="A19" s="126">
        <v>315</v>
      </c>
      <c r="B19" s="137" t="s">
        <v>41</v>
      </c>
      <c r="C19" s="128"/>
      <c r="D19" s="138">
        <v>48579</v>
      </c>
      <c r="E19" s="139"/>
      <c r="F19" s="138" t="s">
        <v>75</v>
      </c>
      <c r="G19" s="130"/>
      <c r="H19" s="140">
        <v>-4</v>
      </c>
      <c r="I19" s="126"/>
      <c r="J19" s="139">
        <v>8893886.2200000007</v>
      </c>
      <c r="K19" s="130"/>
      <c r="L19" s="141">
        <v>5755599</v>
      </c>
      <c r="M19" s="133"/>
      <c r="N19" s="141">
        <v>3494043</v>
      </c>
      <c r="O19" s="133"/>
      <c r="P19" s="141">
        <v>191894</v>
      </c>
      <c r="Q19" s="134"/>
      <c r="R19" s="142">
        <f t="shared" si="0"/>
        <v>2.1575945009109865</v>
      </c>
      <c r="S19" s="132"/>
      <c r="T19" s="144">
        <f t="shared" si="1"/>
        <v>18.208193064921257</v>
      </c>
      <c r="U19" s="177"/>
      <c r="V19" s="87" t="s">
        <v>71</v>
      </c>
    </row>
    <row r="20" spans="1:22" ht="13.5" thickBot="1">
      <c r="A20" s="126">
        <v>316</v>
      </c>
      <c r="B20" s="137" t="s">
        <v>42</v>
      </c>
      <c r="C20" s="128"/>
      <c r="D20" s="138">
        <v>48579</v>
      </c>
      <c r="E20" s="139"/>
      <c r="F20" s="138" t="s">
        <v>76</v>
      </c>
      <c r="G20" s="130"/>
      <c r="H20" s="140">
        <v>-6</v>
      </c>
      <c r="I20" s="126"/>
      <c r="J20" s="139">
        <v>2124534.92</v>
      </c>
      <c r="K20" s="130"/>
      <c r="L20" s="141">
        <v>1172343</v>
      </c>
      <c r="M20" s="133"/>
      <c r="N20" s="141">
        <v>1079664</v>
      </c>
      <c r="O20" s="133"/>
      <c r="P20" s="141">
        <v>68885</v>
      </c>
      <c r="Q20" s="134"/>
      <c r="R20" s="142">
        <f t="shared" si="0"/>
        <v>3.242356684822107</v>
      </c>
      <c r="S20" s="132"/>
      <c r="T20" s="145">
        <f t="shared" si="1"/>
        <v>15.673426725702257</v>
      </c>
      <c r="U20" s="177"/>
      <c r="V20" s="87" t="s">
        <v>71</v>
      </c>
    </row>
    <row r="21" spans="1:22">
      <c r="A21" s="126"/>
      <c r="B21" s="146" t="s">
        <v>48</v>
      </c>
      <c r="C21" s="139"/>
      <c r="D21" s="147"/>
      <c r="E21" s="139"/>
      <c r="F21" s="130"/>
      <c r="G21" s="130"/>
      <c r="H21" s="131"/>
      <c r="I21" s="126"/>
      <c r="J21" s="172">
        <f>+SUBTOTAL(9,J15:J20)</f>
        <v>221458869.69999999</v>
      </c>
      <c r="K21" s="148"/>
      <c r="L21" s="149">
        <f>+SUBTOTAL(9,L15:L20)</f>
        <v>128142916</v>
      </c>
      <c r="M21" s="141"/>
      <c r="N21" s="149">
        <f>+SUBTOTAL(9,N15:N20)</f>
        <v>104661266</v>
      </c>
      <c r="O21" s="141"/>
      <c r="P21" s="149">
        <f>+SUBTOTAL(9,P15:P20)</f>
        <v>6065272</v>
      </c>
      <c r="Q21" s="134"/>
      <c r="R21" s="135">
        <f t="shared" si="0"/>
        <v>2.7387803469855787</v>
      </c>
      <c r="S21" s="132"/>
      <c r="T21" s="136"/>
      <c r="U21" s="177"/>
    </row>
    <row r="22" spans="1:22">
      <c r="A22" s="126"/>
      <c r="B22" s="137"/>
      <c r="C22" s="128"/>
      <c r="D22" s="129"/>
      <c r="E22" s="128"/>
      <c r="F22" s="130"/>
      <c r="G22" s="130"/>
      <c r="H22" s="131"/>
      <c r="I22" s="126"/>
      <c r="J22" s="128"/>
      <c r="K22" s="130"/>
      <c r="L22" s="133"/>
      <c r="M22" s="133"/>
      <c r="N22" s="133"/>
      <c r="O22" s="133"/>
      <c r="P22" s="133"/>
      <c r="Q22" s="134"/>
      <c r="R22" s="135"/>
      <c r="S22" s="132"/>
      <c r="T22" s="136"/>
      <c r="U22" s="177"/>
    </row>
    <row r="23" spans="1:22" ht="13.5" thickBot="1">
      <c r="A23" s="126"/>
      <c r="B23" s="127" t="s">
        <v>35</v>
      </c>
      <c r="C23" s="128"/>
      <c r="D23" s="129"/>
      <c r="E23" s="128"/>
      <c r="F23" s="130"/>
      <c r="G23" s="130"/>
      <c r="H23" s="131"/>
      <c r="I23" s="126"/>
      <c r="J23" s="128"/>
      <c r="K23" s="130"/>
      <c r="L23" s="133"/>
      <c r="M23" s="133"/>
      <c r="N23" s="133"/>
      <c r="O23" s="133"/>
      <c r="P23" s="133"/>
      <c r="Q23" s="134"/>
      <c r="R23" s="135"/>
      <c r="S23" s="132"/>
      <c r="T23" s="136"/>
      <c r="U23" s="177"/>
    </row>
    <row r="24" spans="1:22">
      <c r="A24" s="126">
        <v>310.2</v>
      </c>
      <c r="B24" s="137" t="s">
        <v>36</v>
      </c>
      <c r="C24" s="128"/>
      <c r="D24" s="138">
        <v>46022</v>
      </c>
      <c r="E24" s="139"/>
      <c r="F24" s="138" t="s">
        <v>70</v>
      </c>
      <c r="G24" s="130"/>
      <c r="H24" s="140">
        <v>0</v>
      </c>
      <c r="I24" s="126"/>
      <c r="J24" s="139">
        <v>281111.09999999998</v>
      </c>
      <c r="K24" s="130"/>
      <c r="L24" s="141">
        <v>199189</v>
      </c>
      <c r="M24" s="133"/>
      <c r="N24" s="141">
        <v>81922</v>
      </c>
      <c r="O24" s="133"/>
      <c r="P24" s="141">
        <v>6827</v>
      </c>
      <c r="Q24" s="134"/>
      <c r="R24" s="142">
        <f t="shared" ref="R24:R30" si="2">P24/J24*100</f>
        <v>2.4285771710900068</v>
      </c>
      <c r="S24" s="132"/>
      <c r="T24" s="143">
        <f t="shared" ref="T24:T29" si="3">N24/P24</f>
        <v>11.999707045554416</v>
      </c>
      <c r="U24" s="177"/>
      <c r="V24" s="87" t="s">
        <v>52</v>
      </c>
    </row>
    <row r="25" spans="1:22">
      <c r="A25" s="126">
        <v>311</v>
      </c>
      <c r="B25" s="137" t="s">
        <v>38</v>
      </c>
      <c r="C25" s="128"/>
      <c r="D25" s="138">
        <v>46022</v>
      </c>
      <c r="E25" s="139"/>
      <c r="F25" s="138" t="s">
        <v>72</v>
      </c>
      <c r="G25" s="130"/>
      <c r="H25" s="140">
        <v>-7</v>
      </c>
      <c r="I25" s="126"/>
      <c r="J25" s="139">
        <v>139335557.25</v>
      </c>
      <c r="K25" s="130"/>
      <c r="L25" s="141">
        <v>96945245</v>
      </c>
      <c r="M25" s="133"/>
      <c r="N25" s="141">
        <v>52143801</v>
      </c>
      <c r="O25" s="133"/>
      <c r="P25" s="141">
        <v>4439569</v>
      </c>
      <c r="Q25" s="134"/>
      <c r="R25" s="142">
        <f t="shared" si="2"/>
        <v>3.1862426846539922</v>
      </c>
      <c r="S25" s="132"/>
      <c r="T25" s="144">
        <f t="shared" si="3"/>
        <v>11.745239459055597</v>
      </c>
      <c r="U25" s="177"/>
      <c r="V25" s="87" t="s">
        <v>52</v>
      </c>
    </row>
    <row r="26" spans="1:22">
      <c r="A26" s="126">
        <v>312</v>
      </c>
      <c r="B26" s="137" t="s">
        <v>39</v>
      </c>
      <c r="C26" s="128"/>
      <c r="D26" s="138">
        <v>46022</v>
      </c>
      <c r="E26" s="139"/>
      <c r="F26" s="138" t="s">
        <v>73</v>
      </c>
      <c r="G26" s="130"/>
      <c r="H26" s="140">
        <v>-6</v>
      </c>
      <c r="I26" s="126"/>
      <c r="J26" s="139">
        <v>695882280.73000002</v>
      </c>
      <c r="K26" s="130"/>
      <c r="L26" s="141">
        <v>352258662</v>
      </c>
      <c r="M26" s="133"/>
      <c r="N26" s="141">
        <v>385376556</v>
      </c>
      <c r="O26" s="133"/>
      <c r="P26" s="141">
        <v>33771491</v>
      </c>
      <c r="Q26" s="134"/>
      <c r="R26" s="142">
        <f t="shared" si="2"/>
        <v>4.8530465475529505</v>
      </c>
      <c r="S26" s="132"/>
      <c r="T26" s="144">
        <f t="shared" si="3"/>
        <v>11.411298245611958</v>
      </c>
      <c r="U26" s="177"/>
      <c r="V26" s="87" t="s">
        <v>52</v>
      </c>
    </row>
    <row r="27" spans="1:22">
      <c r="A27" s="126">
        <v>314</v>
      </c>
      <c r="B27" s="137" t="s">
        <v>40</v>
      </c>
      <c r="C27" s="128"/>
      <c r="D27" s="138">
        <v>46022</v>
      </c>
      <c r="E27" s="139"/>
      <c r="F27" s="138" t="s">
        <v>74</v>
      </c>
      <c r="G27" s="130"/>
      <c r="H27" s="140">
        <v>-7</v>
      </c>
      <c r="I27" s="126"/>
      <c r="J27" s="139">
        <v>212082398.66999999</v>
      </c>
      <c r="K27" s="130"/>
      <c r="L27" s="141">
        <v>86225795</v>
      </c>
      <c r="M27" s="133"/>
      <c r="N27" s="141">
        <v>140702372</v>
      </c>
      <c r="O27" s="133"/>
      <c r="P27" s="141">
        <v>12253422</v>
      </c>
      <c r="Q27" s="134"/>
      <c r="R27" s="142">
        <f t="shared" si="2"/>
        <v>5.7776704134067787</v>
      </c>
      <c r="S27" s="132"/>
      <c r="T27" s="144">
        <f t="shared" si="3"/>
        <v>11.482700261200504</v>
      </c>
      <c r="U27" s="177"/>
      <c r="V27" s="87" t="s">
        <v>52</v>
      </c>
    </row>
    <row r="28" spans="1:22">
      <c r="A28" s="126">
        <v>315</v>
      </c>
      <c r="B28" s="137" t="s">
        <v>41</v>
      </c>
      <c r="C28" s="128"/>
      <c r="D28" s="138">
        <v>46022</v>
      </c>
      <c r="E28" s="139"/>
      <c r="F28" s="138" t="s">
        <v>75</v>
      </c>
      <c r="G28" s="130"/>
      <c r="H28" s="140">
        <v>-6</v>
      </c>
      <c r="I28" s="126"/>
      <c r="J28" s="139">
        <v>58392863.579999998</v>
      </c>
      <c r="K28" s="130"/>
      <c r="L28" s="141">
        <v>39021588</v>
      </c>
      <c r="M28" s="133"/>
      <c r="N28" s="141">
        <v>22874847</v>
      </c>
      <c r="O28" s="133"/>
      <c r="P28" s="141">
        <v>1959662</v>
      </c>
      <c r="Q28" s="134"/>
      <c r="R28" s="142">
        <f t="shared" si="2"/>
        <v>3.3559957156668698</v>
      </c>
      <c r="S28" s="132"/>
      <c r="T28" s="144">
        <f t="shared" si="3"/>
        <v>11.672853277759124</v>
      </c>
      <c r="U28" s="177"/>
      <c r="V28" s="87" t="s">
        <v>52</v>
      </c>
    </row>
    <row r="29" spans="1:22" ht="13.5" thickBot="1">
      <c r="A29" s="126">
        <v>316</v>
      </c>
      <c r="B29" s="137" t="s">
        <v>42</v>
      </c>
      <c r="C29" s="128"/>
      <c r="D29" s="138">
        <v>46022</v>
      </c>
      <c r="E29" s="139"/>
      <c r="F29" s="138" t="s">
        <v>76</v>
      </c>
      <c r="G29" s="130"/>
      <c r="H29" s="140">
        <v>-7</v>
      </c>
      <c r="I29" s="126"/>
      <c r="J29" s="139">
        <v>3580470.8</v>
      </c>
      <c r="K29" s="130"/>
      <c r="L29" s="141">
        <v>2038103</v>
      </c>
      <c r="M29" s="133"/>
      <c r="N29" s="141">
        <v>1793001</v>
      </c>
      <c r="O29" s="133"/>
      <c r="P29" s="141">
        <v>168517</v>
      </c>
      <c r="Q29" s="134"/>
      <c r="R29" s="142">
        <f t="shared" si="2"/>
        <v>4.7065598188930915</v>
      </c>
      <c r="S29" s="132"/>
      <c r="T29" s="145">
        <f t="shared" si="3"/>
        <v>10.639882029706202</v>
      </c>
      <c r="U29" s="177"/>
      <c r="V29" s="87" t="s">
        <v>52</v>
      </c>
    </row>
    <row r="30" spans="1:22">
      <c r="A30" s="126"/>
      <c r="B30" s="146" t="s">
        <v>43</v>
      </c>
      <c r="C30" s="139"/>
      <c r="D30" s="147"/>
      <c r="E30" s="139"/>
      <c r="F30" s="130"/>
      <c r="G30" s="130"/>
      <c r="H30" s="131"/>
      <c r="I30" s="126"/>
      <c r="J30" s="172">
        <f>+SUBTOTAL(9,J24:J29)</f>
        <v>1109554682.1299999</v>
      </c>
      <c r="K30" s="148"/>
      <c r="L30" s="149">
        <f>+SUBTOTAL(9,L24:L29)</f>
        <v>576688582</v>
      </c>
      <c r="M30" s="141"/>
      <c r="N30" s="149">
        <f>+SUBTOTAL(9,N24:N29)</f>
        <v>602972499</v>
      </c>
      <c r="O30" s="141"/>
      <c r="P30" s="149">
        <f>+SUBTOTAL(9,P24:P29)</f>
        <v>52599488</v>
      </c>
      <c r="Q30" s="134"/>
      <c r="R30" s="135">
        <f t="shared" si="2"/>
        <v>4.7405944787710101</v>
      </c>
      <c r="S30" s="132"/>
      <c r="T30" s="136"/>
      <c r="U30" s="177"/>
    </row>
    <row r="31" spans="1:22">
      <c r="A31" s="126"/>
      <c r="B31" s="137"/>
      <c r="C31" s="128"/>
      <c r="D31" s="129"/>
      <c r="E31" s="128"/>
      <c r="F31" s="130"/>
      <c r="G31" s="130"/>
      <c r="H31" s="131"/>
      <c r="I31" s="126"/>
      <c r="J31" s="132"/>
      <c r="K31" s="130"/>
      <c r="L31" s="133"/>
      <c r="M31" s="133"/>
      <c r="N31" s="133"/>
      <c r="O31" s="133"/>
      <c r="P31" s="133"/>
      <c r="Q31" s="134"/>
      <c r="R31" s="135"/>
      <c r="S31" s="132"/>
      <c r="T31" s="136"/>
      <c r="U31" s="177"/>
    </row>
    <row r="50" spans="1:22">
      <c r="A50" s="87"/>
      <c r="B50" s="87"/>
      <c r="C50" s="87"/>
      <c r="D50" s="87"/>
      <c r="E50" s="87"/>
      <c r="F50" s="87"/>
      <c r="G50" s="87"/>
      <c r="H50" s="87"/>
      <c r="I50" s="87"/>
      <c r="J50" s="87"/>
      <c r="K50" s="87"/>
      <c r="L50" s="87"/>
      <c r="M50" s="87"/>
      <c r="N50" s="87"/>
      <c r="O50" s="87"/>
      <c r="P50" s="87"/>
      <c r="Q50" s="87"/>
      <c r="R50" s="87"/>
      <c r="S50" s="87"/>
      <c r="T50" s="87"/>
      <c r="U50" s="87"/>
      <c r="V50" s="87"/>
    </row>
    <row r="51" spans="1:22">
      <c r="A51" s="87"/>
      <c r="B51" s="87"/>
      <c r="C51" s="87"/>
      <c r="D51" s="87"/>
      <c r="E51" s="87"/>
      <c r="F51" s="87"/>
      <c r="G51" s="87"/>
      <c r="H51" s="87"/>
      <c r="I51" s="87"/>
      <c r="J51" s="87"/>
      <c r="K51" s="87"/>
      <c r="L51" s="87"/>
      <c r="M51" s="87"/>
      <c r="N51" s="87"/>
      <c r="O51" s="87"/>
      <c r="P51" s="87"/>
      <c r="Q51" s="87"/>
      <c r="R51" s="87"/>
      <c r="S51" s="87"/>
      <c r="T51" s="87"/>
      <c r="U51" s="87"/>
      <c r="V51" s="87"/>
    </row>
    <row r="57" spans="1:22">
      <c r="A57" s="87"/>
      <c r="B57" s="87"/>
      <c r="C57" s="87"/>
      <c r="D57" s="87"/>
      <c r="E57" s="87"/>
      <c r="F57" s="87"/>
      <c r="G57" s="87"/>
      <c r="H57" s="87"/>
      <c r="I57" s="87"/>
      <c r="J57" s="87"/>
      <c r="K57" s="87"/>
      <c r="L57" s="87"/>
      <c r="M57" s="87"/>
      <c r="N57" s="87"/>
      <c r="O57" s="87"/>
      <c r="P57" s="87"/>
      <c r="Q57" s="87"/>
      <c r="R57" s="87"/>
      <c r="S57" s="87"/>
      <c r="T57" s="87"/>
      <c r="U57" s="87"/>
      <c r="V57" s="87"/>
    </row>
    <row r="63" spans="1:22">
      <c r="G63" s="212"/>
      <c r="H63" s="212"/>
      <c r="I63" s="212"/>
      <c r="J63" s="212"/>
      <c r="K63" s="212"/>
      <c r="L63" s="212"/>
      <c r="M63" s="212"/>
      <c r="N63" s="212"/>
      <c r="O63" s="212"/>
      <c r="P63" s="212"/>
      <c r="Q63" s="212"/>
      <c r="R63" s="212"/>
      <c r="S63" s="212"/>
      <c r="T63" s="212"/>
    </row>
    <row r="64" spans="1:22">
      <c r="G64" s="212"/>
      <c r="H64" s="212"/>
      <c r="I64" s="212"/>
      <c r="J64" s="212"/>
      <c r="K64" s="212"/>
      <c r="L64" s="212"/>
      <c r="M64" s="212"/>
      <c r="N64" s="212"/>
      <c r="O64" s="212"/>
      <c r="P64" s="212"/>
      <c r="Q64" s="212"/>
      <c r="R64" s="212"/>
      <c r="S64" s="212"/>
      <c r="T64" s="212"/>
    </row>
    <row r="109" spans="1:22" s="87" customFormat="1">
      <c r="A109"/>
      <c r="B109"/>
      <c r="C109"/>
      <c r="D109"/>
      <c r="E109"/>
      <c r="F109"/>
      <c r="G109"/>
      <c r="H109"/>
      <c r="I109"/>
      <c r="J109"/>
      <c r="K109"/>
      <c r="L109"/>
      <c r="M109"/>
      <c r="N109"/>
      <c r="O109"/>
      <c r="P109"/>
      <c r="Q109"/>
      <c r="R109"/>
      <c r="S109"/>
      <c r="T109"/>
      <c r="U109"/>
      <c r="V109"/>
    </row>
    <row r="110" spans="1:22" s="87" customFormat="1">
      <c r="A110"/>
      <c r="B110"/>
      <c r="C110"/>
      <c r="D110"/>
      <c r="E110"/>
      <c r="F110"/>
      <c r="G110"/>
      <c r="H110"/>
      <c r="I110"/>
      <c r="J110"/>
      <c r="K110"/>
      <c r="L110"/>
      <c r="M110"/>
      <c r="N110"/>
      <c r="O110"/>
      <c r="P110"/>
      <c r="Q110"/>
      <c r="R110"/>
      <c r="S110"/>
      <c r="T110"/>
      <c r="U110"/>
      <c r="V110"/>
    </row>
    <row r="116" spans="1:22" s="87" customFormat="1">
      <c r="A116"/>
      <c r="B116"/>
      <c r="C116"/>
      <c r="D116"/>
      <c r="E116"/>
      <c r="F116"/>
      <c r="G116"/>
      <c r="H116"/>
      <c r="I116"/>
      <c r="J116"/>
      <c r="K116"/>
      <c r="L116"/>
      <c r="M116"/>
      <c r="N116"/>
      <c r="O116"/>
      <c r="P116"/>
      <c r="Q116"/>
      <c r="R116"/>
      <c r="S116"/>
      <c r="T116"/>
      <c r="U116"/>
      <c r="V116"/>
    </row>
  </sheetData>
  <pageMargins left="0.7" right="0.7" top="0.75" bottom="0.75" header="0.3" footer="0.3"/>
  <pageSetup scale="65" orientation="landscape" r:id="rId1"/>
  <headerFooter>
    <oddFooter xml:space="preserve">&amp;C&amp;A&amp;R&amp;12     </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E20" sqref="E20"/>
    </sheetView>
  </sheetViews>
  <sheetFormatPr defaultRowHeight="12.75"/>
  <cols>
    <col min="1" max="1" width="16.7109375" style="213" customWidth="1"/>
    <col min="2" max="4" width="9.140625" style="213"/>
    <col min="5" max="5" width="17" style="213" customWidth="1"/>
    <col min="6" max="6" width="2.5703125" style="213" customWidth="1"/>
    <col min="7" max="7" width="15" style="213" customWidth="1"/>
    <col min="8" max="8" width="2.5703125" style="213" customWidth="1"/>
    <col min="9" max="16384" width="9.140625" style="213"/>
  </cols>
  <sheetData>
    <row r="1" spans="1:9">
      <c r="A1" s="42" t="s">
        <v>0</v>
      </c>
      <c r="I1" s="214" t="s">
        <v>137</v>
      </c>
    </row>
    <row r="2" spans="1:9">
      <c r="A2" s="42" t="s">
        <v>98</v>
      </c>
    </row>
    <row r="3" spans="1:9">
      <c r="A3" s="42" t="s">
        <v>159</v>
      </c>
    </row>
    <row r="4" spans="1:9">
      <c r="A4" s="215" t="s">
        <v>82</v>
      </c>
    </row>
    <row r="6" spans="1:9">
      <c r="E6" s="216" t="s">
        <v>83</v>
      </c>
      <c r="I6" s="216" t="s">
        <v>84</v>
      </c>
    </row>
    <row r="7" spans="1:9" ht="14.25">
      <c r="A7" s="217" t="s">
        <v>85</v>
      </c>
    </row>
    <row r="8" spans="1:9">
      <c r="A8" s="218" t="s">
        <v>86</v>
      </c>
      <c r="E8" s="219">
        <v>124462469.25417699</v>
      </c>
      <c r="I8" s="215" t="s">
        <v>87</v>
      </c>
    </row>
    <row r="9" spans="1:9">
      <c r="A9" s="218" t="s">
        <v>88</v>
      </c>
      <c r="E9" s="219">
        <v>231192427.77999997</v>
      </c>
      <c r="I9" s="215" t="s">
        <v>99</v>
      </c>
    </row>
    <row r="10" spans="1:9" ht="4.5" customHeight="1">
      <c r="E10" s="220"/>
    </row>
    <row r="11" spans="1:9" ht="13.5" thickBot="1">
      <c r="A11" s="218" t="s">
        <v>89</v>
      </c>
      <c r="E11" s="221">
        <f>E8/E9</f>
        <v>0.53835011141720446</v>
      </c>
      <c r="I11" s="218"/>
    </row>
    <row r="13" spans="1:9">
      <c r="A13" s="222" t="s">
        <v>90</v>
      </c>
    </row>
    <row r="14" spans="1:9">
      <c r="A14" s="218"/>
    </row>
    <row r="15" spans="1:9" ht="14.25">
      <c r="A15" s="217" t="s">
        <v>91</v>
      </c>
      <c r="E15" s="216" t="s">
        <v>92</v>
      </c>
    </row>
    <row r="16" spans="1:9">
      <c r="A16" s="183" t="s">
        <v>88</v>
      </c>
      <c r="E16" s="223">
        <f>'Page 6.4.2'!C43</f>
        <v>226238995.20000002</v>
      </c>
      <c r="I16" s="215" t="s">
        <v>44</v>
      </c>
    </row>
    <row r="17" spans="1:9">
      <c r="A17" s="183" t="s">
        <v>93</v>
      </c>
      <c r="E17" s="223">
        <f>E16*E11</f>
        <v>121795788.27283639</v>
      </c>
      <c r="I17" s="215" t="s">
        <v>44</v>
      </c>
    </row>
    <row r="19" spans="1:9">
      <c r="A19" s="222" t="s">
        <v>94</v>
      </c>
    </row>
    <row r="21" spans="1:9">
      <c r="A21" s="217" t="s">
        <v>95</v>
      </c>
      <c r="E21" s="216" t="s">
        <v>96</v>
      </c>
      <c r="F21" s="224"/>
      <c r="G21" s="216" t="s">
        <v>97</v>
      </c>
      <c r="H21" s="224"/>
    </row>
    <row r="22" spans="1:9">
      <c r="A22" s="183" t="s">
        <v>88</v>
      </c>
      <c r="E22" s="223">
        <f>'Page 6.4.2'!F43</f>
        <v>4952831.2922170004</v>
      </c>
      <c r="G22" s="225">
        <f>'Page 6.4.2'!F53</f>
        <v>7561200.6444803532</v>
      </c>
      <c r="I22" s="215" t="s">
        <v>44</v>
      </c>
    </row>
    <row r="23" spans="1:9">
      <c r="A23" s="183" t="s">
        <v>86</v>
      </c>
      <c r="E23" s="223">
        <f>E22*E11</f>
        <v>2666357.277995639</v>
      </c>
      <c r="G23" s="223">
        <f>G22*E11</f>
        <v>4070573.2094038362</v>
      </c>
      <c r="I23" s="215" t="s">
        <v>44</v>
      </c>
    </row>
  </sheetData>
  <pageMargins left="0.7" right="0.7" top="0.75" bottom="0.75" header="0.3" footer="0.3"/>
  <pageSetup orientation="portrait"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workbookViewId="0">
      <selection activeCell="E20" sqref="E20"/>
    </sheetView>
  </sheetViews>
  <sheetFormatPr defaultRowHeight="12.75"/>
  <cols>
    <col min="1" max="1" width="27.140625" style="257" bestFit="1" customWidth="1"/>
    <col min="2" max="2" width="9.140625" style="257"/>
    <col min="3" max="3" width="12.85546875" style="257" bestFit="1" customWidth="1"/>
    <col min="4" max="4" width="11.28515625" style="257" bestFit="1" customWidth="1"/>
    <col min="5" max="5" width="11.85546875" style="257" bestFit="1" customWidth="1"/>
    <col min="6" max="6" width="10.28515625" style="257" bestFit="1" customWidth="1"/>
    <col min="7" max="7" width="7.140625" style="257" bestFit="1" customWidth="1"/>
    <col min="8" max="16384" width="9.140625" style="257"/>
  </cols>
  <sheetData>
    <row r="1" spans="1:7">
      <c r="A1" s="256" t="s">
        <v>0</v>
      </c>
    </row>
    <row r="2" spans="1:7">
      <c r="A2" s="256" t="s">
        <v>98</v>
      </c>
    </row>
    <row r="3" spans="1:7">
      <c r="A3" s="258" t="str">
        <f>'Page 6.4'!B3</f>
        <v>Accelerated Depreciation on Jim Bridger and Colstrip Plants - REVISED_BR8.2</v>
      </c>
    </row>
    <row r="4" spans="1:7">
      <c r="A4" s="256" t="s">
        <v>140</v>
      </c>
    </row>
    <row r="5" spans="1:7">
      <c r="A5" s="256"/>
    </row>
    <row r="6" spans="1:7">
      <c r="A6" s="256"/>
    </row>
    <row r="7" spans="1:7">
      <c r="A7" s="259"/>
      <c r="B7" s="260"/>
      <c r="C7" s="261" t="s">
        <v>21</v>
      </c>
      <c r="D7" s="262" t="s">
        <v>141</v>
      </c>
      <c r="E7" s="263">
        <v>41010</v>
      </c>
      <c r="F7" s="263">
        <v>283</v>
      </c>
    </row>
    <row r="8" spans="1:7">
      <c r="A8" s="264"/>
      <c r="B8" s="265" t="s">
        <v>142</v>
      </c>
      <c r="C8" s="266" t="s">
        <v>143</v>
      </c>
      <c r="D8" s="267" t="s">
        <v>144</v>
      </c>
      <c r="E8" s="266" t="s">
        <v>145</v>
      </c>
      <c r="F8" s="266" t="s">
        <v>158</v>
      </c>
    </row>
    <row r="9" spans="1:7">
      <c r="A9" s="268"/>
      <c r="B9" s="269" t="s">
        <v>146</v>
      </c>
      <c r="C9" s="270" t="s">
        <v>147</v>
      </c>
      <c r="D9" s="271" t="s">
        <v>147</v>
      </c>
      <c r="E9" s="270" t="s">
        <v>148</v>
      </c>
      <c r="F9" s="270" t="s">
        <v>149</v>
      </c>
    </row>
    <row r="10" spans="1:7">
      <c r="A10" s="272"/>
      <c r="B10" s="273"/>
      <c r="C10" s="274"/>
      <c r="D10" s="275"/>
      <c r="E10" s="273"/>
      <c r="F10" s="273"/>
    </row>
    <row r="11" spans="1:7">
      <c r="A11" s="276" t="s">
        <v>151</v>
      </c>
      <c r="B11" s="266" t="s">
        <v>15</v>
      </c>
      <c r="C11" s="290">
        <f>'Page 6.4.2'!F33</f>
        <v>43603531.67095793</v>
      </c>
      <c r="D11" s="291">
        <v>7697430</v>
      </c>
      <c r="E11" s="290">
        <v>-12280292</v>
      </c>
      <c r="F11" s="290">
        <v>5590941.7589839995</v>
      </c>
    </row>
    <row r="12" spans="1:7">
      <c r="A12" s="276"/>
      <c r="B12" s="266"/>
      <c r="C12" s="290"/>
      <c r="D12" s="291"/>
      <c r="E12" s="290"/>
      <c r="F12" s="290"/>
    </row>
    <row r="13" spans="1:7">
      <c r="A13" s="276" t="s">
        <v>152</v>
      </c>
      <c r="B13" s="266" t="s">
        <v>17</v>
      </c>
      <c r="C13" s="290">
        <f>'Page 6.4.2'!F57</f>
        <v>1204153.4208551557</v>
      </c>
      <c r="D13" s="291">
        <v>140668</v>
      </c>
      <c r="E13" s="290">
        <v>-337974</v>
      </c>
      <c r="F13" s="290">
        <v>153607.70604400002</v>
      </c>
    </row>
    <row r="14" spans="1:7">
      <c r="A14" s="277"/>
      <c r="B14" s="265"/>
      <c r="C14" s="277"/>
      <c r="D14" s="278"/>
      <c r="E14" s="277"/>
      <c r="F14" s="277"/>
    </row>
    <row r="15" spans="1:7" ht="13.5" thickBot="1">
      <c r="A15" s="279" t="s">
        <v>150</v>
      </c>
      <c r="B15" s="277"/>
      <c r="C15" s="280">
        <f>SUM(C11:C13)</f>
        <v>44807685.091813087</v>
      </c>
      <c r="D15" s="281">
        <f t="shared" ref="D15:F15" si="0">SUM(D11:D13)</f>
        <v>7838098</v>
      </c>
      <c r="E15" s="280">
        <f t="shared" si="0"/>
        <v>-12618266</v>
      </c>
      <c r="F15" s="280">
        <f t="shared" si="0"/>
        <v>5744549.4650279991</v>
      </c>
      <c r="G15" s="256" t="s">
        <v>46</v>
      </c>
    </row>
    <row r="16" spans="1:7" ht="13.5" thickTop="1">
      <c r="A16" s="282"/>
      <c r="B16" s="272"/>
      <c r="C16" s="283"/>
      <c r="D16" s="284"/>
      <c r="E16" s="283"/>
      <c r="F16" s="283"/>
    </row>
    <row r="17" spans="1:8">
      <c r="B17" s="288"/>
      <c r="C17" s="288"/>
      <c r="D17" s="289"/>
      <c r="E17" s="289"/>
      <c r="F17" s="289"/>
    </row>
    <row r="18" spans="1:8">
      <c r="A18" s="285"/>
      <c r="B18" s="285"/>
      <c r="C18" s="219"/>
      <c r="D18" s="285"/>
      <c r="E18" s="285"/>
      <c r="F18" s="285"/>
      <c r="G18" s="285"/>
      <c r="H18" s="285"/>
    </row>
    <row r="19" spans="1:8">
      <c r="A19" s="285"/>
      <c r="B19" s="285"/>
      <c r="C19" s="219"/>
      <c r="D19" s="285"/>
      <c r="E19" s="285"/>
      <c r="F19" s="285"/>
      <c r="G19" s="285"/>
      <c r="H19" s="285"/>
    </row>
    <row r="20" spans="1:8">
      <c r="A20" s="285"/>
      <c r="B20" s="285"/>
      <c r="C20" s="285"/>
      <c r="D20" s="285"/>
      <c r="E20" s="285"/>
      <c r="F20" s="285"/>
      <c r="G20" s="285"/>
      <c r="H20" s="285"/>
    </row>
    <row r="21" spans="1:8">
      <c r="A21" s="285"/>
      <c r="B21" s="285"/>
      <c r="C21" s="286"/>
      <c r="D21" s="286"/>
      <c r="E21" s="286"/>
      <c r="F21" s="286"/>
      <c r="G21" s="285"/>
      <c r="H21" s="285"/>
    </row>
    <row r="22" spans="1:8">
      <c r="A22" s="285"/>
      <c r="B22" s="285"/>
      <c r="C22" s="286"/>
      <c r="D22" s="286"/>
      <c r="E22" s="286"/>
      <c r="F22" s="286"/>
      <c r="G22" s="285"/>
      <c r="H22" s="285"/>
    </row>
    <row r="23" spans="1:8">
      <c r="A23" s="287"/>
      <c r="B23" s="285"/>
      <c r="C23" s="286"/>
      <c r="D23" s="286"/>
      <c r="E23" s="286"/>
      <c r="F23" s="286"/>
      <c r="G23" s="285"/>
      <c r="H23" s="285"/>
    </row>
    <row r="24" spans="1:8">
      <c r="A24" s="285"/>
      <c r="B24" s="285"/>
      <c r="C24" s="286"/>
      <c r="D24" s="286"/>
      <c r="E24" s="286"/>
      <c r="F24" s="286"/>
      <c r="G24" s="285"/>
      <c r="H24" s="285"/>
    </row>
    <row r="25" spans="1:8">
      <c r="A25" s="285"/>
      <c r="B25" s="285"/>
      <c r="C25" s="286"/>
      <c r="D25" s="286"/>
      <c r="E25" s="286"/>
      <c r="F25" s="286"/>
      <c r="G25" s="285"/>
      <c r="H25" s="285"/>
    </row>
    <row r="26" spans="1:8">
      <c r="A26" s="285"/>
      <c r="B26" s="285"/>
      <c r="C26" s="285"/>
      <c r="D26" s="285"/>
      <c r="E26" s="285"/>
      <c r="F26" s="285"/>
      <c r="G26" s="285"/>
      <c r="H26" s="285"/>
    </row>
    <row r="27" spans="1:8">
      <c r="A27" s="285"/>
      <c r="B27" s="285"/>
      <c r="C27" s="285"/>
      <c r="D27" s="285"/>
      <c r="E27" s="285"/>
      <c r="F27" s="285"/>
      <c r="G27" s="285"/>
      <c r="H27" s="285"/>
    </row>
    <row r="28" spans="1:8" s="285" customFormat="1">
      <c r="A28" s="257"/>
      <c r="B28" s="257"/>
      <c r="C28" s="257"/>
      <c r="D28" s="257"/>
      <c r="E28" s="257"/>
      <c r="F28" s="257"/>
      <c r="G28" s="257"/>
      <c r="H28" s="257"/>
    </row>
    <row r="29" spans="1:8" s="285" customFormat="1">
      <c r="A29" s="257"/>
      <c r="B29" s="257"/>
      <c r="C29" s="257"/>
      <c r="D29" s="257"/>
      <c r="E29" s="257"/>
      <c r="F29" s="257"/>
      <c r="G29" s="257"/>
      <c r="H29" s="257"/>
    </row>
    <row r="30" spans="1:8" s="285" customFormat="1">
      <c r="A30" s="257"/>
      <c r="B30" s="257"/>
      <c r="C30" s="257"/>
      <c r="D30" s="257"/>
      <c r="E30" s="257"/>
      <c r="F30" s="257"/>
      <c r="G30" s="257"/>
      <c r="H30" s="257"/>
    </row>
    <row r="31" spans="1:8" s="285" customFormat="1">
      <c r="A31" s="257"/>
      <c r="B31" s="257"/>
      <c r="C31" s="257"/>
      <c r="D31" s="257"/>
      <c r="E31" s="257"/>
      <c r="F31" s="257"/>
      <c r="G31" s="257"/>
      <c r="H31" s="257"/>
    </row>
    <row r="32" spans="1:8" s="285" customFormat="1">
      <c r="A32" s="257"/>
      <c r="B32" s="257"/>
      <c r="C32" s="257"/>
      <c r="D32" s="257"/>
      <c r="E32" s="257"/>
      <c r="F32" s="257"/>
      <c r="G32" s="257"/>
      <c r="H32" s="257"/>
    </row>
    <row r="33" spans="1:8" s="285" customFormat="1">
      <c r="A33" s="257"/>
      <c r="B33" s="257"/>
      <c r="C33" s="257"/>
      <c r="D33" s="257"/>
      <c r="E33" s="257"/>
      <c r="F33" s="257"/>
      <c r="G33" s="257"/>
      <c r="H33" s="257"/>
    </row>
    <row r="34" spans="1:8" s="285" customFormat="1">
      <c r="A34" s="257"/>
      <c r="B34" s="257"/>
      <c r="C34" s="257"/>
      <c r="D34" s="257"/>
      <c r="E34" s="257"/>
      <c r="F34" s="257"/>
      <c r="G34" s="257"/>
      <c r="H34" s="257"/>
    </row>
    <row r="35" spans="1:8" s="285" customFormat="1">
      <c r="A35" s="257"/>
      <c r="B35" s="257"/>
      <c r="C35" s="257"/>
      <c r="D35" s="257"/>
      <c r="E35" s="257"/>
      <c r="F35" s="257"/>
      <c r="G35" s="257"/>
      <c r="H35" s="257"/>
    </row>
    <row r="36" spans="1:8" s="285" customFormat="1">
      <c r="A36" s="257"/>
      <c r="B36" s="257"/>
      <c r="C36" s="257"/>
      <c r="D36" s="257"/>
      <c r="E36" s="257"/>
      <c r="F36" s="257"/>
      <c r="G36" s="257"/>
      <c r="H36" s="257"/>
    </row>
    <row r="37" spans="1:8" s="285" customFormat="1">
      <c r="A37" s="257"/>
      <c r="B37" s="257"/>
      <c r="C37" s="257"/>
      <c r="D37" s="257"/>
      <c r="E37" s="257"/>
      <c r="F37" s="257"/>
      <c r="G37" s="257"/>
      <c r="H37" s="257"/>
    </row>
  </sheetData>
  <pageMargins left="0.7" right="0.7" top="0.75" bottom="0.75" header="0.3" footer="0.3"/>
  <pageSetup orientation="portrait" r:id="rId1"/>
  <headerFooter>
    <oddHeader xml:space="preserve">&amp;RPage 6.4.10
</oddHead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595E2AA379E88449A4F511BF799667C" ma:contentTypeVersion="119" ma:contentTypeDescription="" ma:contentTypeScope="" ma:versionID="bb6eb7831c5f97d5faa43925b617fec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2015-11-25T08:00:00+00:00</OpenedDate>
    <Date1 xmlns="dc463f71-b30c-4ab2-9473-d307f9d35888">2016-05-20T07:00:00+00:00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152253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2D24509B-2DBF-4235-9679-F9F2369D8ADF}"/>
</file>

<file path=customXml/itemProps2.xml><?xml version="1.0" encoding="utf-8"?>
<ds:datastoreItem xmlns:ds="http://schemas.openxmlformats.org/officeDocument/2006/customXml" ds:itemID="{FD438398-3C31-4874-96FB-4F3F6058D23F}"/>
</file>

<file path=customXml/itemProps3.xml><?xml version="1.0" encoding="utf-8"?>
<ds:datastoreItem xmlns:ds="http://schemas.openxmlformats.org/officeDocument/2006/customXml" ds:itemID="{E828CD4D-9F0C-4474-96D6-EAD4C2FB540E}"/>
</file>

<file path=customXml/itemProps4.xml><?xml version="1.0" encoding="utf-8"?>
<ds:datastoreItem xmlns:ds="http://schemas.openxmlformats.org/officeDocument/2006/customXml" ds:itemID="{60EB8603-D907-4102-B624-C131ADB870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Page 6.4</vt:lpstr>
      <vt:lpstr>Page 6.4.1</vt:lpstr>
      <vt:lpstr>Page 6.4.2</vt:lpstr>
      <vt:lpstr>Page 6.4.3 - Page 6.4.4</vt:lpstr>
      <vt:lpstr>Page 6.4.5 - Page 6.4.6</vt:lpstr>
      <vt:lpstr>Page 6.4.7</vt:lpstr>
      <vt:lpstr>Page 6.4.8</vt:lpstr>
      <vt:lpstr>Page 6.4.9</vt:lpstr>
      <vt:lpstr>Page 6.4.10</vt:lpstr>
      <vt:lpstr>'Page 6.4'!Print_Area</vt:lpstr>
      <vt:lpstr>'Page 6.4.2'!Print_Area</vt:lpstr>
      <vt:lpstr>'Page 6.4.3 - Page 6.4.4'!Print_Area</vt:lpstr>
      <vt:lpstr>'Page 6.4.5 - Page 6.4.6'!Print_Area</vt:lpstr>
      <vt:lpstr>'Page 6.4.7'!Print_Area</vt:lpstr>
      <vt:lpstr>'Page 6.4.8'!Print_Area</vt:lpstr>
      <vt:lpstr>'Page 6.4.3 - Page 6.4.4'!Print_Titles</vt:lpstr>
      <vt:lpstr>'Page 6.4.5 - Page 6.4.6'!Print_Titles</vt:lpstr>
      <vt:lpstr>'Page 6.4.7'!Print_Titles</vt:lpstr>
      <vt:lpstr>'Page 6.4.8'!Print_Titles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2015-11-17T01:02:46Z</dcterms:created>
  <dcterms:modified xsi:type="dcterms:W3CDTF">2016-05-09T21:06:56Z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0x0101006E56B4D1795A2E4DB2F0B01679ED314A007595E2AA379E88449A4F511BF799667C</vt:lpwstr>
  </property>
  <property fmtid="{D5CDD505-2E9C-101B-9397-08002B2CF9AE}" pid="3" name="_docset_NoMedatataSyncRequired">
    <vt:lpwstr>False</vt:lpwstr>
  </property>
</Properties>
</file>