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18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0" yWindow="0" windowWidth="22995" windowHeight="9030" tabRatio="599" firstSheet="15" activeTab="23"/>
  </bookViews>
  <sheets>
    <sheet name="DCP-3" sheetId="97" r:id="rId1"/>
    <sheet name="DCP-4, P 1" sheetId="80" r:id="rId2"/>
    <sheet name="DCP-4, P 2" sheetId="82" r:id="rId3"/>
    <sheet name="DCP-4, P 3" sheetId="84" r:id="rId4"/>
    <sheet name="DCP-5" sheetId="98" r:id="rId5"/>
    <sheet name="DCP-6, P 1" sheetId="90" r:id="rId6"/>
    <sheet name="DCP-6,P 2" sheetId="104" r:id="rId7"/>
    <sheet name="DCP 6, P 3" sheetId="73" r:id="rId8"/>
    <sheet name="DCP-6, P 4" sheetId="102" r:id="rId9"/>
    <sheet name="DCP-7, P 1" sheetId="87" r:id="rId10"/>
    <sheet name="DCP-7, P 2" sheetId="103" r:id="rId11"/>
    <sheet name="DCP-8" sheetId="75" r:id="rId12"/>
    <sheet name="DCP-9, P 1" sheetId="12" r:id="rId13"/>
    <sheet name="DCP-9, P 2" sheetId="13" r:id="rId14"/>
    <sheet name="DCP-9, P 3" sheetId="14" r:id="rId15"/>
    <sheet name="DCP-9, P 4" sheetId="16" r:id="rId16"/>
    <sheet name="DCP-10" sheetId="55" r:id="rId17"/>
    <sheet name="DCP-11" sheetId="39" r:id="rId18"/>
    <sheet name="DCP-12, P 1" sheetId="19" r:id="rId19"/>
    <sheet name="DCP-12, P 2" sheetId="20" r:id="rId20"/>
    <sheet name="DCP-13" sheetId="56" r:id="rId21"/>
    <sheet name="DCP-14, P 1" sheetId="23" r:id="rId22"/>
    <sheet name="DCP-14, P 2" sheetId="25" r:id="rId23"/>
    <sheet name="DCP-15" sheetId="106" r:id="rId24"/>
    <sheet name="Sheet2" sheetId="89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22" localSheetId="0">'[1]Jun 99'!#REF!</definedName>
    <definedName name="\22" localSheetId="4">'[1]Jun 99'!#REF!</definedName>
    <definedName name="\22" localSheetId="8">'[1]Jun 99'!#REF!</definedName>
    <definedName name="\22" localSheetId="6">'[1]Jun 99'!#REF!</definedName>
    <definedName name="\22">'[1]Jun 99'!#REF!</definedName>
    <definedName name="\A" localSheetId="23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8">'[1]Jun 99'!#REF!</definedName>
    <definedName name="\A" localSheetId="6">'[1]Jun 99'!#REF!</definedName>
    <definedName name="\A" localSheetId="9">'[1]Jun 99'!#REF!</definedName>
    <definedName name="\A">'[1]Jun 99'!#REF!</definedName>
    <definedName name="\P" localSheetId="7">#REF!</definedName>
    <definedName name="\P" localSheetId="16">#REF!</definedName>
    <definedName name="\P" localSheetId="23">#REF!</definedName>
    <definedName name="\P" localSheetId="0">#REF!</definedName>
    <definedName name="\P" localSheetId="1">'DCP-4, P 1'!#REF!</definedName>
    <definedName name="\P" localSheetId="2">#REF!</definedName>
    <definedName name="\P" localSheetId="3">#REF!</definedName>
    <definedName name="\P" localSheetId="4">#REF!</definedName>
    <definedName name="\P" localSheetId="8">#REF!</definedName>
    <definedName name="\P" localSheetId="6">#REF!</definedName>
    <definedName name="\P" localSheetId="9">#REF!</definedName>
    <definedName name="\P">#REF!</definedName>
    <definedName name="\Q" localSheetId="7">#REF!</definedName>
    <definedName name="\Q" localSheetId="16">#REF!</definedName>
    <definedName name="\Q" localSheetId="23">#REF!</definedName>
    <definedName name="\Q" localSheetId="0">#REF!</definedName>
    <definedName name="\Q" localSheetId="1">'DCP-4, P 1'!#REF!</definedName>
    <definedName name="\Q" localSheetId="2">#REF!</definedName>
    <definedName name="\Q" localSheetId="3">#REF!</definedName>
    <definedName name="\Q" localSheetId="4">#REF!</definedName>
    <definedName name="\Q" localSheetId="8">#REF!</definedName>
    <definedName name="\Q" localSheetId="6">#REF!</definedName>
    <definedName name="\Q" localSheetId="9">#REF!</definedName>
    <definedName name="\Q">#REF!</definedName>
    <definedName name="\R" localSheetId="7">#REF!</definedName>
    <definedName name="\R" localSheetId="16">#REF!</definedName>
    <definedName name="\R" localSheetId="23">#REF!</definedName>
    <definedName name="\R" localSheetId="0">#REF!</definedName>
    <definedName name="\R" localSheetId="1">'DCP-4, P 1'!#REF!</definedName>
    <definedName name="\R" localSheetId="2">#REF!</definedName>
    <definedName name="\R" localSheetId="3">#REF!</definedName>
    <definedName name="\R" localSheetId="4">#REF!</definedName>
    <definedName name="\R" localSheetId="8">#REF!</definedName>
    <definedName name="\R" localSheetId="6">#REF!</definedName>
    <definedName name="\R" localSheetId="9">#REF!</definedName>
    <definedName name="\R">#REF!</definedName>
    <definedName name="\S" localSheetId="7">#REF!</definedName>
    <definedName name="\S" localSheetId="16">#REF!</definedName>
    <definedName name="\S" localSheetId="23">#REF!</definedName>
    <definedName name="\S" localSheetId="0">#REF!</definedName>
    <definedName name="\S" localSheetId="1">'DCP-4, P 1'!#REF!</definedName>
    <definedName name="\S" localSheetId="2">#REF!</definedName>
    <definedName name="\S" localSheetId="3">#REF!</definedName>
    <definedName name="\S" localSheetId="4">#REF!</definedName>
    <definedName name="\S" localSheetId="8">#REF!</definedName>
    <definedName name="\S" localSheetId="6">#REF!</definedName>
    <definedName name="\S" localSheetId="9">#REF!</definedName>
    <definedName name="\S">#REF!</definedName>
    <definedName name="\T" localSheetId="7">#REF!</definedName>
    <definedName name="\T" localSheetId="16">#REF!</definedName>
    <definedName name="\T" localSheetId="23">#REF!</definedName>
    <definedName name="\T" localSheetId="0">#REF!</definedName>
    <definedName name="\T" localSheetId="1">'DCP-4, P 1'!#REF!</definedName>
    <definedName name="\T" localSheetId="2">#REF!</definedName>
    <definedName name="\T" localSheetId="3">#REF!</definedName>
    <definedName name="\T" localSheetId="4">#REF!</definedName>
    <definedName name="\T" localSheetId="8">#REF!</definedName>
    <definedName name="\T" localSheetId="6">#REF!</definedName>
    <definedName name="\T" localSheetId="9">#REF!</definedName>
    <definedName name="\T">#REF!</definedName>
    <definedName name="\U" localSheetId="7">#REF!</definedName>
    <definedName name="\U" localSheetId="16">#REF!</definedName>
    <definedName name="\U" localSheetId="23">#REF!</definedName>
    <definedName name="\U" localSheetId="0">#REF!</definedName>
    <definedName name="\U" localSheetId="1">'DCP-4, P 1'!#REF!</definedName>
    <definedName name="\U" localSheetId="2">#REF!</definedName>
    <definedName name="\U" localSheetId="3">#REF!</definedName>
    <definedName name="\U" localSheetId="4">#REF!</definedName>
    <definedName name="\U" localSheetId="8">#REF!</definedName>
    <definedName name="\U" localSheetId="6">#REF!</definedName>
    <definedName name="\U" localSheetId="9">#REF!</definedName>
    <definedName name="\U">#REF!</definedName>
    <definedName name="__Div02">'[2]Alloc factors'!$D$12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8">'[3]WP 1-2'!#REF!</definedName>
    <definedName name="__div10" localSheetId="6">'[3]WP 1-2'!#REF!</definedName>
    <definedName name="__div10" localSheetId="9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8">'[3]WP 1-2'!#REF!</definedName>
    <definedName name="__div21" localSheetId="6">'[3]WP 1-2'!#REF!</definedName>
    <definedName name="__div21" localSheetId="9">'[3]WP 1-2'!#REF!</definedName>
    <definedName name="__div21">'[3]WP 1-2'!#REF!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8">#REF!</definedName>
    <definedName name="__EXH1" localSheetId="6">#REF!</definedName>
    <definedName name="__EXH1" localSheetId="9">#REF!</definedName>
    <definedName name="__EXH1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8">#REF!</definedName>
    <definedName name="__EXH6" localSheetId="6">#REF!</definedName>
    <definedName name="__EXH6" localSheetId="9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23">'[3]WP 1-2'!#REF!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 localSheetId="8">'[3]WP 1-2'!#REF!</definedName>
    <definedName name="_div10" localSheetId="6">'[3]WP 1-2'!#REF!</definedName>
    <definedName name="_div10">'[3]WP 1-2'!#REF!</definedName>
    <definedName name="_DIV12">'[4]Alloc factors'!$D$13</definedName>
    <definedName name="_div21" localSheetId="23">'[3]WP 1-2'!#REF!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 localSheetId="8">'[3]WP 1-2'!#REF!</definedName>
    <definedName name="_div21" localSheetId="6">'[3]WP 1-2'!#REF!</definedName>
    <definedName name="_div21">'[3]WP 1-2'!#REF!</definedName>
    <definedName name="_EXH1" localSheetId="23">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8">#REF!</definedName>
    <definedName name="_EXH1" localSheetId="6">#REF!</definedName>
    <definedName name="_EXH1">#REF!</definedName>
    <definedName name="_EXH6" localSheetId="23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8">#REF!</definedName>
    <definedName name="_EXH6" localSheetId="6">#REF!</definedName>
    <definedName name="_EXH6">#REF!</definedName>
    <definedName name="_Key1" localSheetId="23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8" hidden="1">#REF!</definedName>
    <definedName name="_Key1" localSheetId="6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localSheetId="23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8" hidden="1">#REF!</definedName>
    <definedName name="_Sort" localSheetId="6" hidden="1">#REF!</definedName>
    <definedName name="_Sort" hidden="1">#REF!</definedName>
    <definedName name="_swe80">[5]Input!$E$29</definedName>
    <definedName name="_ucg80">[5]Input!$E$31</definedName>
    <definedName name="a" localSheetId="8">#REF!</definedName>
    <definedName name="a" localSheetId="6">#REF!</definedName>
    <definedName name="a">#REF!</definedName>
    <definedName name="AAA" localSheetId="7">#REF!</definedName>
    <definedName name="AAA" localSheetId="16">#REF!</definedName>
    <definedName name="AAA" localSheetId="23">#REF!</definedName>
    <definedName name="AAA" localSheetId="0">#REF!</definedName>
    <definedName name="AAA" localSheetId="1">'DCP-4, P 1'!$A$6:$J$75</definedName>
    <definedName name="AAA" localSheetId="2">#REF!</definedName>
    <definedName name="AAA" localSheetId="3">#REF!</definedName>
    <definedName name="AAA" localSheetId="4">#REF!</definedName>
    <definedName name="AAA" localSheetId="8">#REF!</definedName>
    <definedName name="AAA" localSheetId="6">#REF!</definedName>
    <definedName name="AAA" localSheetId="9">#REF!</definedName>
    <definedName name="AAA">#REF!</definedName>
    <definedName name="atmos" localSheetId="23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8">#REF!</definedName>
    <definedName name="atmos" localSheetId="6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7">#REF!</definedName>
    <definedName name="BBB" localSheetId="16">#REF!</definedName>
    <definedName name="BBB" localSheetId="23">#REF!</definedName>
    <definedName name="BBB" localSheetId="0">#REF!</definedName>
    <definedName name="BBB" localSheetId="1">#REF!</definedName>
    <definedName name="BBB" localSheetId="2">'DCP-4, P 2'!$A$4:$N$74</definedName>
    <definedName name="BBB" localSheetId="3">#REF!</definedName>
    <definedName name="BBB" localSheetId="4">#REF!</definedName>
    <definedName name="BBB" localSheetId="5">#REF!</definedName>
    <definedName name="BBB" localSheetId="8">#REF!</definedName>
    <definedName name="BBB" localSheetId="6">#REF!</definedName>
    <definedName name="BBB" localSheetId="9">#REF!</definedName>
    <definedName name="BBB">#REF!</definedName>
    <definedName name="BUSUNIT">'[8]Input '!$C$9</definedName>
    <definedName name="BUTLER" localSheetId="23">#REF!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8">#REF!</definedName>
    <definedName name="BUTLER" localSheetId="6">#REF!</definedName>
    <definedName name="BUTLER">#REF!</definedName>
    <definedName name="C_" localSheetId="23">'[4]Schedule 4 O&amp;M'!#REF!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 localSheetId="8">'[4]Schedule 4 O&amp;M'!#REF!</definedName>
    <definedName name="C_" localSheetId="6">'[4]Schedule 4 O&amp;M'!#REF!</definedName>
    <definedName name="C_">'[4]Schedule 4 O&amp;M'!#REF!</definedName>
    <definedName name="capitalization">#REF!</definedName>
    <definedName name="CC" localSheetId="7">#REF!</definedName>
    <definedName name="CC" localSheetId="23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8">#REF!</definedName>
    <definedName name="CC" localSheetId="6">#REF!</definedName>
    <definedName name="CC" localSheetId="9">#REF!</definedName>
    <definedName name="CC">#REF!</definedName>
    <definedName name="CCC" localSheetId="7">#REF!</definedName>
    <definedName name="CCC" localSheetId="16">#REF!</definedName>
    <definedName name="CCC" localSheetId="23">#REF!</definedName>
    <definedName name="CCC" localSheetId="0">#REF!</definedName>
    <definedName name="CCC" localSheetId="1">#REF!</definedName>
    <definedName name="CCC" localSheetId="2">#REF!</definedName>
    <definedName name="CCC" localSheetId="3">'DCP-4, P 3'!$A$5:$F$74</definedName>
    <definedName name="CCC" localSheetId="4">#REF!</definedName>
    <definedName name="CCC" localSheetId="8">#REF!</definedName>
    <definedName name="CCC" localSheetId="6">#REF!</definedName>
    <definedName name="CCC" localSheetId="9">#REF!</definedName>
    <definedName name="CCC">#REF!</definedName>
    <definedName name="Central_Only" localSheetId="23">'[4]Alloc factors'!#REF!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 localSheetId="8">'[4]Alloc factors'!#REF!</definedName>
    <definedName name="Central_Only" localSheetId="6">'[4]Alloc factors'!#REF!</definedName>
    <definedName name="Central_Only">'[4]Alloc factors'!#REF!</definedName>
    <definedName name="company" localSheetId="23">'[9]Company Groups'!#REF!</definedName>
    <definedName name="company" localSheetId="0">'[10]Company Groups'!#REF!</definedName>
    <definedName name="company" localSheetId="1">'[9]Company Groups'!#REF!</definedName>
    <definedName name="company" localSheetId="2">'[9]Company Groups'!#REF!</definedName>
    <definedName name="company" localSheetId="3">'[9]Company Groups'!#REF!</definedName>
    <definedName name="company" localSheetId="4">'[9]Company Groups'!#REF!</definedName>
    <definedName name="company" localSheetId="5">'[10]Company Groups'!#REF!</definedName>
    <definedName name="company" localSheetId="8">'[9]Company Groups'!#REF!</definedName>
    <definedName name="company" localSheetId="6">'[10]Company Groups'!#REF!</definedName>
    <definedName name="company" localSheetId="9">'[10]Company Groups'!#REF!</definedName>
    <definedName name="company">'[9]Company Groups'!#REF!</definedName>
    <definedName name="Cortez" localSheetId="23">'[4]Alloc factors'!#REF!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 localSheetId="8">'[4]Alloc factors'!#REF!</definedName>
    <definedName name="Cortez" localSheetId="6">'[4]Alloc factors'!#REF!</definedName>
    <definedName name="Cortez">'[4]Alloc factors'!#REF!</definedName>
    <definedName name="csDesignMode">1</definedName>
    <definedName name="customerinput" localSheetId="23">#REF!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8">#REF!</definedName>
    <definedName name="customerinput" localSheetId="6">#REF!</definedName>
    <definedName name="customerinput">#REF!</definedName>
    <definedName name="DATA">#N/A</definedName>
    <definedName name="dataset" localSheetId="23">#REF!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8">#REF!</definedName>
    <definedName name="dataset" localSheetId="6">#REF!</definedName>
    <definedName name="dataset" localSheetId="9">#REF!</definedName>
    <definedName name="dataset">#REF!</definedName>
    <definedName name="date" localSheetId="23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8">#REF!</definedName>
    <definedName name="date" localSheetId="6">#REF!</definedName>
    <definedName name="date">#REF!</definedName>
    <definedName name="DDD" localSheetId="23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8">#REF!</definedName>
    <definedName name="DDD" localSheetId="6">#REF!</definedName>
    <definedName name="DDD">#REF!</definedName>
    <definedName name="DEPRECIATION" localSheetId="23">'[1]Jun 99'!#REF!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 localSheetId="8">'[1]Jun 99'!#REF!</definedName>
    <definedName name="DEPRECIATION" localSheetId="6">'[1]Jun 99'!#REF!</definedName>
    <definedName name="DEPRECIATION">'[1]Jun 99'!#REF!</definedName>
    <definedName name="DJInd" localSheetId="23">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8">#REF!</definedName>
    <definedName name="DJInd" localSheetId="6">#REF!</definedName>
    <definedName name="DJInd">#REF!</definedName>
    <definedName name="DJUtil" localSheetId="23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8">#REF!</definedName>
    <definedName name="DJUtil" localSheetId="6">#REF!</definedName>
    <definedName name="DJUtil">#REF!</definedName>
    <definedName name="Durango" localSheetId="23">'[4]Alloc factors'!#REF!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 localSheetId="8">'[4]Alloc factors'!#REF!</definedName>
    <definedName name="Durango" localSheetId="6">'[4]Alloc factors'!#REF!</definedName>
    <definedName name="Durango">'[4]Alloc factors'!#REF!</definedName>
    <definedName name="EEE" localSheetId="7">#REF!</definedName>
    <definedName name="EEE" localSheetId="23">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8">#REF!</definedName>
    <definedName name="EEE" localSheetId="6">#REF!</definedName>
    <definedName name="EEE" localSheetId="9">#REF!</definedName>
    <definedName name="EEE">#REF!</definedName>
    <definedName name="EV__LASTREFTIME__" hidden="1">39198.5712152778</definedName>
    <definedName name="EXH1A" localSheetId="23">#REF!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8">#REF!</definedName>
    <definedName name="EXH1A" localSheetId="6">#REF!</definedName>
    <definedName name="EXH1A">#REF!</definedName>
    <definedName name="FFF" localSheetId="7">#REF!</definedName>
    <definedName name="FFF" localSheetId="23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8">#REF!</definedName>
    <definedName name="FFF" localSheetId="6">#REF!</definedName>
    <definedName name="FFF" localSheetId="9">#REF!</definedName>
    <definedName name="FFF">#REF!</definedName>
    <definedName name="Fremont" localSheetId="23">'[4]Alloc factors'!#REF!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 localSheetId="8">'[4]Alloc factors'!#REF!</definedName>
    <definedName name="Fremont" localSheetId="6">'[4]Alloc factors'!#REF!</definedName>
    <definedName name="Fremont">'[4]Alloc factors'!#REF!</definedName>
    <definedName name="GGG" localSheetId="7">#REF!</definedName>
    <definedName name="GGG" localSheetId="23">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8">#REF!</definedName>
    <definedName name="GGG" localSheetId="6">#REF!</definedName>
    <definedName name="GGG" localSheetId="9">#REF!</definedName>
    <definedName name="GGG">#REF!</definedName>
    <definedName name="GOEXP" localSheetId="23">'[8]Input '!#REF!</definedName>
    <definedName name="GOEXP" localSheetId="1">'[8]Input '!#REF!</definedName>
    <definedName name="GOEXP" localSheetId="2">'[8]Input '!#REF!</definedName>
    <definedName name="GOEXP" localSheetId="3">'[8]Input '!#REF!</definedName>
    <definedName name="GOEXP" localSheetId="8">'[8]Input '!#REF!</definedName>
    <definedName name="GOEXP" localSheetId="6">'[8]Input '!#REF!</definedName>
    <definedName name="GOEXP">'[8]Input '!#REF!</definedName>
    <definedName name="GOEXP_PROFORMA">'[6]DATA INPUT'!$D$53</definedName>
    <definedName name="GOPLANT" localSheetId="23">'[8]Input '!#REF!</definedName>
    <definedName name="GOPLANT" localSheetId="1">'[8]Input '!#REF!</definedName>
    <definedName name="GOPLANT" localSheetId="2">'[8]Input '!#REF!</definedName>
    <definedName name="GOPLANT" localSheetId="3">'[8]Input '!#REF!</definedName>
    <definedName name="GOPLANT" localSheetId="8">'[8]Input '!#REF!</definedName>
    <definedName name="GOPLANT" localSheetId="6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hidden="1">{"'Sheet1'!$A$1:$O$40"}</definedName>
    <definedName name="JURISDICTION">'[8]Input '!$C$8</definedName>
    <definedName name="KIRK" localSheetId="23">#REF!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8">#REF!</definedName>
    <definedName name="KIRK" localSheetId="6">#REF!</definedName>
    <definedName name="KIRK">#REF!</definedName>
    <definedName name="Kirk_Plant" localSheetId="23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8">#REF!</definedName>
    <definedName name="Kirk_Plant" localSheetId="6">#REF!</definedName>
    <definedName name="Kirk_Plant">#REF!</definedName>
    <definedName name="LDCs" localSheetId="23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8">#REF!</definedName>
    <definedName name="LDCs" localSheetId="6">#REF!</definedName>
    <definedName name="LDCs">#REF!</definedName>
    <definedName name="Litigated_BaseROEs_2006">#REF!</definedName>
    <definedName name="Litigated_BaseROEs_2007">#REF!</definedName>
    <definedName name="Litigated_BaseROEs_2008">#REF!</definedName>
    <definedName name="Litigated_BaseROEs_2009">#REF!</definedName>
    <definedName name="Litigated_BaseROEs_2010">#REF!</definedName>
    <definedName name="Litigated_BaseROEs_2011">#REF!</definedName>
    <definedName name="Litigated_BaseROEs_2012">#REF!</definedName>
    <definedName name="Litigated_BaseROEs_2013">#REF!</definedName>
    <definedName name="Litigated_BaseROEs_2014">#REF!</definedName>
    <definedName name="LTD_Rate">'[8]Input '!$C$23</definedName>
    <definedName name="LTDcostrate" localSheetId="23">#REF!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8">#REF!</definedName>
    <definedName name="LTDcostrate" localSheetId="6">#REF!</definedName>
    <definedName name="LTDcostrate">#REF!</definedName>
    <definedName name="Market_Return" localSheetId="23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8">#REF!</definedName>
    <definedName name="Market_Return" localSheetId="6">#REF!</definedName>
    <definedName name="Market_Return" localSheetId="9">#REF!</definedName>
    <definedName name="Market_Return">#REF!</definedName>
    <definedName name="Moodys">#REF!</definedName>
    <definedName name="MS" localSheetId="23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8">#REF!</definedName>
    <definedName name="MS" localSheetId="6">#REF!</definedName>
    <definedName name="MS">#REF!</definedName>
    <definedName name="MS_Plant" localSheetId="23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8">#REF!</definedName>
    <definedName name="MS_Plant" localSheetId="6">#REF!</definedName>
    <definedName name="MS_Plant">#REF!</definedName>
    <definedName name="NAME">#N/A</definedName>
    <definedName name="NEadit" localSheetId="23">#REF!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8">#REF!</definedName>
    <definedName name="NEadit" localSheetId="6">#REF!</definedName>
    <definedName name="NEadit">#REF!</definedName>
    <definedName name="NEadv" localSheetId="23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8">#REF!</definedName>
    <definedName name="NEadv" localSheetId="6">#REF!</definedName>
    <definedName name="NEadv">#REF!</definedName>
    <definedName name="NEcash" localSheetId="23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8">#REF!</definedName>
    <definedName name="NEcash" localSheetId="6">#REF!</definedName>
    <definedName name="NEcash">#REF!</definedName>
    <definedName name="NEcwip" localSheetId="23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8">#REF!</definedName>
    <definedName name="NEcwip" localSheetId="6">#REF!</definedName>
    <definedName name="NEcwip">#REF!</definedName>
    <definedName name="NEdep" localSheetId="23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8">#REF!</definedName>
    <definedName name="NEdep" localSheetId="6">#REF!</definedName>
    <definedName name="NEdep">#REF!</definedName>
    <definedName name="NEmatsup" localSheetId="23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8">#REF!</definedName>
    <definedName name="NEmatsup" localSheetId="6">#REF!</definedName>
    <definedName name="NEmatsup">#REF!</definedName>
    <definedName name="NEplant" localSheetId="23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8">#REF!</definedName>
    <definedName name="NEplant" localSheetId="6">#REF!</definedName>
    <definedName name="NEplant">#REF!</definedName>
    <definedName name="NEpp" localSheetId="23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8">#REF!</definedName>
    <definedName name="NEpp" localSheetId="6">#REF!</definedName>
    <definedName name="NEpp">#REF!</definedName>
    <definedName name="NEstorg" localSheetId="23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8">#REF!</definedName>
    <definedName name="NEstorg" localSheetId="6">#REF!</definedName>
    <definedName name="NEstorg">#REF!</definedName>
    <definedName name="NW_Only" localSheetId="23">'[4]Alloc factors'!#REF!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 localSheetId="8">'[4]Alloc factors'!#REF!</definedName>
    <definedName name="NW_Only" localSheetId="6">'[4]Alloc factors'!#REF!</definedName>
    <definedName name="NW_Only">'[4]Alloc factors'!#REF!</definedName>
    <definedName name="NWadit" localSheetId="23">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8">#REF!</definedName>
    <definedName name="NWadit" localSheetId="6">#REF!</definedName>
    <definedName name="NWadit">#REF!</definedName>
    <definedName name="NWadv" localSheetId="23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8">#REF!</definedName>
    <definedName name="NWadv" localSheetId="6">#REF!</definedName>
    <definedName name="NWadv">#REF!</definedName>
    <definedName name="NWcash" localSheetId="23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8">#REF!</definedName>
    <definedName name="NWcash" localSheetId="6">#REF!</definedName>
    <definedName name="NWcash">#REF!</definedName>
    <definedName name="NWcwip" localSheetId="23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8">#REF!</definedName>
    <definedName name="NWcwip" localSheetId="6">#REF!</definedName>
    <definedName name="NWcwip">#REF!</definedName>
    <definedName name="NWdep" localSheetId="23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8">#REF!</definedName>
    <definedName name="NWdep" localSheetId="6">#REF!</definedName>
    <definedName name="NWdep">#REF!</definedName>
    <definedName name="NWmatsup" localSheetId="23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8">#REF!</definedName>
    <definedName name="NWmatsup" localSheetId="6">#REF!</definedName>
    <definedName name="NWmatsup">#REF!</definedName>
    <definedName name="NWplant" localSheetId="23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8">#REF!</definedName>
    <definedName name="NWplant" localSheetId="6">#REF!</definedName>
    <definedName name="NWplant">#REF!</definedName>
    <definedName name="NWpp" localSheetId="23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8">#REF!</definedName>
    <definedName name="NWpp" localSheetId="6">#REF!</definedName>
    <definedName name="NWpp">#REF!</definedName>
    <definedName name="NWstorg" localSheetId="23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8">#REF!</definedName>
    <definedName name="NWstorg" localSheetId="6">#REF!</definedName>
    <definedName name="NWstorg">#REF!</definedName>
    <definedName name="PAGE1">#N/A</definedName>
    <definedName name="PAGE5" localSheetId="23">#REF!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8">#REF!</definedName>
    <definedName name="PAGE5" localSheetId="6">#REF!</definedName>
    <definedName name="PAGE5">#REF!</definedName>
    <definedName name="PAGE6" localSheetId="23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8">#REF!</definedName>
    <definedName name="PAGE6" localSheetId="6">#REF!</definedName>
    <definedName name="PAGE6">#REF!</definedName>
    <definedName name="PAGE7" localSheetId="23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8">#REF!</definedName>
    <definedName name="PAGE7" localSheetId="6">#REF!</definedName>
    <definedName name="PAGE7">#REF!</definedName>
    <definedName name="PAGE8" localSheetId="23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8">#REF!</definedName>
    <definedName name="PAGE8" localSheetId="6">#REF!</definedName>
    <definedName name="PAGE8">#REF!</definedName>
    <definedName name="Parent_Company" localSheetId="23">'[11]Company Groups'!$B$3</definedName>
    <definedName name="Parent_Company" localSheetId="0">'[12]Company Groups'!$B$3</definedName>
    <definedName name="Parent_Company" localSheetId="1">'[13]Company Groups'!$B$3</definedName>
    <definedName name="Parent_Company" localSheetId="2">'[13]Company Groups'!$B$3</definedName>
    <definedName name="Parent_Company" localSheetId="3">'[13]Company Groups'!$B$3</definedName>
    <definedName name="Parent_Company" localSheetId="4">'[12]Company Groups'!$B$3</definedName>
    <definedName name="Parent_Company" localSheetId="5">'[12]Company Groups'!$B$3</definedName>
    <definedName name="Parent_Company" localSheetId="6">'[12]Company Groups'!$B$3</definedName>
    <definedName name="Parent_Company" localSheetId="9">'[12]Company Groups'!$B$3</definedName>
    <definedName name="Parent_Company">'[14]Company Groups'!$B$3</definedName>
    <definedName name="PPP" localSheetId="7">#REF!</definedName>
    <definedName name="PPP" localSheetId="20">'DCP-13'!$A$1:$G$56</definedName>
    <definedName name="PPP" localSheetId="23">#REF!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8">#REF!</definedName>
    <definedName name="PPP" localSheetId="6">#REF!</definedName>
    <definedName name="PPP" localSheetId="9">#REF!</definedName>
    <definedName name="PPP">#REF!</definedName>
    <definedName name="_xlnm.Print_Area" localSheetId="18">'DCP-12, P 1'!$A$1:$U$74</definedName>
    <definedName name="_xlnm.Print_Area" localSheetId="19">'DCP-12, P 2'!$A$1:$R$72</definedName>
    <definedName name="_xlnm.Print_Area" localSheetId="23">'DCP-15'!$A$1:$M$85</definedName>
    <definedName name="_xlnm.Print_Area" localSheetId="1">'DCP-4, P 1'!$A$1:$I$73</definedName>
    <definedName name="_xlnm.Print_Area" localSheetId="2">'DCP-4, P 2'!$A$1:$N$74</definedName>
    <definedName name="_xlnm.Print_Area" localSheetId="3">'DCP-4, P 3'!$A$1:$F$72</definedName>
    <definedName name="_xlnm.Print_Area" localSheetId="4">#REF!</definedName>
    <definedName name="_xlnm.Print_Area" localSheetId="8">'DCP-6, P 4'!$A$1:$E$38</definedName>
    <definedName name="_xlnm.Print_Area" localSheetId="6">#REF!</definedName>
    <definedName name="_xlnm.Print_Area" localSheetId="9">'DCP-7, P 1'!$A$1:$G$31</definedName>
    <definedName name="_xlnm.Print_Area" localSheetId="13">'DCP-9, P 2'!$A$1:$L$61</definedName>
    <definedName name="_xlnm.Print_Area" localSheetId="14">'DCP-9, P 3'!$A$1:$K$63</definedName>
    <definedName name="_xlnm.Print_Area">#REF!</definedName>
    <definedName name="Print_Area_MI" localSheetId="23">'[1]Jun 99'!#REF!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 localSheetId="8">'[1]Jun 99'!#REF!</definedName>
    <definedName name="Print_Area_MI" localSheetId="6">'[1]Jun 99'!#REF!</definedName>
    <definedName name="Print_Area_MI">'[1]Jun 99'!#REF!</definedName>
    <definedName name="_xlnm.Print_Titles" localSheetId="1">'DCP-4, P 1'!$7:$13</definedName>
    <definedName name="_xlnm.Print_Titles" localSheetId="2">'DCP-4, P 2'!$6:$13</definedName>
    <definedName name="_xlnm.Print_Titles" localSheetId="3">'DCP-4, P 3'!$6:$12</definedName>
    <definedName name="_xlnm.Print_Titles">#N/A</definedName>
    <definedName name="PROPERTY" localSheetId="23">'[1]Jun 99'!#REF!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 localSheetId="8">'[1]Jun 99'!#REF!</definedName>
    <definedName name="PROPERTY" localSheetId="6">'[1]Jun 99'!#REF!</definedName>
    <definedName name="PROPERTY">'[1]Jun 99'!#REF!</definedName>
    <definedName name="Risk_Free_Rate" localSheetId="23">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8">#REF!</definedName>
    <definedName name="Risk_Free_Rate" localSheetId="6">#REF!</definedName>
    <definedName name="Risk_Free_Rate" localSheetId="9">#REF!</definedName>
    <definedName name="Risk_Free_Rate">#REF!</definedName>
    <definedName name="riskmeasures">'[15]Utility Proxy Group'!$B$8:$O$53</definedName>
    <definedName name="ROEXP" localSheetId="23">'[8]Input '!#REF!</definedName>
    <definedName name="ROEXP" localSheetId="1">'[8]Input '!#REF!</definedName>
    <definedName name="ROEXP" localSheetId="2">'[8]Input '!#REF!</definedName>
    <definedName name="ROEXP" localSheetId="3">'[8]Input '!#REF!</definedName>
    <definedName name="ROEXP" localSheetId="8">'[8]Input '!#REF!</definedName>
    <definedName name="ROEXP" localSheetId="6">'[8]Input '!#REF!</definedName>
    <definedName name="ROEXP">'[8]Input '!#REF!</definedName>
    <definedName name="ROPLANT" localSheetId="23">'[8]Input '!#REF!</definedName>
    <definedName name="ROPLANT" localSheetId="1">'[8]Input '!#REF!</definedName>
    <definedName name="ROPLANT" localSheetId="2">'[8]Input '!#REF!</definedName>
    <definedName name="ROPLANT" localSheetId="3">'[8]Input '!#REF!</definedName>
    <definedName name="ROPLANT" localSheetId="8">'[8]Input '!#REF!</definedName>
    <definedName name="ROPLANT" localSheetId="6">'[8]Input '!#REF!</definedName>
    <definedName name="ROPLANT">'[8]Input '!#REF!</definedName>
    <definedName name="ROR_Rate">'[8]Input '!$C$25</definedName>
    <definedName name="RRR" localSheetId="7">#REF!</definedName>
    <definedName name="RRR" localSheetId="1">#REF!</definedName>
    <definedName name="RRR" localSheetId="2">#REF!</definedName>
    <definedName name="RRR" localSheetId="3">#REF!</definedName>
    <definedName name="RRR" localSheetId="8">#REF!</definedName>
    <definedName name="RRR">'DCP-14, P 2'!$A$3:$G$37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[16]WP_H9!$A$1:$Q$46</definedName>
    <definedName name="SCH_B1">[17]SCH_B1!$A$1:$G$30</definedName>
    <definedName name="SCH_B3">[17]SCH_B3!$A$1:$G$42</definedName>
    <definedName name="SCH_C2">[17]SCH_C2!$A$1:$G$42</definedName>
    <definedName name="SCH_D2">[17]SCH_D2!$A$1:$G$42</definedName>
    <definedName name="SCH_H2">[17]SCH_H2!$A$1:$G$42</definedName>
    <definedName name="SE_Only" localSheetId="23">'[4]Alloc factors'!#REF!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 localSheetId="8">'[4]Alloc factors'!#REF!</definedName>
    <definedName name="SE_Only" localSheetId="6">'[4]Alloc factors'!#REF!</definedName>
    <definedName name="SE_Only">'[4]Alloc factors'!#REF!</definedName>
    <definedName name="SEadit" localSheetId="23">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8">#REF!</definedName>
    <definedName name="SEadit" localSheetId="6">#REF!</definedName>
    <definedName name="SEadit">#REF!</definedName>
    <definedName name="SEadv" localSheetId="23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8">#REF!</definedName>
    <definedName name="SEadv" localSheetId="6">#REF!</definedName>
    <definedName name="SEadv">#REF!</definedName>
    <definedName name="SEcash" localSheetId="23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8">#REF!</definedName>
    <definedName name="SEcash" localSheetId="6">#REF!</definedName>
    <definedName name="SEcash">#REF!</definedName>
    <definedName name="SEcwip" localSheetId="23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8">#REF!</definedName>
    <definedName name="SEcwip" localSheetId="6">#REF!</definedName>
    <definedName name="SEcwip">#REF!</definedName>
    <definedName name="SEdep" localSheetId="23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8">#REF!</definedName>
    <definedName name="SEdep" localSheetId="6">#REF!</definedName>
    <definedName name="SEdep">#REF!</definedName>
    <definedName name="SEmatsup" localSheetId="23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8">#REF!</definedName>
    <definedName name="SEmatsup" localSheetId="6">#REF!</definedName>
    <definedName name="SEmatsup">#REF!</definedName>
    <definedName name="SEMO" localSheetId="23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8">#REF!</definedName>
    <definedName name="SEMO" localSheetId="6">#REF!</definedName>
    <definedName name="SEMO">#REF!</definedName>
    <definedName name="SEMO_Plant" localSheetId="23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8">#REF!</definedName>
    <definedName name="SEMO_Plant" localSheetId="6">#REF!</definedName>
    <definedName name="SEMO_Plant">#REF!</definedName>
    <definedName name="SEplant" localSheetId="23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8">#REF!</definedName>
    <definedName name="SEplant" localSheetId="6">#REF!</definedName>
    <definedName name="SEplant">#REF!</definedName>
    <definedName name="SEpp" localSheetId="23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8">#REF!</definedName>
    <definedName name="SEpp" localSheetId="6">#REF!</definedName>
    <definedName name="SEpp">#REF!</definedName>
    <definedName name="SEstorg" localSheetId="23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8">#REF!</definedName>
    <definedName name="SEstorg" localSheetId="6">#REF!</definedName>
    <definedName name="SEstorg">#REF!</definedName>
    <definedName name="sp" localSheetId="23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8">#REF!</definedName>
    <definedName name="sp" localSheetId="6">#REF!</definedName>
    <definedName name="sp" localSheetId="9">#REF!</definedName>
    <definedName name="sp">#REF!</definedName>
    <definedName name="SSExp" localSheetId="23">'[8]Input '!#REF!</definedName>
    <definedName name="SSExp" localSheetId="1">'[8]Input '!#REF!</definedName>
    <definedName name="SSExp" localSheetId="2">'[8]Input '!#REF!</definedName>
    <definedName name="SSExp" localSheetId="3">'[8]Input '!#REF!</definedName>
    <definedName name="SSExp" localSheetId="8">'[8]Input '!#REF!</definedName>
    <definedName name="SSExp" localSheetId="6">'[8]Input '!#REF!</definedName>
    <definedName name="SSExp">'[8]Input '!#REF!</definedName>
    <definedName name="SSPlant" localSheetId="23">'[8]Input '!#REF!</definedName>
    <definedName name="SSPlant" localSheetId="1">'[8]Input '!#REF!</definedName>
    <definedName name="SSPlant" localSheetId="2">'[8]Input '!#REF!</definedName>
    <definedName name="SSPlant" localSheetId="3">'[8]Input '!#REF!</definedName>
    <definedName name="SSPlant" localSheetId="8">'[8]Input '!#REF!</definedName>
    <definedName name="SSPlant" localSheetId="6">'[8]Input '!#REF!</definedName>
    <definedName name="SSPlant">'[8]Input '!#REF!</definedName>
    <definedName name="SSS" localSheetId="7">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8">#REF!</definedName>
    <definedName name="SSS" localSheetId="6">#REF!</definedName>
    <definedName name="SSS">#REF!</definedName>
    <definedName name="STD_Rate">'[8]Input '!$C$24</definedName>
    <definedName name="stockprice">'[15]Stock Price (Electric)'!$C$1:$AW$33</definedName>
    <definedName name="Sttax" localSheetId="23">#REF!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8">#REF!</definedName>
    <definedName name="Sttax" localSheetId="6">#REF!</definedName>
    <definedName name="Sttax">#REF!</definedName>
    <definedName name="Study_Company" localSheetId="23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8">#REF!</definedName>
    <definedName name="Study_Company" localSheetId="6">#REF!</definedName>
    <definedName name="Study_Company" localSheetId="9">#REF!</definedName>
    <definedName name="Study_Company">#REF!</definedName>
    <definedName name="SWadit" localSheetId="23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8">#REF!</definedName>
    <definedName name="SWadit" localSheetId="6">#REF!</definedName>
    <definedName name="SWadit">#REF!</definedName>
    <definedName name="SWadv" localSheetId="23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8">#REF!</definedName>
    <definedName name="SWadv" localSheetId="6">#REF!</definedName>
    <definedName name="SWadv">#REF!</definedName>
    <definedName name="SWcash" localSheetId="23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8">#REF!</definedName>
    <definedName name="SWcash" localSheetId="6">#REF!</definedName>
    <definedName name="SWcash">#REF!</definedName>
    <definedName name="SWcwip" localSheetId="23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8">#REF!</definedName>
    <definedName name="SWcwip" localSheetId="6">#REF!</definedName>
    <definedName name="SWcwip">#REF!</definedName>
    <definedName name="SWdep" localSheetId="23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8">#REF!</definedName>
    <definedName name="SWdep" localSheetId="6">#REF!</definedName>
    <definedName name="SWdep">#REF!</definedName>
    <definedName name="SWmatsup" localSheetId="23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8">#REF!</definedName>
    <definedName name="SWmatsup" localSheetId="6">#REF!</definedName>
    <definedName name="SWmatsup">#REF!</definedName>
    <definedName name="SWplant" localSheetId="23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8">#REF!</definedName>
    <definedName name="SWplant" localSheetId="6">#REF!</definedName>
    <definedName name="SWplant">#REF!</definedName>
    <definedName name="SWpp" localSheetId="23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8">#REF!</definedName>
    <definedName name="SWpp" localSheetId="6">#REF!</definedName>
    <definedName name="SWpp">#REF!</definedName>
    <definedName name="SWstorg" localSheetId="23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8">#REF!</definedName>
    <definedName name="SWstorg" localSheetId="6">#REF!</definedName>
    <definedName name="SWstorg">#REF!</definedName>
    <definedName name="TESTPERIOD">'[8]Input '!$C$10</definedName>
    <definedName name="TestPeriodDate">[18]Inputs!$D$20</definedName>
    <definedName name="TESTYEAR">'[6]DATA INPUT'!$C$9</definedName>
    <definedName name="TOTadit" localSheetId="23">#REF!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8">#REF!</definedName>
    <definedName name="TOTadit" localSheetId="6">#REF!</definedName>
    <definedName name="TOTadit">#REF!</definedName>
    <definedName name="TOTadv" localSheetId="23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8">#REF!</definedName>
    <definedName name="TOTadv" localSheetId="6">#REF!</definedName>
    <definedName name="TOTadv">#REF!</definedName>
    <definedName name="TOTcash" localSheetId="23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8">#REF!</definedName>
    <definedName name="TOTcash" localSheetId="6">#REF!</definedName>
    <definedName name="TOTcash">#REF!</definedName>
    <definedName name="TOTcwip" localSheetId="23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8">#REF!</definedName>
    <definedName name="TOTcwip" localSheetId="6">#REF!</definedName>
    <definedName name="TOTcwip">#REF!</definedName>
    <definedName name="TOTdep" localSheetId="23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8">#REF!</definedName>
    <definedName name="TOTdep" localSheetId="6">#REF!</definedName>
    <definedName name="TOTdep">#REF!</definedName>
    <definedName name="TOTmatsup" localSheetId="23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8">#REF!</definedName>
    <definedName name="TOTmatsup" localSheetId="6">#REF!</definedName>
    <definedName name="TOTmatsup">#REF!</definedName>
    <definedName name="TOTplant" localSheetId="23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8">#REF!</definedName>
    <definedName name="TOTplant" localSheetId="6">#REF!</definedName>
    <definedName name="TOTplant">#REF!</definedName>
    <definedName name="TOTpp" localSheetId="23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8">#REF!</definedName>
    <definedName name="TOTpp" localSheetId="6">#REF!</definedName>
    <definedName name="TOTpp">#REF!</definedName>
    <definedName name="TOTstorg" localSheetId="23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8">#REF!</definedName>
    <definedName name="TOTstorg" localSheetId="6">#REF!</definedName>
    <definedName name="TOTstorg">#REF!</definedName>
    <definedName name="Trans" localSheetId="23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8">#REF!</definedName>
    <definedName name="Trans" localSheetId="6">#REF!</definedName>
    <definedName name="Trans">#REF!</definedName>
    <definedName name="valueline" localSheetId="23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8">#REF!</definedName>
    <definedName name="valueline" localSheetId="6">#REF!</definedName>
    <definedName name="valueline" localSheetId="9">#REF!</definedName>
    <definedName name="valueline">#REF!</definedName>
    <definedName name="vldatabase">'[19]Electric Utility Data'!$B$8:$AI$53</definedName>
    <definedName name="WP_2_3" localSheetId="23">#REF!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8">#REF!</definedName>
    <definedName name="WP_2_3" localSheetId="6">#REF!</definedName>
    <definedName name="WP_2_3">#REF!</definedName>
    <definedName name="WP_3_1" localSheetId="23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8">#REF!</definedName>
    <definedName name="WP_3_1" localSheetId="6">#REF!</definedName>
    <definedName name="WP_3_1">#REF!</definedName>
    <definedName name="WP_6_1" localSheetId="23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8">#REF!</definedName>
    <definedName name="WP_6_1" localSheetId="6">#REF!</definedName>
    <definedName name="WP_6_1">#REF!</definedName>
    <definedName name="WP_6_1_1" localSheetId="23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8">#REF!</definedName>
    <definedName name="WP_6_1_1" localSheetId="6">#REF!</definedName>
    <definedName name="WP_6_1_1">#REF!</definedName>
    <definedName name="WP_6_2" localSheetId="23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8">#REF!</definedName>
    <definedName name="WP_6_2" localSheetId="6">#REF!</definedName>
    <definedName name="WP_6_2">#REF!</definedName>
    <definedName name="WP_6_2_1" localSheetId="23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8">#REF!</definedName>
    <definedName name="WP_6_2_1" localSheetId="6">#REF!</definedName>
    <definedName name="WP_6_2_1">#REF!</definedName>
    <definedName name="WP_6_3" localSheetId="23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8">#REF!</definedName>
    <definedName name="WP_6_3" localSheetId="6">#REF!</definedName>
    <definedName name="WP_6_3">#REF!</definedName>
    <definedName name="WP_6_3_1" localSheetId="23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8">#REF!</definedName>
    <definedName name="WP_6_3_1" localSheetId="6">#REF!</definedName>
    <definedName name="WP_6_3_1">#REF!</definedName>
    <definedName name="WP_7_3" localSheetId="23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8">#REF!</definedName>
    <definedName name="WP_7_3" localSheetId="6">#REF!</definedName>
    <definedName name="WP_7_3">#REF!</definedName>
    <definedName name="WP_7_6" localSheetId="23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8">#REF!</definedName>
    <definedName name="WP_7_6" localSheetId="6">#REF!</definedName>
    <definedName name="WP_7_6">#REF!</definedName>
    <definedName name="WP_9_1" localSheetId="23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8">#REF!</definedName>
    <definedName name="WP_9_1" localSheetId="6">#REF!</definedName>
    <definedName name="WP_9_1">#REF!</definedName>
    <definedName name="WP_B9a">[20]WP_B9!$A$30:$U$49</definedName>
    <definedName name="WP_B9b" localSheetId="23">[20]WP_B9!#REF!</definedName>
    <definedName name="WP_B9b" localSheetId="1">[20]WP_B9!#REF!</definedName>
    <definedName name="WP_B9b" localSheetId="2">[20]WP_B9!#REF!</definedName>
    <definedName name="WP_B9b" localSheetId="3">[20]WP_B9!#REF!</definedName>
    <definedName name="WP_B9b" localSheetId="8">[20]WP_B9!#REF!</definedName>
    <definedName name="WP_B9b" localSheetId="6">[20]WP_B9!#REF!</definedName>
    <definedName name="WP_B9b">[20]WP_B9!#REF!</definedName>
    <definedName name="WP_G6">[20]WP_B5!$A$13:$J$349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hidden="1">{"'Sheet1'!$A$1:$O$40"}</definedName>
    <definedName name="Yield">'[19]Dividend Yield - Utility'!$B$8:$D$53</definedName>
    <definedName name="z">#REF!</definedName>
    <definedName name="zzz" hidden="1">{"'Sheet1'!$A$1:$O$40"}</definedName>
  </definedNames>
  <calcPr calcId="152511"/>
</workbook>
</file>

<file path=xl/calcChain.xml><?xml version="1.0" encoding="utf-8"?>
<calcChain xmlns="http://schemas.openxmlformats.org/spreadsheetml/2006/main">
  <c r="E2" i="84" l="1"/>
  <c r="I2" i="82"/>
  <c r="F2" i="80"/>
  <c r="I1" i="82" l="1"/>
  <c r="E1" i="84" s="1"/>
  <c r="E78" i="39" l="1"/>
  <c r="G45" i="39"/>
  <c r="I57" i="55"/>
  <c r="I54" i="55"/>
  <c r="I53" i="55"/>
  <c r="I52" i="55"/>
  <c r="I51" i="55"/>
  <c r="I50" i="55"/>
  <c r="I49" i="55"/>
  <c r="I48" i="55"/>
  <c r="I47" i="55"/>
  <c r="I46" i="55"/>
  <c r="I45" i="55"/>
  <c r="I44" i="55"/>
  <c r="I43" i="55"/>
  <c r="I42" i="55"/>
  <c r="I41" i="55"/>
  <c r="I40" i="55"/>
  <c r="I39" i="55"/>
  <c r="I38" i="55"/>
  <c r="I37" i="55"/>
  <c r="I36" i="55"/>
  <c r="I35" i="55"/>
  <c r="I34" i="55"/>
  <c r="I33" i="55"/>
  <c r="I32" i="55"/>
  <c r="I31" i="55"/>
  <c r="I30" i="55"/>
  <c r="I29" i="55"/>
  <c r="I28" i="55"/>
  <c r="I27" i="55"/>
  <c r="I26" i="55"/>
  <c r="I25" i="55"/>
  <c r="I24" i="55"/>
  <c r="I23" i="55"/>
  <c r="I22" i="55"/>
  <c r="I21" i="55"/>
  <c r="I20" i="55"/>
  <c r="I19" i="55"/>
  <c r="I18" i="55"/>
  <c r="I17" i="55"/>
  <c r="I16" i="55"/>
  <c r="G21" i="97" l="1"/>
  <c r="F49" i="56" l="1"/>
  <c r="F51" i="56"/>
  <c r="D51" i="56"/>
  <c r="D49" i="56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I84" i="16" l="1"/>
  <c r="H84" i="16"/>
  <c r="G84" i="16"/>
  <c r="F84" i="16"/>
  <c r="E84" i="16"/>
  <c r="D84" i="16"/>
  <c r="I81" i="16"/>
  <c r="H81" i="16"/>
  <c r="G81" i="16"/>
  <c r="F81" i="16"/>
  <c r="E81" i="16"/>
  <c r="D81" i="16"/>
  <c r="J78" i="16"/>
  <c r="I78" i="16"/>
  <c r="H78" i="16"/>
  <c r="G78" i="16"/>
  <c r="F78" i="16"/>
  <c r="E78" i="16"/>
  <c r="D78" i="16"/>
  <c r="J75" i="16"/>
  <c r="I75" i="16"/>
  <c r="H75" i="16"/>
  <c r="G75" i="16"/>
  <c r="F75" i="16"/>
  <c r="E75" i="16"/>
  <c r="D75" i="16"/>
  <c r="C78" i="16"/>
  <c r="C75" i="16"/>
  <c r="I50" i="16"/>
  <c r="H50" i="16"/>
  <c r="G50" i="16"/>
  <c r="F50" i="16"/>
  <c r="E50" i="16"/>
  <c r="D50" i="16"/>
  <c r="I47" i="16"/>
  <c r="H47" i="16"/>
  <c r="G47" i="16"/>
  <c r="F47" i="16"/>
  <c r="E47" i="16"/>
  <c r="D47" i="16"/>
  <c r="J44" i="16"/>
  <c r="I44" i="16"/>
  <c r="H44" i="16"/>
  <c r="G44" i="16"/>
  <c r="F44" i="16"/>
  <c r="E44" i="16"/>
  <c r="D44" i="16"/>
  <c r="J41" i="16"/>
  <c r="I41" i="16"/>
  <c r="H41" i="16"/>
  <c r="G41" i="16"/>
  <c r="F41" i="16"/>
  <c r="E41" i="16"/>
  <c r="D41" i="16"/>
  <c r="C44" i="16"/>
  <c r="C41" i="16"/>
  <c r="I58" i="12"/>
  <c r="I35" i="12"/>
  <c r="G56" i="12"/>
  <c r="I56" i="12" s="1"/>
  <c r="G55" i="12"/>
  <c r="I55" i="12" s="1"/>
  <c r="G54" i="12"/>
  <c r="I54" i="12" s="1"/>
  <c r="G53" i="12"/>
  <c r="I53" i="12" s="1"/>
  <c r="G52" i="12"/>
  <c r="I52" i="12" s="1"/>
  <c r="G51" i="12"/>
  <c r="I51" i="12" s="1"/>
  <c r="G50" i="12"/>
  <c r="I50" i="12" s="1"/>
  <c r="G49" i="12"/>
  <c r="I49" i="12" s="1"/>
  <c r="G48" i="12"/>
  <c r="I48" i="12" s="1"/>
  <c r="G47" i="12"/>
  <c r="I47" i="12" s="1"/>
  <c r="G46" i="12"/>
  <c r="I46" i="12" s="1"/>
  <c r="G45" i="12"/>
  <c r="I45" i="12" s="1"/>
  <c r="G44" i="12"/>
  <c r="I44" i="12" s="1"/>
  <c r="G43" i="12"/>
  <c r="I43" i="12" s="1"/>
  <c r="G42" i="12"/>
  <c r="I42" i="12" s="1"/>
  <c r="G41" i="12"/>
  <c r="I41" i="12" s="1"/>
  <c r="G40" i="12"/>
  <c r="I40" i="12" s="1"/>
  <c r="G39" i="12"/>
  <c r="I39" i="12" s="1"/>
  <c r="G33" i="12"/>
  <c r="I33" i="12" s="1"/>
  <c r="G32" i="12"/>
  <c r="I32" i="12" s="1"/>
  <c r="G31" i="12"/>
  <c r="I31" i="12" s="1"/>
  <c r="G30" i="12"/>
  <c r="I30" i="12" s="1"/>
  <c r="G29" i="12"/>
  <c r="I29" i="12" s="1"/>
  <c r="G28" i="12"/>
  <c r="I28" i="12" s="1"/>
  <c r="G27" i="12"/>
  <c r="I27" i="12" s="1"/>
  <c r="G26" i="12"/>
  <c r="I26" i="12" s="1"/>
  <c r="G25" i="12"/>
  <c r="I25" i="12" s="1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I18" i="12"/>
  <c r="G18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R65" i="20" l="1"/>
  <c r="Q65" i="20"/>
  <c r="P68" i="20"/>
  <c r="O68" i="20"/>
  <c r="N68" i="20"/>
  <c r="M68" i="20"/>
  <c r="L68" i="20"/>
  <c r="K68" i="20"/>
  <c r="J68" i="20"/>
  <c r="I68" i="20"/>
  <c r="R68" i="20" s="1"/>
  <c r="H68" i="20"/>
  <c r="G68" i="20"/>
  <c r="F68" i="20"/>
  <c r="E68" i="20"/>
  <c r="D68" i="20"/>
  <c r="C68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8" i="20"/>
  <c r="B65" i="20"/>
  <c r="R62" i="20"/>
  <c r="Q62" i="20"/>
  <c r="R61" i="20"/>
  <c r="Q61" i="20"/>
  <c r="R60" i="20"/>
  <c r="Q60" i="20"/>
  <c r="R59" i="20"/>
  <c r="Q59" i="20"/>
  <c r="R58" i="20"/>
  <c r="Q58" i="20"/>
  <c r="R57" i="20"/>
  <c r="Q57" i="20"/>
  <c r="R56" i="20"/>
  <c r="Q56" i="20"/>
  <c r="R55" i="20"/>
  <c r="R54" i="20"/>
  <c r="Q54" i="20"/>
  <c r="R53" i="20"/>
  <c r="Q53" i="20"/>
  <c r="R52" i="20"/>
  <c r="Q52" i="20"/>
  <c r="R51" i="20"/>
  <c r="Q51" i="20"/>
  <c r="R50" i="20"/>
  <c r="Q50" i="20"/>
  <c r="R49" i="20"/>
  <c r="Q49" i="20"/>
  <c r="R48" i="20"/>
  <c r="Q48" i="20"/>
  <c r="R47" i="20"/>
  <c r="Q47" i="20"/>
  <c r="R46" i="20"/>
  <c r="Q46" i="20"/>
  <c r="R45" i="20"/>
  <c r="Q45" i="20"/>
  <c r="R40" i="20"/>
  <c r="Q40" i="20"/>
  <c r="R37" i="20"/>
  <c r="Q37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40" i="20"/>
  <c r="B37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Q32" i="20"/>
  <c r="Q30" i="20"/>
  <c r="Q34" i="20"/>
  <c r="Q33" i="20"/>
  <c r="Q29" i="20"/>
  <c r="Q28" i="20"/>
  <c r="Q26" i="20"/>
  <c r="Q25" i="20"/>
  <c r="Q24" i="20"/>
  <c r="Q23" i="20"/>
  <c r="Q22" i="20"/>
  <c r="Q21" i="20"/>
  <c r="Q20" i="20"/>
  <c r="R68" i="19" l="1"/>
  <c r="Q68" i="19"/>
  <c r="U68" i="19"/>
  <c r="T68" i="19"/>
  <c r="S68" i="19"/>
  <c r="U65" i="19"/>
  <c r="T65" i="19"/>
  <c r="S65" i="19"/>
  <c r="R65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8" i="19"/>
  <c r="B65" i="19"/>
  <c r="Q62" i="19"/>
  <c r="R62" i="19"/>
  <c r="R61" i="19"/>
  <c r="Q61" i="19"/>
  <c r="R60" i="19"/>
  <c r="Q60" i="19"/>
  <c r="R59" i="19"/>
  <c r="Q59" i="19"/>
  <c r="R58" i="19"/>
  <c r="Q58" i="19"/>
  <c r="R57" i="19"/>
  <c r="Q57" i="19"/>
  <c r="R56" i="19"/>
  <c r="Q56" i="19"/>
  <c r="R55" i="19"/>
  <c r="R54" i="19"/>
  <c r="Q54" i="19"/>
  <c r="R53" i="19"/>
  <c r="Q53" i="19"/>
  <c r="R52" i="19"/>
  <c r="Q52" i="19"/>
  <c r="R51" i="19"/>
  <c r="Q51" i="19"/>
  <c r="R50" i="19"/>
  <c r="Q50" i="19"/>
  <c r="R49" i="19"/>
  <c r="Q49" i="19"/>
  <c r="R48" i="19"/>
  <c r="Q48" i="19"/>
  <c r="R47" i="19"/>
  <c r="Q47" i="19"/>
  <c r="R46" i="19"/>
  <c r="Q46" i="19"/>
  <c r="R45" i="19"/>
  <c r="Q45" i="19"/>
  <c r="U40" i="19"/>
  <c r="T40" i="19"/>
  <c r="S40" i="19"/>
  <c r="Q40" i="19"/>
  <c r="R40" i="19"/>
  <c r="U37" i="19"/>
  <c r="T37" i="19"/>
  <c r="S37" i="19"/>
  <c r="R37" i="19"/>
  <c r="Q37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40" i="19"/>
  <c r="B37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65" i="19" l="1"/>
  <c r="I77" i="106"/>
  <c r="F77" i="106"/>
  <c r="N75" i="106"/>
  <c r="L75" i="106"/>
  <c r="J75" i="106"/>
  <c r="G75" i="106"/>
  <c r="D75" i="106"/>
  <c r="C75" i="106"/>
  <c r="N61" i="106"/>
  <c r="L61" i="106"/>
  <c r="J61" i="106"/>
  <c r="G61" i="106"/>
  <c r="D61" i="106"/>
  <c r="C61" i="106"/>
  <c r="N50" i="106"/>
  <c r="L50" i="106"/>
  <c r="J50" i="106"/>
  <c r="G50" i="106"/>
  <c r="D50" i="106"/>
  <c r="C50" i="106"/>
  <c r="N40" i="106"/>
  <c r="L40" i="106"/>
  <c r="J40" i="106"/>
  <c r="G40" i="106"/>
  <c r="D40" i="106"/>
  <c r="C40" i="106"/>
  <c r="N30" i="106"/>
  <c r="L30" i="106"/>
  <c r="J30" i="106"/>
  <c r="G30" i="106"/>
  <c r="D30" i="106"/>
  <c r="C30" i="106"/>
  <c r="N20" i="106"/>
  <c r="L20" i="106"/>
  <c r="J20" i="106"/>
  <c r="G20" i="106"/>
  <c r="D20" i="106"/>
  <c r="C20" i="106"/>
  <c r="K8" i="106"/>
  <c r="D77" i="106" l="1"/>
  <c r="C77" i="106"/>
  <c r="K60" i="23"/>
  <c r="H60" i="23"/>
  <c r="E60" i="23"/>
  <c r="C60" i="23"/>
  <c r="K35" i="23"/>
  <c r="H35" i="23"/>
  <c r="E35" i="23"/>
  <c r="C35" i="23"/>
  <c r="K58" i="14" l="1"/>
  <c r="F58" i="14"/>
  <c r="K35" i="14"/>
  <c r="F35" i="14"/>
  <c r="K24" i="14"/>
  <c r="F22" i="14"/>
  <c r="L58" i="13"/>
  <c r="H58" i="13"/>
  <c r="L35" i="13"/>
  <c r="H35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G57" i="103"/>
  <c r="G56" i="103"/>
  <c r="G55" i="103"/>
  <c r="G54" i="103"/>
  <c r="G53" i="103"/>
  <c r="G52" i="103"/>
  <c r="G51" i="103"/>
  <c r="G50" i="103"/>
  <c r="G49" i="103"/>
  <c r="G48" i="103"/>
  <c r="G47" i="103"/>
  <c r="G46" i="103"/>
  <c r="G45" i="103"/>
  <c r="G44" i="103"/>
  <c r="G43" i="103"/>
  <c r="G42" i="103"/>
  <c r="G41" i="103"/>
  <c r="G40" i="103"/>
  <c r="G31" i="103"/>
  <c r="G30" i="103"/>
  <c r="G29" i="103"/>
  <c r="G28" i="103"/>
  <c r="G27" i="103"/>
  <c r="G26" i="103"/>
  <c r="G25" i="103"/>
  <c r="G24" i="103"/>
  <c r="G23" i="103"/>
  <c r="G22" i="103"/>
  <c r="G21" i="103"/>
  <c r="G20" i="103"/>
  <c r="G19" i="103"/>
  <c r="G18" i="103"/>
  <c r="G17" i="103"/>
  <c r="G16" i="103"/>
  <c r="H61" i="103"/>
  <c r="H59" i="103"/>
  <c r="H35" i="103"/>
  <c r="H33" i="103"/>
  <c r="A38" i="102"/>
  <c r="C35" i="102"/>
  <c r="B35" i="102"/>
  <c r="D34" i="102"/>
  <c r="C34" i="102"/>
  <c r="B34" i="102"/>
  <c r="C31" i="102"/>
  <c r="B31" i="102"/>
  <c r="D30" i="102"/>
  <c r="C30" i="102"/>
  <c r="B30" i="102"/>
  <c r="C27" i="102"/>
  <c r="B27" i="102"/>
  <c r="D26" i="102"/>
  <c r="C26" i="102"/>
  <c r="B26" i="102"/>
  <c r="C23" i="102"/>
  <c r="B23" i="102"/>
  <c r="D22" i="102"/>
  <c r="C22" i="102"/>
  <c r="B22" i="102"/>
  <c r="D18" i="102"/>
  <c r="C19" i="102"/>
  <c r="C18" i="102"/>
  <c r="B19" i="102"/>
  <c r="B18" i="102"/>
  <c r="C20" i="73"/>
  <c r="C36" i="73"/>
  <c r="C32" i="73"/>
  <c r="C28" i="73"/>
  <c r="C24" i="73"/>
  <c r="G33" i="103" l="1"/>
  <c r="G35" i="103"/>
  <c r="D35" i="73"/>
  <c r="C35" i="73"/>
  <c r="B35" i="73"/>
  <c r="B36" i="73"/>
  <c r="D31" i="73"/>
  <c r="C31" i="73"/>
  <c r="B32" i="73"/>
  <c r="B31" i="73"/>
  <c r="D27" i="73"/>
  <c r="C27" i="73"/>
  <c r="B28" i="73"/>
  <c r="B27" i="73"/>
  <c r="D23" i="73"/>
  <c r="C23" i="73"/>
  <c r="B24" i="73"/>
  <c r="B23" i="73"/>
  <c r="B20" i="73"/>
  <c r="D19" i="73"/>
  <c r="C19" i="73"/>
  <c r="B19" i="73"/>
  <c r="D37" i="104"/>
  <c r="C37" i="104"/>
  <c r="D33" i="104"/>
  <c r="C33" i="104"/>
  <c r="D29" i="104"/>
  <c r="C29" i="104"/>
  <c r="D25" i="104"/>
  <c r="C25" i="104"/>
  <c r="D21" i="104"/>
  <c r="C21" i="104"/>
  <c r="D37" i="90"/>
  <c r="C37" i="90"/>
  <c r="D33" i="90"/>
  <c r="C33" i="90"/>
  <c r="D29" i="90"/>
  <c r="C29" i="90"/>
  <c r="D25" i="90"/>
  <c r="C25" i="90"/>
  <c r="D21" i="90"/>
  <c r="C21" i="90"/>
  <c r="B40" i="104" l="1"/>
  <c r="E36" i="104"/>
  <c r="D36" i="104"/>
  <c r="C36" i="104"/>
  <c r="E32" i="104"/>
  <c r="D32" i="104"/>
  <c r="C32" i="104"/>
  <c r="E28" i="104"/>
  <c r="D28" i="104"/>
  <c r="C28" i="104"/>
  <c r="E24" i="104"/>
  <c r="D24" i="104"/>
  <c r="C24" i="104"/>
  <c r="E20" i="104"/>
  <c r="D20" i="104"/>
  <c r="C20" i="104"/>
  <c r="P60" i="20" l="1"/>
  <c r="P55" i="20"/>
  <c r="P47" i="20"/>
  <c r="C52" i="13"/>
  <c r="A20" i="103" l="1"/>
  <c r="E22" i="39"/>
  <c r="G27" i="16"/>
  <c r="F27" i="16"/>
  <c r="E27" i="16"/>
  <c r="D27" i="16"/>
  <c r="K22" i="14"/>
  <c r="A22" i="12"/>
  <c r="A22" i="13" s="1"/>
  <c r="A22" i="14" s="1"/>
  <c r="I3" i="106" l="1"/>
  <c r="C27" i="16"/>
  <c r="J27" i="16" s="1"/>
  <c r="A27" i="16"/>
  <c r="A22" i="39"/>
  <c r="A23" i="19" s="1"/>
  <c r="A23" i="20" s="1"/>
  <c r="A21" i="23" s="1"/>
  <c r="H53" i="103"/>
  <c r="F53" i="103"/>
  <c r="E53" i="103"/>
  <c r="D53" i="103"/>
  <c r="C53" i="103"/>
  <c r="B53" i="103"/>
  <c r="H41" i="103"/>
  <c r="F41" i="103"/>
  <c r="E41" i="103"/>
  <c r="D41" i="103"/>
  <c r="C41" i="103"/>
  <c r="B41" i="103"/>
  <c r="H40" i="103"/>
  <c r="F40" i="103"/>
  <c r="E40" i="103"/>
  <c r="D40" i="103"/>
  <c r="C40" i="103"/>
  <c r="B40" i="103"/>
  <c r="A31" i="103"/>
  <c r="A30" i="103"/>
  <c r="A29" i="103"/>
  <c r="A28" i="103"/>
  <c r="A27" i="103"/>
  <c r="A26" i="103"/>
  <c r="A25" i="103"/>
  <c r="A24" i="103"/>
  <c r="A23" i="103"/>
  <c r="A22" i="103"/>
  <c r="A21" i="103"/>
  <c r="A19" i="103"/>
  <c r="A18" i="103"/>
  <c r="A17" i="103"/>
  <c r="K53" i="23" l="1"/>
  <c r="J53" i="23"/>
  <c r="H53" i="23"/>
  <c r="G53" i="23"/>
  <c r="E53" i="23"/>
  <c r="C53" i="23"/>
  <c r="U58" i="19" l="1"/>
  <c r="T58" i="19"/>
  <c r="S58" i="19"/>
  <c r="U46" i="19"/>
  <c r="T46" i="19"/>
  <c r="U45" i="19"/>
  <c r="T45" i="19"/>
  <c r="S46" i="19"/>
  <c r="S45" i="19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6" i="20"/>
  <c r="B45" i="20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6" i="19"/>
  <c r="B45" i="19"/>
  <c r="H68" i="16"/>
  <c r="H56" i="16"/>
  <c r="H55" i="16"/>
  <c r="E33" i="39"/>
  <c r="E32" i="39"/>
  <c r="E31" i="39"/>
  <c r="E30" i="39"/>
  <c r="E29" i="39"/>
  <c r="E28" i="39"/>
  <c r="E27" i="39"/>
  <c r="E26" i="39"/>
  <c r="E25" i="39"/>
  <c r="E24" i="39"/>
  <c r="E23" i="39"/>
  <c r="E21" i="39"/>
  <c r="E20" i="39"/>
  <c r="E19" i="39"/>
  <c r="K41" i="23"/>
  <c r="J41" i="23"/>
  <c r="H41" i="23"/>
  <c r="G41" i="23"/>
  <c r="E41" i="23"/>
  <c r="C41" i="23"/>
  <c r="K40" i="23"/>
  <c r="J40" i="23"/>
  <c r="H40" i="23"/>
  <c r="G40" i="23"/>
  <c r="E40" i="23"/>
  <c r="C40" i="23"/>
  <c r="G19" i="39"/>
  <c r="G20" i="39" s="1"/>
  <c r="G21" i="39" s="1"/>
  <c r="G22" i="39" s="1"/>
  <c r="F25" i="16"/>
  <c r="K29" i="14"/>
  <c r="G34" i="16" s="1"/>
  <c r="F29" i="14"/>
  <c r="F34" i="16" s="1"/>
  <c r="K27" i="14"/>
  <c r="G32" i="16" s="1"/>
  <c r="F27" i="14"/>
  <c r="F32" i="16" s="1"/>
  <c r="J52" i="14"/>
  <c r="I52" i="14"/>
  <c r="H52" i="14"/>
  <c r="E52" i="14"/>
  <c r="D52" i="14"/>
  <c r="C52" i="14"/>
  <c r="K32" i="14"/>
  <c r="G37" i="16" s="1"/>
  <c r="F32" i="14"/>
  <c r="F37" i="16" s="1"/>
  <c r="J40" i="14"/>
  <c r="I40" i="14"/>
  <c r="H40" i="14"/>
  <c r="E40" i="14"/>
  <c r="D40" i="14"/>
  <c r="C40" i="14"/>
  <c r="J39" i="14"/>
  <c r="I39" i="14"/>
  <c r="H39" i="14"/>
  <c r="E39" i="14"/>
  <c r="D39" i="14"/>
  <c r="C39" i="14"/>
  <c r="K20" i="14"/>
  <c r="G25" i="16" s="1"/>
  <c r="K19" i="14"/>
  <c r="G24" i="16" s="1"/>
  <c r="F19" i="14"/>
  <c r="F24" i="16" s="1"/>
  <c r="E34" i="16"/>
  <c r="D34" i="16"/>
  <c r="E32" i="16"/>
  <c r="D32" i="16"/>
  <c r="K52" i="13"/>
  <c r="J52" i="13"/>
  <c r="I52" i="13"/>
  <c r="G52" i="13"/>
  <c r="F52" i="13"/>
  <c r="E52" i="13"/>
  <c r="D52" i="13"/>
  <c r="E37" i="16"/>
  <c r="D37" i="16"/>
  <c r="K40" i="13"/>
  <c r="J40" i="13"/>
  <c r="I40" i="13"/>
  <c r="G40" i="13"/>
  <c r="F40" i="13"/>
  <c r="E40" i="13"/>
  <c r="D40" i="13"/>
  <c r="C40" i="13"/>
  <c r="E25" i="16"/>
  <c r="D25" i="16"/>
  <c r="K39" i="13"/>
  <c r="J39" i="13"/>
  <c r="I39" i="13"/>
  <c r="G39" i="13"/>
  <c r="F39" i="13"/>
  <c r="E39" i="13"/>
  <c r="D39" i="13"/>
  <c r="C39" i="13"/>
  <c r="E24" i="16"/>
  <c r="D24" i="16"/>
  <c r="F52" i="12"/>
  <c r="E52" i="12"/>
  <c r="C52" i="12"/>
  <c r="F40" i="12"/>
  <c r="E40" i="12"/>
  <c r="C40" i="12"/>
  <c r="F39" i="12"/>
  <c r="E39" i="12"/>
  <c r="C39" i="12"/>
  <c r="G51" i="75"/>
  <c r="F51" i="75"/>
  <c r="E51" i="75"/>
  <c r="D51" i="75"/>
  <c r="C51" i="75"/>
  <c r="B51" i="75"/>
  <c r="G39" i="75"/>
  <c r="F39" i="75"/>
  <c r="E39" i="75"/>
  <c r="D39" i="75"/>
  <c r="C39" i="75"/>
  <c r="B39" i="75"/>
  <c r="G38" i="75"/>
  <c r="F38" i="75"/>
  <c r="E38" i="75"/>
  <c r="D38" i="75"/>
  <c r="C38" i="75"/>
  <c r="B38" i="75"/>
  <c r="G23" i="39" l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C24" i="16"/>
  <c r="J24" i="16" s="1"/>
  <c r="C37" i="16"/>
  <c r="J37" i="16" s="1"/>
  <c r="C25" i="16"/>
  <c r="J25" i="16" s="1"/>
  <c r="A33" i="12"/>
  <c r="A32" i="12"/>
  <c r="A32" i="13" s="1"/>
  <c r="A32" i="14" s="1"/>
  <c r="A31" i="12"/>
  <c r="A30" i="12"/>
  <c r="A29" i="12"/>
  <c r="A29" i="13" s="1"/>
  <c r="A29" i="14" s="1"/>
  <c r="A28" i="12"/>
  <c r="A27" i="12"/>
  <c r="A26" i="12"/>
  <c r="A25" i="12"/>
  <c r="A24" i="12"/>
  <c r="A23" i="12"/>
  <c r="A21" i="12"/>
  <c r="A20" i="12"/>
  <c r="A20" i="13" s="1"/>
  <c r="A20" i="14" s="1"/>
  <c r="A19" i="12"/>
  <c r="A19" i="13" s="1"/>
  <c r="A19" i="14" s="1"/>
  <c r="A27" i="13"/>
  <c r="A27" i="14" s="1"/>
  <c r="C34" i="16" l="1"/>
  <c r="J34" i="16" s="1"/>
  <c r="C32" i="16"/>
  <c r="J32" i="16" s="1"/>
  <c r="A24" i="16"/>
  <c r="A19" i="39"/>
  <c r="A20" i="19" s="1"/>
  <c r="A20" i="20" s="1"/>
  <c r="A18" i="23" s="1"/>
  <c r="A20" i="39"/>
  <c r="A21" i="19" s="1"/>
  <c r="A21" i="20" s="1"/>
  <c r="A19" i="23" s="1"/>
  <c r="A25" i="16"/>
  <c r="A37" i="16"/>
  <c r="A32" i="39"/>
  <c r="A33" i="19" s="1"/>
  <c r="A33" i="20" s="1"/>
  <c r="A31" i="23" s="1"/>
  <c r="A27" i="39"/>
  <c r="A28" i="19" s="1"/>
  <c r="A28" i="20" s="1"/>
  <c r="A26" i="23" s="1"/>
  <c r="A32" i="16"/>
  <c r="A29" i="39"/>
  <c r="A30" i="19" s="1"/>
  <c r="A30" i="20" s="1"/>
  <c r="A28" i="23" s="1"/>
  <c r="A34" i="16"/>
  <c r="G53" i="75" l="1"/>
  <c r="F53" i="75"/>
  <c r="E53" i="75"/>
  <c r="D53" i="75"/>
  <c r="C53" i="75"/>
  <c r="B53" i="75"/>
  <c r="E48" i="75"/>
  <c r="D48" i="75"/>
  <c r="C48" i="75"/>
  <c r="B48" i="75"/>
  <c r="E40" i="75"/>
  <c r="G48" i="75"/>
  <c r="F48" i="75"/>
  <c r="D40" i="75"/>
  <c r="C40" i="75"/>
  <c r="B40" i="75"/>
  <c r="G40" i="75"/>
  <c r="F40" i="75"/>
  <c r="K55" i="23" l="1"/>
  <c r="J55" i="23"/>
  <c r="K50" i="23"/>
  <c r="J50" i="23"/>
  <c r="H55" i="103" l="1"/>
  <c r="F55" i="103"/>
  <c r="E55" i="103"/>
  <c r="D55" i="103"/>
  <c r="C55" i="103"/>
  <c r="B55" i="103"/>
  <c r="H50" i="103"/>
  <c r="F50" i="103"/>
  <c r="E50" i="103"/>
  <c r="D50" i="103"/>
  <c r="C50" i="103"/>
  <c r="B50" i="103"/>
  <c r="H42" i="103"/>
  <c r="F42" i="103"/>
  <c r="E42" i="103"/>
  <c r="D42" i="103"/>
  <c r="C42" i="103"/>
  <c r="B42" i="103"/>
  <c r="A57" i="103"/>
  <c r="A56" i="103"/>
  <c r="A55" i="103"/>
  <c r="A54" i="103"/>
  <c r="A53" i="103"/>
  <c r="A52" i="103"/>
  <c r="A51" i="103"/>
  <c r="A50" i="103"/>
  <c r="A49" i="103"/>
  <c r="A48" i="103"/>
  <c r="A47" i="103"/>
  <c r="A46" i="103"/>
  <c r="A45" i="103"/>
  <c r="A44" i="103"/>
  <c r="A43" i="103"/>
  <c r="A42" i="103"/>
  <c r="A41" i="103"/>
  <c r="A40" i="103"/>
  <c r="A38" i="103"/>
  <c r="A16" i="103"/>
  <c r="A14" i="103"/>
  <c r="G61" i="103" l="1"/>
  <c r="G59" i="103"/>
  <c r="F1" i="25"/>
  <c r="H55" i="23"/>
  <c r="G55" i="23"/>
  <c r="E55" i="23"/>
  <c r="C55" i="23"/>
  <c r="H50" i="23"/>
  <c r="G50" i="23"/>
  <c r="E50" i="23"/>
  <c r="C50" i="23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O55" i="20"/>
  <c r="N55" i="20"/>
  <c r="M55" i="20"/>
  <c r="L55" i="20"/>
  <c r="K55" i="20"/>
  <c r="J55" i="20"/>
  <c r="I55" i="20"/>
  <c r="H55" i="20"/>
  <c r="G55" i="20"/>
  <c r="F55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P1" i="20"/>
  <c r="U60" i="19"/>
  <c r="T60" i="19"/>
  <c r="S60" i="19"/>
  <c r="U55" i="19"/>
  <c r="T55" i="19"/>
  <c r="S55" i="19"/>
  <c r="U47" i="19"/>
  <c r="T47" i="19"/>
  <c r="S47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P55" i="19"/>
  <c r="O55" i="19"/>
  <c r="N55" i="19"/>
  <c r="M55" i="19"/>
  <c r="L55" i="19"/>
  <c r="K55" i="19"/>
  <c r="J55" i="19"/>
  <c r="I55" i="19"/>
  <c r="H55" i="19"/>
  <c r="G55" i="19"/>
  <c r="F55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H70" i="16"/>
  <c r="H65" i="16"/>
  <c r="H57" i="16"/>
  <c r="F56" i="16"/>
  <c r="J54" i="14"/>
  <c r="I54" i="14"/>
  <c r="H54" i="14"/>
  <c r="E54" i="14"/>
  <c r="D54" i="14"/>
  <c r="C54" i="14"/>
  <c r="J49" i="14"/>
  <c r="I49" i="14"/>
  <c r="H49" i="14"/>
  <c r="E49" i="14"/>
  <c r="D49" i="14"/>
  <c r="C49" i="14"/>
  <c r="J41" i="14"/>
  <c r="I41" i="14"/>
  <c r="H41" i="14"/>
  <c r="E41" i="14"/>
  <c r="D41" i="14"/>
  <c r="C41" i="14"/>
  <c r="K33" i="14"/>
  <c r="G38" i="16" s="1"/>
  <c r="K31" i="14"/>
  <c r="G36" i="16" s="1"/>
  <c r="K30" i="14"/>
  <c r="G35" i="16" s="1"/>
  <c r="K28" i="14"/>
  <c r="G33" i="16" s="1"/>
  <c r="K26" i="14"/>
  <c r="G31" i="16" s="1"/>
  <c r="K25" i="14"/>
  <c r="G30" i="16" s="1"/>
  <c r="G29" i="16"/>
  <c r="K23" i="14"/>
  <c r="G28" i="16" s="1"/>
  <c r="K21" i="14"/>
  <c r="G26" i="16" s="1"/>
  <c r="F33" i="14"/>
  <c r="F38" i="16" s="1"/>
  <c r="F31" i="14"/>
  <c r="F36" i="16" s="1"/>
  <c r="F30" i="14"/>
  <c r="F35" i="16" s="1"/>
  <c r="F28" i="14"/>
  <c r="F33" i="16" s="1"/>
  <c r="F26" i="14"/>
  <c r="F31" i="16" s="1"/>
  <c r="F25" i="14"/>
  <c r="F30" i="16" s="1"/>
  <c r="F24" i="14"/>
  <c r="F29" i="16" s="1"/>
  <c r="F23" i="14"/>
  <c r="F28" i="16" s="1"/>
  <c r="F21" i="14"/>
  <c r="F26" i="16" s="1"/>
  <c r="K54" i="13"/>
  <c r="J54" i="13"/>
  <c r="I54" i="13"/>
  <c r="G54" i="13"/>
  <c r="F54" i="13"/>
  <c r="E54" i="13"/>
  <c r="D54" i="13"/>
  <c r="C54" i="13"/>
  <c r="K49" i="13"/>
  <c r="J49" i="13"/>
  <c r="I49" i="13"/>
  <c r="G49" i="13"/>
  <c r="F49" i="13"/>
  <c r="E49" i="13"/>
  <c r="D49" i="13"/>
  <c r="C49" i="13"/>
  <c r="K41" i="13"/>
  <c r="J41" i="13"/>
  <c r="I41" i="13"/>
  <c r="G41" i="13"/>
  <c r="F41" i="13"/>
  <c r="E41" i="13"/>
  <c r="D41" i="13"/>
  <c r="C41" i="13"/>
  <c r="A56" i="12"/>
  <c r="A56" i="13" s="1"/>
  <c r="A56" i="14" s="1"/>
  <c r="A55" i="12"/>
  <c r="A55" i="13" s="1"/>
  <c r="A55" i="14" s="1"/>
  <c r="A54" i="12"/>
  <c r="A54" i="13" s="1"/>
  <c r="A54" i="14" s="1"/>
  <c r="A53" i="12"/>
  <c r="A53" i="13" s="1"/>
  <c r="A53" i="14" s="1"/>
  <c r="A52" i="12"/>
  <c r="A52" i="13" s="1"/>
  <c r="A52" i="14" s="1"/>
  <c r="A51" i="12"/>
  <c r="A51" i="13" s="1"/>
  <c r="A51" i="14" s="1"/>
  <c r="A50" i="12"/>
  <c r="A50" i="13" s="1"/>
  <c r="A50" i="14" s="1"/>
  <c r="A49" i="12"/>
  <c r="A49" i="13" s="1"/>
  <c r="A49" i="14" s="1"/>
  <c r="A48" i="12"/>
  <c r="A48" i="13" s="1"/>
  <c r="A48" i="14" s="1"/>
  <c r="A47" i="12"/>
  <c r="A47" i="13" s="1"/>
  <c r="A47" i="14" s="1"/>
  <c r="A46" i="12"/>
  <c r="A46" i="13" s="1"/>
  <c r="A46" i="14" s="1"/>
  <c r="A45" i="12"/>
  <c r="A45" i="13" s="1"/>
  <c r="A45" i="14" s="1"/>
  <c r="A44" i="12"/>
  <c r="A44" i="13" s="1"/>
  <c r="A44" i="14" s="1"/>
  <c r="A43" i="12"/>
  <c r="A43" i="13" s="1"/>
  <c r="A43" i="14" s="1"/>
  <c r="A42" i="12"/>
  <c r="A42" i="13" s="1"/>
  <c r="A42" i="14" s="1"/>
  <c r="A41" i="12"/>
  <c r="A41" i="13" s="1"/>
  <c r="A41" i="14" s="1"/>
  <c r="A40" i="12"/>
  <c r="A40" i="13" s="1"/>
  <c r="A40" i="14" s="1"/>
  <c r="E38" i="16"/>
  <c r="E36" i="16"/>
  <c r="E35" i="16"/>
  <c r="E33" i="16"/>
  <c r="E31" i="16"/>
  <c r="E30" i="16"/>
  <c r="E29" i="16"/>
  <c r="E28" i="16"/>
  <c r="E26" i="16"/>
  <c r="D38" i="16"/>
  <c r="D36" i="16"/>
  <c r="D35" i="16"/>
  <c r="D33" i="16"/>
  <c r="D31" i="16"/>
  <c r="D30" i="16"/>
  <c r="D29" i="16"/>
  <c r="D28" i="16"/>
  <c r="D26" i="16"/>
  <c r="H18" i="13"/>
  <c r="J1" i="13"/>
  <c r="I1" i="14" s="1"/>
  <c r="H1" i="16" s="1"/>
  <c r="F54" i="12"/>
  <c r="E54" i="12"/>
  <c r="C54" i="12"/>
  <c r="F49" i="12"/>
  <c r="E49" i="12"/>
  <c r="C49" i="12"/>
  <c r="F41" i="12"/>
  <c r="E41" i="12"/>
  <c r="C41" i="12"/>
  <c r="C33" i="16" l="1"/>
  <c r="J33" i="16" s="1"/>
  <c r="A57" i="16"/>
  <c r="A47" i="39"/>
  <c r="A65" i="16"/>
  <c r="A55" i="39"/>
  <c r="A48" i="39"/>
  <c r="A58" i="16"/>
  <c r="A60" i="39"/>
  <c r="A70" i="16"/>
  <c r="A49" i="39"/>
  <c r="A59" i="16"/>
  <c r="A53" i="39"/>
  <c r="A63" i="16"/>
  <c r="A57" i="39"/>
  <c r="A67" i="16"/>
  <c r="A61" i="39"/>
  <c r="A71" i="16"/>
  <c r="A61" i="16"/>
  <c r="A51" i="39"/>
  <c r="A69" i="16"/>
  <c r="A59" i="39"/>
  <c r="A52" i="39"/>
  <c r="A62" i="16"/>
  <c r="A56" i="39"/>
  <c r="A66" i="16"/>
  <c r="A56" i="16"/>
  <c r="A46" i="39"/>
  <c r="A60" i="16"/>
  <c r="A50" i="39"/>
  <c r="A64" i="16"/>
  <c r="A54" i="39"/>
  <c r="A68" i="16"/>
  <c r="A58" i="39"/>
  <c r="A72" i="16"/>
  <c r="A62" i="39"/>
  <c r="D33" i="102"/>
  <c r="D34" i="73"/>
  <c r="D25" i="102"/>
  <c r="D26" i="73"/>
  <c r="D22" i="73"/>
  <c r="D17" i="102"/>
  <c r="D18" i="73"/>
  <c r="A6" i="73"/>
  <c r="D1" i="73"/>
  <c r="D1" i="102" s="1"/>
  <c r="H17" i="97" l="1"/>
  <c r="G17" i="97"/>
  <c r="F17" i="97"/>
  <c r="C35" i="16" l="1"/>
  <c r="J35" i="16" s="1"/>
  <c r="A33" i="13"/>
  <c r="A33" i="14" s="1"/>
  <c r="A31" i="13"/>
  <c r="A31" i="14" s="1"/>
  <c r="A30" i="13"/>
  <c r="A30" i="14" s="1"/>
  <c r="A28" i="13"/>
  <c r="A28" i="14" s="1"/>
  <c r="A26" i="13"/>
  <c r="A26" i="14" s="1"/>
  <c r="A25" i="13"/>
  <c r="A25" i="14" s="1"/>
  <c r="A24" i="13"/>
  <c r="A24" i="14" s="1"/>
  <c r="A23" i="13"/>
  <c r="A23" i="14" s="1"/>
  <c r="A21" i="13"/>
  <c r="A21" i="14" s="1"/>
  <c r="A28" i="16" l="1"/>
  <c r="A23" i="39"/>
  <c r="A24" i="19" s="1"/>
  <c r="A33" i="16"/>
  <c r="A28" i="39"/>
  <c r="A29" i="19" s="1"/>
  <c r="A29" i="20" s="1"/>
  <c r="A27" i="23" s="1"/>
  <c r="A29" i="16"/>
  <c r="A24" i="39"/>
  <c r="A25" i="19" s="1"/>
  <c r="A35" i="16"/>
  <c r="A30" i="39"/>
  <c r="A31" i="19" s="1"/>
  <c r="A31" i="20" s="1"/>
  <c r="A29" i="23" s="1"/>
  <c r="A21" i="39"/>
  <c r="A22" i="19" s="1"/>
  <c r="A26" i="16"/>
  <c r="A25" i="39"/>
  <c r="A26" i="19" s="1"/>
  <c r="A26" i="20" s="1"/>
  <c r="A24" i="23" s="1"/>
  <c r="A30" i="16"/>
  <c r="A31" i="39"/>
  <c r="A32" i="19" s="1"/>
  <c r="A32" i="20" s="1"/>
  <c r="A30" i="23" s="1"/>
  <c r="A36" i="16"/>
  <c r="A26" i="39"/>
  <c r="A27" i="19" s="1"/>
  <c r="A27" i="20" s="1"/>
  <c r="A25" i="23" s="1"/>
  <c r="A31" i="16"/>
  <c r="A33" i="39"/>
  <c r="A34" i="19" s="1"/>
  <c r="A34" i="20" s="1"/>
  <c r="A32" i="23" s="1"/>
  <c r="A38" i="16"/>
  <c r="C38" i="16"/>
  <c r="J38" i="16" s="1"/>
  <c r="C36" i="16"/>
  <c r="J36" i="16" s="1"/>
  <c r="C31" i="16"/>
  <c r="J31" i="16" s="1"/>
  <c r="C30" i="16"/>
  <c r="J30" i="16" s="1"/>
  <c r="A18" i="12" l="1"/>
  <c r="A37" i="12"/>
  <c r="A39" i="12"/>
  <c r="A39" i="13" s="1"/>
  <c r="E62" i="39" l="1"/>
  <c r="E61" i="39"/>
  <c r="E60" i="39"/>
  <c r="E59" i="39"/>
  <c r="E58" i="39"/>
  <c r="E57" i="39"/>
  <c r="E56" i="39"/>
  <c r="E55" i="39"/>
  <c r="E54" i="39"/>
  <c r="E53" i="39"/>
  <c r="E52" i="39"/>
  <c r="E51" i="39"/>
  <c r="E50" i="39"/>
  <c r="E49" i="39"/>
  <c r="E46" i="39"/>
  <c r="E36" i="90"/>
  <c r="D36" i="90"/>
  <c r="C36" i="90"/>
  <c r="E32" i="90"/>
  <c r="D32" i="90"/>
  <c r="C32" i="90"/>
  <c r="E28" i="90"/>
  <c r="D28" i="90"/>
  <c r="C28" i="90"/>
  <c r="E24" i="90"/>
  <c r="D24" i="90"/>
  <c r="C24" i="90"/>
  <c r="E20" i="90"/>
  <c r="D20" i="90"/>
  <c r="C20" i="90"/>
  <c r="E48" i="39" l="1"/>
  <c r="E47" i="39" l="1"/>
  <c r="K56" i="14"/>
  <c r="G72" i="16" s="1"/>
  <c r="K55" i="14"/>
  <c r="G71" i="16" s="1"/>
  <c r="K54" i="14"/>
  <c r="G70" i="16" s="1"/>
  <c r="K53" i="14"/>
  <c r="G69" i="16" s="1"/>
  <c r="K52" i="14"/>
  <c r="G68" i="16" s="1"/>
  <c r="K51" i="14"/>
  <c r="G67" i="16" s="1"/>
  <c r="K50" i="14"/>
  <c r="G66" i="16" s="1"/>
  <c r="F56" i="14"/>
  <c r="F72" i="16" s="1"/>
  <c r="F55" i="14"/>
  <c r="F71" i="16" s="1"/>
  <c r="F54" i="14"/>
  <c r="F70" i="16" s="1"/>
  <c r="F53" i="14"/>
  <c r="F69" i="16" s="1"/>
  <c r="F52" i="14"/>
  <c r="F68" i="16" s="1"/>
  <c r="F51" i="14"/>
  <c r="F67" i="16" s="1"/>
  <c r="F50" i="14"/>
  <c r="F66" i="16" s="1"/>
  <c r="E72" i="16"/>
  <c r="E71" i="16"/>
  <c r="E70" i="16"/>
  <c r="E69" i="16"/>
  <c r="E68" i="16"/>
  <c r="E67" i="16"/>
  <c r="E66" i="16"/>
  <c r="D72" i="16"/>
  <c r="D71" i="16"/>
  <c r="D70" i="16"/>
  <c r="D69" i="16"/>
  <c r="D68" i="16"/>
  <c r="D67" i="16"/>
  <c r="D66" i="16"/>
  <c r="C70" i="16" l="1"/>
  <c r="J70" i="16" s="1"/>
  <c r="C66" i="16"/>
  <c r="J66" i="16" s="1"/>
  <c r="C71" i="16"/>
  <c r="J71" i="16" s="1"/>
  <c r="C67" i="16"/>
  <c r="J67" i="16" s="1"/>
  <c r="C69" i="16"/>
  <c r="J69" i="16" s="1"/>
  <c r="C72" i="16"/>
  <c r="J72" i="16" s="1"/>
  <c r="C68" i="16"/>
  <c r="J68" i="16" s="1"/>
  <c r="A57" i="19"/>
  <c r="A57" i="20" s="1"/>
  <c r="A52" i="23" s="1"/>
  <c r="A61" i="19"/>
  <c r="A61" i="20" s="1"/>
  <c r="A56" i="23" s="1"/>
  <c r="A58" i="19"/>
  <c r="A58" i="20" s="1"/>
  <c r="A53" i="23" s="1"/>
  <c r="A62" i="19"/>
  <c r="A62" i="20" s="1"/>
  <c r="A57" i="23" s="1"/>
  <c r="A59" i="19"/>
  <c r="A59" i="20" s="1"/>
  <c r="A54" i="23" s="1"/>
  <c r="A56" i="19"/>
  <c r="A56" i="20" s="1"/>
  <c r="A51" i="23" s="1"/>
  <c r="A60" i="19"/>
  <c r="A60" i="20" s="1"/>
  <c r="A55" i="23" s="1"/>
  <c r="E18" i="39" l="1"/>
  <c r="E45" i="39"/>
  <c r="K47" i="14"/>
  <c r="G63" i="16" s="1"/>
  <c r="K43" i="14"/>
  <c r="G59" i="16" s="1"/>
  <c r="K42" i="14"/>
  <c r="G58" i="16" s="1"/>
  <c r="K41" i="14"/>
  <c r="G57" i="16" s="1"/>
  <c r="K40" i="14"/>
  <c r="G56" i="16" s="1"/>
  <c r="F47" i="14"/>
  <c r="F63" i="16" s="1"/>
  <c r="F43" i="14"/>
  <c r="F59" i="16" s="1"/>
  <c r="F42" i="14"/>
  <c r="F58" i="16" s="1"/>
  <c r="F41" i="14"/>
  <c r="F57" i="16" s="1"/>
  <c r="K18" i="14"/>
  <c r="F18" i="14"/>
  <c r="E63" i="16"/>
  <c r="E59" i="16"/>
  <c r="E58" i="16"/>
  <c r="E57" i="16"/>
  <c r="E56" i="16"/>
  <c r="D63" i="16"/>
  <c r="D59" i="16"/>
  <c r="D58" i="16"/>
  <c r="D57" i="16"/>
  <c r="D56" i="16"/>
  <c r="K48" i="14"/>
  <c r="G64" i="16" s="1"/>
  <c r="F48" i="14"/>
  <c r="F64" i="16" s="1"/>
  <c r="F46" i="14"/>
  <c r="F62" i="16" s="1"/>
  <c r="K39" i="14"/>
  <c r="E65" i="16"/>
  <c r="E64" i="16"/>
  <c r="D64" i="16"/>
  <c r="E61" i="16"/>
  <c r="C59" i="16" l="1"/>
  <c r="J59" i="16" s="1"/>
  <c r="C64" i="16"/>
  <c r="J64" i="16" s="1"/>
  <c r="C63" i="16"/>
  <c r="J63" i="16" s="1"/>
  <c r="C57" i="16"/>
  <c r="J57" i="16" s="1"/>
  <c r="C58" i="16"/>
  <c r="J58" i="16" s="1"/>
  <c r="C56" i="16"/>
  <c r="J56" i="16" s="1"/>
  <c r="G13" i="97"/>
  <c r="C29" i="16"/>
  <c r="J29" i="16" s="1"/>
  <c r="C26" i="16"/>
  <c r="J26" i="16" s="1"/>
  <c r="D23" i="16"/>
  <c r="E23" i="16"/>
  <c r="G55" i="16"/>
  <c r="F23" i="16"/>
  <c r="G23" i="16"/>
  <c r="C28" i="16"/>
  <c r="J28" i="16" s="1"/>
  <c r="F39" i="14"/>
  <c r="F44" i="14"/>
  <c r="F60" i="16" s="1"/>
  <c r="K44" i="14"/>
  <c r="G60" i="16" s="1"/>
  <c r="K46" i="14"/>
  <c r="G62" i="16" s="1"/>
  <c r="F49" i="14"/>
  <c r="F65" i="16" s="1"/>
  <c r="K49" i="14"/>
  <c r="G65" i="16" s="1"/>
  <c r="E60" i="16"/>
  <c r="E62" i="16"/>
  <c r="D60" i="16"/>
  <c r="D62" i="16"/>
  <c r="D65" i="16"/>
  <c r="F45" i="14"/>
  <c r="F61" i="16" s="1"/>
  <c r="K45" i="14"/>
  <c r="G61" i="16" s="1"/>
  <c r="D61" i="16"/>
  <c r="C62" i="16" l="1"/>
  <c r="J62" i="16" s="1"/>
  <c r="C61" i="16"/>
  <c r="J61" i="16" s="1"/>
  <c r="C65" i="16"/>
  <c r="J65" i="16" s="1"/>
  <c r="C60" i="16"/>
  <c r="J60" i="16" s="1"/>
  <c r="Q68" i="20"/>
  <c r="C23" i="16"/>
  <c r="J23" i="16" s="1"/>
  <c r="F55" i="16"/>
  <c r="E55" i="16"/>
  <c r="D55" i="16"/>
  <c r="B20" i="97" l="1"/>
  <c r="A51" i="19" l="1"/>
  <c r="A51" i="20" s="1"/>
  <c r="A46" i="23" s="1"/>
  <c r="A48" i="19"/>
  <c r="A48" i="20" s="1"/>
  <c r="A43" i="23" s="1"/>
  <c r="G15" i="97" l="1"/>
  <c r="H20" i="97" l="1"/>
  <c r="F20" i="97"/>
  <c r="A54" i="19"/>
  <c r="A54" i="20" s="1"/>
  <c r="A49" i="23" s="1"/>
  <c r="A50" i="19"/>
  <c r="A50" i="20" s="1"/>
  <c r="A45" i="23" s="1"/>
  <c r="A46" i="19"/>
  <c r="A46" i="20" s="1"/>
  <c r="A41" i="23" s="1"/>
  <c r="A49" i="19" l="1"/>
  <c r="A49" i="20" s="1"/>
  <c r="A44" i="23" s="1"/>
  <c r="A53" i="19"/>
  <c r="A53" i="20" s="1"/>
  <c r="A48" i="23" s="1"/>
  <c r="A47" i="19"/>
  <c r="A47" i="20" s="1"/>
  <c r="A42" i="23" s="1"/>
  <c r="A52" i="19"/>
  <c r="A52" i="20" s="1"/>
  <c r="A47" i="23" s="1"/>
  <c r="A55" i="19"/>
  <c r="A55" i="20" s="1"/>
  <c r="A50" i="23" s="1"/>
  <c r="G46" i="39" l="1"/>
  <c r="C55" i="16" l="1"/>
  <c r="J55" i="16" s="1"/>
  <c r="A22" i="20" l="1"/>
  <c r="A20" i="23" s="1"/>
  <c r="A24" i="20"/>
  <c r="A22" i="23" s="1"/>
  <c r="A25" i="20"/>
  <c r="A23" i="23" s="1"/>
  <c r="B40" i="90" l="1"/>
  <c r="I2" i="106" l="1"/>
  <c r="C18" i="39" l="1"/>
  <c r="C19" i="39" s="1"/>
  <c r="D18" i="25"/>
  <c r="R13" i="20"/>
  <c r="A37" i="13"/>
  <c r="A37" i="14" s="1"/>
  <c r="A40" i="20"/>
  <c r="A37" i="20"/>
  <c r="G18" i="25"/>
  <c r="F18" i="25"/>
  <c r="D20" i="25"/>
  <c r="G20" i="25"/>
  <c r="F20" i="25"/>
  <c r="E18" i="25"/>
  <c r="G9" i="75"/>
  <c r="A10" i="75"/>
  <c r="G10" i="75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9" i="55"/>
  <c r="A40" i="55" s="1"/>
  <c r="A41" i="55" s="1"/>
  <c r="A42" i="55" s="1"/>
  <c r="A7" i="13"/>
  <c r="A6" i="14" s="1"/>
  <c r="A7" i="16" s="1"/>
  <c r="A6" i="39" s="1"/>
  <c r="A6" i="19" s="1"/>
  <c r="A6" i="20" s="1"/>
  <c r="A12" i="13"/>
  <c r="A12" i="14" s="1"/>
  <c r="A16" i="16" s="1"/>
  <c r="A13" i="39" s="1"/>
  <c r="A13" i="19" s="1"/>
  <c r="A11" i="23"/>
  <c r="A16" i="13"/>
  <c r="A16" i="14" s="1"/>
  <c r="A20" i="16" s="1"/>
  <c r="A16" i="39" s="1"/>
  <c r="A17" i="19" s="1"/>
  <c r="A17" i="20" s="1"/>
  <c r="A61" i="14"/>
  <c r="A71" i="20"/>
  <c r="A68" i="20"/>
  <c r="A65" i="20"/>
  <c r="Q13" i="20"/>
  <c r="I19" i="39" l="1"/>
  <c r="C20" i="39"/>
  <c r="A15" i="23"/>
  <c r="B18" i="25" s="1"/>
  <c r="I18" i="39"/>
  <c r="A18" i="13"/>
  <c r="A18" i="14" s="1"/>
  <c r="A23" i="16" s="1"/>
  <c r="E20" i="25"/>
  <c r="A43" i="39"/>
  <c r="A43" i="19" s="1"/>
  <c r="A43" i="20" s="1"/>
  <c r="A53" i="16"/>
  <c r="C21" i="39" l="1"/>
  <c r="I20" i="39"/>
  <c r="G47" i="39"/>
  <c r="G48" i="39" s="1"/>
  <c r="G49" i="39" s="1"/>
  <c r="G50" i="39" s="1"/>
  <c r="G51" i="39" s="1"/>
  <c r="G52" i="39" s="1"/>
  <c r="G53" i="39" s="1"/>
  <c r="G54" i="39" s="1"/>
  <c r="G55" i="39" s="1"/>
  <c r="G56" i="39" s="1"/>
  <c r="G57" i="39" s="1"/>
  <c r="G58" i="39" s="1"/>
  <c r="G59" i="39" s="1"/>
  <c r="G60" i="39" s="1"/>
  <c r="G61" i="39" s="1"/>
  <c r="G62" i="39" s="1"/>
  <c r="A38" i="23"/>
  <c r="B20" i="25" s="1"/>
  <c r="A18" i="39"/>
  <c r="A19" i="19" s="1"/>
  <c r="A19" i="20" s="1"/>
  <c r="C23" i="39" l="1"/>
  <c r="C22" i="39"/>
  <c r="I22" i="39" s="1"/>
  <c r="I21" i="39"/>
  <c r="A17" i="23"/>
  <c r="C24" i="39" l="1"/>
  <c r="I23" i="39"/>
  <c r="C25" i="39" l="1"/>
  <c r="I24" i="39"/>
  <c r="C26" i="39" l="1"/>
  <c r="I25" i="39"/>
  <c r="C27" i="39" l="1"/>
  <c r="I26" i="39"/>
  <c r="C28" i="39" l="1"/>
  <c r="I27" i="39"/>
  <c r="C29" i="39" l="1"/>
  <c r="I28" i="39"/>
  <c r="A39" i="14"/>
  <c r="C30" i="39" l="1"/>
  <c r="I29" i="39"/>
  <c r="A55" i="16"/>
  <c r="A45" i="39"/>
  <c r="A45" i="19" s="1"/>
  <c r="A45" i="20" s="1"/>
  <c r="A40" i="23" s="1"/>
  <c r="C31" i="39" l="1"/>
  <c r="I30" i="39"/>
  <c r="C32" i="39" l="1"/>
  <c r="I31" i="39"/>
  <c r="C33" i="39" l="1"/>
  <c r="I32" i="39"/>
  <c r="I33" i="39" l="1"/>
  <c r="I37" i="39" s="1"/>
  <c r="C45" i="39"/>
  <c r="I40" i="39" l="1"/>
  <c r="C46" i="39"/>
  <c r="I45" i="39"/>
  <c r="C47" i="39" l="1"/>
  <c r="I46" i="39"/>
  <c r="C48" i="39" l="1"/>
  <c r="I47" i="39"/>
  <c r="C49" i="39" l="1"/>
  <c r="I48" i="39"/>
  <c r="C50" i="39" l="1"/>
  <c r="I49" i="39"/>
  <c r="I50" i="39" l="1"/>
  <c r="C51" i="39"/>
  <c r="I51" i="39" l="1"/>
  <c r="C52" i="39"/>
  <c r="C53" i="39" l="1"/>
  <c r="I52" i="39"/>
  <c r="I53" i="39" l="1"/>
  <c r="C54" i="39"/>
  <c r="C55" i="39" l="1"/>
  <c r="I54" i="39"/>
  <c r="C56" i="39" l="1"/>
  <c r="I55" i="39"/>
  <c r="C57" i="39" l="1"/>
  <c r="I56" i="39"/>
  <c r="C58" i="39" l="1"/>
  <c r="I57" i="39"/>
  <c r="I58" i="39" l="1"/>
  <c r="C59" i="39"/>
  <c r="C60" i="39" l="1"/>
  <c r="I59" i="39"/>
  <c r="C61" i="39" l="1"/>
  <c r="I60" i="39"/>
  <c r="C62" i="39" l="1"/>
  <c r="I62" i="39" s="1"/>
  <c r="I68" i="39" s="1"/>
  <c r="I61" i="39"/>
  <c r="I65" i="39" s="1"/>
</calcChain>
</file>

<file path=xl/sharedStrings.xml><?xml version="1.0" encoding="utf-8"?>
<sst xmlns="http://schemas.openxmlformats.org/spreadsheetml/2006/main" count="987" uniqueCount="388">
  <si>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</si>
  <si>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</si>
  <si>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</si>
  <si>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</si>
  <si>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</si>
  <si>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</si>
  <si>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</si>
  <si>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</si>
  <si>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</si>
  <si>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</si>
  <si>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</si>
  <si>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S &amp; P</t>
  </si>
  <si>
    <t>CAPITAL STRUCTURE RATIOS</t>
  </si>
  <si>
    <t>COMMON</t>
  </si>
  <si>
    <t>EQUITY</t>
  </si>
  <si>
    <t>STOCK</t>
  </si>
  <si>
    <t>LONG-TERM</t>
  </si>
  <si>
    <t>SHORT-TERM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</si>
  <si>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</si>
  <si>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</si>
  <si>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</si>
  <si>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</si>
  <si>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</si>
  <si>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</si>
  <si>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</si>
  <si>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</si>
  <si>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</si>
  <si>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</si>
  <si>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</si>
  <si>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</si>
  <si>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</si>
  <si>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</si>
  <si>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</si>
  <si>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</si>
  <si>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</si>
  <si>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</si>
  <si>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</si>
  <si>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</si>
  <si>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</si>
  <si>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</si>
  <si>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</si>
  <si>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</si>
  <si>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</si>
  <si>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</si>
  <si>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</si>
  <si>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</si>
  <si>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</si>
  <si>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</si>
  <si>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</si>
  <si>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</si>
  <si>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</si>
  <si>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</si>
  <si>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</si>
  <si>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</si>
  <si>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</si>
  <si>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</si>
  <si>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</si>
  <si>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</si>
  <si>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</si>
  <si>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</si>
  <si>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</si>
  <si>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</si>
  <si>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</si>
  <si>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</si>
  <si>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</si>
  <si>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</si>
  <si>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</si>
  <si>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</si>
  <si>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</si>
  <si>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</si>
  <si>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</si>
  <si>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</si>
  <si>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</si>
  <si>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</si>
  <si>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</si>
  <si>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</si>
  <si>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FIN STR</t>
  </si>
  <si>
    <t>STK RANK</t>
  </si>
  <si>
    <t>FIRST CALL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</si>
  <si>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</si>
  <si>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</si>
  <si>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</si>
  <si>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</si>
  <si>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</si>
  <si>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</si>
  <si>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BBB</t>
  </si>
  <si>
    <t>20-YEAR U.S. TREASURY BOND YIELDS</t>
  </si>
  <si>
    <t>RISK PREMIUMS</t>
  </si>
  <si>
    <t>20-YEAR</t>
  </si>
  <si>
    <t>T-BOND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</si>
  <si>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</si>
  <si>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</si>
  <si>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</si>
  <si>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</si>
  <si>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</si>
  <si>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</si>
  <si>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</si>
  <si>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</si>
  <si>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</si>
  <si>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</si>
  <si>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</si>
  <si>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</si>
  <si>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Page 1 of 2</t>
  </si>
  <si>
    <t>Page 2 of 2</t>
  </si>
  <si>
    <t>Page 1 of 4</t>
  </si>
  <si>
    <t>Page 2 of 4</t>
  </si>
  <si>
    <t>Page 3 of 4</t>
  </si>
  <si>
    <t>Page 4 of 4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</si>
  <si>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</si>
  <si>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</si>
  <si>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</si>
  <si>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</si>
  <si>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</si>
  <si>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</si>
  <si>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</si>
  <si>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($ millions)</t>
  </si>
  <si>
    <t>PROXY COMPANIES</t>
  </si>
  <si>
    <t>Qtr</t>
  </si>
  <si>
    <t>A3</t>
  </si>
  <si>
    <t>BASIS FOR SELECTION</t>
  </si>
  <si>
    <t>2002-2008</t>
  </si>
  <si>
    <t>Electric</t>
  </si>
  <si>
    <t>B+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</si>
  <si>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</si>
  <si>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</si>
  <si>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</si>
  <si>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</si>
  <si>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</si>
  <si>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</si>
  <si>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</si>
  <si>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</si>
  <si>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</si>
  <si>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</si>
  <si>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</si>
  <si>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</si>
  <si>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</si>
  <si>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</si>
  <si>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</si>
  <si>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</si>
  <si>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</si>
  <si>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</si>
  <si>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</si>
  <si>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</si>
  <si>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</si>
  <si>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</si>
  <si>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</si>
  <si>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</si>
  <si>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</si>
  <si>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</si>
  <si>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</si>
  <si>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</si>
  <si>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</si>
  <si>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</si>
  <si>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</si>
  <si>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</si>
  <si>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</si>
  <si>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</si>
  <si>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</si>
  <si>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2012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</si>
  <si>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</si>
  <si>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</si>
  <si>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</si>
  <si>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</si>
  <si>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</si>
  <si>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</si>
  <si>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</si>
  <si>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</si>
  <si>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</si>
  <si>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 Aa</t>
  </si>
  <si>
    <t xml:space="preserve">    A</t>
  </si>
  <si>
    <t xml:space="preserve">   Baa</t>
  </si>
  <si>
    <t>[1]</t>
  </si>
  <si>
    <t>Jan</t>
  </si>
  <si>
    <t>Feb</t>
  </si>
  <si>
    <t>Mar</t>
  </si>
  <si>
    <t>Apr</t>
  </si>
  <si>
    <t>May</t>
  </si>
  <si>
    <t>STOCK PRICE INDICATORS</t>
  </si>
  <si>
    <t>NASDAQ</t>
  </si>
  <si>
    <t>Composite [1]</t>
  </si>
  <si>
    <t>DJIA</t>
  </si>
  <si>
    <t>D/P</t>
  </si>
  <si>
    <t>E/P</t>
  </si>
  <si>
    <t>[1] Note:  this source did not publish the S&amp;P Composite prior to 1988 and the NASDAQ</t>
  </si>
  <si>
    <t>Composite prior to 1991.</t>
  </si>
  <si>
    <t>Stock</t>
  </si>
  <si>
    <t>Ranking</t>
  </si>
  <si>
    <t>A+</t>
  </si>
  <si>
    <t>AUS UTILITY REPORTS</t>
  </si>
  <si>
    <t>ELECTRIC UTILITY GROUPS</t>
  </si>
  <si>
    <t>AVERAGE COMMON EQUITY RATIOS</t>
  </si>
  <si>
    <t>Combination</t>
  </si>
  <si>
    <t>and Gas</t>
  </si>
  <si>
    <t>Note:  Averages include short-term debt.</t>
  </si>
  <si>
    <t>Source:  AUS Utility Reports.</t>
  </si>
  <si>
    <t>Baa1</t>
  </si>
  <si>
    <t>TOTAL COST OF CAPITAL</t>
  </si>
  <si>
    <t>Item</t>
  </si>
  <si>
    <t>Cost</t>
  </si>
  <si>
    <t>Weighted Cost</t>
  </si>
  <si>
    <t>Common Equity</t>
  </si>
  <si>
    <t>Total</t>
  </si>
  <si>
    <t>HISTORY OF CREDIT RATINGS</t>
  </si>
  <si>
    <t>Avista Corp</t>
  </si>
  <si>
    <t>El Paso Electric</t>
  </si>
  <si>
    <t xml:space="preserve">DEBT </t>
  </si>
  <si>
    <t>Eversource Energy</t>
  </si>
  <si>
    <t>NorthWestern Corp</t>
  </si>
  <si>
    <t>Otter Tail Corp</t>
  </si>
  <si>
    <t>BBB-</t>
  </si>
  <si>
    <t>B+/A-</t>
  </si>
  <si>
    <t>(Net Plant)</t>
  </si>
  <si>
    <t>Morin Proxy Group</t>
  </si>
  <si>
    <t>Alliant Energy</t>
  </si>
  <si>
    <t>Ameren Corp</t>
  </si>
  <si>
    <t>CenterPoint Energy</t>
  </si>
  <si>
    <t>CMS Energy</t>
  </si>
  <si>
    <t>Consolidated Edison</t>
  </si>
  <si>
    <t>DTE Energy</t>
  </si>
  <si>
    <t>MGE Energy</t>
  </si>
  <si>
    <t>PG&amp;E Corp</t>
  </si>
  <si>
    <t>Public Service Enterprise</t>
  </si>
  <si>
    <t>SCANA Corp</t>
  </si>
  <si>
    <t>Sempra Energy</t>
  </si>
  <si>
    <t>Vectren Corp</t>
  </si>
  <si>
    <t>neg</t>
  </si>
  <si>
    <t>A++</t>
  </si>
  <si>
    <t>DEBT</t>
  </si>
  <si>
    <t>A2</t>
  </si>
  <si>
    <t>($000)</t>
  </si>
  <si>
    <t>Xcel Energy</t>
  </si>
  <si>
    <t xml:space="preserve">A3 </t>
  </si>
  <si>
    <t>AA-</t>
  </si>
  <si>
    <t>Aa2</t>
  </si>
  <si>
    <t>Puget Sound Energy</t>
  </si>
  <si>
    <t>ALLETE</t>
  </si>
  <si>
    <t>Avista</t>
  </si>
  <si>
    <t>Hawaiian Electric Industries</t>
  </si>
  <si>
    <t>IDACORP</t>
  </si>
  <si>
    <t>Northwestern Corp</t>
  </si>
  <si>
    <t>Portland General Electric</t>
  </si>
  <si>
    <t>nr</t>
  </si>
  <si>
    <t>PNM Resources</t>
  </si>
  <si>
    <t>Vectren</t>
  </si>
  <si>
    <t>March - May 2017</t>
  </si>
  <si>
    <t>Chesapeake Utilities</t>
  </si>
  <si>
    <t>WEC Energy Group</t>
  </si>
  <si>
    <t>Sources:  Value Line, and Standard &amp; Poor's Stock Guide.</t>
  </si>
  <si>
    <t>PUGET SOUND ENERGY</t>
  </si>
  <si>
    <t>Percent  1/</t>
  </si>
  <si>
    <t>Short-term Debt</t>
  </si>
  <si>
    <t>Long-term Debt</t>
  </si>
  <si>
    <t>Corporate Rating</t>
  </si>
  <si>
    <t>Senior Secured Rating</t>
  </si>
  <si>
    <t>Baa3</t>
  </si>
  <si>
    <t>2012 - 2016</t>
  </si>
  <si>
    <t xml:space="preserve">  DEBT  </t>
  </si>
  <si>
    <t>EQUITY 1/</t>
  </si>
  <si>
    <t>1/  Utility Regulated Common Equity.</t>
  </si>
  <si>
    <t>REGULATED UTILITY BASIS</t>
  </si>
  <si>
    <t>CONSOLIDATED BASIS</t>
  </si>
  <si>
    <t>PUGET ENERGY, INC</t>
  </si>
  <si>
    <t>PUGET SOUND ENERGY, INC.</t>
  </si>
  <si>
    <t>Source:  Puget Energy, Inc. and Puget Sound Energy, Inc.,  Form 10-Ks.</t>
  </si>
  <si>
    <t>YEAR-END</t>
  </si>
  <si>
    <t>2/</t>
  </si>
  <si>
    <t>1/  Capital structure proposed by Mr. Parcell.</t>
  </si>
  <si>
    <t>2020-'22</t>
  </si>
  <si>
    <t>Est'd '14-'16 to '20-'22 Growth Rates</t>
  </si>
  <si>
    <t>na</t>
  </si>
  <si>
    <t>Source:  Standard &amp; Poor's.</t>
  </si>
  <si>
    <t>2020-22</t>
  </si>
  <si>
    <t>2009-2016</t>
  </si>
  <si>
    <t>nmf</t>
  </si>
  <si>
    <t xml:space="preserve">B+ </t>
  </si>
  <si>
    <t>2020-2022</t>
  </si>
  <si>
    <t>COMMON EQUITY RATIOS</t>
  </si>
  <si>
    <t>EXCLUDING SHORT-TERM DEBT</t>
  </si>
  <si>
    <t>2016*</t>
  </si>
  <si>
    <t>*  Mid-2016.</t>
  </si>
  <si>
    <t>2002 - 2016</t>
  </si>
  <si>
    <t>Source:  Standard &amp; Poor's, Duff &amp; Phelps.</t>
  </si>
  <si>
    <t xml:space="preserve">B </t>
  </si>
  <si>
    <t>NR</t>
  </si>
  <si>
    <t>OGE Energy Corp</t>
  </si>
  <si>
    <t>Pinnacle West Capital Corp</t>
  </si>
  <si>
    <t>SCANA Corp.</t>
  </si>
  <si>
    <t>Black Hills Corp</t>
  </si>
  <si>
    <t>33%*</t>
  </si>
  <si>
    <t>*  The common equity ratio of Black Hills Corp in 2016 was 33.0%.  However, historically this company has had</t>
  </si>
  <si>
    <t>a common equity ratio of well over 40% and is projected to have a common equity ratio of over 40% by Value</t>
  </si>
  <si>
    <t>Line.  The relatively low 2016 common equity ratio, due to the merger of SourceGas, is deemed to be</t>
  </si>
  <si>
    <t>Exh. DCP-3</t>
  </si>
  <si>
    <t>Exh. DCP-4</t>
  </si>
  <si>
    <t>Exh. DCP-5</t>
  </si>
  <si>
    <t>Exh. DCP-6</t>
  </si>
  <si>
    <t>Exh. DCP-7</t>
  </si>
  <si>
    <t>Exh. DCP-8</t>
  </si>
  <si>
    <t>Exh. DCP-9</t>
  </si>
  <si>
    <t>Exh. DCP-10</t>
  </si>
  <si>
    <t>Exh. DCP-11</t>
  </si>
  <si>
    <t>Exh. DCP-12</t>
  </si>
  <si>
    <t>Exh. DCP-13</t>
  </si>
  <si>
    <t>Exh. DCP-14</t>
  </si>
  <si>
    <t>Dockets UE-170033/UG-170034</t>
  </si>
  <si>
    <t>March 2017</t>
  </si>
  <si>
    <t>April 2017</t>
  </si>
  <si>
    <t>May 2017</t>
  </si>
  <si>
    <t>ELECTRIC UTILITY COMPANIES RANKED BY SIZE</t>
  </si>
  <si>
    <t>MOODY'S</t>
  </si>
  <si>
    <t>CAP</t>
  </si>
  <si>
    <t>BOND</t>
  </si>
  <si>
    <t>FIN</t>
  </si>
  <si>
    <t>RATING</t>
  </si>
  <si>
    <t>Value Line</t>
  </si>
  <si>
    <t>STR</t>
  </si>
  <si>
    <t>AUS</t>
  </si>
  <si>
    <t>El Paso Electric Co.</t>
  </si>
  <si>
    <t>MGE Energy Inc.</t>
  </si>
  <si>
    <t>Avista Corp.</t>
  </si>
  <si>
    <t>NorthWestern</t>
  </si>
  <si>
    <t>Black Hills Corp.</t>
  </si>
  <si>
    <t>A3/Baa1</t>
  </si>
  <si>
    <t>Hawaiian Electric Industries, Inc.</t>
  </si>
  <si>
    <t>Portland General</t>
  </si>
  <si>
    <t>Great Plains Energy Inc.</t>
  </si>
  <si>
    <t>OGE Energy Corp.</t>
  </si>
  <si>
    <t>BBB+/BBB</t>
  </si>
  <si>
    <t>Westar Energy, Inc.</t>
  </si>
  <si>
    <t>Pinnacle West Capital Corp.</t>
  </si>
  <si>
    <t>$5 Billion to $10 Billion</t>
  </si>
  <si>
    <t>CenterPoint Energy, Inc.</t>
  </si>
  <si>
    <t>A-/BBB+</t>
  </si>
  <si>
    <t>Baa1/Baa2</t>
  </si>
  <si>
    <t>Ameren Corp.</t>
  </si>
  <si>
    <t>CMS Energy Corp.</t>
  </si>
  <si>
    <t>Entergy Corp.</t>
  </si>
  <si>
    <t>FirstEnergy Corp.</t>
  </si>
  <si>
    <t>DTE Energy Company</t>
  </si>
  <si>
    <t>Xcel Energy Inc.</t>
  </si>
  <si>
    <t>Consolidated Edison, Inc.</t>
  </si>
  <si>
    <t>Edison International</t>
  </si>
  <si>
    <t>Public Service Enterprise Group, Inc.</t>
  </si>
  <si>
    <t>PPL Corp</t>
  </si>
  <si>
    <t>PG&amp;E Corp.</t>
  </si>
  <si>
    <t>American Electric Power Company</t>
  </si>
  <si>
    <t>Exelon Corp.</t>
  </si>
  <si>
    <t>Dominion Resources</t>
  </si>
  <si>
    <t>Southern Company</t>
  </si>
  <si>
    <t>Duke Energy Corp.</t>
  </si>
  <si>
    <t>NextEra Energy, Inc.</t>
  </si>
  <si>
    <t>Exh. DCP-15</t>
  </si>
  <si>
    <t>MONTHLY</t>
  </si>
  <si>
    <t>Under $3 Billion</t>
  </si>
  <si>
    <t>A-/B+</t>
  </si>
  <si>
    <t>$3 Billion to $5 Billion</t>
  </si>
  <si>
    <t>A/B++</t>
  </si>
  <si>
    <t>Avangrid</t>
  </si>
  <si>
    <t>$10 Billion to $15 Billion</t>
  </si>
  <si>
    <t>B++/B+</t>
  </si>
  <si>
    <t>Fortis</t>
  </si>
  <si>
    <t>$15 Billion to $25 Billion</t>
  </si>
  <si>
    <t>$25 Billion or More</t>
  </si>
  <si>
    <t>Sources:</t>
  </si>
  <si>
    <t>Value Line Investment Survey</t>
  </si>
  <si>
    <t>East -- May 19, 2017</t>
  </si>
  <si>
    <t>Central -- March 17, 2017</t>
  </si>
  <si>
    <t>West -- April 28, 2017</t>
  </si>
  <si>
    <t>S&amp;P Stock Guide, March, 2017</t>
  </si>
  <si>
    <t>nmf -- not meaningful, as ROEs are negative or large positive following negative.</t>
  </si>
  <si>
    <t>Sources:  Prior pages of this exhibit.</t>
  </si>
  <si>
    <t>Q1</t>
  </si>
  <si>
    <t>Page 1 of 3</t>
  </si>
  <si>
    <t>Page 2 of 3</t>
  </si>
  <si>
    <t>Page 3 of 3</t>
  </si>
  <si>
    <t>Source:  Council of Economic Advisors, Economic Indicators, various issues,</t>
  </si>
  <si>
    <t>Note that certain series of data are periodically revised.</t>
  </si>
  <si>
    <t>Sources:  Council of Economic Advisors, Economic Indicators; Mergent Bond Record.</t>
  </si>
  <si>
    <t>Page 1 of 1</t>
  </si>
  <si>
    <t>Dockets UE-170033-UG-170034</t>
  </si>
  <si>
    <t>Dockets UE-170033-170034</t>
  </si>
  <si>
    <t>2/ Costs of debt contained in Company filing, as shown on Lohse, Exh. BJL-1T, page 2, Table 1.</t>
  </si>
  <si>
    <t>certain earlier year data retrieved from sources used by this publication.</t>
  </si>
  <si>
    <t>Source:  PSE Response to Public Counsel Data Request No. 266.</t>
  </si>
  <si>
    <t>Source:  PSE Response to UTC Staff Data Request No. 056.</t>
  </si>
  <si>
    <t>temporary.  As a result, this company is included in Mr. Parcell's proxy group.</t>
  </si>
  <si>
    <t>Note:  Negative values not used in calculations.</t>
  </si>
  <si>
    <t>Common stock rankings range from D to A+, with the latter representing the highest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</si>
</sst>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4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1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20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0" fontId="7" fillId="0" borderId="0" xfId="0" applyNumberFormat="1" applyFont="1" applyBorder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4" fontId="6" fillId="0" borderId="0" xfId="0" applyNumberFormat="1" applyFont="1"/>
    <xf numFmtId="9" fontId="6" fillId="0" borderId="6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right"/>
    </xf>
    <xf numFmtId="169" fontId="0" fillId="0" borderId="0" xfId="0" applyNumberFormat="1" applyBorder="1"/>
    <xf numFmtId="169" fontId="6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5" fillId="0" borderId="0" xfId="0" applyNumberFormat="1" applyFont="1" applyAlignment="1"/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9" fontId="5" fillId="0" borderId="0" xfId="0" applyNumberFormat="1" applyFont="1" applyBorder="1" applyAlignment="1"/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right"/>
    </xf>
    <xf numFmtId="0" fontId="11" fillId="0" borderId="0" xfId="0" applyFont="1" applyBorder="1" applyAlignment="1"/>
    <xf numFmtId="164" fontId="7" fillId="0" borderId="7" xfId="0" applyNumberFormat="1" applyFont="1" applyBorder="1" applyAlignment="1">
      <alignment horizontal="center"/>
    </xf>
    <xf numFmtId="6" fontId="9" fillId="0" borderId="7" xfId="0" quotePrefix="1" applyNumberFormat="1" applyFont="1" applyBorder="1" applyAlignment="1">
      <alignment horizontal="center"/>
    </xf>
    <xf numFmtId="6" fontId="9" fillId="0" borderId="0" xfId="0" quotePrefix="1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0" xfId="35"/>
    <xf numFmtId="0" fontId="2" fillId="0" borderId="0" xfId="35" applyFont="1"/>
    <xf numFmtId="0" fontId="4" fillId="0" borderId="0" xfId="35" applyAlignment="1">
      <alignment horizontal="center"/>
    </xf>
    <xf numFmtId="0" fontId="4" fillId="0" borderId="0" xfId="35" applyBorder="1" applyAlignment="1">
      <alignment horizontal="center"/>
    </xf>
    <xf numFmtId="0" fontId="4" fillId="0" borderId="0" xfId="35" applyBorder="1"/>
    <xf numFmtId="0" fontId="11" fillId="0" borderId="0" xfId="35" applyFont="1" applyBorder="1" applyAlignment="1"/>
    <xf numFmtId="2" fontId="5" fillId="0" borderId="0" xfId="0" applyNumberFormat="1" applyFont="1" applyAlignment="1"/>
    <xf numFmtId="0" fontId="0" fillId="0" borderId="0" xfId="0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7" fontId="4" fillId="0" borderId="0" xfId="36" applyNumberFormat="1" applyFont="1" applyAlignment="1"/>
    <xf numFmtId="167" fontId="2" fillId="0" borderId="0" xfId="36" applyNumberFormat="1" applyFont="1" applyAlignment="1"/>
    <xf numFmtId="167" fontId="4" fillId="0" borderId="0" xfId="36" applyNumberFormat="1" applyFont="1" applyBorder="1" applyAlignment="1"/>
    <xf numFmtId="167" fontId="4" fillId="0" borderId="0" xfId="36" applyNumberFormat="1" applyFont="1" applyBorder="1" applyAlignment="1">
      <alignment horizontal="centerContinuous"/>
    </xf>
    <xf numFmtId="167" fontId="4" fillId="0" borderId="3" xfId="36" applyNumberFormat="1" applyFont="1" applyBorder="1" applyAlignment="1"/>
    <xf numFmtId="167" fontId="2" fillId="0" borderId="0" xfId="36" applyNumberFormat="1" applyFont="1" applyBorder="1" applyAlignment="1">
      <alignment horizontal="center"/>
    </xf>
    <xf numFmtId="167" fontId="2" fillId="0" borderId="0" xfId="36" applyNumberFormat="1" applyFont="1" applyBorder="1" applyAlignment="1"/>
    <xf numFmtId="167" fontId="2" fillId="0" borderId="6" xfId="36" applyNumberFormat="1" applyFont="1" applyBorder="1" applyAlignment="1">
      <alignment horizontal="center"/>
    </xf>
    <xf numFmtId="167" fontId="4" fillId="0" borderId="6" xfId="36" applyNumberFormat="1" applyFont="1" applyBorder="1" applyAlignment="1"/>
    <xf numFmtId="167" fontId="4" fillId="0" borderId="0" xfId="36" applyNumberFormat="1" applyFont="1" applyBorder="1"/>
    <xf numFmtId="167" fontId="4" fillId="0" borderId="0" xfId="36" applyNumberFormat="1" applyFont="1" applyAlignment="1">
      <alignment horizontal="center"/>
    </xf>
    <xf numFmtId="164" fontId="4" fillId="0" borderId="0" xfId="36" applyNumberFormat="1" applyFont="1" applyAlignment="1">
      <alignment horizontal="center"/>
    </xf>
    <xf numFmtId="164" fontId="4" fillId="0" borderId="0" xfId="36" applyNumberFormat="1" applyFont="1" applyBorder="1" applyAlignment="1"/>
    <xf numFmtId="165" fontId="4" fillId="0" borderId="0" xfId="36" applyNumberFormat="1" applyFont="1" applyBorder="1"/>
    <xf numFmtId="165" fontId="4" fillId="0" borderId="0" xfId="36" applyNumberFormat="1" applyFont="1"/>
    <xf numFmtId="165" fontId="4" fillId="0" borderId="0" xfId="36" applyNumberFormat="1" applyFont="1" applyBorder="1" applyAlignment="1">
      <alignment horizontal="centerContinuous"/>
    </xf>
    <xf numFmtId="1" fontId="4" fillId="0" borderId="0" xfId="36" applyNumberFormat="1" applyFont="1" applyAlignment="1">
      <alignment horizontal="center"/>
    </xf>
    <xf numFmtId="164" fontId="4" fillId="0" borderId="0" xfId="38" applyNumberFormat="1" applyFont="1" applyAlignment="1">
      <alignment horizontal="center"/>
    </xf>
    <xf numFmtId="1" fontId="4" fillId="0" borderId="0" xfId="36" applyNumberFormat="1" applyFont="1" applyBorder="1" applyAlignment="1">
      <alignment horizontal="center"/>
    </xf>
    <xf numFmtId="164" fontId="4" fillId="0" borderId="0" xfId="36" applyNumberFormat="1" applyFont="1" applyBorder="1" applyAlignment="1">
      <alignment horizontal="center"/>
    </xf>
    <xf numFmtId="164" fontId="4" fillId="0" borderId="0" xfId="38" applyNumberFormat="1" applyFont="1" applyBorder="1" applyAlignment="1">
      <alignment horizontal="center"/>
    </xf>
    <xf numFmtId="167" fontId="4" fillId="0" borderId="7" xfId="36" applyNumberFormat="1" applyFont="1" applyBorder="1" applyAlignment="1"/>
    <xf numFmtId="164" fontId="4" fillId="0" borderId="7" xfId="36" applyNumberFormat="1" applyFont="1" applyBorder="1" applyAlignment="1">
      <alignment horizontal="center"/>
    </xf>
    <xf numFmtId="167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4" fillId="0" borderId="8" xfId="36" applyNumberFormat="1" applyFont="1" applyBorder="1" applyAlignment="1"/>
    <xf numFmtId="10" fontId="4" fillId="0" borderId="0" xfId="36" applyNumberFormat="1" applyFont="1" applyAlignment="1">
      <alignment horizontal="center"/>
    </xf>
    <xf numFmtId="10" fontId="4" fillId="0" borderId="0" xfId="36" applyNumberFormat="1" applyFont="1" applyBorder="1" applyAlignment="1">
      <alignment horizontal="center"/>
    </xf>
    <xf numFmtId="10" fontId="4" fillId="0" borderId="7" xfId="36" applyNumberFormat="1" applyFont="1" applyBorder="1" applyAlignment="1">
      <alignment horizontal="center"/>
    </xf>
    <xf numFmtId="2" fontId="4" fillId="0" borderId="0" xfId="36" applyNumberFormat="1" applyFont="1"/>
    <xf numFmtId="167" fontId="21" fillId="0" borderId="0" xfId="36" applyNumberFormat="1" applyFont="1" applyAlignment="1"/>
    <xf numFmtId="167" fontId="22" fillId="0" borderId="0" xfId="36" applyNumberFormat="1" applyFont="1" applyAlignment="1"/>
    <xf numFmtId="167" fontId="21" fillId="0" borderId="3" xfId="36" applyNumberFormat="1" applyFont="1" applyBorder="1" applyAlignment="1"/>
    <xf numFmtId="167" fontId="4" fillId="0" borderId="0" xfId="36" applyNumberFormat="1" applyBorder="1"/>
    <xf numFmtId="2" fontId="4" fillId="0" borderId="0" xfId="36" applyNumberFormat="1" applyFont="1" applyAlignment="1">
      <alignment horizontal="center"/>
    </xf>
    <xf numFmtId="4" fontId="4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Border="1" applyAlignment="1">
      <alignment horizontal="center"/>
    </xf>
    <xf numFmtId="4" fontId="4" fillId="0" borderId="7" xfId="36" applyNumberFormat="1" applyFont="1" applyBorder="1" applyAlignment="1">
      <alignment horizontal="center"/>
    </xf>
    <xf numFmtId="2" fontId="4" fillId="0" borderId="0" xfId="36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1" fontId="4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4" fillId="0" borderId="8" xfId="35" applyBorder="1"/>
    <xf numFmtId="0" fontId="4" fillId="0" borderId="8" xfId="35" applyBorder="1" applyAlignment="1">
      <alignment horizontal="center"/>
    </xf>
    <xf numFmtId="0" fontId="4" fillId="0" borderId="7" xfId="35" applyBorder="1" applyAlignment="1">
      <alignment horizontal="center"/>
    </xf>
    <xf numFmtId="9" fontId="4" fillId="0" borderId="0" xfId="35" applyNumberFormat="1" applyAlignment="1">
      <alignment horizontal="center"/>
    </xf>
    <xf numFmtId="0" fontId="4" fillId="0" borderId="0" xfId="35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6" fontId="3" fillId="0" borderId="0" xfId="0" quotePrefix="1" applyNumberFormat="1" applyFont="1" applyAlignment="1">
      <alignment horizontal="centerContinuous"/>
    </xf>
    <xf numFmtId="0" fontId="4" fillId="0" borderId="7" xfId="0" applyNumberFormat="1" applyFont="1" applyBorder="1" applyAlignment="1"/>
    <xf numFmtId="0" fontId="4" fillId="0" borderId="6" xfId="0" applyNumberFormat="1" applyFont="1" applyBorder="1"/>
    <xf numFmtId="166" fontId="4" fillId="0" borderId="0" xfId="0" applyNumberFormat="1" applyFont="1" applyAlignment="1">
      <alignment horizontal="center"/>
    </xf>
    <xf numFmtId="15" fontId="4" fillId="0" borderId="0" xfId="0" quotePrefix="1" applyNumberFormat="1" applyFont="1" applyAlignment="1">
      <alignment horizontal="center"/>
    </xf>
    <xf numFmtId="169" fontId="4" fillId="0" borderId="7" xfId="0" applyNumberFormat="1" applyFont="1" applyBorder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/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170" fontId="5" fillId="0" borderId="0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/>
    <xf numFmtId="0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" fontId="7" fillId="0" borderId="7" xfId="0" applyNumberFormat="1" applyFont="1" applyBorder="1" applyAlignment="1"/>
    <xf numFmtId="165" fontId="7" fillId="0" borderId="7" xfId="0" applyNumberFormat="1" applyFont="1" applyBorder="1"/>
    <xf numFmtId="0" fontId="2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9" fontId="0" fillId="0" borderId="7" xfId="0" applyNumberFormat="1" applyBorder="1"/>
    <xf numFmtId="0" fontId="2" fillId="0" borderId="0" xfId="0" applyFont="1" applyBorder="1"/>
    <xf numFmtId="0" fontId="4" fillId="0" borderId="7" xfId="35" applyBorder="1"/>
    <xf numFmtId="0" fontId="2" fillId="0" borderId="0" xfId="35" applyFont="1" applyAlignment="1">
      <alignment horizontal="center"/>
    </xf>
    <xf numFmtId="0" fontId="4" fillId="0" borderId="6" xfId="35" applyBorder="1"/>
    <xf numFmtId="0" fontId="4" fillId="0" borderId="6" xfId="35" applyBorder="1" applyAlignment="1">
      <alignment horizontal="center"/>
    </xf>
    <xf numFmtId="10" fontId="4" fillId="0" borderId="0" xfId="35" applyNumberFormat="1" applyAlignment="1">
      <alignment horizontal="center"/>
    </xf>
    <xf numFmtId="0" fontId="4" fillId="0" borderId="0" xfId="35" applyFont="1"/>
    <xf numFmtId="10" fontId="4" fillId="0" borderId="0" xfId="35" applyNumberFormat="1" applyAlignment="1">
      <alignment horizontal="right"/>
    </xf>
    <xf numFmtId="10" fontId="4" fillId="0" borderId="0" xfId="35" applyNumberFormat="1" applyAlignment="1">
      <alignment horizontal="left"/>
    </xf>
    <xf numFmtId="0" fontId="4" fillId="0" borderId="6" xfId="35" applyBorder="1" applyAlignment="1">
      <alignment horizontal="right"/>
    </xf>
    <xf numFmtId="0" fontId="4" fillId="0" borderId="6" xfId="35" applyBorder="1" applyAlignment="1">
      <alignment horizontal="left"/>
    </xf>
    <xf numFmtId="0" fontId="4" fillId="0" borderId="0" xfId="35" applyBorder="1" applyAlignment="1">
      <alignment horizontal="right"/>
    </xf>
    <xf numFmtId="0" fontId="4" fillId="0" borderId="0" xfId="35" applyBorder="1" applyAlignment="1">
      <alignment horizontal="left"/>
    </xf>
    <xf numFmtId="10" fontId="4" fillId="0" borderId="0" xfId="35" applyNumberFormat="1"/>
    <xf numFmtId="10" fontId="2" fillId="0" borderId="0" xfId="35" applyNumberFormat="1" applyFont="1" applyAlignment="1">
      <alignment horizontal="center"/>
    </xf>
    <xf numFmtId="0" fontId="11" fillId="0" borderId="7" xfId="35" applyFont="1" applyBorder="1" applyAlignment="1">
      <alignment horizontal="center"/>
    </xf>
    <xf numFmtId="0" fontId="4" fillId="0" borderId="0" xfId="35" applyFont="1" applyAlignment="1">
      <alignment horizontal="center"/>
    </xf>
    <xf numFmtId="0" fontId="4" fillId="0" borderId="7" xfId="35" applyFont="1" applyBorder="1" applyAlignment="1">
      <alignment horizontal="center"/>
    </xf>
    <xf numFmtId="10" fontId="4" fillId="0" borderId="0" xfId="35" applyNumberFormat="1" applyBorder="1" applyAlignment="1">
      <alignment horizontal="center"/>
    </xf>
    <xf numFmtId="0" fontId="0" fillId="0" borderId="0" xfId="0" applyFill="1" applyBorder="1"/>
    <xf numFmtId="9" fontId="0" fillId="0" borderId="0" xfId="0" applyNumberForma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17" fontId="4" fillId="0" borderId="0" xfId="0" quotePrefix="1" applyNumberFormat="1" applyFont="1" applyAlignment="1">
      <alignment horizontal="right"/>
    </xf>
    <xf numFmtId="169" fontId="4" fillId="0" borderId="0" xfId="0" applyNumberFormat="1" applyFont="1" applyAlignment="1">
      <alignment horizontal="center"/>
    </xf>
    <xf numFmtId="5" fontId="0" fillId="0" borderId="0" xfId="0" applyNumberFormat="1" applyBorder="1" applyAlignment="1"/>
    <xf numFmtId="0" fontId="4" fillId="0" borderId="6" xfId="35" applyBorder="1" applyAlignment="1">
      <alignment horizontal="center"/>
    </xf>
    <xf numFmtId="164" fontId="4" fillId="0" borderId="0" xfId="35" applyNumberFormat="1" applyBorder="1" applyAlignment="1">
      <alignment horizontal="center"/>
    </xf>
    <xf numFmtId="164" fontId="4" fillId="0" borderId="0" xfId="35" applyNumberFormat="1" applyBorder="1"/>
    <xf numFmtId="164" fontId="4" fillId="0" borderId="0" xfId="35" applyNumberFormat="1" applyAlignment="1">
      <alignment horizontal="center"/>
    </xf>
    <xf numFmtId="164" fontId="4" fillId="0" borderId="6" xfId="35" applyNumberFormat="1" applyBorder="1"/>
    <xf numFmtId="169" fontId="7" fillId="0" borderId="0" xfId="0" applyNumberFormat="1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7" xfId="0" applyFont="1" applyBorder="1"/>
    <xf numFmtId="0" fontId="7" fillId="0" borderId="6" xfId="0" applyFont="1" applyBorder="1"/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6" xfId="0" applyFont="1" applyBorder="1"/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0" fontId="4" fillId="0" borderId="0" xfId="0" applyFont="1" applyFill="1" applyBorder="1"/>
    <xf numFmtId="10" fontId="4" fillId="0" borderId="0" xfId="0" applyNumberFormat="1" applyFont="1"/>
    <xf numFmtId="0" fontId="10" fillId="0" borderId="0" xfId="35" applyFont="1"/>
    <xf numFmtId="0" fontId="23" fillId="0" borderId="0" xfId="35" applyFont="1"/>
    <xf numFmtId="0" fontId="10" fillId="0" borderId="7" xfId="35" applyFont="1" applyBorder="1"/>
    <xf numFmtId="0" fontId="10" fillId="0" borderId="0" xfId="35" applyFont="1" applyAlignment="1">
      <alignment horizontal="center"/>
    </xf>
    <xf numFmtId="6" fontId="10" fillId="0" borderId="0" xfId="35" quotePrefix="1" applyNumberFormat="1" applyFont="1" applyAlignment="1">
      <alignment horizontal="center"/>
    </xf>
    <xf numFmtId="0" fontId="10" fillId="0" borderId="6" xfId="35" applyFont="1" applyBorder="1"/>
    <xf numFmtId="6" fontId="10" fillId="0" borderId="6" xfId="35" applyNumberFormat="1" applyFont="1" applyBorder="1" applyAlignment="1">
      <alignment horizontal="center"/>
    </xf>
    <xf numFmtId="0" fontId="10" fillId="0" borderId="6" xfId="35" applyFont="1" applyBorder="1" applyAlignment="1">
      <alignment horizontal="center"/>
    </xf>
    <xf numFmtId="0" fontId="10" fillId="0" borderId="0" xfId="35" applyFont="1" applyBorder="1"/>
    <xf numFmtId="6" fontId="10" fillId="0" borderId="0" xfId="35" applyNumberFormat="1" applyFont="1" applyBorder="1" applyAlignment="1">
      <alignment horizontal="center"/>
    </xf>
    <xf numFmtId="2" fontId="10" fillId="0" borderId="0" xfId="35" applyNumberFormat="1" applyFont="1" applyAlignment="1">
      <alignment horizontal="center"/>
    </xf>
    <xf numFmtId="165" fontId="10" fillId="0" borderId="0" xfId="35" applyNumberFormat="1" applyFont="1" applyAlignment="1">
      <alignment horizontal="center"/>
    </xf>
    <xf numFmtId="2" fontId="10" fillId="0" borderId="0" xfId="35" applyNumberFormat="1" applyFont="1"/>
    <xf numFmtId="3" fontId="10" fillId="0" borderId="7" xfId="35" applyNumberFormat="1" applyFont="1" applyBorder="1"/>
    <xf numFmtId="0" fontId="10" fillId="0" borderId="0" xfId="35" applyFont="1" applyBorder="1" applyAlignment="1">
      <alignment horizontal="center"/>
    </xf>
    <xf numFmtId="3" fontId="10" fillId="0" borderId="0" xfId="35" applyNumberFormat="1" applyFont="1"/>
    <xf numFmtId="2" fontId="10" fillId="0" borderId="0" xfId="35" applyNumberFormat="1" applyFont="1" applyBorder="1" applyAlignment="1">
      <alignment horizontal="center"/>
    </xf>
    <xf numFmtId="3" fontId="23" fillId="0" borderId="0" xfId="35" applyNumberFormat="1" applyFont="1"/>
    <xf numFmtId="165" fontId="23" fillId="0" borderId="0" xfId="35" applyNumberFormat="1" applyFont="1" applyAlignment="1">
      <alignment horizontal="center"/>
    </xf>
    <xf numFmtId="2" fontId="23" fillId="0" borderId="0" xfId="35" applyNumberFormat="1" applyFont="1" applyAlignment="1">
      <alignment horizontal="center"/>
    </xf>
    <xf numFmtId="0" fontId="23" fillId="0" borderId="0" xfId="35" applyFont="1" applyAlignment="1">
      <alignment horizontal="center"/>
    </xf>
    <xf numFmtId="3" fontId="10" fillId="0" borderId="0" xfId="35" applyNumberFormat="1" applyFont="1" applyAlignment="1">
      <alignment horizontal="right"/>
    </xf>
    <xf numFmtId="3" fontId="10" fillId="0" borderId="0" xfId="35" applyNumberFormat="1" applyFont="1" applyAlignment="1"/>
    <xf numFmtId="0" fontId="23" fillId="0" borderId="0" xfId="35" applyFont="1" applyBorder="1"/>
    <xf numFmtId="6" fontId="23" fillId="0" borderId="0" xfId="35" applyNumberFormat="1" applyFont="1" applyBorder="1" applyAlignment="1">
      <alignment horizontal="center"/>
    </xf>
    <xf numFmtId="165" fontId="23" fillId="0" borderId="0" xfId="35" applyNumberFormat="1" applyFont="1" applyBorder="1" applyAlignment="1">
      <alignment horizontal="center"/>
    </xf>
    <xf numFmtId="2" fontId="23" fillId="0" borderId="0" xfId="35" applyNumberFormat="1" applyFont="1" applyBorder="1" applyAlignment="1">
      <alignment horizontal="center"/>
    </xf>
    <xf numFmtId="0" fontId="23" fillId="0" borderId="0" xfId="35" applyFont="1" applyBorder="1" applyAlignment="1">
      <alignment horizontal="center"/>
    </xf>
    <xf numFmtId="165" fontId="10" fillId="0" borderId="0" xfId="35" applyNumberFormat="1" applyFont="1"/>
    <xf numFmtId="0" fontId="3" fillId="0" borderId="0" xfId="35" applyFont="1" applyBorder="1" applyAlignment="1">
      <alignment horizontal="center"/>
    </xf>
    <xf numFmtId="0" fontId="2" fillId="0" borderId="0" xfId="35" applyFon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2" fillId="0" borderId="0" xfId="36" applyNumberFormat="1" applyFont="1" applyAlignment="1">
      <alignment horizontal="center"/>
    </xf>
    <xf numFmtId="165" fontId="2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2" fillId="0" borderId="0" xfId="36" applyNumberFormat="1" applyFont="1" applyAlignment="1">
      <alignment horizontal="center"/>
    </xf>
    <xf numFmtId="0" fontId="4" fillId="0" borderId="6" xfId="35" applyBorder="1" applyAlignment="1">
      <alignment horizontal="center"/>
    </xf>
    <xf numFmtId="0" fontId="11" fillId="0" borderId="0" xfId="35" applyFont="1" applyBorder="1" applyAlignment="1">
      <alignment horizontal="center"/>
    </xf>
    <xf numFmtId="0" fontId="4" fillId="0" borderId="6" xfId="35" applyFont="1" applyBorder="1" applyAlignment="1">
      <alignment horizontal="center"/>
    </xf>
    <xf numFmtId="0" fontId="11" fillId="0" borderId="0" xfId="35" applyFont="1" applyBorder="1" applyAlignment="1">
      <alignment horizontal="center" vertical="center"/>
    </xf>
    <xf numFmtId="6" fontId="3" fillId="0" borderId="0" xfId="0" quotePrefix="1" applyNumberFormat="1" applyFont="1" applyAlignment="1">
      <alignment horizontal="center"/>
    </xf>
    <xf numFmtId="6" fontId="9" fillId="0" borderId="0" xfId="0" quotePrefix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17" fontId="2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0" xfId="35" applyFont="1" applyAlignment="1">
      <alignment horizontal="center"/>
    </xf>
    <xf numFmtId="0" fontId="10" fillId="0" borderId="6" xfId="35" applyFont="1" applyBorder="1" applyAlignment="1">
      <alignment horizontal="center"/>
    </xf>
  </cellXfs>
  <cellStyles count="41">
    <cellStyle name="Comma0" xfId="1"/>
    <cellStyle name="Currency 2" xfId="39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3" xfId="36"/>
    <cellStyle name="Normal 3 2" xfId="37"/>
    <cellStyle name="Normal 4" xfId="38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Percent 2" xfId="40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22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externalLink" Target="externalLinks/externalLink2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ASES/1506%20MISO/McKenzie%20Adjust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%20CASES\1143%20Entergy\Entergy%20Schedules%20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>
            <v>0</v>
          </cell>
          <cell r="D8">
            <v>4.1188113172833787E-2</v>
          </cell>
        </row>
        <row r="9">
          <cell r="B9" t="str">
            <v>LNT</v>
          </cell>
          <cell r="C9">
            <v>0</v>
          </cell>
          <cell r="D9">
            <v>3.6917454736638017E-2</v>
          </cell>
        </row>
        <row r="10">
          <cell r="B10" t="str">
            <v>AEE</v>
          </cell>
          <cell r="C10">
            <v>0</v>
          </cell>
          <cell r="D10">
            <v>4.0535631144278161E-2</v>
          </cell>
        </row>
        <row r="11">
          <cell r="B11" t="str">
            <v>AEP</v>
          </cell>
          <cell r="C11">
            <v>0</v>
          </cell>
          <cell r="D11">
            <v>3.8238582265949533E-2</v>
          </cell>
        </row>
        <row r="12">
          <cell r="B12" t="str">
            <v>AVA</v>
          </cell>
          <cell r="C12">
            <v>0</v>
          </cell>
          <cell r="D12">
            <v>4.1061607668819146E-2</v>
          </cell>
        </row>
        <row r="13">
          <cell r="B13" t="str">
            <v>BKH</v>
          </cell>
          <cell r="C13">
            <v>0</v>
          </cell>
          <cell r="D13">
            <v>3.65114081813167E-2</v>
          </cell>
        </row>
        <row r="14">
          <cell r="B14" t="str">
            <v>CNP</v>
          </cell>
          <cell r="C14">
            <v>0</v>
          </cell>
          <cell r="D14">
            <v>5.105397311342591E-2</v>
          </cell>
        </row>
        <row r="15">
          <cell r="B15" t="str">
            <v>CNL</v>
          </cell>
          <cell r="C15">
            <v>0</v>
          </cell>
          <cell r="D15">
            <v>2.9612922546022036E-2</v>
          </cell>
        </row>
        <row r="16">
          <cell r="B16" t="str">
            <v>CMS</v>
          </cell>
          <cell r="C16">
            <v>0</v>
          </cell>
          <cell r="D16">
            <v>3.4458684838284348E-2</v>
          </cell>
        </row>
        <row r="17">
          <cell r="B17" t="str">
            <v>ED</v>
          </cell>
          <cell r="C17">
            <v>0</v>
          </cell>
          <cell r="D17">
            <v>4.20030590190765E-2</v>
          </cell>
        </row>
        <row r="18">
          <cell r="B18" t="str">
            <v>D</v>
          </cell>
          <cell r="C18">
            <v>0</v>
          </cell>
          <cell r="D18">
            <v>3.6769348670930048E-2</v>
          </cell>
        </row>
        <row r="19">
          <cell r="B19" t="str">
            <v>DTE</v>
          </cell>
          <cell r="C19">
            <v>0</v>
          </cell>
          <cell r="D19">
            <v>3.7039264664888404E-2</v>
          </cell>
        </row>
        <row r="20">
          <cell r="B20" t="str">
            <v>DUK</v>
          </cell>
          <cell r="C20">
            <v>0</v>
          </cell>
          <cell r="D20">
            <v>4.4621467434687846E-2</v>
          </cell>
        </row>
        <row r="21">
          <cell r="B21" t="str">
            <v>EIX</v>
          </cell>
          <cell r="C21">
            <v>0</v>
          </cell>
          <cell r="D21">
            <v>2.7932480158431788E-2</v>
          </cell>
        </row>
        <row r="22">
          <cell r="B22" t="str">
            <v>EE</v>
          </cell>
          <cell r="C22">
            <v>0</v>
          </cell>
          <cell r="D22">
            <v>3.26257809640755E-2</v>
          </cell>
        </row>
        <row r="23">
          <cell r="B23" t="str">
            <v>EDE</v>
          </cell>
          <cell r="C23">
            <v>0</v>
          </cell>
          <cell r="D23">
            <v>4.5593262060549027E-2</v>
          </cell>
        </row>
        <row r="24">
          <cell r="B24" t="str">
            <v>ETR</v>
          </cell>
          <cell r="C24">
            <v>0</v>
          </cell>
          <cell r="D24">
            <v>4.6611616594007643E-2</v>
          </cell>
        </row>
        <row r="25">
          <cell r="B25" t="str">
            <v>ES</v>
          </cell>
          <cell r="C25">
            <v>0</v>
          </cell>
          <cell r="D25">
            <v>3.453414196409367E-2</v>
          </cell>
        </row>
        <row r="26">
          <cell r="B26" t="str">
            <v>EXC</v>
          </cell>
          <cell r="C26">
            <v>0</v>
          </cell>
          <cell r="D26">
            <v>3.8216639115192609E-2</v>
          </cell>
        </row>
        <row r="27">
          <cell r="B27" t="str">
            <v>FE</v>
          </cell>
          <cell r="C27">
            <v>0</v>
          </cell>
          <cell r="D27">
            <v>4.2611951010888292E-2</v>
          </cell>
        </row>
        <row r="28">
          <cell r="B28" t="str">
            <v>GXP</v>
          </cell>
          <cell r="C28">
            <v>0</v>
          </cell>
          <cell r="D28">
            <v>3.803349450046431E-2</v>
          </cell>
        </row>
        <row r="29">
          <cell r="B29" t="str">
            <v>HE</v>
          </cell>
          <cell r="C29">
            <v>0</v>
          </cell>
          <cell r="D29">
            <v>4.1234720409052218E-2</v>
          </cell>
        </row>
        <row r="30">
          <cell r="B30" t="str">
            <v>IDA</v>
          </cell>
          <cell r="C30">
            <v>0</v>
          </cell>
          <cell r="D30">
            <v>3.1276253173082434E-2</v>
          </cell>
        </row>
        <row r="31">
          <cell r="B31" t="str">
            <v>ITC</v>
          </cell>
          <cell r="C31">
            <v>0</v>
          </cell>
          <cell r="D31">
            <v>2.2081448008336783E-2</v>
          </cell>
        </row>
        <row r="32">
          <cell r="B32" t="str">
            <v>MGEE</v>
          </cell>
          <cell r="C32">
            <v>0</v>
          </cell>
          <cell r="D32">
            <v>2.9523244561269955E-2</v>
          </cell>
        </row>
        <row r="33">
          <cell r="B33" t="str">
            <v>NEE</v>
          </cell>
          <cell r="C33">
            <v>0</v>
          </cell>
          <cell r="D33">
            <v>3.0383778132657264E-2</v>
          </cell>
        </row>
        <row r="34">
          <cell r="B34" t="str">
            <v>NWE</v>
          </cell>
          <cell r="C34">
            <v>0</v>
          </cell>
          <cell r="D34">
            <v>3.697019904374766E-2</v>
          </cell>
        </row>
        <row r="35">
          <cell r="B35" t="str">
            <v>OGE</v>
          </cell>
          <cell r="C35">
            <v>0</v>
          </cell>
          <cell r="D35">
            <v>3.354919858666882E-2</v>
          </cell>
        </row>
        <row r="36">
          <cell r="B36" t="str">
            <v>OTTR</v>
          </cell>
          <cell r="C36">
            <v>0</v>
          </cell>
          <cell r="D36">
            <v>4.4863692684909251E-2</v>
          </cell>
        </row>
        <row r="37">
          <cell r="B37" t="str">
            <v>POM</v>
          </cell>
          <cell r="C37">
            <v>0</v>
          </cell>
          <cell r="D37">
            <v>4.2266615458285695E-2</v>
          </cell>
        </row>
        <row r="38">
          <cell r="B38" t="str">
            <v>PCG</v>
          </cell>
          <cell r="C38">
            <v>0</v>
          </cell>
          <cell r="D38">
            <v>3.5220237696678057E-2</v>
          </cell>
        </row>
        <row r="39">
          <cell r="B39" t="str">
            <v>PNW</v>
          </cell>
          <cell r="C39">
            <v>0</v>
          </cell>
          <cell r="D39">
            <v>3.9227839317558987E-2</v>
          </cell>
        </row>
        <row r="40">
          <cell r="B40" t="str">
            <v>PNM</v>
          </cell>
          <cell r="C40">
            <v>0</v>
          </cell>
          <cell r="D40">
            <v>3.0054946491512666E-2</v>
          </cell>
        </row>
        <row r="41">
          <cell r="B41" t="str">
            <v>POR</v>
          </cell>
          <cell r="C41">
            <v>0</v>
          </cell>
          <cell r="D41">
            <v>3.4095267034108083E-2</v>
          </cell>
        </row>
        <row r="42">
          <cell r="B42" t="str">
            <v>PPL</v>
          </cell>
          <cell r="C42">
            <v>0</v>
          </cell>
          <cell r="D42">
            <v>4.6864760369527157E-2</v>
          </cell>
        </row>
        <row r="43">
          <cell r="B43" t="str">
            <v>PEG</v>
          </cell>
          <cell r="C43">
            <v>0</v>
          </cell>
          <cell r="D43">
            <v>3.7773552526368562E-2</v>
          </cell>
        </row>
        <row r="44">
          <cell r="B44" t="str">
            <v>SCG</v>
          </cell>
          <cell r="C44">
            <v>0</v>
          </cell>
          <cell r="D44">
            <v>4.0891959265743648E-2</v>
          </cell>
        </row>
        <row r="45">
          <cell r="B45" t="str">
            <v>SRE</v>
          </cell>
          <cell r="C45">
            <v>0</v>
          </cell>
          <cell r="D45">
            <v>2.751372158261706E-2</v>
          </cell>
        </row>
        <row r="46">
          <cell r="B46" t="str">
            <v>SO</v>
          </cell>
          <cell r="C46">
            <v>0</v>
          </cell>
          <cell r="D46">
            <v>4.9613926680980323E-2</v>
          </cell>
        </row>
        <row r="47">
          <cell r="B47" t="str">
            <v>TE</v>
          </cell>
          <cell r="C47">
            <v>0</v>
          </cell>
          <cell r="D47">
            <v>4.4807875301107247E-2</v>
          </cell>
        </row>
        <row r="48">
          <cell r="B48" t="str">
            <v>UIL</v>
          </cell>
          <cell r="C48">
            <v>0</v>
          </cell>
          <cell r="D48">
            <v>3.6153510414312549E-2</v>
          </cell>
        </row>
        <row r="49">
          <cell r="B49" t="str">
            <v>VVC</v>
          </cell>
          <cell r="C49">
            <v>0</v>
          </cell>
          <cell r="D49">
            <v>3.6830314772215884E-2</v>
          </cell>
        </row>
        <row r="50">
          <cell r="B50" t="str">
            <v>WEC</v>
          </cell>
          <cell r="C50">
            <v>0</v>
          </cell>
          <cell r="D50">
            <v>3.63723588316755E-2</v>
          </cell>
        </row>
        <row r="51">
          <cell r="B51" t="str">
            <v>WR</v>
          </cell>
          <cell r="C51">
            <v>0</v>
          </cell>
          <cell r="D51">
            <v>3.9026220477215857E-2</v>
          </cell>
        </row>
        <row r="52">
          <cell r="B52" t="str">
            <v>XEL</v>
          </cell>
          <cell r="C52">
            <v>0</v>
          </cell>
          <cell r="D52">
            <v>3.7754415359084519E-2</v>
          </cell>
        </row>
        <row r="53">
          <cell r="B53">
            <v>0</v>
          </cell>
          <cell r="C53">
            <v>0</v>
          </cell>
          <cell r="D53">
            <v>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>
            <v>0</v>
          </cell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>
            <v>0</v>
          </cell>
          <cell r="AE8">
            <v>0.1038</v>
          </cell>
          <cell r="AF8">
            <v>0</v>
          </cell>
        </row>
        <row r="9">
          <cell r="B9" t="str">
            <v>LNT</v>
          </cell>
          <cell r="C9" t="str">
            <v>Alliant Energy</v>
          </cell>
          <cell r="D9">
            <v>0</v>
          </cell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>
            <v>0</v>
          </cell>
          <cell r="AE9">
            <v>0.109</v>
          </cell>
          <cell r="AF9">
            <v>0</v>
          </cell>
        </row>
        <row r="10">
          <cell r="B10" t="str">
            <v>AEE</v>
          </cell>
          <cell r="C10" t="str">
            <v>Ameren Corp.</v>
          </cell>
          <cell r="D10">
            <v>0</v>
          </cell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>
            <v>0</v>
          </cell>
          <cell r="AE10">
            <v>9.0966666666666654E-2</v>
          </cell>
          <cell r="AF10">
            <v>0</v>
          </cell>
        </row>
        <row r="11">
          <cell r="B11" t="str">
            <v>AEP</v>
          </cell>
          <cell r="C11" t="str">
            <v>American Elec Pwr</v>
          </cell>
          <cell r="D11">
            <v>0</v>
          </cell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>
            <v>0</v>
          </cell>
          <cell r="AE11">
            <v>0.10275000000000001</v>
          </cell>
          <cell r="AF11">
            <v>0</v>
          </cell>
        </row>
        <row r="12">
          <cell r="B12" t="str">
            <v>AVA</v>
          </cell>
          <cell r="C12" t="str">
            <v>Avista Corp.</v>
          </cell>
          <cell r="D12">
            <v>0</v>
          </cell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>
            <v>0</v>
          </cell>
          <cell r="AE12">
            <v>9.6500000000000002E-2</v>
          </cell>
          <cell r="AF12">
            <v>0</v>
          </cell>
        </row>
        <row r="13">
          <cell r="B13" t="str">
            <v>BKH</v>
          </cell>
          <cell r="C13" t="str">
            <v>Black Hills Corp.</v>
          </cell>
          <cell r="D13">
            <v>0</v>
          </cell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>
            <v>0</v>
          </cell>
          <cell r="AE13">
            <v>9.8299999999999998E-2</v>
          </cell>
          <cell r="AF13">
            <v>0</v>
          </cell>
        </row>
        <row r="14">
          <cell r="B14" t="str">
            <v>CNP</v>
          </cell>
          <cell r="C14" t="str">
            <v>CenterPoint Energy</v>
          </cell>
          <cell r="D14">
            <v>0</v>
          </cell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>
            <v>0</v>
          </cell>
          <cell r="AE14">
            <v>0.10175000000000001</v>
          </cell>
          <cell r="AF14">
            <v>0</v>
          </cell>
        </row>
        <row r="15">
          <cell r="B15" t="str">
            <v>CNL</v>
          </cell>
          <cell r="C15" t="str">
            <v>Cleco Corp.</v>
          </cell>
          <cell r="D15">
            <v>0</v>
          </cell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>
            <v>0</v>
          </cell>
          <cell r="AE15">
            <v>0.1124</v>
          </cell>
          <cell r="AF15">
            <v>0</v>
          </cell>
        </row>
        <row r="16">
          <cell r="B16" t="str">
            <v>CMS</v>
          </cell>
          <cell r="C16" t="str">
            <v>CMS Energy Corp.</v>
          </cell>
          <cell r="D16">
            <v>0</v>
          </cell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>
            <v>0</v>
          </cell>
          <cell r="AE16">
            <v>0.10299999999999999</v>
          </cell>
          <cell r="AF16">
            <v>0</v>
          </cell>
        </row>
        <row r="17">
          <cell r="B17" t="str">
            <v>ED</v>
          </cell>
          <cell r="C17" t="str">
            <v>Consolidated Edison</v>
          </cell>
          <cell r="D17">
            <v>0</v>
          </cell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>
            <v>0</v>
          </cell>
          <cell r="AE17">
            <v>9.5500000000000002E-2</v>
          </cell>
          <cell r="AF17">
            <v>0</v>
          </cell>
        </row>
        <row r="18">
          <cell r="B18" t="str">
            <v>D</v>
          </cell>
          <cell r="C18" t="str">
            <v>Dominion Resources</v>
          </cell>
          <cell r="D18">
            <v>0</v>
          </cell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>
            <v>0</v>
          </cell>
          <cell r="AE18">
            <v>0.109</v>
          </cell>
          <cell r="AF18">
            <v>0</v>
          </cell>
        </row>
        <row r="19">
          <cell r="B19" t="str">
            <v>DTE</v>
          </cell>
          <cell r="C19" t="str">
            <v>DTE Energy Co.</v>
          </cell>
          <cell r="D19">
            <v>0</v>
          </cell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>
            <v>0</v>
          </cell>
          <cell r="AE19">
            <v>0.105</v>
          </cell>
          <cell r="AF19">
            <v>0</v>
          </cell>
        </row>
        <row r="20">
          <cell r="B20" t="str">
            <v>DUK</v>
          </cell>
          <cell r="C20" t="str">
            <v>Duke Energy Corp.</v>
          </cell>
          <cell r="D20">
            <v>0</v>
          </cell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>
            <v>0</v>
          </cell>
          <cell r="AE20">
            <v>0.10376666666666667</v>
          </cell>
          <cell r="AF20">
            <v>0</v>
          </cell>
        </row>
        <row r="21">
          <cell r="B21" t="str">
            <v>EIX</v>
          </cell>
          <cell r="C21" t="str">
            <v>Edison International</v>
          </cell>
          <cell r="D21">
            <v>0</v>
          </cell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>
            <v>0</v>
          </cell>
          <cell r="AE21">
            <v>0.1045</v>
          </cell>
          <cell r="AF21">
            <v>0</v>
          </cell>
        </row>
        <row r="22">
          <cell r="B22" t="str">
            <v>EE</v>
          </cell>
          <cell r="C22" t="str">
            <v>El Paso Electric</v>
          </cell>
          <cell r="D22">
            <v>0</v>
          </cell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>
            <v>0</v>
          </cell>
          <cell r="AE22" t="str">
            <v>NA</v>
          </cell>
          <cell r="AF22">
            <v>0</v>
          </cell>
        </row>
        <row r="23">
          <cell r="B23" t="str">
            <v>EDE</v>
          </cell>
          <cell r="C23" t="str">
            <v>Empire District Elec</v>
          </cell>
          <cell r="D23">
            <v>0</v>
          </cell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>
            <v>0</v>
          </cell>
          <cell r="AE23" t="str">
            <v>NA</v>
          </cell>
          <cell r="AF23">
            <v>0</v>
          </cell>
        </row>
        <row r="24">
          <cell r="B24" t="str">
            <v>ETR</v>
          </cell>
          <cell r="C24" t="str">
            <v>Entergy Corp.</v>
          </cell>
          <cell r="D24">
            <v>0</v>
          </cell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>
            <v>0</v>
          </cell>
          <cell r="AE24">
            <v>0.1</v>
          </cell>
          <cell r="AF24">
            <v>0</v>
          </cell>
        </row>
        <row r="25">
          <cell r="B25" t="str">
            <v>ES</v>
          </cell>
          <cell r="C25" t="str">
            <v>Eversource Energy</v>
          </cell>
          <cell r="D25">
            <v>0</v>
          </cell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>
            <v>0</v>
          </cell>
          <cell r="AE25">
            <v>9.4475000000000003E-2</v>
          </cell>
          <cell r="AF25">
            <v>0</v>
          </cell>
        </row>
        <row r="26">
          <cell r="B26" t="str">
            <v>EXC</v>
          </cell>
          <cell r="C26" t="str">
            <v>Exelon Corp.</v>
          </cell>
          <cell r="D26">
            <v>0</v>
          </cell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>
            <v>0</v>
          </cell>
          <cell r="AE26">
            <v>9.5333333333333339E-2</v>
          </cell>
          <cell r="AF26">
            <v>0</v>
          </cell>
        </row>
        <row r="27">
          <cell r="B27" t="str">
            <v>FE</v>
          </cell>
          <cell r="C27" t="str">
            <v>FirstEnergy Corp.</v>
          </cell>
          <cell r="D27">
            <v>0</v>
          </cell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>
            <v>0</v>
          </cell>
          <cell r="AE27">
            <v>0.10825000000000001</v>
          </cell>
          <cell r="AF27">
            <v>0</v>
          </cell>
        </row>
        <row r="28">
          <cell r="B28" t="str">
            <v>GXP</v>
          </cell>
          <cell r="C28" t="str">
            <v>Great Plains Energy</v>
          </cell>
          <cell r="D28">
            <v>0</v>
          </cell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>
            <v>0</v>
          </cell>
          <cell r="AE28">
            <v>9.5000000000000001E-2</v>
          </cell>
          <cell r="AF28">
            <v>0</v>
          </cell>
        </row>
        <row r="29">
          <cell r="B29" t="str">
            <v>HE</v>
          </cell>
          <cell r="C29" t="str">
            <v>Hawaiian Elec.</v>
          </cell>
          <cell r="D29">
            <v>0</v>
          </cell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>
            <v>0</v>
          </cell>
          <cell r="AE29">
            <v>9.6666666666666679E-2</v>
          </cell>
          <cell r="AF29">
            <v>0</v>
          </cell>
        </row>
        <row r="30">
          <cell r="B30" t="str">
            <v>IDA</v>
          </cell>
          <cell r="C30" t="str">
            <v>IDACORP, Inc.</v>
          </cell>
          <cell r="D30">
            <v>0</v>
          </cell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>
            <v>0</v>
          </cell>
          <cell r="AE30">
            <v>0.1</v>
          </cell>
          <cell r="AF30">
            <v>0</v>
          </cell>
        </row>
        <row r="31">
          <cell r="B31" t="str">
            <v>ITC</v>
          </cell>
          <cell r="C31" t="str">
            <v>ITC Holdings Corp.</v>
          </cell>
          <cell r="D31">
            <v>0</v>
          </cell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>
            <v>0</v>
          </cell>
          <cell r="AE31">
            <v>0.13020000000000001</v>
          </cell>
          <cell r="AF31">
            <v>0</v>
          </cell>
        </row>
        <row r="32">
          <cell r="B32" t="str">
            <v>MGEE</v>
          </cell>
          <cell r="C32" t="str">
            <v>MGE Energy</v>
          </cell>
          <cell r="D32">
            <v>0</v>
          </cell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>
            <v>0</v>
          </cell>
          <cell r="AE32">
            <v>0.10199999999999999</v>
          </cell>
          <cell r="AF32">
            <v>0</v>
          </cell>
        </row>
        <row r="33">
          <cell r="B33" t="str">
            <v>NEE</v>
          </cell>
          <cell r="C33" t="str">
            <v>NextEra Energy, Inc.</v>
          </cell>
          <cell r="D33">
            <v>0</v>
          </cell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>
            <v>0</v>
          </cell>
          <cell r="AE33">
            <v>0.10500000000000001</v>
          </cell>
          <cell r="AF33">
            <v>0</v>
          </cell>
        </row>
        <row r="34">
          <cell r="B34" t="str">
            <v>NWE</v>
          </cell>
          <cell r="C34" t="str">
            <v>NorthWestern Corp.</v>
          </cell>
          <cell r="D34">
            <v>0</v>
          </cell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>
            <v>0</v>
          </cell>
          <cell r="AE34">
            <v>0.10000000000000002</v>
          </cell>
          <cell r="AF34">
            <v>0</v>
          </cell>
        </row>
        <row r="35">
          <cell r="B35" t="str">
            <v>OGE</v>
          </cell>
          <cell r="C35" t="str">
            <v>OGE Energy Corp.</v>
          </cell>
          <cell r="D35">
            <v>0</v>
          </cell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>
            <v>0</v>
          </cell>
          <cell r="AE35">
            <v>0.10074999999999999</v>
          </cell>
          <cell r="AF35">
            <v>0</v>
          </cell>
        </row>
        <row r="36">
          <cell r="B36" t="str">
            <v>OTTR</v>
          </cell>
          <cell r="C36" t="str">
            <v>Otter Tail Corp.</v>
          </cell>
          <cell r="D36">
            <v>0</v>
          </cell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>
            <v>0</v>
          </cell>
          <cell r="AE36" t="str">
            <v>NA</v>
          </cell>
          <cell r="AF36">
            <v>0</v>
          </cell>
        </row>
        <row r="37">
          <cell r="B37" t="str">
            <v>POM</v>
          </cell>
          <cell r="C37" t="str">
            <v>Pepco Holdings</v>
          </cell>
          <cell r="D37">
            <v>0</v>
          </cell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>
            <v>0</v>
          </cell>
          <cell r="AE37">
            <v>9.7939999999999999E-2</v>
          </cell>
          <cell r="AF37">
            <v>0</v>
          </cell>
        </row>
        <row r="38">
          <cell r="B38" t="str">
            <v>PCG</v>
          </cell>
          <cell r="C38" t="str">
            <v>PG&amp;E Corp.</v>
          </cell>
          <cell r="D38">
            <v>0</v>
          </cell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>
            <v>0</v>
          </cell>
          <cell r="AE38">
            <v>0.104</v>
          </cell>
          <cell r="AF38">
            <v>0</v>
          </cell>
        </row>
        <row r="39">
          <cell r="B39" t="str">
            <v>PNW</v>
          </cell>
          <cell r="C39" t="str">
            <v>Pinnacle West Capital</v>
          </cell>
          <cell r="D39">
            <v>0</v>
          </cell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>
            <v>0</v>
          </cell>
          <cell r="AE39">
            <v>0.1</v>
          </cell>
          <cell r="AF39">
            <v>0</v>
          </cell>
        </row>
        <row r="40">
          <cell r="B40" t="str">
            <v>PNM</v>
          </cell>
          <cell r="C40" t="str">
            <v>PNM Resources</v>
          </cell>
          <cell r="D40">
            <v>0</v>
          </cell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>
            <v>0</v>
          </cell>
          <cell r="AE40">
            <v>0.1</v>
          </cell>
          <cell r="AF40">
            <v>0</v>
          </cell>
        </row>
        <row r="41">
          <cell r="B41" t="str">
            <v>POR</v>
          </cell>
          <cell r="C41" t="str">
            <v>Portland General Elec.</v>
          </cell>
          <cell r="D41">
            <v>0</v>
          </cell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>
            <v>0</v>
          </cell>
          <cell r="AE41">
            <v>9.6799999999999997E-2</v>
          </cell>
          <cell r="AF41">
            <v>0</v>
          </cell>
        </row>
        <row r="42">
          <cell r="B42" t="str">
            <v>PPL</v>
          </cell>
          <cell r="C42" t="str">
            <v>PPL Corp.</v>
          </cell>
          <cell r="D42">
            <v>0</v>
          </cell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>
            <v>0</v>
          </cell>
          <cell r="AE42">
            <v>0.10325000000000001</v>
          </cell>
          <cell r="AF42">
            <v>0</v>
          </cell>
        </row>
        <row r="43">
          <cell r="B43" t="str">
            <v>PEG</v>
          </cell>
          <cell r="C43" t="str">
            <v>Pub Sv Enterprise Grp</v>
          </cell>
          <cell r="D43">
            <v>0</v>
          </cell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>
            <v>0</v>
          </cell>
          <cell r="AE43">
            <v>0.10299999999999999</v>
          </cell>
          <cell r="AF43">
            <v>0</v>
          </cell>
        </row>
        <row r="44">
          <cell r="B44" t="str">
            <v>SCG</v>
          </cell>
          <cell r="C44" t="str">
            <v>SCANA Corp.</v>
          </cell>
          <cell r="D44">
            <v>0</v>
          </cell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>
            <v>0</v>
          </cell>
          <cell r="AE44">
            <v>0.10366666666666667</v>
          </cell>
          <cell r="AF44">
            <v>0</v>
          </cell>
        </row>
        <row r="45">
          <cell r="B45" t="str">
            <v>SRE</v>
          </cell>
          <cell r="C45" t="str">
            <v>Sempra Energy</v>
          </cell>
          <cell r="D45">
            <v>0</v>
          </cell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>
            <v>0</v>
          </cell>
          <cell r="AE45">
            <v>0.10200000000000001</v>
          </cell>
          <cell r="AF45">
            <v>0</v>
          </cell>
        </row>
        <row r="46">
          <cell r="B46" t="str">
            <v>SO</v>
          </cell>
          <cell r="C46" t="str">
            <v>Southern Company</v>
          </cell>
          <cell r="D46">
            <v>0</v>
          </cell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>
            <v>0</v>
          </cell>
          <cell r="AE46">
            <v>0.125</v>
          </cell>
          <cell r="AF46">
            <v>0</v>
          </cell>
        </row>
        <row r="47">
          <cell r="B47" t="str">
            <v>TE</v>
          </cell>
          <cell r="C47" t="str">
            <v>TECO Energy</v>
          </cell>
          <cell r="D47">
            <v>0</v>
          </cell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>
            <v>0</v>
          </cell>
          <cell r="AE47">
            <v>0.10666666666666665</v>
          </cell>
          <cell r="AF47">
            <v>0</v>
          </cell>
        </row>
        <row r="48">
          <cell r="B48" t="str">
            <v>UIL</v>
          </cell>
          <cell r="C48" t="str">
            <v>UIL Holdings</v>
          </cell>
          <cell r="D48">
            <v>0</v>
          </cell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>
            <v>0</v>
          </cell>
          <cell r="AE48">
            <v>9.1499999999999998E-2</v>
          </cell>
          <cell r="AF48">
            <v>0</v>
          </cell>
        </row>
        <row r="49">
          <cell r="B49" t="str">
            <v>VVC</v>
          </cell>
          <cell r="C49" t="str">
            <v>Vectren Corp.</v>
          </cell>
          <cell r="D49">
            <v>0</v>
          </cell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>
            <v>0</v>
          </cell>
          <cell r="AE49">
            <v>0.10275000000000001</v>
          </cell>
          <cell r="AF49">
            <v>0</v>
          </cell>
        </row>
        <row r="50">
          <cell r="B50" t="str">
            <v>WEC</v>
          </cell>
          <cell r="C50" t="str">
            <v>WEC Energy Group</v>
          </cell>
          <cell r="D50">
            <v>0</v>
          </cell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>
            <v>0</v>
          </cell>
          <cell r="AE50">
            <v>9.7249999999999989E-2</v>
          </cell>
          <cell r="AF50">
            <v>0</v>
          </cell>
        </row>
        <row r="51">
          <cell r="B51" t="str">
            <v>WR</v>
          </cell>
          <cell r="C51" t="str">
            <v>Westar Energy</v>
          </cell>
          <cell r="D51">
            <v>0</v>
          </cell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>
            <v>0</v>
          </cell>
          <cell r="AE51">
            <v>0.1</v>
          </cell>
          <cell r="AF51">
            <v>0</v>
          </cell>
        </row>
        <row r="52">
          <cell r="B52" t="str">
            <v>XEL</v>
          </cell>
          <cell r="C52" t="str">
            <v>Xcel Energy Inc.</v>
          </cell>
          <cell r="D52">
            <v>0</v>
          </cell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>
            <v>0</v>
          </cell>
          <cell r="AE52">
            <v>0.10102</v>
          </cell>
          <cell r="AF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D53">
            <v>0</v>
          </cell>
          <cell r="AE53">
            <v>0</v>
          </cell>
          <cell r="AF53">
            <v>0</v>
          </cell>
        </row>
      </sheetData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2"/>
      <sheetName val="DCP-3, P 1"/>
      <sheetName val="DCP-3, P 2"/>
      <sheetName val="DCP-3, P 3"/>
      <sheetName val="DCP-3, P 4"/>
      <sheetName val="DCP-3, P 5"/>
      <sheetName val="DCP-3, P 6"/>
      <sheetName val="DCP-4"/>
      <sheetName val="DCP-6, p1"/>
      <sheetName val="DCP-6, p 2"/>
      <sheetName val="DCP-6, p 3"/>
      <sheetName val="DCP-7"/>
      <sheetName val="DCP-8"/>
      <sheetName val="DCP-9, p1"/>
      <sheetName val="DCP-9, p2"/>
      <sheetName val="DCP-9, p3"/>
      <sheetName val="DCP-9, p4"/>
      <sheetName val="DCP-10"/>
      <sheetName val="DCP-11"/>
      <sheetName val="DCP-12, p 1"/>
      <sheetName val="DCP-13, p 2"/>
      <sheetName val="DCP-13"/>
      <sheetName val="DCP-14, P 1"/>
      <sheetName val="DCP-14, P 2"/>
      <sheetName val="DCP-15"/>
      <sheetName val="DCP-16, p 1"/>
      <sheetName val="DCP-16, p 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5">
          <cell r="B35" t="str">
            <v>Note:  Percentages may not total 100.0% due to rounding.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7" zoomScaleNormal="100" workbookViewId="0">
      <selection activeCell="H13" sqref="H13"/>
    </sheetView>
  </sheetViews>
  <sheetFormatPr defaultColWidth="8.77734375" defaultRowHeight="15"/>
  <cols>
    <col min="1" max="1" width="29.6640625" style="136" bestFit="1" customWidth="1"/>
    <col min="2" max="2" width="13.44140625" style="136" customWidth="1"/>
    <col min="3" max="3" width="8.77734375" style="136"/>
    <col min="4" max="4" width="7" style="136" customWidth="1"/>
    <col min="5" max="5" width="9" style="136" bestFit="1" customWidth="1"/>
    <col min="6" max="6" width="8.77734375" style="136"/>
    <col min="7" max="7" width="6" style="136" customWidth="1"/>
    <col min="8" max="16384" width="8.77734375" style="136"/>
  </cols>
  <sheetData>
    <row r="1" spans="1:9" ht="15.75">
      <c r="F1" s="137" t="s">
        <v>292</v>
      </c>
    </row>
    <row r="2" spans="1:9" ht="15.75">
      <c r="F2" s="137" t="s">
        <v>304</v>
      </c>
      <c r="G2" s="137"/>
    </row>
    <row r="3" spans="1:9" ht="15.75">
      <c r="F3" s="137" t="s">
        <v>378</v>
      </c>
      <c r="G3" s="137"/>
    </row>
    <row r="5" spans="1:9" ht="20.25">
      <c r="A5" s="296" t="s">
        <v>248</v>
      </c>
      <c r="B5" s="296"/>
      <c r="C5" s="296"/>
      <c r="D5" s="296"/>
      <c r="E5" s="296"/>
      <c r="F5" s="296"/>
      <c r="G5" s="296"/>
      <c r="H5" s="296"/>
    </row>
    <row r="6" spans="1:9" ht="20.25">
      <c r="A6" s="296" t="s">
        <v>196</v>
      </c>
      <c r="B6" s="296"/>
      <c r="C6" s="296"/>
      <c r="D6" s="296"/>
      <c r="E6" s="296"/>
      <c r="F6" s="296"/>
      <c r="G6" s="296"/>
      <c r="H6" s="296"/>
    </row>
    <row r="7" spans="1:9" ht="20.25">
      <c r="A7" s="296"/>
      <c r="B7" s="296"/>
      <c r="C7" s="296"/>
      <c r="D7" s="296"/>
      <c r="E7" s="296"/>
      <c r="F7" s="296"/>
      <c r="G7" s="296"/>
      <c r="H7" s="296"/>
    </row>
    <row r="8" spans="1:9" ht="15.75" thickBot="1">
      <c r="A8" s="225"/>
      <c r="B8" s="225"/>
      <c r="C8" s="225"/>
      <c r="D8" s="225"/>
      <c r="E8" s="225"/>
      <c r="F8" s="225"/>
      <c r="G8" s="225"/>
      <c r="H8" s="225"/>
    </row>
    <row r="9" spans="1:9" ht="15.75" thickTop="1"/>
    <row r="10" spans="1:9" ht="15.75">
      <c r="A10" s="226" t="s">
        <v>197</v>
      </c>
      <c r="B10" s="226" t="s">
        <v>249</v>
      </c>
      <c r="C10" s="297" t="s">
        <v>198</v>
      </c>
      <c r="D10" s="297"/>
      <c r="E10" s="297"/>
      <c r="F10" s="297" t="s">
        <v>199</v>
      </c>
      <c r="G10" s="297"/>
      <c r="H10" s="297"/>
      <c r="I10" s="137"/>
    </row>
    <row r="11" spans="1:9">
      <c r="A11" s="227"/>
      <c r="B11" s="227"/>
      <c r="C11" s="227"/>
      <c r="D11" s="228"/>
      <c r="E11" s="227"/>
      <c r="F11" s="227"/>
      <c r="G11" s="227"/>
      <c r="H11" s="227"/>
    </row>
    <row r="12" spans="1:9">
      <c r="A12" s="140"/>
      <c r="B12" s="140"/>
      <c r="C12" s="140"/>
      <c r="D12" s="139"/>
      <c r="E12" s="140"/>
      <c r="F12" s="140"/>
      <c r="G12" s="140"/>
      <c r="H12" s="140"/>
    </row>
    <row r="13" spans="1:9">
      <c r="A13" s="136" t="s">
        <v>250</v>
      </c>
      <c r="B13" s="250">
        <v>0.01</v>
      </c>
      <c r="C13" s="140"/>
      <c r="D13" s="242">
        <v>3.0599999999999999E-2</v>
      </c>
      <c r="E13" s="140" t="s">
        <v>265</v>
      </c>
      <c r="F13" s="140"/>
      <c r="G13" s="229">
        <f>+B13*D13</f>
        <v>3.0600000000000001E-4</v>
      </c>
      <c r="H13" s="140"/>
    </row>
    <row r="14" spans="1:9">
      <c r="A14" s="140"/>
      <c r="B14" s="251"/>
      <c r="C14" s="140"/>
      <c r="D14" s="139"/>
      <c r="E14" s="140"/>
      <c r="F14" s="140"/>
      <c r="G14" s="140"/>
      <c r="H14" s="140"/>
    </row>
    <row r="15" spans="1:9">
      <c r="A15" s="136" t="s">
        <v>251</v>
      </c>
      <c r="B15" s="252">
        <v>0.51</v>
      </c>
      <c r="C15" s="229"/>
      <c r="D15" s="229">
        <v>5.7299999999999997E-2</v>
      </c>
      <c r="E15" s="230" t="s">
        <v>265</v>
      </c>
      <c r="G15" s="229">
        <f>+B15*D15</f>
        <v>2.9222999999999999E-2</v>
      </c>
    </row>
    <row r="16" spans="1:9">
      <c r="B16" s="252"/>
      <c r="C16" s="229"/>
      <c r="D16" s="229"/>
      <c r="G16" s="229"/>
    </row>
    <row r="17" spans="1:8">
      <c r="A17" s="136" t="s">
        <v>200</v>
      </c>
      <c r="B17" s="252">
        <v>0.48</v>
      </c>
      <c r="C17" s="231">
        <v>8.8499999999999995E-2</v>
      </c>
      <c r="D17" s="229">
        <v>9.1999999999999998E-2</v>
      </c>
      <c r="E17" s="232">
        <v>9.5000000000000001E-2</v>
      </c>
      <c r="F17" s="231">
        <f>+B17*C17</f>
        <v>4.2479999999999997E-2</v>
      </c>
      <c r="G17" s="229">
        <f>+B17*D17</f>
        <v>4.4159999999999998E-2</v>
      </c>
      <c r="H17" s="232">
        <f>+B17*E17</f>
        <v>4.5600000000000002E-2</v>
      </c>
    </row>
    <row r="18" spans="1:8">
      <c r="B18" s="253"/>
      <c r="D18" s="138"/>
      <c r="F18" s="233"/>
      <c r="G18" s="227"/>
      <c r="H18" s="234"/>
    </row>
    <row r="19" spans="1:8">
      <c r="B19" s="251"/>
      <c r="D19" s="138"/>
      <c r="F19" s="235"/>
      <c r="H19" s="236"/>
    </row>
    <row r="20" spans="1:8">
      <c r="A20" s="136" t="s">
        <v>201</v>
      </c>
      <c r="B20" s="252">
        <f>+B13+B15+B17</f>
        <v>1</v>
      </c>
      <c r="C20" s="237"/>
      <c r="D20" s="138"/>
      <c r="F20" s="231">
        <f>+G13+G15+F17</f>
        <v>7.200899999999999E-2</v>
      </c>
      <c r="G20" s="229"/>
      <c r="H20" s="232">
        <f>+G13+G15+H17</f>
        <v>7.5129000000000001E-2</v>
      </c>
    </row>
    <row r="21" spans="1:8">
      <c r="B21" s="229"/>
      <c r="C21" s="237"/>
      <c r="D21" s="138"/>
      <c r="F21" s="231"/>
      <c r="G21" s="229">
        <f>+G15+G17+G13</f>
        <v>7.3689000000000004E-2</v>
      </c>
      <c r="H21" s="232"/>
    </row>
    <row r="22" spans="1:8">
      <c r="B22" s="229"/>
      <c r="C22" s="237"/>
      <c r="D22" s="138"/>
      <c r="F22" s="231"/>
      <c r="G22" s="138"/>
      <c r="H22" s="232"/>
    </row>
    <row r="23" spans="1:8" ht="15.75" thickBot="1">
      <c r="A23" s="225"/>
      <c r="B23" s="225"/>
      <c r="C23" s="225"/>
      <c r="D23" s="225"/>
      <c r="E23" s="225"/>
      <c r="F23" s="225"/>
      <c r="G23" s="225"/>
      <c r="H23" s="225"/>
    </row>
    <row r="24" spans="1:8" ht="16.5" thickTop="1">
      <c r="F24" s="137"/>
      <c r="G24" s="238"/>
      <c r="H24" s="137"/>
    </row>
    <row r="25" spans="1:8">
      <c r="A25" s="230" t="s">
        <v>266</v>
      </c>
    </row>
    <row r="26" spans="1:8">
      <c r="A26" s="230"/>
    </row>
    <row r="27" spans="1:8">
      <c r="A27" s="230" t="s">
        <v>381</v>
      </c>
    </row>
    <row r="31" spans="1:8">
      <c r="C31" s="229"/>
      <c r="D31" s="229"/>
      <c r="E31" s="229"/>
      <c r="F31" s="229"/>
    </row>
    <row r="32" spans="1:8">
      <c r="C32" s="229"/>
      <c r="D32" s="229"/>
      <c r="E32" s="229"/>
      <c r="F32" s="229"/>
    </row>
    <row r="33" spans="2:6">
      <c r="C33" s="229"/>
      <c r="D33" s="229"/>
      <c r="E33" s="229"/>
      <c r="F33" s="229"/>
    </row>
    <row r="34" spans="2:6">
      <c r="C34" s="229"/>
      <c r="D34" s="229"/>
      <c r="E34" s="229"/>
      <c r="F34" s="229"/>
    </row>
    <row r="35" spans="2:6">
      <c r="B35" s="230"/>
      <c r="C35" s="229"/>
      <c r="D35" s="229"/>
      <c r="E35" s="229"/>
      <c r="F35" s="229"/>
    </row>
  </sheetData>
  <mergeCells count="5">
    <mergeCell ref="A5:H5"/>
    <mergeCell ref="A6:H6"/>
    <mergeCell ref="A7:H7"/>
    <mergeCell ref="C10:E10"/>
    <mergeCell ref="F10:H10"/>
  </mergeCells>
  <pageMargins left="0.75" right="0.75" top="1" bottom="1" header="0.5" footer="0.5"/>
  <pageSetup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D2" sqref="D2"/>
    </sheetView>
  </sheetViews>
  <sheetFormatPr defaultColWidth="8.77734375" defaultRowHeight="15"/>
  <cols>
    <col min="1" max="4" width="8.77734375" style="136"/>
    <col min="5" max="5" width="10.77734375" style="136" customWidth="1"/>
    <col min="6" max="6" width="16.5546875" style="136" bestFit="1" customWidth="1"/>
    <col min="7" max="7" width="2" style="136" customWidth="1"/>
    <col min="8" max="16384" width="8.77734375" style="136"/>
  </cols>
  <sheetData>
    <row r="1" spans="2:8" ht="15.75">
      <c r="D1" s="137" t="s">
        <v>296</v>
      </c>
      <c r="F1" s="137"/>
    </row>
    <row r="2" spans="2:8" ht="15.75">
      <c r="D2" s="137" t="s">
        <v>304</v>
      </c>
      <c r="F2" s="137"/>
    </row>
    <row r="3" spans="2:8" ht="15.75">
      <c r="D3" s="137" t="s">
        <v>102</v>
      </c>
      <c r="F3" s="137"/>
    </row>
    <row r="4" spans="2:8" ht="15.75">
      <c r="F4" s="137"/>
    </row>
    <row r="6" spans="2:8" ht="18">
      <c r="B6" s="305" t="s">
        <v>188</v>
      </c>
      <c r="C6" s="305"/>
      <c r="D6" s="305"/>
      <c r="E6" s="305"/>
      <c r="F6" s="305"/>
      <c r="G6" s="141"/>
    </row>
    <row r="7" spans="2:8" ht="18">
      <c r="B7" s="305" t="s">
        <v>189</v>
      </c>
      <c r="C7" s="305"/>
      <c r="D7" s="305"/>
      <c r="E7" s="305"/>
      <c r="F7" s="305"/>
      <c r="G7" s="141"/>
    </row>
    <row r="8" spans="2:8" ht="18">
      <c r="B8" s="305" t="s">
        <v>190</v>
      </c>
      <c r="C8" s="305"/>
      <c r="D8" s="305"/>
      <c r="E8" s="305"/>
      <c r="F8" s="305"/>
      <c r="G8" s="141"/>
    </row>
    <row r="9" spans="2:8" ht="15.75" thickBot="1">
      <c r="B9" s="140"/>
      <c r="C9" s="140"/>
      <c r="D9" s="140"/>
      <c r="E9" s="140"/>
      <c r="F9" s="140"/>
      <c r="G9" s="140"/>
    </row>
    <row r="10" spans="2:8" ht="15.75" thickTop="1">
      <c r="B10" s="190"/>
      <c r="C10" s="190"/>
      <c r="D10" s="190"/>
      <c r="E10" s="190"/>
      <c r="F10" s="191"/>
      <c r="G10" s="190"/>
    </row>
    <row r="11" spans="2:8">
      <c r="B11" s="140"/>
      <c r="C11" s="140"/>
      <c r="D11" s="140"/>
      <c r="E11" s="140"/>
      <c r="F11" s="139" t="s">
        <v>191</v>
      </c>
      <c r="G11" s="140"/>
      <c r="H11" s="140"/>
    </row>
    <row r="12" spans="2:8">
      <c r="B12" s="140"/>
      <c r="C12" s="140"/>
      <c r="D12" s="140"/>
      <c r="E12" s="140"/>
      <c r="F12" s="139" t="s">
        <v>121</v>
      </c>
      <c r="G12" s="140"/>
      <c r="H12" s="140"/>
    </row>
    <row r="13" spans="2:8">
      <c r="B13" s="139" t="s">
        <v>10</v>
      </c>
      <c r="C13" s="139"/>
      <c r="D13" s="140" t="s">
        <v>121</v>
      </c>
      <c r="E13" s="139"/>
      <c r="F13" s="139" t="s">
        <v>192</v>
      </c>
      <c r="G13" s="139"/>
      <c r="H13" s="140"/>
    </row>
    <row r="14" spans="2:8" ht="15.75" thickBot="1">
      <c r="B14" s="192"/>
      <c r="C14" s="192"/>
      <c r="D14" s="192"/>
      <c r="E14" s="192"/>
      <c r="F14" s="192"/>
      <c r="G14" s="192"/>
      <c r="H14" s="140"/>
    </row>
    <row r="15" spans="2:8" ht="15.75" thickTop="1">
      <c r="B15" s="139"/>
      <c r="C15" s="139"/>
      <c r="D15" s="139"/>
      <c r="E15" s="139"/>
      <c r="F15" s="139"/>
      <c r="G15" s="139"/>
    </row>
    <row r="16" spans="2:8">
      <c r="B16" s="138">
        <v>2012</v>
      </c>
      <c r="C16" s="138"/>
      <c r="D16" s="193">
        <v>0.47</v>
      </c>
      <c r="E16" s="193"/>
      <c r="F16" s="193">
        <v>0.46</v>
      </c>
      <c r="G16" s="138"/>
    </row>
    <row r="17" spans="2:7">
      <c r="B17" s="138"/>
      <c r="C17" s="138"/>
      <c r="D17" s="193"/>
      <c r="E17" s="193"/>
      <c r="F17" s="193"/>
      <c r="G17" s="138"/>
    </row>
    <row r="18" spans="2:7">
      <c r="B18" s="138">
        <v>2013</v>
      </c>
      <c r="C18" s="138"/>
      <c r="D18" s="193">
        <v>0.47499999999999998</v>
      </c>
      <c r="E18" s="193"/>
      <c r="F18" s="193">
        <v>0.47</v>
      </c>
      <c r="G18" s="138"/>
    </row>
    <row r="19" spans="2:7">
      <c r="B19" s="138"/>
      <c r="C19" s="138"/>
      <c r="D19" s="193"/>
      <c r="E19" s="193"/>
      <c r="F19" s="193"/>
      <c r="G19" s="138"/>
    </row>
    <row r="20" spans="2:7">
      <c r="B20" s="138">
        <v>2014</v>
      </c>
      <c r="C20" s="138"/>
      <c r="D20" s="193">
        <v>0.47399999999999998</v>
      </c>
      <c r="E20" s="193"/>
      <c r="F20" s="193">
        <v>0.47</v>
      </c>
      <c r="G20" s="138"/>
    </row>
    <row r="21" spans="2:7">
      <c r="B21" s="138"/>
      <c r="C21" s="138"/>
      <c r="D21" s="193"/>
      <c r="E21" s="193"/>
      <c r="F21" s="193"/>
      <c r="G21" s="138"/>
    </row>
    <row r="22" spans="2:7">
      <c r="B22" s="138">
        <v>2015</v>
      </c>
      <c r="C22" s="138"/>
      <c r="D22" s="193">
        <v>0.48</v>
      </c>
      <c r="E22" s="193"/>
      <c r="F22" s="193">
        <v>0.46</v>
      </c>
      <c r="G22" s="138"/>
    </row>
    <row r="23" spans="2:7">
      <c r="B23" s="138"/>
      <c r="C23" s="138"/>
      <c r="D23" s="193"/>
      <c r="E23" s="193"/>
      <c r="F23" s="193"/>
      <c r="G23" s="138"/>
    </row>
    <row r="24" spans="2:7">
      <c r="B24" s="138" t="s">
        <v>278</v>
      </c>
      <c r="C24" s="138"/>
      <c r="D24" s="193">
        <v>0.45600000000000002</v>
      </c>
      <c r="E24" s="193"/>
      <c r="F24" s="193">
        <v>0.45800000000000002</v>
      </c>
      <c r="G24" s="138"/>
    </row>
    <row r="25" spans="2:7" ht="15.75" thickBot="1">
      <c r="B25" s="192"/>
      <c r="C25" s="192"/>
      <c r="D25" s="192"/>
      <c r="E25" s="192"/>
      <c r="F25" s="192"/>
      <c r="G25" s="192"/>
    </row>
    <row r="26" spans="2:7" ht="15.75" thickTop="1">
      <c r="B26" s="139"/>
      <c r="C26" s="139"/>
      <c r="D26" s="139"/>
      <c r="E26" s="139"/>
      <c r="F26" s="139"/>
      <c r="G26" s="138"/>
    </row>
    <row r="27" spans="2:7">
      <c r="B27" s="139" t="s">
        <v>279</v>
      </c>
      <c r="C27" s="139"/>
      <c r="D27" s="139"/>
      <c r="E27" s="139"/>
      <c r="F27" s="139"/>
      <c r="G27" s="138"/>
    </row>
    <row r="28" spans="2:7">
      <c r="B28" s="139"/>
      <c r="C28" s="139"/>
      <c r="D28" s="139"/>
      <c r="E28" s="139"/>
      <c r="F28" s="139"/>
      <c r="G28" s="138"/>
    </row>
    <row r="29" spans="2:7">
      <c r="B29" s="194" t="s">
        <v>193</v>
      </c>
      <c r="C29" s="138"/>
      <c r="D29" s="138"/>
      <c r="E29" s="138"/>
      <c r="F29" s="138"/>
      <c r="G29" s="138"/>
    </row>
    <row r="30" spans="2:7">
      <c r="B30" s="138"/>
      <c r="C30" s="138"/>
      <c r="D30" s="138"/>
      <c r="E30" s="138"/>
      <c r="F30" s="138"/>
      <c r="G30" s="138"/>
    </row>
    <row r="31" spans="2:7">
      <c r="B31" s="194" t="s">
        <v>194</v>
      </c>
      <c r="C31" s="138"/>
      <c r="D31" s="138"/>
      <c r="E31" s="138"/>
      <c r="F31" s="138"/>
      <c r="G31" s="138"/>
    </row>
  </sheetData>
  <mergeCells count="3">
    <mergeCell ref="B6:F6"/>
    <mergeCell ref="B7:F7"/>
    <mergeCell ref="B8:F8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>
      <selection activeCell="I18" sqref="I18"/>
    </sheetView>
  </sheetViews>
  <sheetFormatPr defaultRowHeight="15"/>
  <cols>
    <col min="1" max="1" width="23" customWidth="1"/>
  </cols>
  <sheetData>
    <row r="1" spans="1:11" ht="15.75">
      <c r="C1" s="112"/>
      <c r="D1" s="112"/>
      <c r="E1" s="112" t="s">
        <v>296</v>
      </c>
      <c r="G1" s="112"/>
    </row>
    <row r="2" spans="1:11" ht="15.75">
      <c r="E2" s="137" t="s">
        <v>304</v>
      </c>
      <c r="G2" s="137"/>
    </row>
    <row r="3" spans="1:11" ht="15.75">
      <c r="E3" s="112" t="s">
        <v>103</v>
      </c>
      <c r="G3" s="112"/>
    </row>
    <row r="4" spans="1:11" ht="15.75">
      <c r="G4" s="112"/>
    </row>
    <row r="5" spans="1:11" ht="18">
      <c r="A5" s="312" t="s">
        <v>116</v>
      </c>
      <c r="B5" s="312"/>
      <c r="C5" s="312"/>
      <c r="D5" s="312"/>
      <c r="E5" s="312"/>
      <c r="F5" s="312"/>
      <c r="G5" s="312"/>
      <c r="H5" s="312"/>
    </row>
    <row r="6" spans="1:11" ht="18">
      <c r="A6" s="312" t="s">
        <v>276</v>
      </c>
      <c r="B6" s="312"/>
      <c r="C6" s="312"/>
      <c r="D6" s="312"/>
      <c r="E6" s="312"/>
      <c r="F6" s="312"/>
      <c r="G6" s="312"/>
      <c r="H6" s="312"/>
    </row>
    <row r="7" spans="1:11" ht="18">
      <c r="A7" s="312" t="s">
        <v>277</v>
      </c>
      <c r="B7" s="312"/>
      <c r="C7" s="312"/>
      <c r="D7" s="312"/>
      <c r="E7" s="312"/>
      <c r="F7" s="312"/>
      <c r="G7" s="312"/>
      <c r="H7" s="312"/>
    </row>
    <row r="9" spans="1:11" ht="15.75" thickBot="1">
      <c r="A9" s="86"/>
      <c r="B9" s="86"/>
      <c r="C9" s="86"/>
      <c r="D9" s="86"/>
      <c r="E9" s="86"/>
      <c r="F9" s="86"/>
      <c r="G9" s="86"/>
      <c r="H9" s="86"/>
    </row>
    <row r="10" spans="1:11" ht="15.75" thickTop="1"/>
    <row r="11" spans="1:11">
      <c r="B11" s="28">
        <v>2012</v>
      </c>
      <c r="C11" s="28">
        <v>2013</v>
      </c>
      <c r="D11" s="28">
        <v>2014</v>
      </c>
      <c r="E11" s="28">
        <v>2015</v>
      </c>
      <c r="F11" s="28">
        <v>2016</v>
      </c>
      <c r="G11" s="113" t="s">
        <v>31</v>
      </c>
      <c r="H11" s="113" t="s">
        <v>275</v>
      </c>
    </row>
    <row r="12" spans="1:11">
      <c r="A12" s="31"/>
      <c r="B12" s="259"/>
      <c r="C12" s="259"/>
      <c r="D12" s="259"/>
      <c r="E12" s="259"/>
      <c r="F12" s="259"/>
      <c r="G12" s="259"/>
      <c r="H12" s="259"/>
      <c r="I12" s="30"/>
      <c r="J12" s="30"/>
      <c r="K12" s="30"/>
    </row>
    <row r="13" spans="1:11">
      <c r="B13" s="28"/>
      <c r="C13" s="28"/>
      <c r="D13" s="28"/>
      <c r="E13" s="28"/>
      <c r="F13" s="28"/>
      <c r="G13" s="28"/>
      <c r="H13" s="28"/>
    </row>
    <row r="14" spans="1:11" ht="15.75">
      <c r="A14" s="112" t="str">
        <f>+'DCP-8'!A16</f>
        <v>Parcell Proxy Group</v>
      </c>
      <c r="B14" s="28"/>
      <c r="C14" s="28"/>
      <c r="D14" s="28"/>
      <c r="E14" s="28"/>
      <c r="F14" s="28"/>
      <c r="G14" s="28"/>
      <c r="H14" s="28"/>
    </row>
    <row r="15" spans="1:11">
      <c r="B15" s="28"/>
      <c r="C15" s="28"/>
      <c r="D15" s="28"/>
      <c r="E15" s="28"/>
      <c r="F15" s="28"/>
      <c r="G15" s="28"/>
      <c r="H15" s="28"/>
    </row>
    <row r="16" spans="1:11">
      <c r="A16" t="str">
        <f>+'DCP-8'!A18</f>
        <v>ALLETE</v>
      </c>
      <c r="B16" s="260">
        <v>0.56299999999999994</v>
      </c>
      <c r="C16" s="260">
        <v>0.55400000000000005</v>
      </c>
      <c r="D16" s="260">
        <v>0.55800000000000005</v>
      </c>
      <c r="E16" s="260">
        <v>0.53700000000000003</v>
      </c>
      <c r="F16" s="260">
        <v>0.57999999999999996</v>
      </c>
      <c r="G16" s="260">
        <f>AVERAGE(B16:F16)</f>
        <v>0.55840000000000001</v>
      </c>
      <c r="H16" s="260">
        <v>0.6</v>
      </c>
    </row>
    <row r="17" spans="1:8">
      <c r="A17" t="str">
        <f>+'DCP-8'!A19</f>
        <v>Alliant Energy</v>
      </c>
      <c r="B17" s="260">
        <v>0.48399999999999999</v>
      </c>
      <c r="C17" s="260">
        <v>0.50800000000000001</v>
      </c>
      <c r="D17" s="260">
        <v>0.47499999999999998</v>
      </c>
      <c r="E17" s="260">
        <v>0.51400000000000001</v>
      </c>
      <c r="F17" s="260">
        <v>0.48</v>
      </c>
      <c r="G17" s="260">
        <f t="shared" ref="G17:G31" si="0">AVERAGE(B17:F17)</f>
        <v>0.49220000000000008</v>
      </c>
      <c r="H17" s="260">
        <v>0.48</v>
      </c>
    </row>
    <row r="18" spans="1:8">
      <c r="A18" t="str">
        <f>+'DCP-8'!A20</f>
        <v>Ameren Corp</v>
      </c>
      <c r="B18" s="260">
        <v>0.49399999999999999</v>
      </c>
      <c r="C18" s="260">
        <v>0.53700000000000003</v>
      </c>
      <c r="D18" s="260">
        <v>0.51700000000000002</v>
      </c>
      <c r="E18" s="260">
        <v>0.497</v>
      </c>
      <c r="F18" s="260">
        <v>0.51300000000000001</v>
      </c>
      <c r="G18" s="260">
        <f t="shared" si="0"/>
        <v>0.51159999999999994</v>
      </c>
      <c r="H18" s="260">
        <v>0.505</v>
      </c>
    </row>
    <row r="19" spans="1:8">
      <c r="A19" t="str">
        <f>+'DCP-8'!A21</f>
        <v>Avista</v>
      </c>
      <c r="B19" s="260">
        <v>0.49199999999999999</v>
      </c>
      <c r="C19" s="260">
        <v>0.48599999999999999</v>
      </c>
      <c r="D19" s="260">
        <v>0.49</v>
      </c>
      <c r="E19" s="260">
        <v>0.5</v>
      </c>
      <c r="F19" s="260">
        <v>0.48799999999999999</v>
      </c>
      <c r="G19" s="260">
        <f t="shared" si="0"/>
        <v>0.49119999999999997</v>
      </c>
      <c r="H19" s="260">
        <v>0.51</v>
      </c>
    </row>
    <row r="20" spans="1:8">
      <c r="A20" t="str">
        <f>+'DCP-8'!A22</f>
        <v>Black Hills Corp</v>
      </c>
      <c r="B20" s="260">
        <v>0.56799999999999995</v>
      </c>
      <c r="C20" s="260">
        <v>0.48399999999999999</v>
      </c>
      <c r="D20" s="260">
        <v>0.52100000000000002</v>
      </c>
      <c r="E20" s="260">
        <v>0.44</v>
      </c>
      <c r="F20" s="260">
        <v>0.33500000000000002</v>
      </c>
      <c r="G20" s="260">
        <f t="shared" si="0"/>
        <v>0.46959999999999996</v>
      </c>
      <c r="H20" s="260">
        <v>0.40500000000000003</v>
      </c>
    </row>
    <row r="21" spans="1:8">
      <c r="A21" t="str">
        <f>+'DCP-8'!A23</f>
        <v>El Paso Electric</v>
      </c>
      <c r="B21" s="260">
        <v>0.45200000000000001</v>
      </c>
      <c r="C21" s="260">
        <v>0.48599999999999999</v>
      </c>
      <c r="D21" s="260">
        <v>0.46500000000000002</v>
      </c>
      <c r="E21" s="260">
        <v>0.47299999999999998</v>
      </c>
      <c r="F21" s="260">
        <v>0.47299999999999998</v>
      </c>
      <c r="G21" s="260">
        <f t="shared" si="0"/>
        <v>0.46979999999999994</v>
      </c>
      <c r="H21" s="260">
        <v>0.48499999999999999</v>
      </c>
    </row>
    <row r="22" spans="1:8">
      <c r="A22" t="str">
        <f>+'DCP-8'!A24</f>
        <v>Hawaiian Electric Industries</v>
      </c>
      <c r="B22" s="260">
        <v>0.53100000000000003</v>
      </c>
      <c r="C22" s="260">
        <v>0.55000000000000004</v>
      </c>
      <c r="D22" s="260">
        <v>0.53800000000000003</v>
      </c>
      <c r="E22" s="260">
        <v>0.55500000000000005</v>
      </c>
      <c r="F22" s="260">
        <v>0.57499999999999996</v>
      </c>
      <c r="G22" s="260">
        <f t="shared" si="0"/>
        <v>0.54979999999999996</v>
      </c>
      <c r="H22" s="260">
        <v>0.51500000000000001</v>
      </c>
    </row>
    <row r="23" spans="1:8">
      <c r="A23" t="str">
        <f>+'DCP-8'!A25</f>
        <v>IDACORP</v>
      </c>
      <c r="B23" s="260">
        <v>0.54500000000000004</v>
      </c>
      <c r="C23" s="260">
        <v>0.53400000000000003</v>
      </c>
      <c r="D23" s="260">
        <v>0.54700000000000004</v>
      </c>
      <c r="E23" s="260">
        <v>0.54400000000000004</v>
      </c>
      <c r="F23" s="260">
        <v>0.55200000000000005</v>
      </c>
      <c r="G23" s="260">
        <f t="shared" si="0"/>
        <v>0.54440000000000011</v>
      </c>
      <c r="H23" s="260">
        <v>0.57499999999999996</v>
      </c>
    </row>
    <row r="24" spans="1:8">
      <c r="A24" t="str">
        <f>+'DCP-8'!A26</f>
        <v>Northwestern Corp</v>
      </c>
      <c r="B24" s="260">
        <v>0.46200000000000002</v>
      </c>
      <c r="C24" s="260">
        <v>0.46500000000000002</v>
      </c>
      <c r="D24" s="260">
        <v>0.46600000000000003</v>
      </c>
      <c r="E24" s="260">
        <v>0.46899999999999997</v>
      </c>
      <c r="F24" s="260">
        <v>0.48</v>
      </c>
      <c r="G24" s="260">
        <f t="shared" si="0"/>
        <v>0.46840000000000004</v>
      </c>
      <c r="H24" s="260">
        <v>0.52</v>
      </c>
    </row>
    <row r="25" spans="1:8">
      <c r="A25" t="str">
        <f>+'DCP-8'!A27</f>
        <v>OGE Energy Corp</v>
      </c>
      <c r="B25" s="260">
        <v>0.49299999999999999</v>
      </c>
      <c r="C25" s="260">
        <v>0.56899999999999995</v>
      </c>
      <c r="D25" s="260">
        <v>0.54100000000000004</v>
      </c>
      <c r="E25" s="260">
        <v>0.55700000000000005</v>
      </c>
      <c r="F25" s="260">
        <v>0.58899999999999997</v>
      </c>
      <c r="G25" s="260">
        <f t="shared" si="0"/>
        <v>0.54979999999999996</v>
      </c>
      <c r="H25" s="260">
        <v>0.49</v>
      </c>
    </row>
    <row r="26" spans="1:8">
      <c r="A26" t="str">
        <f>+'DCP-8'!A28</f>
        <v>Otter Tail Corp</v>
      </c>
      <c r="B26" s="260">
        <v>0.54400000000000004</v>
      </c>
      <c r="C26" s="260">
        <v>0.57899999999999996</v>
      </c>
      <c r="D26" s="260">
        <v>0.53500000000000003</v>
      </c>
      <c r="E26" s="260">
        <v>0.57599999999999996</v>
      </c>
      <c r="F26" s="260">
        <v>0.56999999999999995</v>
      </c>
      <c r="G26" s="260">
        <f t="shared" si="0"/>
        <v>0.56079999999999997</v>
      </c>
      <c r="H26" s="260">
        <v>0.6</v>
      </c>
    </row>
    <row r="27" spans="1:8">
      <c r="A27" t="str">
        <f>+'DCP-8'!A29</f>
        <v>Pinnacle West Capital Corp</v>
      </c>
      <c r="B27" s="260">
        <v>0.55400000000000005</v>
      </c>
      <c r="C27" s="260">
        <v>0.6</v>
      </c>
      <c r="D27" s="260">
        <v>0.59</v>
      </c>
      <c r="E27" s="260">
        <v>0.56999999999999995</v>
      </c>
      <c r="F27" s="260">
        <v>0.54400000000000004</v>
      </c>
      <c r="G27" s="260">
        <f t="shared" si="0"/>
        <v>0.57159999999999989</v>
      </c>
      <c r="H27" s="260">
        <v>0.54</v>
      </c>
    </row>
    <row r="28" spans="1:8">
      <c r="A28" t="str">
        <f>+'DCP-8'!A30</f>
        <v>Portland General Electric</v>
      </c>
      <c r="B28" s="260">
        <v>0.52900000000000003</v>
      </c>
      <c r="C28" s="260">
        <v>0.48699999999999999</v>
      </c>
      <c r="D28" s="260">
        <v>0.47299999999999998</v>
      </c>
      <c r="E28" s="260">
        <v>0.52200000000000002</v>
      </c>
      <c r="F28" s="260">
        <v>0.51600000000000001</v>
      </c>
      <c r="G28" s="260">
        <f t="shared" si="0"/>
        <v>0.50540000000000007</v>
      </c>
      <c r="H28" s="260">
        <v>0.495</v>
      </c>
    </row>
    <row r="29" spans="1:8">
      <c r="A29" t="str">
        <f>+'DCP-8'!A31</f>
        <v>PNM Resources</v>
      </c>
      <c r="B29" s="260">
        <v>0.48699999999999999</v>
      </c>
      <c r="C29" s="260">
        <v>0.497</v>
      </c>
      <c r="D29" s="260">
        <v>0.51900000000000002</v>
      </c>
      <c r="E29" s="260">
        <v>0.45500000000000002</v>
      </c>
      <c r="F29" s="260">
        <v>0.44</v>
      </c>
      <c r="G29" s="260">
        <f t="shared" si="0"/>
        <v>0.47960000000000003</v>
      </c>
      <c r="H29" s="260">
        <v>0.46500000000000002</v>
      </c>
    </row>
    <row r="30" spans="1:8">
      <c r="A30" t="str">
        <f>+'DCP-8'!A32</f>
        <v>SCANA Corp.</v>
      </c>
      <c r="B30" s="260">
        <v>0.45600000000000002</v>
      </c>
      <c r="C30" s="260">
        <v>0.46400000000000002</v>
      </c>
      <c r="D30" s="260">
        <v>0.47399999999999998</v>
      </c>
      <c r="E30" s="260">
        <v>0.48099999999999998</v>
      </c>
      <c r="F30" s="260">
        <v>0.46899999999999997</v>
      </c>
      <c r="G30" s="260">
        <f t="shared" si="0"/>
        <v>0.46879999999999999</v>
      </c>
      <c r="H30" s="260">
        <v>0.47</v>
      </c>
    </row>
    <row r="31" spans="1:8">
      <c r="A31" t="str">
        <f>+'DCP-8'!A33</f>
        <v>Vectren</v>
      </c>
      <c r="B31" s="260">
        <v>0.496</v>
      </c>
      <c r="C31" s="260">
        <v>0.46700000000000003</v>
      </c>
      <c r="D31" s="260">
        <v>0.53300000000000003</v>
      </c>
      <c r="E31" s="260">
        <v>0.49399999999999999</v>
      </c>
      <c r="F31" s="260">
        <v>0.52700000000000002</v>
      </c>
      <c r="G31" s="260">
        <f t="shared" si="0"/>
        <v>0.50339999999999996</v>
      </c>
      <c r="H31" s="260">
        <v>0.52</v>
      </c>
    </row>
    <row r="32" spans="1:8">
      <c r="B32" s="260"/>
      <c r="C32" s="260"/>
      <c r="D32" s="260"/>
      <c r="E32" s="260"/>
      <c r="F32" s="260"/>
      <c r="G32" s="260"/>
      <c r="H32" s="260"/>
    </row>
    <row r="33" spans="1:8">
      <c r="A33" s="114" t="s">
        <v>31</v>
      </c>
      <c r="B33" s="260"/>
      <c r="C33" s="260"/>
      <c r="D33" s="260"/>
      <c r="E33" s="260"/>
      <c r="F33" s="260"/>
      <c r="G33" s="260">
        <f>AVERAGE(G16:G31)</f>
        <v>0.51217499999999994</v>
      </c>
      <c r="H33" s="260">
        <f>AVERAGE(H16:H31)</f>
        <v>0.51093750000000004</v>
      </c>
    </row>
    <row r="34" spans="1:8">
      <c r="B34" s="260"/>
      <c r="C34" s="260"/>
      <c r="D34" s="260"/>
      <c r="E34" s="260"/>
      <c r="F34" s="260"/>
      <c r="G34" s="260"/>
      <c r="H34" s="260"/>
    </row>
    <row r="35" spans="1:8">
      <c r="A35" s="114" t="s">
        <v>80</v>
      </c>
      <c r="B35" s="260"/>
      <c r="C35" s="260"/>
      <c r="D35" s="260"/>
      <c r="E35" s="260"/>
      <c r="F35" s="260"/>
      <c r="G35" s="260">
        <f>MEDIAN(G16:G31)</f>
        <v>0.50439999999999996</v>
      </c>
      <c r="H35" s="260">
        <f>MEDIAN(H16:H31)</f>
        <v>0.50750000000000006</v>
      </c>
    </row>
    <row r="36" spans="1:8">
      <c r="A36" s="261"/>
      <c r="B36" s="262"/>
      <c r="C36" s="262"/>
      <c r="D36" s="262"/>
      <c r="E36" s="262"/>
      <c r="F36" s="262"/>
      <c r="G36" s="262"/>
      <c r="H36" s="262"/>
    </row>
    <row r="37" spans="1:8">
      <c r="B37" s="260"/>
      <c r="C37" s="260"/>
      <c r="D37" s="260"/>
      <c r="E37" s="260"/>
      <c r="F37" s="260"/>
      <c r="G37" s="260"/>
      <c r="H37" s="260"/>
    </row>
    <row r="38" spans="1:8" ht="15.75">
      <c r="A38" s="112" t="str">
        <f>+'DCP-8'!A36</f>
        <v>Morin Proxy Group</v>
      </c>
      <c r="B38" s="260"/>
      <c r="C38" s="260"/>
      <c r="D38" s="260"/>
      <c r="E38" s="260"/>
      <c r="F38" s="260"/>
      <c r="G38" s="260"/>
      <c r="H38" s="260"/>
    </row>
    <row r="39" spans="1:8">
      <c r="B39" s="260"/>
      <c r="C39" s="260"/>
      <c r="D39" s="260"/>
      <c r="E39" s="260"/>
      <c r="F39" s="260"/>
      <c r="G39" s="260"/>
      <c r="H39" s="260"/>
    </row>
    <row r="40" spans="1:8">
      <c r="A40" t="str">
        <f>+'DCP-8'!A38</f>
        <v>Alliant Energy</v>
      </c>
      <c r="B40" s="260">
        <f>+B17</f>
        <v>0.48399999999999999</v>
      </c>
      <c r="C40" s="260">
        <f t="shared" ref="C40:F40" si="1">+C17</f>
        <v>0.50800000000000001</v>
      </c>
      <c r="D40" s="260">
        <f t="shared" si="1"/>
        <v>0.47499999999999998</v>
      </c>
      <c r="E40" s="260">
        <f t="shared" si="1"/>
        <v>0.51400000000000001</v>
      </c>
      <c r="F40" s="260">
        <f t="shared" si="1"/>
        <v>0.48</v>
      </c>
      <c r="G40" s="260">
        <f>AVERAGE(B40:F40)</f>
        <v>0.49220000000000008</v>
      </c>
      <c r="H40" s="260">
        <f>+H17</f>
        <v>0.48</v>
      </c>
    </row>
    <row r="41" spans="1:8">
      <c r="A41" t="str">
        <f>+'DCP-8'!A39</f>
        <v>Ameren Corp</v>
      </c>
      <c r="B41" s="260">
        <f>+B18</f>
        <v>0.49399999999999999</v>
      </c>
      <c r="C41" s="260">
        <f t="shared" ref="C41:H41" si="2">+C18</f>
        <v>0.53700000000000003</v>
      </c>
      <c r="D41" s="260">
        <f t="shared" si="2"/>
        <v>0.51700000000000002</v>
      </c>
      <c r="E41" s="260">
        <f t="shared" si="2"/>
        <v>0.497</v>
      </c>
      <c r="F41" s="260">
        <f t="shared" si="2"/>
        <v>0.51300000000000001</v>
      </c>
      <c r="G41" s="260">
        <f t="shared" ref="G41:G57" si="3">AVERAGE(B41:F41)</f>
        <v>0.51159999999999994</v>
      </c>
      <c r="H41" s="260">
        <f t="shared" si="2"/>
        <v>0.505</v>
      </c>
    </row>
    <row r="42" spans="1:8">
      <c r="A42" t="str">
        <f>+'DCP-8'!A40</f>
        <v>Avista Corp</v>
      </c>
      <c r="B42" s="260">
        <f>+B19</f>
        <v>0.49199999999999999</v>
      </c>
      <c r="C42" s="260">
        <f t="shared" ref="C42:H42" si="4">+C19</f>
        <v>0.48599999999999999</v>
      </c>
      <c r="D42" s="260">
        <f t="shared" si="4"/>
        <v>0.49</v>
      </c>
      <c r="E42" s="260">
        <f t="shared" si="4"/>
        <v>0.5</v>
      </c>
      <c r="F42" s="260">
        <f t="shared" si="4"/>
        <v>0.48799999999999999</v>
      </c>
      <c r="G42" s="260">
        <f t="shared" si="3"/>
        <v>0.49119999999999997</v>
      </c>
      <c r="H42" s="260">
        <f t="shared" si="4"/>
        <v>0.51</v>
      </c>
    </row>
    <row r="43" spans="1:8">
      <c r="A43" t="str">
        <f>+'DCP-8'!A41</f>
        <v>CenterPoint Energy</v>
      </c>
      <c r="B43" s="260">
        <v>0.34</v>
      </c>
      <c r="C43" s="260">
        <v>0.35599999999999998</v>
      </c>
      <c r="D43" s="260">
        <v>0.36199999999999999</v>
      </c>
      <c r="E43" s="260">
        <v>0.30499999999999999</v>
      </c>
      <c r="F43" s="260">
        <v>0.315</v>
      </c>
      <c r="G43" s="260">
        <f t="shared" si="3"/>
        <v>0.33559999999999995</v>
      </c>
      <c r="H43" s="260">
        <v>0.34499999999999997</v>
      </c>
    </row>
    <row r="44" spans="1:8">
      <c r="A44" t="str">
        <f>+'DCP-8'!A42</f>
        <v>Chesapeake Utilities</v>
      </c>
      <c r="B44" s="260">
        <v>0.71599999999999997</v>
      </c>
      <c r="C44" s="260">
        <v>0.70299999999999996</v>
      </c>
      <c r="D44" s="260">
        <v>0.65500000000000003</v>
      </c>
      <c r="E44" s="260">
        <v>0.70599999999999996</v>
      </c>
      <c r="F44" s="260">
        <v>0.75</v>
      </c>
      <c r="G44" s="260">
        <f t="shared" si="3"/>
        <v>0.70599999999999996</v>
      </c>
      <c r="H44" s="260">
        <v>0.7</v>
      </c>
    </row>
    <row r="45" spans="1:8">
      <c r="A45" t="str">
        <f>+'DCP-8'!A43</f>
        <v>CMS Energy</v>
      </c>
      <c r="B45" s="260">
        <v>0.316</v>
      </c>
      <c r="C45" s="260">
        <v>0.32200000000000001</v>
      </c>
      <c r="D45" s="260">
        <v>0.31</v>
      </c>
      <c r="E45" s="260">
        <v>0.314</v>
      </c>
      <c r="F45" s="260">
        <v>0.32600000000000001</v>
      </c>
      <c r="G45" s="260">
        <f t="shared" si="3"/>
        <v>0.31759999999999999</v>
      </c>
      <c r="H45" s="260">
        <v>0.35499999999999998</v>
      </c>
    </row>
    <row r="46" spans="1:8">
      <c r="A46" t="str">
        <f>+'DCP-8'!A44</f>
        <v>Consolidated Edison</v>
      </c>
      <c r="B46" s="260">
        <v>0.54100000000000004</v>
      </c>
      <c r="C46" s="260">
        <v>0.53900000000000003</v>
      </c>
      <c r="D46" s="260">
        <v>0.52</v>
      </c>
      <c r="E46" s="260">
        <v>0.52100000000000002</v>
      </c>
      <c r="F46" s="260">
        <v>0.49199999999999999</v>
      </c>
      <c r="G46" s="260">
        <f t="shared" si="3"/>
        <v>0.52259999999999995</v>
      </c>
      <c r="H46" s="260">
        <v>0.52</v>
      </c>
    </row>
    <row r="47" spans="1:8">
      <c r="A47" t="str">
        <f>+'DCP-8'!A45</f>
        <v>DTE Energy</v>
      </c>
      <c r="B47" s="260">
        <v>0.51200000000000001</v>
      </c>
      <c r="C47" s="260">
        <v>0.52300000000000002</v>
      </c>
      <c r="D47" s="260">
        <v>0.5</v>
      </c>
      <c r="E47" s="260">
        <v>0.498</v>
      </c>
      <c r="F47" s="260">
        <v>0.44400000000000001</v>
      </c>
      <c r="G47" s="260">
        <f t="shared" si="3"/>
        <v>0.49540000000000006</v>
      </c>
      <c r="H47" s="260">
        <v>0.435</v>
      </c>
    </row>
    <row r="48" spans="1:8">
      <c r="A48" t="str">
        <f>+'DCP-8'!A46</f>
        <v>Eversource Energy</v>
      </c>
      <c r="B48" s="260">
        <v>0.55400000000000005</v>
      </c>
      <c r="C48" s="260">
        <v>0.54800000000000004</v>
      </c>
      <c r="D48" s="260">
        <v>0.53200000000000003</v>
      </c>
      <c r="E48" s="260">
        <v>0.53600000000000003</v>
      </c>
      <c r="F48" s="260">
        <v>0.54400000000000004</v>
      </c>
      <c r="G48" s="260">
        <f t="shared" si="3"/>
        <v>0.54279999999999995</v>
      </c>
      <c r="H48" s="260">
        <v>0.52</v>
      </c>
    </row>
    <row r="49" spans="1:8">
      <c r="A49" t="str">
        <f>+'DCP-8'!A47</f>
        <v>MGE Energy</v>
      </c>
      <c r="B49" s="260">
        <v>0.61799999999999999</v>
      </c>
      <c r="C49" s="260">
        <v>0.60699999999999998</v>
      </c>
      <c r="D49" s="260">
        <v>0.625</v>
      </c>
      <c r="E49" s="260">
        <v>0.63800000000000001</v>
      </c>
      <c r="F49" s="260">
        <v>0.65400000000000003</v>
      </c>
      <c r="G49" s="260">
        <f t="shared" si="3"/>
        <v>0.62839999999999996</v>
      </c>
      <c r="H49" s="260">
        <v>0.64</v>
      </c>
    </row>
    <row r="50" spans="1:8">
      <c r="A50" t="str">
        <f>+'DCP-8'!A48</f>
        <v>NorthWestern Corp</v>
      </c>
      <c r="B50" s="260">
        <f>+B24</f>
        <v>0.46200000000000002</v>
      </c>
      <c r="C50" s="260">
        <f t="shared" ref="C50:H50" si="5">+C24</f>
        <v>0.46500000000000002</v>
      </c>
      <c r="D50" s="260">
        <f t="shared" si="5"/>
        <v>0.46600000000000003</v>
      </c>
      <c r="E50" s="260">
        <f t="shared" si="5"/>
        <v>0.46899999999999997</v>
      </c>
      <c r="F50" s="260">
        <f t="shared" si="5"/>
        <v>0.48</v>
      </c>
      <c r="G50" s="260">
        <f t="shared" si="3"/>
        <v>0.46840000000000004</v>
      </c>
      <c r="H50" s="260">
        <f t="shared" si="5"/>
        <v>0.52</v>
      </c>
    </row>
    <row r="51" spans="1:8">
      <c r="A51" t="str">
        <f>+'DCP-8'!A49</f>
        <v>PG&amp;E Corp</v>
      </c>
      <c r="B51" s="260">
        <v>0.504</v>
      </c>
      <c r="C51" s="260">
        <v>0.52500000000000002</v>
      </c>
      <c r="D51" s="260">
        <v>0.50700000000000001</v>
      </c>
      <c r="E51" s="260">
        <v>0.504</v>
      </c>
      <c r="F51" s="260">
        <v>0.52100000000000002</v>
      </c>
      <c r="G51" s="260">
        <f t="shared" si="3"/>
        <v>0.51219999999999999</v>
      </c>
      <c r="H51" s="260">
        <v>0.52500000000000002</v>
      </c>
    </row>
    <row r="52" spans="1:8">
      <c r="A52" t="str">
        <f>+'DCP-8'!A50</f>
        <v>Public Service Enterprise</v>
      </c>
      <c r="B52" s="260">
        <v>0.61699999999999999</v>
      </c>
      <c r="C52" s="260">
        <v>0.59599999999999997</v>
      </c>
      <c r="D52" s="260">
        <v>0.59599999999999997</v>
      </c>
      <c r="E52" s="260">
        <v>0.59699999999999998</v>
      </c>
      <c r="F52" s="260">
        <v>0.54700000000000004</v>
      </c>
      <c r="G52" s="260">
        <f t="shared" si="3"/>
        <v>0.59060000000000001</v>
      </c>
      <c r="H52" s="260">
        <v>0.51</v>
      </c>
    </row>
    <row r="53" spans="1:8">
      <c r="A53" t="str">
        <f>+'DCP-8'!A51</f>
        <v>SCANA Corp</v>
      </c>
      <c r="B53" s="260">
        <f>+B30</f>
        <v>0.45600000000000002</v>
      </c>
      <c r="C53" s="260">
        <f t="shared" ref="C53:F53" si="6">+C30</f>
        <v>0.46400000000000002</v>
      </c>
      <c r="D53" s="260">
        <f t="shared" si="6"/>
        <v>0.47399999999999998</v>
      </c>
      <c r="E53" s="260">
        <f t="shared" si="6"/>
        <v>0.48099999999999998</v>
      </c>
      <c r="F53" s="260">
        <f t="shared" si="6"/>
        <v>0.46899999999999997</v>
      </c>
      <c r="G53" s="260">
        <f t="shared" si="3"/>
        <v>0.46879999999999999</v>
      </c>
      <c r="H53" s="260">
        <f>+H30</f>
        <v>0.47</v>
      </c>
    </row>
    <row r="54" spans="1:8">
      <c r="A54" t="str">
        <f>+'DCP-8'!A52</f>
        <v>Sempra Energy</v>
      </c>
      <c r="B54" s="260">
        <v>0.46700000000000003</v>
      </c>
      <c r="C54" s="260">
        <v>0.49399999999999999</v>
      </c>
      <c r="D54" s="260">
        <v>0.48199999999999998</v>
      </c>
      <c r="E54" s="260">
        <v>0.47299999999999998</v>
      </c>
      <c r="F54" s="260">
        <v>0.47299999999999998</v>
      </c>
      <c r="G54" s="260">
        <f t="shared" si="3"/>
        <v>0.47779999999999995</v>
      </c>
      <c r="H54" s="260">
        <v>0.4</v>
      </c>
    </row>
    <row r="55" spans="1:8">
      <c r="A55" t="str">
        <f>+'DCP-8'!A53</f>
        <v>Vectren Corp</v>
      </c>
      <c r="B55" s="260">
        <f>+B31</f>
        <v>0.496</v>
      </c>
      <c r="C55" s="260">
        <f t="shared" ref="C55:H55" si="7">+C31</f>
        <v>0.46700000000000003</v>
      </c>
      <c r="D55" s="260">
        <f t="shared" si="7"/>
        <v>0.53300000000000003</v>
      </c>
      <c r="E55" s="260">
        <f t="shared" si="7"/>
        <v>0.49399999999999999</v>
      </c>
      <c r="F55" s="260">
        <f t="shared" si="7"/>
        <v>0.52700000000000002</v>
      </c>
      <c r="G55" s="260">
        <f t="shared" si="3"/>
        <v>0.50339999999999996</v>
      </c>
      <c r="H55" s="260">
        <f t="shared" si="7"/>
        <v>0.52</v>
      </c>
    </row>
    <row r="56" spans="1:8">
      <c r="A56" t="str">
        <f>+'DCP-8'!A54</f>
        <v>WEC Energy Group</v>
      </c>
      <c r="B56" s="260">
        <v>0.48</v>
      </c>
      <c r="C56" s="260">
        <v>0.49099999999999999</v>
      </c>
      <c r="D56" s="260">
        <v>0.51200000000000001</v>
      </c>
      <c r="E56" s="260">
        <v>0.48599999999999999</v>
      </c>
      <c r="F56" s="260">
        <v>0.49299999999999999</v>
      </c>
      <c r="G56" s="260">
        <f t="shared" si="3"/>
        <v>0.49240000000000006</v>
      </c>
      <c r="H56" s="260">
        <v>0.51</v>
      </c>
    </row>
    <row r="57" spans="1:8">
      <c r="A57" t="str">
        <f>+'DCP-8'!A55</f>
        <v>Xcel Energy</v>
      </c>
      <c r="B57" s="260">
        <v>0.46700000000000003</v>
      </c>
      <c r="C57" s="260">
        <v>0.46700000000000003</v>
      </c>
      <c r="D57" s="260">
        <v>0.47</v>
      </c>
      <c r="E57" s="260">
        <v>0.45900000000000002</v>
      </c>
      <c r="F57" s="260">
        <v>0.437</v>
      </c>
      <c r="G57" s="260">
        <f t="shared" si="3"/>
        <v>0.45999999999999996</v>
      </c>
      <c r="H57" s="260">
        <v>0.42</v>
      </c>
    </row>
    <row r="58" spans="1:8">
      <c r="B58" s="260"/>
      <c r="C58" s="260"/>
      <c r="D58" s="260"/>
      <c r="E58" s="260"/>
      <c r="F58" s="260"/>
      <c r="G58" s="260"/>
      <c r="H58" s="260"/>
    </row>
    <row r="59" spans="1:8">
      <c r="A59" s="114" t="s">
        <v>31</v>
      </c>
      <c r="B59" s="260"/>
      <c r="C59" s="260"/>
      <c r="D59" s="260"/>
      <c r="E59" s="260"/>
      <c r="F59" s="260"/>
      <c r="G59" s="260">
        <f>AVERAGE(G40:G57)</f>
        <v>0.50094444444444441</v>
      </c>
      <c r="H59" s="260">
        <f>AVERAGE(H40:H57)</f>
        <v>0.49361111111111111</v>
      </c>
    </row>
    <row r="60" spans="1:8">
      <c r="B60" s="260"/>
      <c r="C60" s="260"/>
      <c r="D60" s="260"/>
      <c r="E60" s="260"/>
      <c r="F60" s="260"/>
      <c r="G60" s="260"/>
      <c r="H60" s="260"/>
    </row>
    <row r="61" spans="1:8">
      <c r="A61" s="114" t="s">
        <v>80</v>
      </c>
      <c r="B61" s="260"/>
      <c r="C61" s="260"/>
      <c r="D61" s="260"/>
      <c r="E61" s="260"/>
      <c r="F61" s="260"/>
      <c r="G61" s="260">
        <f>MEDIAN(G40:G57)</f>
        <v>0.49390000000000006</v>
      </c>
      <c r="H61" s="260">
        <f>MEDIAN(H40:H57)</f>
        <v>0.51</v>
      </c>
    </row>
    <row r="62" spans="1:8" ht="15.75" thickBot="1">
      <c r="A62" s="86"/>
      <c r="B62" s="263"/>
      <c r="C62" s="263"/>
      <c r="D62" s="263"/>
      <c r="E62" s="263"/>
      <c r="F62" s="263"/>
      <c r="G62" s="263"/>
      <c r="H62" s="263"/>
    </row>
    <row r="63" spans="1:8" ht="15.75" thickTop="1">
      <c r="B63" s="260"/>
      <c r="C63" s="260"/>
      <c r="D63" s="260"/>
      <c r="E63" s="260"/>
      <c r="F63" s="260"/>
      <c r="G63" s="260"/>
      <c r="H63" s="260"/>
    </row>
    <row r="64" spans="1:8">
      <c r="A64" s="114" t="s">
        <v>30</v>
      </c>
      <c r="B64" s="28"/>
      <c r="C64" s="28"/>
      <c r="D64" s="28"/>
      <c r="E64" s="28"/>
      <c r="F64" s="28"/>
      <c r="G64" s="28"/>
      <c r="H64" s="28"/>
    </row>
  </sheetData>
  <mergeCells count="3">
    <mergeCell ref="A5:H5"/>
    <mergeCell ref="A6:H6"/>
    <mergeCell ref="A7:H7"/>
  </mergeCells>
  <pageMargins left="0.7" right="0.7" top="0.75" bottom="0.75" header="0.3" footer="0.3"/>
  <pageSetup scale="71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Normal="100" workbookViewId="0">
      <selection activeCell="A61" sqref="A61"/>
    </sheetView>
  </sheetViews>
  <sheetFormatPr defaultRowHeight="15"/>
  <cols>
    <col min="1" max="1" width="27.5546875" customWidth="1"/>
    <col min="2" max="2" width="12" customWidth="1"/>
    <col min="3" max="5" width="10.5546875" customWidth="1"/>
    <col min="6" max="6" width="9.44140625" customWidth="1"/>
    <col min="7" max="7" width="9.5546875" customWidth="1"/>
  </cols>
  <sheetData>
    <row r="1" spans="1:9" ht="15.75">
      <c r="E1" s="112" t="s">
        <v>297</v>
      </c>
    </row>
    <row r="2" spans="1:9" ht="15.75">
      <c r="E2" s="137" t="s">
        <v>304</v>
      </c>
    </row>
    <row r="3" spans="1:9" ht="15.75">
      <c r="E3" s="112" t="s">
        <v>378</v>
      </c>
    </row>
    <row r="4" spans="1:9" ht="18">
      <c r="A4" s="313" t="s">
        <v>116</v>
      </c>
      <c r="B4" s="313"/>
      <c r="C4" s="313"/>
      <c r="D4" s="313"/>
      <c r="E4" s="313"/>
      <c r="F4" s="313"/>
      <c r="G4" s="313"/>
      <c r="H4" s="129"/>
      <c r="I4" s="129"/>
    </row>
    <row r="5" spans="1:9" ht="18">
      <c r="A5" s="312" t="s">
        <v>119</v>
      </c>
      <c r="B5" s="312"/>
      <c r="C5" s="312"/>
      <c r="D5" s="312"/>
      <c r="E5" s="312"/>
      <c r="F5" s="312"/>
      <c r="G5" s="312"/>
    </row>
    <row r="6" spans="1:9" ht="15.75" thickBot="1">
      <c r="A6" s="86"/>
      <c r="B6" s="86"/>
      <c r="C6" s="86"/>
      <c r="D6" s="86"/>
      <c r="E6" s="86"/>
      <c r="F6" s="86"/>
      <c r="G6" s="86"/>
    </row>
    <row r="7" spans="1:9" ht="15.75" thickTop="1"/>
    <row r="8" spans="1:9">
      <c r="B8" s="113" t="s">
        <v>113</v>
      </c>
      <c r="C8" s="28" t="s">
        <v>94</v>
      </c>
      <c r="D8" s="28" t="s">
        <v>95</v>
      </c>
      <c r="E8" s="28" t="s">
        <v>9</v>
      </c>
      <c r="F8" s="28" t="s">
        <v>9</v>
      </c>
      <c r="G8" s="28" t="s">
        <v>93</v>
      </c>
    </row>
    <row r="9" spans="1:9">
      <c r="B9" s="113" t="s">
        <v>114</v>
      </c>
      <c r="C9" s="28" t="s">
        <v>97</v>
      </c>
      <c r="D9" s="28" t="s">
        <v>98</v>
      </c>
      <c r="E9" s="28" t="s">
        <v>185</v>
      </c>
      <c r="F9" s="28" t="s">
        <v>96</v>
      </c>
      <c r="G9" s="28" t="str">
        <f>+F9</f>
        <v>Bond</v>
      </c>
    </row>
    <row r="10" spans="1:9">
      <c r="A10" t="str">
        <f>+'[22]Sch 6, p 2'!A11</f>
        <v>Company</v>
      </c>
      <c r="B10" s="113" t="s">
        <v>115</v>
      </c>
      <c r="C10" s="28" t="s">
        <v>100</v>
      </c>
      <c r="D10" s="28" t="s">
        <v>101</v>
      </c>
      <c r="E10" s="28" t="s">
        <v>186</v>
      </c>
      <c r="F10" s="28" t="s">
        <v>99</v>
      </c>
      <c r="G10" s="28" t="str">
        <f>+F10</f>
        <v>Rating</v>
      </c>
    </row>
    <row r="11" spans="1:9">
      <c r="A11" s="31"/>
      <c r="B11" s="31"/>
      <c r="C11" s="31"/>
      <c r="D11" s="31"/>
      <c r="E11" s="31"/>
      <c r="F11" s="31"/>
      <c r="G11" s="31"/>
    </row>
    <row r="12" spans="1:9">
      <c r="A12" s="30"/>
      <c r="B12" s="30"/>
      <c r="C12" s="30"/>
      <c r="D12" s="30"/>
      <c r="E12" s="30"/>
      <c r="F12" s="30"/>
      <c r="G12" s="30"/>
    </row>
    <row r="13" spans="1:9" ht="15.75">
      <c r="A13" s="224" t="s">
        <v>234</v>
      </c>
      <c r="B13" s="264">
        <v>9158556</v>
      </c>
      <c r="C13" s="189"/>
      <c r="D13" s="143"/>
      <c r="E13" s="219"/>
      <c r="F13" s="219" t="s">
        <v>85</v>
      </c>
      <c r="G13" s="219" t="s">
        <v>195</v>
      </c>
    </row>
    <row r="14" spans="1:9" ht="15.75">
      <c r="A14" s="224"/>
      <c r="B14" s="220" t="s">
        <v>211</v>
      </c>
      <c r="C14" s="244"/>
      <c r="D14" s="143"/>
      <c r="E14" s="219"/>
      <c r="F14" s="219"/>
      <c r="G14" s="219"/>
    </row>
    <row r="15" spans="1:9">
      <c r="A15" s="30"/>
      <c r="B15" s="118"/>
      <c r="C15" s="30"/>
      <c r="D15" s="30"/>
      <c r="E15" s="30"/>
      <c r="F15" s="120"/>
      <c r="G15" s="30"/>
    </row>
    <row r="16" spans="1:9" ht="15.75">
      <c r="A16" s="104" t="s">
        <v>108</v>
      </c>
      <c r="B16" s="119"/>
      <c r="C16" s="30"/>
      <c r="D16" s="30"/>
      <c r="E16" s="30"/>
      <c r="F16" s="30"/>
      <c r="G16" s="30"/>
    </row>
    <row r="17" spans="1:10">
      <c r="A17" s="30"/>
      <c r="B17" s="118"/>
      <c r="C17" s="30"/>
      <c r="D17" s="30"/>
      <c r="E17" s="30"/>
      <c r="F17" s="30"/>
      <c r="G17" s="30"/>
    </row>
    <row r="18" spans="1:10">
      <c r="A18" s="115" t="s">
        <v>235</v>
      </c>
      <c r="B18" s="101">
        <v>3300000</v>
      </c>
      <c r="C18" s="88">
        <v>0.57999999999999996</v>
      </c>
      <c r="D18" s="28">
        <v>2</v>
      </c>
      <c r="E18" s="113" t="s">
        <v>20</v>
      </c>
      <c r="F18" s="113" t="s">
        <v>109</v>
      </c>
      <c r="G18" s="113" t="s">
        <v>118</v>
      </c>
      <c r="J18" s="28"/>
    </row>
    <row r="19" spans="1:10">
      <c r="A19" s="115" t="s">
        <v>213</v>
      </c>
      <c r="B19" s="248">
        <v>8900000</v>
      </c>
      <c r="C19" s="189">
        <v>0.48</v>
      </c>
      <c r="D19" s="221">
        <v>2</v>
      </c>
      <c r="E19" s="222" t="s">
        <v>122</v>
      </c>
      <c r="F19" s="222" t="s">
        <v>20</v>
      </c>
      <c r="G19" s="222" t="s">
        <v>195</v>
      </c>
      <c r="J19" s="28"/>
    </row>
    <row r="20" spans="1:10">
      <c r="A20" s="265" t="s">
        <v>214</v>
      </c>
      <c r="B20" s="220">
        <v>13000000</v>
      </c>
      <c r="C20" s="189">
        <v>0.51300000000000001</v>
      </c>
      <c r="D20" s="221">
        <v>2</v>
      </c>
      <c r="E20" s="222" t="s">
        <v>62</v>
      </c>
      <c r="F20" s="222" t="s">
        <v>109</v>
      </c>
      <c r="G20" s="222" t="s">
        <v>195</v>
      </c>
      <c r="J20" s="28"/>
    </row>
    <row r="21" spans="1:10">
      <c r="A21" s="115" t="s">
        <v>236</v>
      </c>
      <c r="B21" s="101">
        <v>2600000</v>
      </c>
      <c r="C21" s="88">
        <v>0.48799999999999999</v>
      </c>
      <c r="D21" s="28">
        <v>2</v>
      </c>
      <c r="E21" s="113" t="s">
        <v>20</v>
      </c>
      <c r="F21" s="113" t="s">
        <v>85</v>
      </c>
      <c r="G21" s="113" t="s">
        <v>195</v>
      </c>
      <c r="J21" s="28"/>
    </row>
    <row r="22" spans="1:10">
      <c r="A22" s="265" t="s">
        <v>287</v>
      </c>
      <c r="B22" s="101">
        <v>3700000</v>
      </c>
      <c r="C22" s="88" t="s">
        <v>288</v>
      </c>
      <c r="D22" s="28">
        <v>2</v>
      </c>
      <c r="E22" s="113" t="s">
        <v>62</v>
      </c>
      <c r="F22" s="113" t="s">
        <v>85</v>
      </c>
      <c r="G22" s="113" t="s">
        <v>110</v>
      </c>
      <c r="J22" s="28"/>
    </row>
    <row r="23" spans="1:10">
      <c r="A23" s="114" t="s">
        <v>204</v>
      </c>
      <c r="B23" s="101">
        <v>2100000</v>
      </c>
      <c r="C23" s="88">
        <v>0.47299999999999998</v>
      </c>
      <c r="D23" s="127">
        <v>2</v>
      </c>
      <c r="E23" s="10" t="s">
        <v>62</v>
      </c>
      <c r="F23" s="113" t="s">
        <v>85</v>
      </c>
      <c r="G23" s="113" t="s">
        <v>195</v>
      </c>
      <c r="J23" s="28"/>
    </row>
    <row r="24" spans="1:10">
      <c r="A24" s="114" t="s">
        <v>237</v>
      </c>
      <c r="B24" s="101">
        <v>3700000</v>
      </c>
      <c r="C24" s="88">
        <v>0.57499999999999996</v>
      </c>
      <c r="D24" s="28">
        <v>2</v>
      </c>
      <c r="E24" s="28" t="s">
        <v>122</v>
      </c>
      <c r="F24" s="113" t="s">
        <v>209</v>
      </c>
      <c r="G24" s="113" t="s">
        <v>110</v>
      </c>
      <c r="J24" s="28"/>
    </row>
    <row r="25" spans="1:10">
      <c r="A25" s="114" t="s">
        <v>238</v>
      </c>
      <c r="B25" s="101">
        <v>4300000</v>
      </c>
      <c r="C25" s="88">
        <v>0.55200000000000005</v>
      </c>
      <c r="D25" s="28">
        <v>2</v>
      </c>
      <c r="E25" s="28" t="s">
        <v>63</v>
      </c>
      <c r="F25" s="113" t="s">
        <v>85</v>
      </c>
      <c r="G25" s="113" t="s">
        <v>195</v>
      </c>
      <c r="J25" s="28"/>
    </row>
    <row r="26" spans="1:10">
      <c r="A26" s="114" t="s">
        <v>239</v>
      </c>
      <c r="B26" s="101">
        <v>2900000</v>
      </c>
      <c r="C26" s="88">
        <v>0.48</v>
      </c>
      <c r="D26" s="28">
        <v>3</v>
      </c>
      <c r="E26" s="28" t="s">
        <v>187</v>
      </c>
      <c r="F26" s="113" t="s">
        <v>85</v>
      </c>
      <c r="G26" s="113" t="s">
        <v>195</v>
      </c>
      <c r="J26" s="28"/>
    </row>
    <row r="27" spans="1:10">
      <c r="A27" s="114" t="s">
        <v>284</v>
      </c>
      <c r="B27" s="101">
        <v>7300000</v>
      </c>
      <c r="C27" s="88">
        <v>0.58899999999999997</v>
      </c>
      <c r="D27" s="28">
        <v>2</v>
      </c>
      <c r="E27" s="28" t="s">
        <v>20</v>
      </c>
      <c r="F27" s="113" t="s">
        <v>20</v>
      </c>
      <c r="G27" s="113" t="s">
        <v>231</v>
      </c>
      <c r="J27" s="28"/>
    </row>
    <row r="28" spans="1:10">
      <c r="A28" s="114" t="s">
        <v>208</v>
      </c>
      <c r="B28" s="101">
        <v>1500000</v>
      </c>
      <c r="C28" s="88">
        <v>0.56999999999999995</v>
      </c>
      <c r="D28" s="28">
        <v>2</v>
      </c>
      <c r="E28" s="28" t="s">
        <v>62</v>
      </c>
      <c r="F28" s="113" t="s">
        <v>85</v>
      </c>
      <c r="G28" s="113" t="s">
        <v>283</v>
      </c>
      <c r="J28" s="28"/>
    </row>
    <row r="29" spans="1:10">
      <c r="A29" s="114" t="s">
        <v>285</v>
      </c>
      <c r="B29" s="101">
        <v>9600000</v>
      </c>
      <c r="C29" s="88">
        <v>0.54400000000000004</v>
      </c>
      <c r="D29" s="28">
        <v>1</v>
      </c>
      <c r="E29" s="28" t="s">
        <v>122</v>
      </c>
      <c r="F29" s="113" t="s">
        <v>20</v>
      </c>
      <c r="G29" s="113" t="s">
        <v>231</v>
      </c>
      <c r="J29" s="28"/>
    </row>
    <row r="30" spans="1:10">
      <c r="A30" s="114" t="s">
        <v>240</v>
      </c>
      <c r="B30" s="101">
        <v>4100000</v>
      </c>
      <c r="C30" s="88">
        <v>0.51600000000000001</v>
      </c>
      <c r="D30" s="28">
        <v>2</v>
      </c>
      <c r="E30" s="28" t="s">
        <v>241</v>
      </c>
      <c r="F30" s="113" t="s">
        <v>85</v>
      </c>
      <c r="G30" s="113" t="s">
        <v>231</v>
      </c>
      <c r="J30" s="28"/>
    </row>
    <row r="31" spans="1:10">
      <c r="A31" s="114" t="s">
        <v>242</v>
      </c>
      <c r="B31" s="101">
        <v>2700000</v>
      </c>
      <c r="C31" s="88">
        <v>0.44</v>
      </c>
      <c r="D31" s="28">
        <v>3</v>
      </c>
      <c r="E31" s="28" t="s">
        <v>62</v>
      </c>
      <c r="F31" s="113" t="s">
        <v>109</v>
      </c>
      <c r="G31" s="113" t="s">
        <v>254</v>
      </c>
      <c r="J31" s="28"/>
    </row>
    <row r="32" spans="1:10">
      <c r="A32" s="114" t="s">
        <v>286</v>
      </c>
      <c r="B32" s="220">
        <v>9400000</v>
      </c>
      <c r="C32" s="189">
        <v>0.46899999999999997</v>
      </c>
      <c r="D32" s="221">
        <v>2</v>
      </c>
      <c r="E32" s="222" t="s">
        <v>63</v>
      </c>
      <c r="F32" s="222" t="s">
        <v>109</v>
      </c>
      <c r="G32" s="222" t="s">
        <v>254</v>
      </c>
      <c r="J32" s="28"/>
    </row>
    <row r="33" spans="1:10">
      <c r="A33" s="114" t="s">
        <v>243</v>
      </c>
      <c r="B33" s="101">
        <v>4700000</v>
      </c>
      <c r="C33" s="88">
        <v>0.52700000000000002</v>
      </c>
      <c r="D33" s="28">
        <v>2</v>
      </c>
      <c r="E33" s="28" t="s">
        <v>122</v>
      </c>
      <c r="F33" s="113" t="s">
        <v>20</v>
      </c>
      <c r="G33" s="113" t="s">
        <v>228</v>
      </c>
      <c r="J33" s="28"/>
    </row>
    <row r="34" spans="1:10" ht="15.75" thickBot="1">
      <c r="A34" s="86"/>
      <c r="B34" s="86"/>
      <c r="C34" s="188"/>
      <c r="D34" s="188"/>
      <c r="E34" s="188"/>
      <c r="F34" s="87"/>
      <c r="G34" s="87"/>
      <c r="H34" s="189"/>
      <c r="I34" s="143"/>
    </row>
    <row r="35" spans="1:10" ht="15.75" thickTop="1">
      <c r="A35" s="30"/>
      <c r="B35" s="30"/>
      <c r="C35" s="105"/>
      <c r="D35" s="105"/>
      <c r="E35" s="105"/>
      <c r="F35" s="30"/>
      <c r="G35" s="30"/>
      <c r="H35" s="30"/>
      <c r="I35" s="30"/>
    </row>
    <row r="36" spans="1:10" ht="15.75">
      <c r="A36" s="224" t="s">
        <v>212</v>
      </c>
      <c r="B36" s="30"/>
      <c r="C36" s="105"/>
      <c r="D36" s="105"/>
      <c r="E36" s="105"/>
      <c r="F36" s="30"/>
      <c r="G36" s="30"/>
      <c r="H36" s="30"/>
      <c r="I36" s="30"/>
    </row>
    <row r="37" spans="1:10">
      <c r="A37" s="30"/>
      <c r="B37" s="30"/>
      <c r="C37" s="105"/>
      <c r="D37" s="105"/>
      <c r="E37" s="105"/>
      <c r="F37" s="30"/>
      <c r="G37" s="30"/>
      <c r="H37" s="30"/>
      <c r="I37" s="30"/>
    </row>
    <row r="38" spans="1:10">
      <c r="A38" s="30" t="s">
        <v>213</v>
      </c>
      <c r="B38" s="248">
        <f t="shared" ref="B38:G40" si="0">+B19</f>
        <v>8900000</v>
      </c>
      <c r="C38" s="189">
        <f t="shared" si="0"/>
        <v>0.48</v>
      </c>
      <c r="D38" s="221">
        <f t="shared" si="0"/>
        <v>2</v>
      </c>
      <c r="E38" s="222" t="str">
        <f t="shared" si="0"/>
        <v>B+</v>
      </c>
      <c r="F38" s="222" t="str">
        <f t="shared" si="0"/>
        <v>A-</v>
      </c>
      <c r="G38" s="222" t="str">
        <f t="shared" si="0"/>
        <v>Baa1</v>
      </c>
      <c r="H38" s="30"/>
      <c r="I38" s="30"/>
    </row>
    <row r="39" spans="1:10">
      <c r="A39" s="30" t="s">
        <v>214</v>
      </c>
      <c r="B39" s="220">
        <f t="shared" si="0"/>
        <v>13000000</v>
      </c>
      <c r="C39" s="189">
        <f t="shared" si="0"/>
        <v>0.51300000000000001</v>
      </c>
      <c r="D39" s="221">
        <f t="shared" si="0"/>
        <v>2</v>
      </c>
      <c r="E39" s="222" t="str">
        <f t="shared" si="0"/>
        <v>B</v>
      </c>
      <c r="F39" s="222" t="str">
        <f t="shared" si="0"/>
        <v>BBB+</v>
      </c>
      <c r="G39" s="222" t="str">
        <f t="shared" si="0"/>
        <v>Baa1</v>
      </c>
      <c r="H39" s="30"/>
      <c r="I39" s="30"/>
    </row>
    <row r="40" spans="1:10">
      <c r="A40" s="30" t="s">
        <v>203</v>
      </c>
      <c r="B40" s="101">
        <f t="shared" si="0"/>
        <v>2600000</v>
      </c>
      <c r="C40" s="88">
        <f t="shared" si="0"/>
        <v>0.48799999999999999</v>
      </c>
      <c r="D40" s="28">
        <f t="shared" si="0"/>
        <v>2</v>
      </c>
      <c r="E40" s="113" t="str">
        <f t="shared" si="0"/>
        <v>A-</v>
      </c>
      <c r="F40" s="113" t="str">
        <f t="shared" si="0"/>
        <v>BBB</v>
      </c>
      <c r="G40" s="113" t="str">
        <f t="shared" si="0"/>
        <v>Baa1</v>
      </c>
      <c r="H40" s="30"/>
      <c r="I40" s="30"/>
    </row>
    <row r="41" spans="1:10">
      <c r="A41" s="30" t="s">
        <v>215</v>
      </c>
      <c r="B41" s="101">
        <v>12000000</v>
      </c>
      <c r="C41" s="88">
        <v>0.315</v>
      </c>
      <c r="D41" s="127">
        <v>3</v>
      </c>
      <c r="E41" s="10" t="s">
        <v>62</v>
      </c>
      <c r="F41" s="113" t="s">
        <v>20</v>
      </c>
      <c r="G41" s="113" t="s">
        <v>195</v>
      </c>
      <c r="H41" s="30"/>
      <c r="I41" s="30"/>
    </row>
    <row r="42" spans="1:10">
      <c r="A42" s="243" t="s">
        <v>245</v>
      </c>
      <c r="B42" s="101">
        <v>1100000</v>
      </c>
      <c r="C42" s="88">
        <v>0.75</v>
      </c>
      <c r="D42" s="127">
        <v>2</v>
      </c>
      <c r="E42" s="10" t="s">
        <v>61</v>
      </c>
      <c r="F42" s="113" t="s">
        <v>283</v>
      </c>
      <c r="G42" s="113" t="s">
        <v>283</v>
      </c>
      <c r="H42" s="30"/>
      <c r="I42" s="30"/>
    </row>
    <row r="43" spans="1:10">
      <c r="A43" s="30" t="s">
        <v>216</v>
      </c>
      <c r="B43" s="101">
        <v>12000000</v>
      </c>
      <c r="C43" s="88">
        <v>0.32600000000000001</v>
      </c>
      <c r="D43" s="28">
        <v>2</v>
      </c>
      <c r="E43" s="113" t="s">
        <v>62</v>
      </c>
      <c r="F43" s="113" t="s">
        <v>109</v>
      </c>
      <c r="G43" s="113" t="s">
        <v>195</v>
      </c>
      <c r="H43" s="30"/>
      <c r="I43" s="30"/>
    </row>
    <row r="44" spans="1:10">
      <c r="A44" s="243" t="s">
        <v>217</v>
      </c>
      <c r="B44" s="101">
        <v>24000000</v>
      </c>
      <c r="C44" s="88">
        <v>0.49199999999999999</v>
      </c>
      <c r="D44" s="28">
        <v>1</v>
      </c>
      <c r="E44" s="113" t="s">
        <v>122</v>
      </c>
      <c r="F44" s="113" t="s">
        <v>20</v>
      </c>
      <c r="G44" s="113" t="s">
        <v>231</v>
      </c>
      <c r="H44" s="30"/>
      <c r="I44" s="30"/>
    </row>
    <row r="45" spans="1:10">
      <c r="A45" s="30" t="s">
        <v>218</v>
      </c>
      <c r="B45" s="220">
        <v>18000000</v>
      </c>
      <c r="C45" s="189">
        <v>0.44400000000000001</v>
      </c>
      <c r="D45" s="221">
        <v>2</v>
      </c>
      <c r="E45" s="222" t="s">
        <v>20</v>
      </c>
      <c r="F45" s="222" t="s">
        <v>109</v>
      </c>
      <c r="G45" s="222" t="s">
        <v>195</v>
      </c>
      <c r="H45" s="30"/>
      <c r="I45" s="30"/>
    </row>
    <row r="46" spans="1:10">
      <c r="A46" s="243" t="s">
        <v>206</v>
      </c>
      <c r="B46" s="220">
        <v>19000000</v>
      </c>
      <c r="C46" s="189">
        <v>0.54400000000000004</v>
      </c>
      <c r="D46" s="221">
        <v>1</v>
      </c>
      <c r="E46" s="222" t="s">
        <v>20</v>
      </c>
      <c r="F46" s="222" t="s">
        <v>63</v>
      </c>
      <c r="G46" s="222" t="s">
        <v>195</v>
      </c>
      <c r="H46" s="30"/>
      <c r="I46" s="30"/>
    </row>
    <row r="47" spans="1:10">
      <c r="A47" s="243" t="s">
        <v>219</v>
      </c>
      <c r="B47" s="220">
        <v>2200000</v>
      </c>
      <c r="C47" s="189">
        <v>0.65400000000000003</v>
      </c>
      <c r="D47" s="221">
        <v>1</v>
      </c>
      <c r="E47" s="222" t="s">
        <v>20</v>
      </c>
      <c r="F47" s="222" t="s">
        <v>232</v>
      </c>
      <c r="G47" s="222" t="s">
        <v>233</v>
      </c>
      <c r="H47" s="30"/>
      <c r="I47" s="30"/>
    </row>
    <row r="48" spans="1:10">
      <c r="A48" s="243" t="s">
        <v>207</v>
      </c>
      <c r="B48" s="220">
        <f t="shared" ref="B48:G48" si="1">+B26</f>
        <v>2900000</v>
      </c>
      <c r="C48" s="189">
        <f t="shared" si="1"/>
        <v>0.48</v>
      </c>
      <c r="D48" s="221">
        <f t="shared" si="1"/>
        <v>3</v>
      </c>
      <c r="E48" s="222" t="str">
        <f t="shared" si="1"/>
        <v>A+</v>
      </c>
      <c r="F48" s="222" t="str">
        <f t="shared" si="1"/>
        <v>BBB</v>
      </c>
      <c r="G48" s="222" t="str">
        <f t="shared" si="1"/>
        <v>Baa1</v>
      </c>
      <c r="H48" s="30"/>
      <c r="I48" s="30"/>
    </row>
    <row r="49" spans="1:9">
      <c r="A49" s="243" t="s">
        <v>220</v>
      </c>
      <c r="B49" s="220">
        <v>34000000</v>
      </c>
      <c r="C49" s="189">
        <v>0.52100000000000002</v>
      </c>
      <c r="D49" s="221">
        <v>3</v>
      </c>
      <c r="E49" s="222" t="s">
        <v>62</v>
      </c>
      <c r="F49" s="222" t="s">
        <v>109</v>
      </c>
      <c r="G49" s="222" t="s">
        <v>195</v>
      </c>
      <c r="H49" s="30"/>
      <c r="I49" s="30"/>
    </row>
    <row r="50" spans="1:9">
      <c r="A50" s="243" t="s">
        <v>221</v>
      </c>
      <c r="B50" s="220">
        <v>22000000</v>
      </c>
      <c r="C50" s="189">
        <v>0.54700000000000004</v>
      </c>
      <c r="D50" s="221">
        <v>1</v>
      </c>
      <c r="E50" s="222" t="s">
        <v>122</v>
      </c>
      <c r="F50" s="222" t="s">
        <v>109</v>
      </c>
      <c r="G50" s="222" t="s">
        <v>110</v>
      </c>
      <c r="H50" s="30"/>
      <c r="I50" s="30"/>
    </row>
    <row r="51" spans="1:9">
      <c r="A51" s="243" t="s">
        <v>222</v>
      </c>
      <c r="B51" s="220">
        <f t="shared" ref="B51:G51" si="2">+B32</f>
        <v>9400000</v>
      </c>
      <c r="C51" s="189">
        <f t="shared" si="2"/>
        <v>0.46899999999999997</v>
      </c>
      <c r="D51" s="221">
        <f t="shared" si="2"/>
        <v>2</v>
      </c>
      <c r="E51" s="222" t="str">
        <f t="shared" si="2"/>
        <v>A</v>
      </c>
      <c r="F51" s="222" t="str">
        <f t="shared" si="2"/>
        <v>BBB+</v>
      </c>
      <c r="G51" s="222" t="str">
        <f t="shared" si="2"/>
        <v>Baa3</v>
      </c>
      <c r="H51" s="30"/>
      <c r="I51" s="30"/>
    </row>
    <row r="52" spans="1:9">
      <c r="A52" s="243" t="s">
        <v>223</v>
      </c>
      <c r="B52" s="220">
        <v>28000000</v>
      </c>
      <c r="C52" s="189">
        <v>0.47299999999999998</v>
      </c>
      <c r="D52" s="221">
        <v>2</v>
      </c>
      <c r="E52" s="222" t="s">
        <v>122</v>
      </c>
      <c r="F52" s="222" t="s">
        <v>109</v>
      </c>
      <c r="G52" s="222" t="s">
        <v>195</v>
      </c>
      <c r="H52" s="30"/>
      <c r="I52" s="30"/>
    </row>
    <row r="53" spans="1:9">
      <c r="A53" s="243" t="s">
        <v>224</v>
      </c>
      <c r="B53" s="220">
        <f t="shared" ref="B53:G53" si="3">+B33</f>
        <v>4700000</v>
      </c>
      <c r="C53" s="189">
        <f t="shared" si="3"/>
        <v>0.52700000000000002</v>
      </c>
      <c r="D53" s="221">
        <f t="shared" si="3"/>
        <v>2</v>
      </c>
      <c r="E53" s="222" t="str">
        <f t="shared" si="3"/>
        <v>B+</v>
      </c>
      <c r="F53" s="222" t="str">
        <f t="shared" si="3"/>
        <v>A-</v>
      </c>
      <c r="G53" s="222" t="str">
        <f t="shared" si="3"/>
        <v>A2</v>
      </c>
      <c r="H53" s="30"/>
      <c r="I53" s="30"/>
    </row>
    <row r="54" spans="1:9">
      <c r="A54" s="243" t="s">
        <v>246</v>
      </c>
      <c r="B54" s="220">
        <v>19000000</v>
      </c>
      <c r="C54" s="189">
        <v>0.49299999999999999</v>
      </c>
      <c r="D54" s="221">
        <v>1</v>
      </c>
      <c r="E54" s="222" t="s">
        <v>63</v>
      </c>
      <c r="F54" s="222" t="s">
        <v>20</v>
      </c>
      <c r="G54" s="222" t="s">
        <v>118</v>
      </c>
      <c r="H54" s="30"/>
      <c r="I54" s="30"/>
    </row>
    <row r="55" spans="1:9">
      <c r="A55" s="243" t="s">
        <v>230</v>
      </c>
      <c r="B55" s="220">
        <v>23000000</v>
      </c>
      <c r="C55" s="189">
        <v>0.437</v>
      </c>
      <c r="D55" s="221">
        <v>1</v>
      </c>
      <c r="E55" s="222" t="s">
        <v>20</v>
      </c>
      <c r="F55" s="222" t="s">
        <v>20</v>
      </c>
      <c r="G55" s="222" t="s">
        <v>118</v>
      </c>
      <c r="H55" s="30"/>
      <c r="I55" s="30"/>
    </row>
    <row r="56" spans="1:9" ht="15.75" thickBot="1">
      <c r="A56" s="86"/>
      <c r="B56" s="86"/>
      <c r="C56" s="188"/>
      <c r="D56" s="223"/>
      <c r="E56" s="223"/>
      <c r="F56" s="86"/>
      <c r="G56" s="86"/>
      <c r="H56" s="30"/>
      <c r="I56" s="30"/>
    </row>
    <row r="57" spans="1:9" ht="15.75" thickTop="1">
      <c r="A57" s="30"/>
      <c r="B57" s="30"/>
      <c r="C57" s="105"/>
      <c r="D57" s="105"/>
      <c r="E57" s="105"/>
      <c r="F57" s="30"/>
      <c r="G57" s="30"/>
      <c r="H57" s="30"/>
      <c r="I57" s="30"/>
    </row>
    <row r="58" spans="1:9">
      <c r="A58" s="243" t="s">
        <v>289</v>
      </c>
      <c r="B58" s="30"/>
      <c r="C58" s="105"/>
      <c r="D58" s="105"/>
      <c r="E58" s="105"/>
      <c r="F58" s="30"/>
      <c r="G58" s="30"/>
      <c r="H58" s="30"/>
      <c r="I58" s="30"/>
    </row>
    <row r="59" spans="1:9">
      <c r="A59" s="243" t="s">
        <v>290</v>
      </c>
      <c r="B59" s="30"/>
      <c r="C59" s="105"/>
      <c r="D59" s="105"/>
      <c r="E59" s="105"/>
      <c r="F59" s="30"/>
      <c r="G59" s="30"/>
      <c r="H59" s="30"/>
      <c r="I59" s="30"/>
    </row>
    <row r="60" spans="1:9">
      <c r="A60" s="243" t="s">
        <v>291</v>
      </c>
      <c r="B60" s="30"/>
      <c r="C60" s="105"/>
      <c r="D60" s="105"/>
      <c r="E60" s="105"/>
      <c r="F60" s="30"/>
      <c r="G60" s="30"/>
      <c r="H60" s="30"/>
      <c r="I60" s="30"/>
    </row>
    <row r="61" spans="1:9">
      <c r="A61" s="243" t="s">
        <v>385</v>
      </c>
      <c r="B61" s="30"/>
      <c r="C61" s="105"/>
      <c r="D61" s="105"/>
      <c r="E61" s="105"/>
      <c r="F61" s="30"/>
      <c r="G61" s="30"/>
      <c r="H61" s="30"/>
      <c r="I61" s="30"/>
    </row>
    <row r="62" spans="1:9">
      <c r="A62" s="30"/>
      <c r="B62" s="30"/>
      <c r="C62" s="105"/>
      <c r="D62" s="105"/>
      <c r="E62" s="105"/>
      <c r="F62" s="30"/>
      <c r="G62" s="30"/>
      <c r="H62" s="30"/>
      <c r="I62" s="30"/>
    </row>
    <row r="63" spans="1:9">
      <c r="A63" s="114" t="s">
        <v>247</v>
      </c>
      <c r="C63" s="106"/>
      <c r="D63" s="106"/>
      <c r="E63" s="106"/>
    </row>
  </sheetData>
  <mergeCells count="2">
    <mergeCell ref="A5:G5"/>
    <mergeCell ref="A4:G4"/>
  </mergeCells>
  <phoneticPr fontId="8" type="noConversion"/>
  <pageMargins left="0.75" right="0.75" top="1" bottom="1" header="0.5" footer="0.5"/>
  <pageSetup scale="68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OutlineSymbols="0" zoomScaleNormal="100" workbookViewId="0">
      <selection activeCell="B9" sqref="B9"/>
    </sheetView>
  </sheetViews>
  <sheetFormatPr defaultColWidth="9.77734375" defaultRowHeight="15"/>
  <cols>
    <col min="1" max="1" width="25.21875" style="13" customWidth="1"/>
    <col min="2" max="2" width="2.77734375" style="13" customWidth="1"/>
    <col min="3" max="3" width="8.77734375" style="13" customWidth="1"/>
    <col min="4" max="7" width="9.77734375" style="13" customWidth="1"/>
    <col min="8" max="8" width="2.77734375" style="13" customWidth="1"/>
    <col min="9" max="16384" width="9.77734375" style="13"/>
  </cols>
  <sheetData>
    <row r="1" spans="1:9" ht="15.75">
      <c r="F1" s="1" t="s">
        <v>298</v>
      </c>
      <c r="H1" s="24"/>
    </row>
    <row r="2" spans="1:9" ht="15.75">
      <c r="F2" s="137" t="s">
        <v>304</v>
      </c>
      <c r="H2" s="24"/>
    </row>
    <row r="3" spans="1:9" ht="15.75">
      <c r="F3" s="24" t="s">
        <v>104</v>
      </c>
    </row>
    <row r="4" spans="1:9" ht="15.75">
      <c r="F4" s="24"/>
    </row>
    <row r="5" spans="1:9" ht="15.75">
      <c r="H5" s="1"/>
      <c r="I5" s="1"/>
    </row>
    <row r="6" spans="1:9" ht="15.75">
      <c r="I6" s="1"/>
    </row>
    <row r="7" spans="1:9" ht="20.25">
      <c r="A7" s="2" t="s">
        <v>116</v>
      </c>
      <c r="B7" s="2"/>
      <c r="C7" s="2"/>
      <c r="D7" s="2"/>
      <c r="E7" s="2"/>
      <c r="F7" s="2"/>
      <c r="G7" s="2"/>
      <c r="H7" s="2"/>
      <c r="I7" s="2"/>
    </row>
    <row r="8" spans="1:9" ht="20.25">
      <c r="A8" s="2" t="s">
        <v>23</v>
      </c>
      <c r="B8" s="2"/>
      <c r="C8" s="2"/>
      <c r="D8" s="2"/>
      <c r="E8" s="2"/>
      <c r="F8" s="2"/>
      <c r="G8" s="2"/>
      <c r="H8" s="2"/>
      <c r="I8" s="2"/>
    </row>
    <row r="11" spans="1:9" ht="15.75" thickTop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15.75">
      <c r="A12" s="1"/>
      <c r="B12" s="1"/>
      <c r="C12" s="209" t="s">
        <v>117</v>
      </c>
      <c r="D12" s="314" t="s">
        <v>244</v>
      </c>
      <c r="E12" s="315"/>
      <c r="F12" s="315"/>
      <c r="G12" s="315"/>
      <c r="H12" s="1"/>
      <c r="I12" s="1"/>
    </row>
    <row r="13" spans="1:9" ht="15.75">
      <c r="A13" s="209" t="s">
        <v>18</v>
      </c>
      <c r="B13" s="1"/>
      <c r="C13" s="209" t="s">
        <v>25</v>
      </c>
      <c r="D13" s="209" t="s">
        <v>25</v>
      </c>
      <c r="E13" s="212" t="s">
        <v>26</v>
      </c>
      <c r="F13" s="212" t="s">
        <v>27</v>
      </c>
      <c r="G13" s="212" t="s">
        <v>24</v>
      </c>
      <c r="H13" s="209"/>
      <c r="I13" s="209" t="s">
        <v>28</v>
      </c>
    </row>
    <row r="14" spans="1:9" ht="15.75" thickBot="1"/>
    <row r="15" spans="1:9" ht="15.75" thickTop="1">
      <c r="A15" s="14"/>
      <c r="B15" s="14"/>
      <c r="C15" s="14"/>
      <c r="D15" s="14"/>
      <c r="E15" s="14"/>
      <c r="F15" s="14"/>
      <c r="G15" s="14"/>
      <c r="H15" s="14"/>
      <c r="I15" s="14"/>
    </row>
    <row r="16" spans="1:9" ht="15.75">
      <c r="A16" s="24" t="s">
        <v>108</v>
      </c>
    </row>
    <row r="18" spans="1:9">
      <c r="A18" s="4" t="str">
        <f>+'DCP-8'!A18</f>
        <v>ALLETE</v>
      </c>
      <c r="C18" s="205">
        <v>0.53500000000000003</v>
      </c>
      <c r="D18" s="12">
        <f>+C18*4</f>
        <v>2.14</v>
      </c>
      <c r="E18" s="12">
        <v>73.52</v>
      </c>
      <c r="F18" s="12">
        <v>64.56</v>
      </c>
      <c r="G18" s="12">
        <f>AVERAGE(E18:F18)</f>
        <v>69.039999999999992</v>
      </c>
      <c r="I18" s="6">
        <f>+D18/G18</f>
        <v>3.0996523754345313E-2</v>
      </c>
    </row>
    <row r="19" spans="1:9">
      <c r="A19" s="4" t="str">
        <f>+'DCP-8'!A19</f>
        <v>Alliant Energy</v>
      </c>
      <c r="C19" s="205">
        <v>0.315</v>
      </c>
      <c r="D19" s="12">
        <f t="shared" ref="D19:D33" si="0">+C19*4</f>
        <v>1.26</v>
      </c>
      <c r="E19" s="12">
        <v>41.64</v>
      </c>
      <c r="F19" s="12">
        <v>38.24</v>
      </c>
      <c r="G19" s="12">
        <f t="shared" ref="G19:G33" si="1">AVERAGE(E19:F19)</f>
        <v>39.94</v>
      </c>
      <c r="I19" s="6">
        <f t="shared" ref="I19:I33" si="2">+D19/G19</f>
        <v>3.1547320981472213E-2</v>
      </c>
    </row>
    <row r="20" spans="1:9">
      <c r="A20" s="4" t="str">
        <f>+'DCP-8'!A20</f>
        <v>Ameren Corp</v>
      </c>
      <c r="C20" s="205">
        <v>0.44</v>
      </c>
      <c r="D20" s="12">
        <f t="shared" si="0"/>
        <v>1.76</v>
      </c>
      <c r="E20" s="19">
        <v>57.09</v>
      </c>
      <c r="F20" s="19">
        <v>53.48</v>
      </c>
      <c r="G20" s="12">
        <f t="shared" si="1"/>
        <v>55.284999999999997</v>
      </c>
      <c r="I20" s="6">
        <f t="shared" si="2"/>
        <v>3.1835036628380213E-2</v>
      </c>
    </row>
    <row r="21" spans="1:9">
      <c r="A21" s="4" t="str">
        <f>+'DCP-8'!A21</f>
        <v>Avista</v>
      </c>
      <c r="C21" s="205">
        <v>0.35799999999999998</v>
      </c>
      <c r="D21" s="12">
        <f t="shared" si="0"/>
        <v>1.4319999999999999</v>
      </c>
      <c r="E21" s="12">
        <v>42.74</v>
      </c>
      <c r="F21" s="12">
        <v>38.35</v>
      </c>
      <c r="G21" s="12">
        <f t="shared" si="1"/>
        <v>40.545000000000002</v>
      </c>
      <c r="I21" s="6">
        <f t="shared" si="2"/>
        <v>3.5318781600690588E-2</v>
      </c>
    </row>
    <row r="22" spans="1:9">
      <c r="A22" s="4" t="str">
        <f>+'DCP-8'!A22</f>
        <v>Black Hills Corp</v>
      </c>
      <c r="C22" s="205">
        <v>0.44500000000000001</v>
      </c>
      <c r="D22" s="12">
        <f t="shared" si="0"/>
        <v>1.78</v>
      </c>
      <c r="E22" s="12">
        <v>69.83</v>
      </c>
      <c r="F22" s="12">
        <v>62.83</v>
      </c>
      <c r="G22" s="12">
        <f t="shared" si="1"/>
        <v>66.33</v>
      </c>
      <c r="I22" s="6">
        <f t="shared" si="2"/>
        <v>2.6835519372832808E-2</v>
      </c>
    </row>
    <row r="23" spans="1:9">
      <c r="A23" s="4" t="str">
        <f>+'DCP-8'!A23</f>
        <v>El Paso Electric</v>
      </c>
      <c r="C23" s="205">
        <v>0.31</v>
      </c>
      <c r="D23" s="12">
        <f t="shared" si="0"/>
        <v>1.24</v>
      </c>
      <c r="E23" s="12">
        <v>53.95</v>
      </c>
      <c r="F23" s="12">
        <v>47.35</v>
      </c>
      <c r="G23" s="12">
        <f t="shared" si="1"/>
        <v>50.650000000000006</v>
      </c>
      <c r="I23" s="6">
        <f t="shared" si="2"/>
        <v>2.44817374136229E-2</v>
      </c>
    </row>
    <row r="24" spans="1:9">
      <c r="A24" s="4" t="str">
        <f>+'DCP-8'!A24</f>
        <v>Hawaiian Electric Industries</v>
      </c>
      <c r="C24" s="205">
        <v>0.31</v>
      </c>
      <c r="D24" s="12">
        <f t="shared" si="0"/>
        <v>1.24</v>
      </c>
      <c r="E24" s="12">
        <v>34.08</v>
      </c>
      <c r="F24" s="12">
        <v>32.01</v>
      </c>
      <c r="G24" s="12">
        <f t="shared" si="1"/>
        <v>33.045000000000002</v>
      </c>
      <c r="I24" s="6">
        <f t="shared" si="2"/>
        <v>3.7524587683461945E-2</v>
      </c>
    </row>
    <row r="25" spans="1:9">
      <c r="A25" s="4" t="str">
        <f>+'DCP-8'!A25</f>
        <v>IDACORP</v>
      </c>
      <c r="C25" s="205">
        <v>0.55000000000000004</v>
      </c>
      <c r="D25" s="12">
        <f t="shared" si="0"/>
        <v>2.2000000000000002</v>
      </c>
      <c r="E25" s="12">
        <v>86.84</v>
      </c>
      <c r="F25" s="12">
        <v>79.900000000000006</v>
      </c>
      <c r="G25" s="12">
        <f t="shared" si="1"/>
        <v>83.37</v>
      </c>
      <c r="I25" s="6">
        <f t="shared" si="2"/>
        <v>2.6388389108792133E-2</v>
      </c>
    </row>
    <row r="26" spans="1:9">
      <c r="A26" s="4" t="str">
        <f>+'DCP-8'!A26</f>
        <v>Northwestern Corp</v>
      </c>
      <c r="C26" s="205">
        <v>0.52500000000000002</v>
      </c>
      <c r="D26" s="12">
        <f t="shared" si="0"/>
        <v>2.1</v>
      </c>
      <c r="E26" s="12">
        <v>61.57</v>
      </c>
      <c r="F26" s="12">
        <v>56.08</v>
      </c>
      <c r="G26" s="12">
        <f t="shared" si="1"/>
        <v>58.825000000000003</v>
      </c>
      <c r="I26" s="6">
        <f t="shared" si="2"/>
        <v>3.5699107522311944E-2</v>
      </c>
    </row>
    <row r="27" spans="1:9">
      <c r="A27" s="4" t="str">
        <f>+'DCP-8'!A27</f>
        <v>OGE Energy Corp</v>
      </c>
      <c r="C27" s="205">
        <v>0.30299999999999999</v>
      </c>
      <c r="D27" s="12">
        <f t="shared" si="0"/>
        <v>1.212</v>
      </c>
      <c r="E27" s="12">
        <v>37.409999999999997</v>
      </c>
      <c r="F27" s="12">
        <v>33.450000000000003</v>
      </c>
      <c r="G27" s="12">
        <f t="shared" si="1"/>
        <v>35.43</v>
      </c>
      <c r="I27" s="6">
        <f t="shared" si="2"/>
        <v>3.4208298052497879E-2</v>
      </c>
    </row>
    <row r="28" spans="1:9">
      <c r="A28" s="4" t="str">
        <f>+'DCP-8'!A28</f>
        <v>Otter Tail Corp</v>
      </c>
      <c r="C28" s="205">
        <v>0.32</v>
      </c>
      <c r="D28" s="12">
        <f t="shared" si="0"/>
        <v>1.28</v>
      </c>
      <c r="E28" s="12">
        <v>40.700000000000003</v>
      </c>
      <c r="F28" s="12">
        <v>35.65</v>
      </c>
      <c r="G28" s="12">
        <f t="shared" si="1"/>
        <v>38.174999999999997</v>
      </c>
      <c r="I28" s="6">
        <f t="shared" si="2"/>
        <v>3.3529796987557307E-2</v>
      </c>
    </row>
    <row r="29" spans="1:9">
      <c r="A29" s="4" t="str">
        <f>+'DCP-8'!A29</f>
        <v>Pinnacle West Capital Corp</v>
      </c>
      <c r="C29" s="205">
        <v>0.65500000000000003</v>
      </c>
      <c r="D29" s="12">
        <f t="shared" si="0"/>
        <v>2.62</v>
      </c>
      <c r="E29" s="12">
        <v>87.8</v>
      </c>
      <c r="F29" s="12">
        <v>80.599999999999994</v>
      </c>
      <c r="G29" s="12">
        <f t="shared" si="1"/>
        <v>84.199999999999989</v>
      </c>
      <c r="I29" s="6">
        <f t="shared" si="2"/>
        <v>3.1116389548693592E-2</v>
      </c>
    </row>
    <row r="30" spans="1:9">
      <c r="A30" s="4" t="str">
        <f>+'DCP-8'!A30</f>
        <v>Portland General Electric</v>
      </c>
      <c r="C30" s="205">
        <v>0.32</v>
      </c>
      <c r="D30" s="12">
        <f t="shared" si="0"/>
        <v>1.28</v>
      </c>
      <c r="E30" s="12">
        <v>47.18</v>
      </c>
      <c r="F30" s="12">
        <v>43.83</v>
      </c>
      <c r="G30" s="12">
        <f t="shared" si="1"/>
        <v>45.504999999999995</v>
      </c>
      <c r="I30" s="6">
        <f t="shared" si="2"/>
        <v>2.8128777057466216E-2</v>
      </c>
    </row>
    <row r="31" spans="1:9">
      <c r="A31" s="4" t="str">
        <f>+'DCP-8'!A31</f>
        <v>PNM Resources</v>
      </c>
      <c r="C31" s="205">
        <v>0.24299999999999999</v>
      </c>
      <c r="D31" s="12">
        <f t="shared" si="0"/>
        <v>0.97199999999999998</v>
      </c>
      <c r="E31" s="12">
        <v>38.39</v>
      </c>
      <c r="F31" s="12">
        <v>35.65</v>
      </c>
      <c r="G31" s="12">
        <f t="shared" si="1"/>
        <v>37.019999999999996</v>
      </c>
      <c r="I31" s="6">
        <f t="shared" si="2"/>
        <v>2.6256077795786065E-2</v>
      </c>
    </row>
    <row r="32" spans="1:9">
      <c r="A32" s="4" t="str">
        <f>+'DCP-8'!A32</f>
        <v>SCANA Corp.</v>
      </c>
      <c r="C32" s="205">
        <v>0.61299999999999999</v>
      </c>
      <c r="D32" s="12">
        <f t="shared" si="0"/>
        <v>2.452</v>
      </c>
      <c r="E32" s="12">
        <v>70.94</v>
      </c>
      <c r="F32" s="12">
        <v>64.2</v>
      </c>
      <c r="G32" s="12">
        <f t="shared" si="1"/>
        <v>67.569999999999993</v>
      </c>
      <c r="I32" s="6">
        <f t="shared" si="2"/>
        <v>3.6288293621429629E-2</v>
      </c>
    </row>
    <row r="33" spans="1:9">
      <c r="A33" s="4" t="str">
        <f>+'DCP-8'!A33</f>
        <v>Vectren</v>
      </c>
      <c r="C33" s="205">
        <v>0.42</v>
      </c>
      <c r="D33" s="12">
        <f t="shared" si="0"/>
        <v>1.68</v>
      </c>
      <c r="E33" s="12">
        <v>61.87</v>
      </c>
      <c r="F33" s="12">
        <v>55.06</v>
      </c>
      <c r="G33" s="12">
        <f t="shared" si="1"/>
        <v>58.465000000000003</v>
      </c>
      <c r="I33" s="6">
        <f t="shared" si="2"/>
        <v>2.8735140682459588E-2</v>
      </c>
    </row>
    <row r="34" spans="1:9">
      <c r="C34" s="206"/>
      <c r="D34" s="12"/>
      <c r="E34" s="12"/>
      <c r="F34" s="12"/>
      <c r="G34" s="12"/>
      <c r="I34" s="6"/>
    </row>
    <row r="35" spans="1:9" ht="15.75">
      <c r="A35" s="4" t="s">
        <v>31</v>
      </c>
      <c r="C35" s="206"/>
      <c r="D35" s="12"/>
      <c r="E35" s="12"/>
      <c r="F35" s="12"/>
      <c r="G35" s="12"/>
      <c r="I35" s="15">
        <f>+AVERAGE(I18:I33)</f>
        <v>3.1180611113237517E-2</v>
      </c>
    </row>
    <row r="36" spans="1:9" ht="15.75" thickBot="1">
      <c r="A36" s="198"/>
      <c r="B36" s="37"/>
      <c r="C36" s="207"/>
      <c r="D36" s="38"/>
      <c r="E36" s="38"/>
      <c r="F36" s="38"/>
      <c r="G36" s="38"/>
      <c r="H36" s="37"/>
      <c r="I36" s="39"/>
    </row>
    <row r="37" spans="1:9" ht="29.25" customHeight="1" thickTop="1">
      <c r="A37" s="1" t="str">
        <f>+'DCP-8'!A36</f>
        <v>Morin Proxy Group</v>
      </c>
      <c r="C37" s="206"/>
      <c r="D37" s="12"/>
      <c r="E37" s="12"/>
      <c r="F37" s="12"/>
      <c r="G37" s="12"/>
      <c r="I37" s="6"/>
    </row>
    <row r="38" spans="1:9">
      <c r="C38" s="206"/>
      <c r="D38" s="12"/>
      <c r="E38" s="12"/>
      <c r="F38" s="12"/>
      <c r="G38" s="12"/>
      <c r="I38" s="6"/>
    </row>
    <row r="39" spans="1:9">
      <c r="A39" s="4" t="str">
        <f>+'DCP-8'!A38</f>
        <v>Alliant Energy</v>
      </c>
      <c r="C39" s="205">
        <f>+C19</f>
        <v>0.315</v>
      </c>
      <c r="D39" s="12">
        <f t="shared" ref="D39:D56" si="3">+C39*4</f>
        <v>1.26</v>
      </c>
      <c r="E39" s="12">
        <f t="shared" ref="E39:F41" si="4">+E19</f>
        <v>41.64</v>
      </c>
      <c r="F39" s="12">
        <f t="shared" si="4"/>
        <v>38.24</v>
      </c>
      <c r="G39" s="12">
        <f t="shared" ref="G39:G56" si="5">AVERAGE(E39:F39)</f>
        <v>39.94</v>
      </c>
      <c r="I39" s="6">
        <f t="shared" ref="I39:I56" si="6">+D39/G39</f>
        <v>3.1547320981472213E-2</v>
      </c>
    </row>
    <row r="40" spans="1:9">
      <c r="A40" s="4" t="str">
        <f>+'DCP-8'!A39</f>
        <v>Ameren Corp</v>
      </c>
      <c r="C40" s="205">
        <f>+C20</f>
        <v>0.44</v>
      </c>
      <c r="D40" s="12">
        <f t="shared" si="3"/>
        <v>1.76</v>
      </c>
      <c r="E40" s="19">
        <f t="shared" si="4"/>
        <v>57.09</v>
      </c>
      <c r="F40" s="19">
        <f t="shared" si="4"/>
        <v>53.48</v>
      </c>
      <c r="G40" s="12">
        <f t="shared" si="5"/>
        <v>55.284999999999997</v>
      </c>
      <c r="I40" s="6">
        <f t="shared" si="6"/>
        <v>3.1835036628380213E-2</v>
      </c>
    </row>
    <row r="41" spans="1:9">
      <c r="A41" s="4" t="str">
        <f>+'DCP-8'!A40</f>
        <v>Avista Corp</v>
      </c>
      <c r="C41" s="205">
        <f>+C21</f>
        <v>0.35799999999999998</v>
      </c>
      <c r="D41" s="12">
        <f t="shared" si="3"/>
        <v>1.4319999999999999</v>
      </c>
      <c r="E41" s="12">
        <f t="shared" si="4"/>
        <v>42.74</v>
      </c>
      <c r="F41" s="12">
        <f t="shared" si="4"/>
        <v>38.35</v>
      </c>
      <c r="G41" s="12">
        <f t="shared" si="5"/>
        <v>40.545000000000002</v>
      </c>
      <c r="I41" s="6">
        <f t="shared" si="6"/>
        <v>3.5318781600690588E-2</v>
      </c>
    </row>
    <row r="42" spans="1:9">
      <c r="A42" s="4" t="str">
        <f>+'DCP-8'!A41</f>
        <v>CenterPoint Energy</v>
      </c>
      <c r="C42" s="205">
        <v>0.26800000000000002</v>
      </c>
      <c r="D42" s="12">
        <f t="shared" si="3"/>
        <v>1.0720000000000001</v>
      </c>
      <c r="E42" s="12">
        <v>28.86</v>
      </c>
      <c r="F42" s="12">
        <v>27.05</v>
      </c>
      <c r="G42" s="12">
        <f t="shared" si="5"/>
        <v>27.954999999999998</v>
      </c>
      <c r="I42" s="6">
        <f t="shared" si="6"/>
        <v>3.8347343945626902E-2</v>
      </c>
    </row>
    <row r="43" spans="1:9">
      <c r="A43" s="4" t="str">
        <f>+'DCP-8'!A42</f>
        <v>Chesapeake Utilities</v>
      </c>
      <c r="C43" s="205">
        <v>0.30499999999999999</v>
      </c>
      <c r="D43" s="12">
        <f t="shared" si="3"/>
        <v>1.22</v>
      </c>
      <c r="E43" s="12">
        <v>74.849999999999994</v>
      </c>
      <c r="F43" s="12">
        <v>66.25</v>
      </c>
      <c r="G43" s="12">
        <f t="shared" si="5"/>
        <v>70.55</v>
      </c>
      <c r="I43" s="6">
        <f t="shared" si="6"/>
        <v>1.7292700212615166E-2</v>
      </c>
    </row>
    <row r="44" spans="1:9">
      <c r="A44" s="4" t="str">
        <f>+'DCP-8'!A43</f>
        <v>CMS Energy</v>
      </c>
      <c r="C44" s="205">
        <v>0.33300000000000002</v>
      </c>
      <c r="D44" s="12">
        <f t="shared" si="3"/>
        <v>1.3320000000000001</v>
      </c>
      <c r="E44" s="12">
        <v>47.61</v>
      </c>
      <c r="F44" s="12">
        <v>43.61</v>
      </c>
      <c r="G44" s="12">
        <f t="shared" si="5"/>
        <v>45.61</v>
      </c>
      <c r="I44" s="6">
        <f t="shared" si="6"/>
        <v>2.9204121903091428E-2</v>
      </c>
    </row>
    <row r="45" spans="1:9">
      <c r="A45" s="4" t="str">
        <f>+'DCP-8'!A44</f>
        <v>Consolidated Edison</v>
      </c>
      <c r="C45" s="205">
        <v>0.69</v>
      </c>
      <c r="D45" s="12">
        <f t="shared" si="3"/>
        <v>2.76</v>
      </c>
      <c r="E45" s="12">
        <v>82.4</v>
      </c>
      <c r="F45" s="12">
        <v>75.11</v>
      </c>
      <c r="G45" s="12">
        <f t="shared" si="5"/>
        <v>78.754999999999995</v>
      </c>
      <c r="I45" s="6">
        <f t="shared" si="6"/>
        <v>3.5045393943241701E-2</v>
      </c>
    </row>
    <row r="46" spans="1:9">
      <c r="A46" s="4" t="str">
        <f>+'DCP-8'!A45</f>
        <v>DTE Energy</v>
      </c>
      <c r="C46" s="205">
        <v>0.82499999999999996</v>
      </c>
      <c r="D46" s="12">
        <f t="shared" si="3"/>
        <v>3.3</v>
      </c>
      <c r="E46" s="12">
        <v>109.49</v>
      </c>
      <c r="F46" s="12">
        <v>99.45</v>
      </c>
      <c r="G46" s="12">
        <f t="shared" si="5"/>
        <v>104.47</v>
      </c>
      <c r="I46" s="6">
        <f t="shared" si="6"/>
        <v>3.1588015698286585E-2</v>
      </c>
    </row>
    <row r="47" spans="1:9">
      <c r="A47" s="4" t="str">
        <f>+'DCP-8'!A46</f>
        <v>Eversource Energy</v>
      </c>
      <c r="C47" s="205">
        <v>0.47499999999999998</v>
      </c>
      <c r="D47" s="12">
        <f t="shared" si="3"/>
        <v>1.9</v>
      </c>
      <c r="E47" s="12">
        <v>61.94</v>
      </c>
      <c r="F47" s="12">
        <v>57.28</v>
      </c>
      <c r="G47" s="12">
        <f t="shared" si="5"/>
        <v>59.61</v>
      </c>
      <c r="I47" s="6">
        <f t="shared" si="6"/>
        <v>3.1873846670021806E-2</v>
      </c>
    </row>
    <row r="48" spans="1:9">
      <c r="A48" s="4" t="str">
        <f>+'DCP-8'!A47</f>
        <v>MGE Energy</v>
      </c>
      <c r="C48" s="205">
        <v>0.3075</v>
      </c>
      <c r="D48" s="12">
        <f t="shared" si="3"/>
        <v>1.23</v>
      </c>
      <c r="E48" s="12">
        <v>67.2</v>
      </c>
      <c r="F48" s="12">
        <v>60.35</v>
      </c>
      <c r="G48" s="12">
        <f t="shared" si="5"/>
        <v>63.775000000000006</v>
      </c>
      <c r="I48" s="6">
        <f t="shared" si="6"/>
        <v>1.9286554292434338E-2</v>
      </c>
    </row>
    <row r="49" spans="1:9">
      <c r="A49" s="4" t="str">
        <f>+'DCP-8'!A48</f>
        <v>NorthWestern Corp</v>
      </c>
      <c r="C49" s="205">
        <f>+C26</f>
        <v>0.52500000000000002</v>
      </c>
      <c r="D49" s="12">
        <f t="shared" si="3"/>
        <v>2.1</v>
      </c>
      <c r="E49" s="12">
        <f>+E26</f>
        <v>61.57</v>
      </c>
      <c r="F49" s="12">
        <f>+F26</f>
        <v>56.08</v>
      </c>
      <c r="G49" s="12">
        <f t="shared" si="5"/>
        <v>58.825000000000003</v>
      </c>
      <c r="I49" s="6">
        <f t="shared" si="6"/>
        <v>3.5699107522311944E-2</v>
      </c>
    </row>
    <row r="50" spans="1:9">
      <c r="A50" s="4" t="str">
        <f>+'DCP-8'!A49</f>
        <v>PG&amp;E Corp</v>
      </c>
      <c r="C50" s="205">
        <v>0.49</v>
      </c>
      <c r="D50" s="12">
        <f t="shared" si="3"/>
        <v>1.96</v>
      </c>
      <c r="E50" s="12">
        <v>68.290000000000006</v>
      </c>
      <c r="F50" s="12">
        <v>65.02</v>
      </c>
      <c r="G50" s="12">
        <f t="shared" si="5"/>
        <v>66.655000000000001</v>
      </c>
      <c r="I50" s="6">
        <f t="shared" si="6"/>
        <v>2.9405145900532594E-2</v>
      </c>
    </row>
    <row r="51" spans="1:9">
      <c r="A51" s="4" t="str">
        <f>+'DCP-8'!A50</f>
        <v>Public Service Enterprise</v>
      </c>
      <c r="C51" s="205">
        <v>0.43</v>
      </c>
      <c r="D51" s="12">
        <f t="shared" si="3"/>
        <v>1.72</v>
      </c>
      <c r="E51" s="12">
        <v>46.08</v>
      </c>
      <c r="F51" s="12">
        <v>42.47</v>
      </c>
      <c r="G51" s="12">
        <f t="shared" si="5"/>
        <v>44.274999999999999</v>
      </c>
      <c r="I51" s="6">
        <f t="shared" si="6"/>
        <v>3.8848108413325803E-2</v>
      </c>
    </row>
    <row r="52" spans="1:9">
      <c r="A52" s="4" t="str">
        <f>+'DCP-8'!A51</f>
        <v>SCANA Corp</v>
      </c>
      <c r="C52" s="205">
        <f>+C32</f>
        <v>0.61299999999999999</v>
      </c>
      <c r="D52" s="12">
        <f t="shared" si="3"/>
        <v>2.452</v>
      </c>
      <c r="E52" s="12">
        <f>+E32</f>
        <v>70.94</v>
      </c>
      <c r="F52" s="12">
        <f>+F32</f>
        <v>64.2</v>
      </c>
      <c r="G52" s="12">
        <f t="shared" si="5"/>
        <v>67.569999999999993</v>
      </c>
      <c r="I52" s="6">
        <f t="shared" si="6"/>
        <v>3.6288293621429629E-2</v>
      </c>
    </row>
    <row r="53" spans="1:9">
      <c r="A53" s="4" t="str">
        <f>+'DCP-8'!A52</f>
        <v>Sempra Energy</v>
      </c>
      <c r="C53" s="205">
        <v>0.82299999999999995</v>
      </c>
      <c r="D53" s="12">
        <f t="shared" si="3"/>
        <v>3.2919999999999998</v>
      </c>
      <c r="E53" s="12">
        <v>116.57</v>
      </c>
      <c r="F53" s="12">
        <v>107.86</v>
      </c>
      <c r="G53" s="12">
        <f t="shared" si="5"/>
        <v>112.215</v>
      </c>
      <c r="I53" s="6">
        <f t="shared" si="6"/>
        <v>2.9336541460589047E-2</v>
      </c>
    </row>
    <row r="54" spans="1:9">
      <c r="A54" s="4" t="str">
        <f>+'DCP-8'!A53</f>
        <v>Vectren Corp</v>
      </c>
      <c r="C54" s="205">
        <f>+C33</f>
        <v>0.42</v>
      </c>
      <c r="D54" s="12">
        <f t="shared" si="3"/>
        <v>1.68</v>
      </c>
      <c r="E54" s="19">
        <f>+E33</f>
        <v>61.87</v>
      </c>
      <c r="F54" s="19">
        <f>+F33</f>
        <v>55.06</v>
      </c>
      <c r="G54" s="12">
        <f t="shared" si="5"/>
        <v>58.465000000000003</v>
      </c>
      <c r="I54" s="6">
        <f t="shared" si="6"/>
        <v>2.8735140682459588E-2</v>
      </c>
    </row>
    <row r="55" spans="1:9">
      <c r="A55" s="4" t="str">
        <f>+'DCP-8'!A54</f>
        <v>WEC Energy Group</v>
      </c>
      <c r="C55" s="205">
        <v>0.52</v>
      </c>
      <c r="D55" s="12">
        <f t="shared" si="3"/>
        <v>2.08</v>
      </c>
      <c r="E55" s="19">
        <v>62.75</v>
      </c>
      <c r="F55" s="19">
        <v>58.05</v>
      </c>
      <c r="G55" s="12">
        <f t="shared" si="5"/>
        <v>60.4</v>
      </c>
      <c r="I55" s="6">
        <f t="shared" si="6"/>
        <v>3.4437086092715237E-2</v>
      </c>
    </row>
    <row r="56" spans="1:9">
      <c r="A56" s="4" t="str">
        <f>+'DCP-8'!A55</f>
        <v>Xcel Energy</v>
      </c>
      <c r="C56" s="205">
        <v>0.36</v>
      </c>
      <c r="D56" s="12">
        <f t="shared" si="3"/>
        <v>1.44</v>
      </c>
      <c r="E56" s="19">
        <v>47.62</v>
      </c>
      <c r="F56" s="19">
        <v>42.93</v>
      </c>
      <c r="G56" s="12">
        <f t="shared" si="5"/>
        <v>45.274999999999999</v>
      </c>
      <c r="I56" s="6">
        <f t="shared" si="6"/>
        <v>3.180563224737714E-2</v>
      </c>
    </row>
    <row r="57" spans="1:9">
      <c r="A57" s="27"/>
      <c r="B57" s="27"/>
      <c r="C57" s="208"/>
      <c r="D57" s="32"/>
      <c r="E57" s="32"/>
      <c r="F57" s="32"/>
      <c r="G57" s="32"/>
      <c r="H57" s="27"/>
      <c r="I57" s="33"/>
    </row>
    <row r="58" spans="1:9" ht="15.75">
      <c r="A58" s="13" t="s">
        <v>31</v>
      </c>
      <c r="C58" s="206"/>
      <c r="D58" s="12"/>
      <c r="E58" s="12"/>
      <c r="F58" s="12"/>
      <c r="G58" s="12"/>
      <c r="I58" s="23">
        <f>AVERAGE(I39:I56)</f>
        <v>3.1438565100922328E-2</v>
      </c>
    </row>
    <row r="59" spans="1:9" ht="15.75" thickBot="1">
      <c r="A59" s="37"/>
      <c r="B59" s="37"/>
      <c r="C59" s="207"/>
      <c r="D59" s="38"/>
      <c r="E59" s="38"/>
      <c r="F59" s="38"/>
      <c r="G59" s="38"/>
      <c r="H59" s="37"/>
      <c r="I59" s="39"/>
    </row>
    <row r="60" spans="1:9" ht="15.75" thickTop="1">
      <c r="D60" s="12"/>
      <c r="E60" s="12"/>
      <c r="F60" s="12"/>
      <c r="G60" s="12"/>
      <c r="I60" s="6"/>
    </row>
    <row r="61" spans="1:9">
      <c r="A61" s="13" t="s">
        <v>84</v>
      </c>
      <c r="B61" s="26"/>
      <c r="C61" s="26"/>
      <c r="D61" s="32"/>
      <c r="E61" s="32"/>
      <c r="F61" s="32"/>
      <c r="G61" s="32"/>
      <c r="H61" s="26"/>
      <c r="I61" s="33"/>
    </row>
    <row r="62" spans="1:9" ht="15.75">
      <c r="D62" s="12"/>
      <c r="E62" s="12"/>
      <c r="F62" s="12"/>
      <c r="G62" s="12"/>
      <c r="I62" s="15"/>
    </row>
    <row r="63" spans="1:9">
      <c r="A63" s="27"/>
      <c r="B63" s="27"/>
      <c r="C63" s="27"/>
      <c r="D63" s="32"/>
      <c r="E63" s="32"/>
      <c r="F63" s="32"/>
      <c r="G63" s="32"/>
      <c r="H63" s="27"/>
      <c r="I63" s="33"/>
    </row>
    <row r="64" spans="1:9">
      <c r="A64" s="26"/>
      <c r="B64" s="26"/>
      <c r="C64" s="26"/>
      <c r="D64" s="32"/>
      <c r="E64" s="32"/>
      <c r="F64" s="32"/>
      <c r="G64" s="32"/>
      <c r="H64" s="26"/>
      <c r="I64" s="33"/>
    </row>
    <row r="69" spans="1:9">
      <c r="D69" s="12"/>
      <c r="E69" s="12"/>
      <c r="F69" s="12"/>
      <c r="G69" s="12"/>
      <c r="H69" s="12"/>
      <c r="I69" s="6"/>
    </row>
    <row r="70" spans="1:9">
      <c r="D70" s="12"/>
      <c r="E70" s="12"/>
      <c r="F70" s="12"/>
      <c r="G70" s="12"/>
      <c r="I70" s="6"/>
    </row>
    <row r="71" spans="1:9">
      <c r="D71" s="12"/>
      <c r="E71" s="12"/>
      <c r="F71" s="12"/>
      <c r="G71" s="12"/>
      <c r="H71" s="12"/>
      <c r="I71" s="6"/>
    </row>
    <row r="72" spans="1:9">
      <c r="D72" s="12"/>
      <c r="E72" s="12"/>
      <c r="F72" s="12"/>
      <c r="G72" s="12"/>
      <c r="H72" s="12"/>
      <c r="I72" s="6"/>
    </row>
    <row r="73" spans="1:9">
      <c r="D73" s="12"/>
      <c r="E73" s="12"/>
      <c r="F73" s="12"/>
      <c r="G73" s="12"/>
      <c r="H73" s="12"/>
      <c r="I73" s="6"/>
    </row>
    <row r="74" spans="1:9">
      <c r="D74" s="12"/>
      <c r="E74" s="12"/>
      <c r="F74" s="12"/>
      <c r="G74" s="12"/>
      <c r="H74" s="12"/>
      <c r="I74" s="6"/>
    </row>
    <row r="75" spans="1:9">
      <c r="D75" s="12"/>
      <c r="E75" s="12"/>
      <c r="F75" s="12"/>
      <c r="G75" s="12"/>
      <c r="H75" s="12"/>
      <c r="I75" s="6"/>
    </row>
    <row r="76" spans="1:9">
      <c r="D76" s="12"/>
      <c r="E76" s="12"/>
      <c r="F76" s="12"/>
      <c r="G76" s="12"/>
      <c r="H76" s="12"/>
      <c r="I76" s="6"/>
    </row>
    <row r="77" spans="1:9">
      <c r="D77" s="12"/>
      <c r="E77" s="12"/>
      <c r="F77" s="12"/>
      <c r="G77" s="12"/>
      <c r="H77" s="12"/>
      <c r="I77" s="6"/>
    </row>
    <row r="78" spans="1:9">
      <c r="D78" s="12"/>
      <c r="E78" s="12"/>
      <c r="F78" s="12"/>
      <c r="G78" s="12"/>
      <c r="H78" s="12"/>
      <c r="I78" s="6"/>
    </row>
    <row r="79" spans="1:9">
      <c r="D79" s="12"/>
      <c r="E79" s="12"/>
      <c r="F79" s="12"/>
      <c r="G79" s="12"/>
      <c r="H79" s="12"/>
      <c r="I79" s="6"/>
    </row>
    <row r="80" spans="1:9">
      <c r="A80" s="27"/>
      <c r="B80" s="27"/>
      <c r="C80" s="27"/>
      <c r="D80" s="34"/>
      <c r="E80" s="34"/>
      <c r="F80" s="34"/>
      <c r="G80" s="34"/>
      <c r="H80" s="34"/>
      <c r="I80" s="33"/>
    </row>
    <row r="81" spans="1:9">
      <c r="A81" s="26"/>
      <c r="B81" s="26"/>
      <c r="C81" s="26"/>
      <c r="D81" s="34"/>
      <c r="E81" s="34"/>
      <c r="F81" s="34"/>
      <c r="G81" s="34"/>
      <c r="H81" s="34"/>
      <c r="I81" s="33"/>
    </row>
    <row r="82" spans="1:9" ht="15.75">
      <c r="D82" s="5"/>
      <c r="E82" s="5"/>
      <c r="F82" s="5"/>
      <c r="G82" s="5"/>
      <c r="H82" s="5"/>
      <c r="I82" s="15"/>
    </row>
    <row r="83" spans="1:9">
      <c r="A83" s="27"/>
      <c r="B83" s="27"/>
      <c r="C83" s="27"/>
      <c r="D83" s="27"/>
      <c r="E83" s="27"/>
      <c r="F83" s="27"/>
      <c r="G83" s="27"/>
      <c r="H83" s="27"/>
      <c r="I83" s="27"/>
    </row>
    <row r="84" spans="1:9">
      <c r="A84" s="26"/>
      <c r="B84" s="26"/>
      <c r="C84" s="26"/>
      <c r="D84" s="26"/>
      <c r="E84" s="26"/>
      <c r="F84" s="26"/>
      <c r="G84" s="26"/>
      <c r="H84" s="26"/>
      <c r="I84" s="26"/>
    </row>
    <row r="85" spans="1:9" ht="15.75">
      <c r="D85" s="12"/>
      <c r="E85" s="12"/>
      <c r="F85" s="12"/>
      <c r="G85" s="12"/>
      <c r="H85" s="12"/>
      <c r="I85" s="15"/>
    </row>
    <row r="86" spans="1:9">
      <c r="A86" s="27"/>
      <c r="B86" s="27"/>
      <c r="C86" s="27"/>
      <c r="D86" s="27"/>
      <c r="E86" s="27"/>
      <c r="F86" s="27"/>
      <c r="G86" s="27"/>
      <c r="H86" s="27"/>
      <c r="I86" s="27"/>
    </row>
    <row r="87" spans="1:9">
      <c r="A87" s="26"/>
      <c r="B87" s="26"/>
      <c r="C87" s="26"/>
      <c r="D87" s="26"/>
      <c r="E87" s="26"/>
      <c r="F87" s="26"/>
      <c r="G87" s="26"/>
      <c r="H87" s="26"/>
      <c r="I87" s="26"/>
    </row>
  </sheetData>
  <mergeCells count="1">
    <mergeCell ref="D12:G12"/>
  </mergeCells>
  <phoneticPr fontId="0" type="noConversion"/>
  <printOptions horizontalCentered="1"/>
  <pageMargins left="0.5" right="0.5" top="0.5" bottom="0.55000000000000004" header="0" footer="0"/>
  <pageSetup scale="76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OutlineSymbols="0" zoomScaleNormal="100" workbookViewId="0">
      <selection activeCell="J2" sqref="J2"/>
    </sheetView>
  </sheetViews>
  <sheetFormatPr defaultColWidth="9.77734375" defaultRowHeight="15"/>
  <cols>
    <col min="1" max="1" width="26.5546875" style="13" customWidth="1"/>
    <col min="2" max="2" width="1.5546875" style="13" customWidth="1"/>
    <col min="3" max="16384" width="9.77734375" style="13"/>
  </cols>
  <sheetData>
    <row r="1" spans="1:12" ht="15.75">
      <c r="J1" s="1" t="str">
        <f>+'DCP-9, P 1'!F1</f>
        <v>Exh. DCP-9</v>
      </c>
    </row>
    <row r="2" spans="1:12" ht="15.75">
      <c r="J2" s="137" t="s">
        <v>304</v>
      </c>
    </row>
    <row r="3" spans="1:12" ht="15.75">
      <c r="J3" s="1" t="s">
        <v>105</v>
      </c>
    </row>
    <row r="4" spans="1:12" ht="15.75">
      <c r="J4" s="1"/>
    </row>
    <row r="5" spans="1:12" ht="15.75">
      <c r="K5" s="1"/>
    </row>
    <row r="6" spans="1:12" ht="15.75">
      <c r="K6" s="1"/>
    </row>
    <row r="7" spans="1:12" ht="20.25">
      <c r="A7" s="310" t="str">
        <f>'DCP-9, P 1'!A7</f>
        <v>PROXY COMPANIES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</row>
    <row r="8" spans="1:12" ht="20.25">
      <c r="A8" s="310" t="s">
        <v>29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</row>
    <row r="10" spans="1:12" ht="15.75" thickBot="1"/>
    <row r="11" spans="1:12" ht="15.75" thickTop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ht="15.75">
      <c r="A12" s="209" t="str">
        <f>'DCP-9, P 1'!A13</f>
        <v>COMPANY</v>
      </c>
      <c r="B12" s="1"/>
      <c r="C12" s="209">
        <v>2012</v>
      </c>
      <c r="D12" s="209">
        <v>2013</v>
      </c>
      <c r="E12" s="209">
        <v>2014</v>
      </c>
      <c r="F12" s="209">
        <v>2015</v>
      </c>
      <c r="G12" s="209">
        <v>2016</v>
      </c>
      <c r="H12" s="209" t="s">
        <v>31</v>
      </c>
      <c r="I12" s="209">
        <v>2017</v>
      </c>
      <c r="J12" s="209">
        <v>2018</v>
      </c>
      <c r="K12" s="209" t="s">
        <v>267</v>
      </c>
      <c r="L12" s="209" t="s">
        <v>31</v>
      </c>
    </row>
    <row r="14" spans="1:12" ht="15.75" thickTop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6" spans="1:12" ht="15.75">
      <c r="A16" s="24" t="str">
        <f>'DCP-9, P 1'!A16</f>
        <v>Parcell Proxy Group</v>
      </c>
    </row>
    <row r="18" spans="1:12">
      <c r="A18" s="7" t="str">
        <f>+'DCP-9, P 1'!A18</f>
        <v>ALLETE</v>
      </c>
      <c r="B18" s="7"/>
      <c r="C18" s="6">
        <v>2.3E-2</v>
      </c>
      <c r="D18" s="6">
        <v>2.1999999999999999E-2</v>
      </c>
      <c r="E18" s="6">
        <v>2.5000000000000001E-2</v>
      </c>
      <c r="F18" s="6">
        <v>3.5999999999999997E-2</v>
      </c>
      <c r="G18" s="6">
        <v>2.8000000000000001E-2</v>
      </c>
      <c r="H18" s="6">
        <f>AVERAGE(C18:G18)</f>
        <v>2.6800000000000001E-2</v>
      </c>
      <c r="I18" s="6">
        <v>0.03</v>
      </c>
      <c r="J18" s="6">
        <v>0.03</v>
      </c>
      <c r="K18" s="6">
        <v>3.5000000000000003E-2</v>
      </c>
      <c r="L18" s="6">
        <f>AVERAGE(I18:K18)</f>
        <v>3.1666666666666669E-2</v>
      </c>
    </row>
    <row r="19" spans="1:12">
      <c r="A19" s="7" t="str">
        <f>+'DCP-9, P 1'!A19</f>
        <v>Alliant Energy</v>
      </c>
      <c r="B19" s="7"/>
      <c r="C19" s="6">
        <v>3.9E-2</v>
      </c>
      <c r="D19" s="6">
        <v>4.9000000000000002E-2</v>
      </c>
      <c r="E19" s="6">
        <v>4.2999999999999997E-2</v>
      </c>
      <c r="F19" s="6">
        <v>3.5999999999999997E-2</v>
      </c>
      <c r="G19" s="6">
        <v>2.8000000000000001E-2</v>
      </c>
      <c r="H19" s="6">
        <f t="shared" ref="H19:H33" si="0">AVERAGE(C19:G19)</f>
        <v>3.9E-2</v>
      </c>
      <c r="I19" s="6">
        <v>0.04</v>
      </c>
      <c r="J19" s="6">
        <v>4.4999999999999998E-2</v>
      </c>
      <c r="K19" s="6">
        <v>0.05</v>
      </c>
      <c r="L19" s="6">
        <f t="shared" ref="L19:L33" si="1">AVERAGE(I19:K19)</f>
        <v>4.5000000000000005E-2</v>
      </c>
    </row>
    <row r="20" spans="1:12">
      <c r="A20" s="7" t="str">
        <f>+'DCP-9, P 1'!A20</f>
        <v>Ameren Corp</v>
      </c>
      <c r="B20" s="7"/>
      <c r="C20" s="6">
        <v>0.03</v>
      </c>
      <c r="D20" s="6">
        <v>1.9E-2</v>
      </c>
      <c r="E20" s="6">
        <v>2.9000000000000001E-2</v>
      </c>
      <c r="F20" s="6">
        <v>2.5000000000000001E-2</v>
      </c>
      <c r="G20" s="6">
        <v>3.3000000000000002E-2</v>
      </c>
      <c r="H20" s="6">
        <f t="shared" si="0"/>
        <v>2.7200000000000002E-2</v>
      </c>
      <c r="I20" s="6">
        <v>3.5000000000000003E-2</v>
      </c>
      <c r="J20" s="6">
        <v>0.04</v>
      </c>
      <c r="K20" s="6">
        <v>0.04</v>
      </c>
      <c r="L20" s="6">
        <f t="shared" si="1"/>
        <v>3.8333333333333337E-2</v>
      </c>
    </row>
    <row r="21" spans="1:12">
      <c r="A21" s="7" t="str">
        <f>+'DCP-9, P 1'!A21</f>
        <v>Avista</v>
      </c>
      <c r="B21" s="7"/>
      <c r="C21" s="6">
        <v>8.0000000000000002E-3</v>
      </c>
      <c r="D21" s="6">
        <v>2.9000000000000001E-2</v>
      </c>
      <c r="E21" s="6">
        <v>2.4E-2</v>
      </c>
      <c r="F21" s="6">
        <v>2.3E-2</v>
      </c>
      <c r="G21" s="6">
        <v>0.03</v>
      </c>
      <c r="H21" s="6">
        <f t="shared" si="0"/>
        <v>2.2800000000000001E-2</v>
      </c>
      <c r="I21" s="6">
        <v>0.02</v>
      </c>
      <c r="J21" s="6">
        <v>0.02</v>
      </c>
      <c r="K21" s="6">
        <v>2.5000000000000001E-2</v>
      </c>
      <c r="L21" s="6">
        <f t="shared" si="1"/>
        <v>2.1666666666666667E-2</v>
      </c>
    </row>
    <row r="22" spans="1:12">
      <c r="A22" s="7" t="str">
        <f>+'DCP-9, P 1'!A22</f>
        <v>Black Hills Corp</v>
      </c>
      <c r="B22" s="7"/>
      <c r="C22" s="6">
        <v>1.7999999999999999E-2</v>
      </c>
      <c r="D22" s="6">
        <v>3.6999999999999998E-2</v>
      </c>
      <c r="E22" s="6">
        <v>4.2999999999999997E-2</v>
      </c>
      <c r="F22" s="6">
        <v>3.7999999999999999E-2</v>
      </c>
      <c r="G22" s="6">
        <v>3.3000000000000002E-2</v>
      </c>
      <c r="H22" s="6">
        <f t="shared" si="0"/>
        <v>3.3799999999999997E-2</v>
      </c>
      <c r="I22" s="6">
        <v>5.5E-2</v>
      </c>
      <c r="J22" s="6">
        <v>4.4999999999999998E-2</v>
      </c>
      <c r="K22" s="6">
        <v>0.05</v>
      </c>
      <c r="L22" s="6">
        <f t="shared" si="1"/>
        <v>5.000000000000001E-2</v>
      </c>
    </row>
    <row r="23" spans="1:12">
      <c r="A23" s="7" t="str">
        <f>+'DCP-9, P 1'!A23</f>
        <v>El Paso Electric</v>
      </c>
      <c r="B23" s="7"/>
      <c r="C23" s="6">
        <v>6.3E-2</v>
      </c>
      <c r="D23" s="6">
        <v>4.9000000000000002E-2</v>
      </c>
      <c r="E23" s="6">
        <v>4.8000000000000001E-2</v>
      </c>
      <c r="F23" s="6">
        <v>3.4000000000000002E-2</v>
      </c>
      <c r="G23" s="6">
        <v>4.3999999999999997E-2</v>
      </c>
      <c r="H23" s="6">
        <f t="shared" si="0"/>
        <v>4.7599999999999996E-2</v>
      </c>
      <c r="I23" s="6">
        <v>4.4999999999999998E-2</v>
      </c>
      <c r="J23" s="6">
        <v>4.4999999999999998E-2</v>
      </c>
      <c r="K23" s="6">
        <v>0.04</v>
      </c>
      <c r="L23" s="6">
        <f t="shared" si="1"/>
        <v>4.3333333333333335E-2</v>
      </c>
    </row>
    <row r="24" spans="1:12">
      <c r="A24" s="7" t="str">
        <f>+'DCP-9, P 1'!A24</f>
        <v>Hawaiian Electric Industries</v>
      </c>
      <c r="B24" s="7"/>
      <c r="C24" s="6">
        <v>4.2000000000000003E-2</v>
      </c>
      <c r="D24" s="6">
        <v>3.6999999999999998E-2</v>
      </c>
      <c r="E24" s="6">
        <v>2.3E-2</v>
      </c>
      <c r="F24" s="6">
        <v>1.4999999999999999E-2</v>
      </c>
      <c r="G24" s="6">
        <v>6.3E-2</v>
      </c>
      <c r="H24" s="6">
        <f t="shared" si="0"/>
        <v>3.5999999999999997E-2</v>
      </c>
      <c r="I24" s="6">
        <v>0.02</v>
      </c>
      <c r="J24" s="6">
        <v>2.5000000000000001E-2</v>
      </c>
      <c r="K24" s="6">
        <v>0.03</v>
      </c>
      <c r="L24" s="6">
        <f t="shared" si="1"/>
        <v>2.4999999999999998E-2</v>
      </c>
    </row>
    <row r="25" spans="1:12">
      <c r="A25" s="7" t="str">
        <f>+'DCP-9, P 1'!A25</f>
        <v>IDACORP</v>
      </c>
      <c r="B25" s="7"/>
      <c r="C25" s="6">
        <v>5.7000000000000002E-2</v>
      </c>
      <c r="D25" s="6">
        <v>5.6000000000000001E-2</v>
      </c>
      <c r="E25" s="6">
        <v>5.3999999999999999E-2</v>
      </c>
      <c r="F25" s="6">
        <v>4.8000000000000001E-2</v>
      </c>
      <c r="G25" s="6">
        <v>4.2999999999999997E-2</v>
      </c>
      <c r="H25" s="6">
        <f t="shared" si="0"/>
        <v>5.16E-2</v>
      </c>
      <c r="I25" s="6">
        <v>0.04</v>
      </c>
      <c r="J25" s="6">
        <v>0.04</v>
      </c>
      <c r="K25" s="6">
        <v>3.5000000000000003E-2</v>
      </c>
      <c r="L25" s="6">
        <f t="shared" si="1"/>
        <v>3.8333333333333337E-2</v>
      </c>
    </row>
    <row r="26" spans="1:12">
      <c r="A26" s="7" t="str">
        <f>+'DCP-9, P 1'!A26</f>
        <v>Northwestern Corp</v>
      </c>
      <c r="B26" s="7"/>
      <c r="C26" s="6">
        <v>3.2000000000000001E-2</v>
      </c>
      <c r="D26" s="6">
        <v>3.5000000000000003E-2</v>
      </c>
      <c r="E26" s="6">
        <v>3.7999999999999999E-2</v>
      </c>
      <c r="F26" s="6">
        <v>0.03</v>
      </c>
      <c r="G26" s="6">
        <v>4.1000000000000002E-2</v>
      </c>
      <c r="H26" s="6">
        <f t="shared" si="0"/>
        <v>3.5200000000000002E-2</v>
      </c>
      <c r="I26" s="6">
        <v>3.5000000000000003E-2</v>
      </c>
      <c r="J26" s="6">
        <v>3.5000000000000003E-2</v>
      </c>
      <c r="K26" s="6">
        <v>3.5000000000000003E-2</v>
      </c>
      <c r="L26" s="6">
        <f t="shared" si="1"/>
        <v>3.5000000000000003E-2</v>
      </c>
    </row>
    <row r="27" spans="1:12">
      <c r="A27" s="7" t="str">
        <f>+'DCP-9, P 1'!A27</f>
        <v>OGE Energy Corp</v>
      </c>
      <c r="B27" s="7"/>
      <c r="C27" s="6">
        <v>7.1999999999999995E-2</v>
      </c>
      <c r="D27" s="6">
        <v>7.2999999999999995E-2</v>
      </c>
      <c r="E27" s="6">
        <v>6.5000000000000002E-2</v>
      </c>
      <c r="F27" s="6">
        <v>0.04</v>
      </c>
      <c r="G27" s="6">
        <v>3.3000000000000002E-2</v>
      </c>
      <c r="H27" s="6">
        <f t="shared" si="0"/>
        <v>5.6600000000000004E-2</v>
      </c>
      <c r="I27" s="6">
        <v>4.4999999999999998E-2</v>
      </c>
      <c r="J27" s="6">
        <v>0.04</v>
      </c>
      <c r="K27" s="6">
        <v>3.5000000000000003E-2</v>
      </c>
      <c r="L27" s="6">
        <f t="shared" si="1"/>
        <v>0.04</v>
      </c>
    </row>
    <row r="28" spans="1:12">
      <c r="A28" s="7" t="str">
        <f>+'DCP-9, P 1'!A28</f>
        <v>Otter Tail Corp</v>
      </c>
      <c r="B28" s="7"/>
      <c r="C28" s="6">
        <v>0</v>
      </c>
      <c r="D28" s="6">
        <v>1.2E-2</v>
      </c>
      <c r="E28" s="6">
        <v>2.1999999999999999E-2</v>
      </c>
      <c r="F28" s="6">
        <v>0.02</v>
      </c>
      <c r="G28" s="6">
        <v>2.1000000000000001E-2</v>
      </c>
      <c r="H28" s="6">
        <f t="shared" si="0"/>
        <v>1.5000000000000003E-2</v>
      </c>
      <c r="I28" s="6">
        <v>0.02</v>
      </c>
      <c r="J28" s="6">
        <v>0.02</v>
      </c>
      <c r="K28" s="6">
        <v>3.5000000000000003E-2</v>
      </c>
      <c r="L28" s="6">
        <f t="shared" si="1"/>
        <v>2.5000000000000005E-2</v>
      </c>
    </row>
    <row r="29" spans="1:12">
      <c r="A29" s="7" t="str">
        <f>+'DCP-9, P 1'!A29</f>
        <v>Pinnacle West Capital Corp</v>
      </c>
      <c r="B29" s="7"/>
      <c r="C29" s="6">
        <v>4.1000000000000002E-2</v>
      </c>
      <c r="D29" s="6">
        <v>4.1000000000000002E-2</v>
      </c>
      <c r="E29" s="6">
        <v>3.5000000000000003E-2</v>
      </c>
      <c r="F29" s="6">
        <v>3.9E-2</v>
      </c>
      <c r="G29" s="6">
        <v>3.5000000000000003E-2</v>
      </c>
      <c r="H29" s="6">
        <f t="shared" si="0"/>
        <v>3.8199999999999998E-2</v>
      </c>
      <c r="I29" s="6">
        <v>3.5000000000000003E-2</v>
      </c>
      <c r="J29" s="6">
        <v>3.5000000000000003E-2</v>
      </c>
      <c r="K29" s="6">
        <v>0.04</v>
      </c>
      <c r="L29" s="6">
        <f t="shared" si="1"/>
        <v>3.6666666666666674E-2</v>
      </c>
    </row>
    <row r="30" spans="1:12">
      <c r="A30" s="7" t="str">
        <f>+'DCP-9, P 1'!A30</f>
        <v>Portland General Electric</v>
      </c>
      <c r="B30" s="7"/>
      <c r="C30" s="6">
        <v>3.5000000000000003E-2</v>
      </c>
      <c r="D30" s="6">
        <v>2.9000000000000001E-2</v>
      </c>
      <c r="E30" s="6">
        <v>4.5999999999999999E-2</v>
      </c>
      <c r="F30" s="6">
        <v>3.3000000000000002E-2</v>
      </c>
      <c r="G30" s="6">
        <v>3.5000000000000003E-2</v>
      </c>
      <c r="H30" s="6">
        <f t="shared" si="0"/>
        <v>3.5600000000000007E-2</v>
      </c>
      <c r="I30" s="6">
        <v>0.03</v>
      </c>
      <c r="J30" s="6">
        <v>0.03</v>
      </c>
      <c r="K30" s="6">
        <v>0.04</v>
      </c>
      <c r="L30" s="6">
        <f t="shared" si="1"/>
        <v>3.3333333333333333E-2</v>
      </c>
    </row>
    <row r="31" spans="1:12">
      <c r="A31" s="7" t="str">
        <f>+'DCP-9, P 1'!A31</f>
        <v>PNM Resources</v>
      </c>
      <c r="B31" s="7"/>
      <c r="C31" s="6">
        <v>3.7999999999999999E-2</v>
      </c>
      <c r="D31" s="6">
        <v>3.6999999999999998E-2</v>
      </c>
      <c r="E31" s="6">
        <v>3.2000000000000001E-2</v>
      </c>
      <c r="F31" s="6">
        <v>4.1000000000000002E-2</v>
      </c>
      <c r="G31" s="6">
        <v>3.6999999999999998E-2</v>
      </c>
      <c r="H31" s="6">
        <f t="shared" si="0"/>
        <v>3.6999999999999998E-2</v>
      </c>
      <c r="I31" s="6">
        <v>3.5000000000000003E-2</v>
      </c>
      <c r="J31" s="6">
        <v>3.5000000000000003E-2</v>
      </c>
      <c r="K31" s="6">
        <v>3.5000000000000003E-2</v>
      </c>
      <c r="L31" s="6">
        <f t="shared" si="1"/>
        <v>3.5000000000000003E-2</v>
      </c>
    </row>
    <row r="32" spans="1:12">
      <c r="A32" s="7" t="str">
        <f>+'DCP-9, P 1'!A32</f>
        <v>SCANA Corp.</v>
      </c>
      <c r="B32" s="7"/>
      <c r="C32" s="6">
        <v>3.9E-2</v>
      </c>
      <c r="D32" s="6">
        <v>4.1000000000000002E-2</v>
      </c>
      <c r="E32" s="6">
        <v>4.9000000000000002E-2</v>
      </c>
      <c r="F32" s="6">
        <v>4.2999999999999997E-2</v>
      </c>
      <c r="G32" s="6">
        <v>4.7E-2</v>
      </c>
      <c r="H32" s="6">
        <f t="shared" si="0"/>
        <v>4.3799999999999992E-2</v>
      </c>
      <c r="I32" s="6">
        <v>0.04</v>
      </c>
      <c r="J32" s="6">
        <v>0.04</v>
      </c>
      <c r="K32" s="6">
        <v>4.4999999999999998E-2</v>
      </c>
      <c r="L32" s="6">
        <f t="shared" si="1"/>
        <v>4.1666666666666664E-2</v>
      </c>
    </row>
    <row r="33" spans="1:12">
      <c r="A33" s="7" t="str">
        <f>+'DCP-9, P 1'!A33</f>
        <v>Vectren</v>
      </c>
      <c r="B33" s="7"/>
      <c r="C33" s="6">
        <v>2.9000000000000001E-2</v>
      </c>
      <c r="D33" s="6">
        <v>1.2E-2</v>
      </c>
      <c r="E33" s="6">
        <v>2.9000000000000001E-2</v>
      </c>
      <c r="F33" s="6">
        <v>4.2000000000000003E-2</v>
      </c>
      <c r="G33" s="6">
        <v>4.3999999999999997E-2</v>
      </c>
      <c r="H33" s="6">
        <f t="shared" si="0"/>
        <v>3.1200000000000006E-2</v>
      </c>
      <c r="I33" s="6">
        <v>4.4999999999999998E-2</v>
      </c>
      <c r="J33" s="6">
        <v>4.4999999999999998E-2</v>
      </c>
      <c r="K33" s="6">
        <v>5.5E-2</v>
      </c>
      <c r="L33" s="6">
        <f t="shared" si="1"/>
        <v>4.8333333333333332E-2</v>
      </c>
    </row>
    <row r="34" spans="1:12">
      <c r="A34" s="7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>
      <c r="A35" s="116" t="s">
        <v>31</v>
      </c>
      <c r="B35" s="7"/>
      <c r="C35" s="6"/>
      <c r="D35" s="6"/>
      <c r="E35" s="6"/>
      <c r="F35" s="6"/>
      <c r="G35" s="6"/>
      <c r="H35" s="15">
        <f>+AVERAGE(H18:H33)</f>
        <v>3.6087500000000002E-2</v>
      </c>
      <c r="I35" s="15"/>
      <c r="J35" s="15"/>
      <c r="K35" s="15"/>
      <c r="L35" s="15">
        <f>+AVERAGE(L18:L33)</f>
        <v>3.6770833333333336E-2</v>
      </c>
    </row>
    <row r="36" spans="1:12">
      <c r="A36" s="41"/>
      <c r="B36" s="41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31.5" customHeight="1">
      <c r="A37" s="110" t="str">
        <f>+'DCP-9, P 1'!A37</f>
        <v>Morin Proxy Group</v>
      </c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>
      <c r="A38" s="7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>
      <c r="A39" s="7" t="str">
        <f>+'DCP-9, P 1'!A39</f>
        <v>Alliant Energy</v>
      </c>
      <c r="B39" s="7"/>
      <c r="C39" s="6">
        <f t="shared" ref="C39:G41" si="2">+C19</f>
        <v>3.9E-2</v>
      </c>
      <c r="D39" s="6">
        <f t="shared" si="2"/>
        <v>4.9000000000000002E-2</v>
      </c>
      <c r="E39" s="6">
        <f t="shared" si="2"/>
        <v>4.2999999999999997E-2</v>
      </c>
      <c r="F39" s="6">
        <f t="shared" si="2"/>
        <v>3.5999999999999997E-2</v>
      </c>
      <c r="G39" s="6">
        <f t="shared" si="2"/>
        <v>2.8000000000000001E-2</v>
      </c>
      <c r="H39" s="6">
        <f t="shared" ref="H39:H56" si="3">AVERAGE(C39:G39)</f>
        <v>3.9E-2</v>
      </c>
      <c r="I39" s="6">
        <f t="shared" ref="I39:K41" si="4">+I19</f>
        <v>0.04</v>
      </c>
      <c r="J39" s="6">
        <f t="shared" si="4"/>
        <v>4.4999999999999998E-2</v>
      </c>
      <c r="K39" s="6">
        <f t="shared" si="4"/>
        <v>0.05</v>
      </c>
      <c r="L39" s="6">
        <f t="shared" ref="L39:L56" si="5">AVERAGE(I39:K39)</f>
        <v>4.5000000000000005E-2</v>
      </c>
    </row>
    <row r="40" spans="1:12">
      <c r="A40" s="7" t="str">
        <f>+'DCP-9, P 1'!A40</f>
        <v>Ameren Corp</v>
      </c>
      <c r="B40" s="7"/>
      <c r="C40" s="6">
        <f t="shared" si="2"/>
        <v>0.03</v>
      </c>
      <c r="D40" s="6">
        <f t="shared" si="2"/>
        <v>1.9E-2</v>
      </c>
      <c r="E40" s="6">
        <f t="shared" si="2"/>
        <v>2.9000000000000001E-2</v>
      </c>
      <c r="F40" s="6">
        <f t="shared" si="2"/>
        <v>2.5000000000000001E-2</v>
      </c>
      <c r="G40" s="6">
        <f t="shared" si="2"/>
        <v>3.3000000000000002E-2</v>
      </c>
      <c r="H40" s="6">
        <f t="shared" si="3"/>
        <v>2.7200000000000002E-2</v>
      </c>
      <c r="I40" s="6">
        <f t="shared" si="4"/>
        <v>3.5000000000000003E-2</v>
      </c>
      <c r="J40" s="6">
        <f t="shared" si="4"/>
        <v>0.04</v>
      </c>
      <c r="K40" s="6">
        <f t="shared" si="4"/>
        <v>0.04</v>
      </c>
      <c r="L40" s="6">
        <f t="shared" si="5"/>
        <v>3.8333333333333337E-2</v>
      </c>
    </row>
    <row r="41" spans="1:12">
      <c r="A41" s="7" t="str">
        <f>+'DCP-9, P 1'!A41</f>
        <v>Avista Corp</v>
      </c>
      <c r="B41" s="7"/>
      <c r="C41" s="6">
        <f t="shared" si="2"/>
        <v>8.0000000000000002E-3</v>
      </c>
      <c r="D41" s="6">
        <f t="shared" si="2"/>
        <v>2.9000000000000001E-2</v>
      </c>
      <c r="E41" s="6">
        <f t="shared" si="2"/>
        <v>2.4E-2</v>
      </c>
      <c r="F41" s="6">
        <f t="shared" si="2"/>
        <v>2.3E-2</v>
      </c>
      <c r="G41" s="6">
        <f t="shared" si="2"/>
        <v>0.03</v>
      </c>
      <c r="H41" s="6">
        <f t="shared" si="3"/>
        <v>2.2800000000000001E-2</v>
      </c>
      <c r="I41" s="6">
        <f t="shared" si="4"/>
        <v>0.02</v>
      </c>
      <c r="J41" s="6">
        <f t="shared" si="4"/>
        <v>0.02</v>
      </c>
      <c r="K41" s="6">
        <f t="shared" si="4"/>
        <v>2.5000000000000001E-2</v>
      </c>
      <c r="L41" s="6">
        <f t="shared" si="5"/>
        <v>2.1666666666666667E-2</v>
      </c>
    </row>
    <row r="42" spans="1:12">
      <c r="A42" s="7" t="str">
        <f>+'DCP-9, P 1'!A42</f>
        <v>CenterPoint Energy</v>
      </c>
      <c r="B42" s="7"/>
      <c r="C42" s="6">
        <v>5.5E-2</v>
      </c>
      <c r="D42" s="6">
        <v>4.2000000000000003E-2</v>
      </c>
      <c r="E42" s="6">
        <v>4.4999999999999998E-2</v>
      </c>
      <c r="F42" s="6">
        <v>1.0999999999999999E-2</v>
      </c>
      <c r="G42" s="6">
        <v>0</v>
      </c>
      <c r="H42" s="6">
        <f t="shared" si="3"/>
        <v>3.0600000000000006E-2</v>
      </c>
      <c r="I42" s="6">
        <v>0.03</v>
      </c>
      <c r="J42" s="6">
        <v>3.5000000000000003E-2</v>
      </c>
      <c r="K42" s="6">
        <v>4.4999999999999998E-2</v>
      </c>
      <c r="L42" s="6">
        <f t="shared" si="5"/>
        <v>3.6666666666666667E-2</v>
      </c>
    </row>
    <row r="43" spans="1:12">
      <c r="A43" s="7" t="str">
        <f>+'DCP-9, P 1'!A43</f>
        <v>Chesapeake Utilities</v>
      </c>
      <c r="B43" s="7"/>
      <c r="C43" s="6">
        <v>6.4000000000000001E-2</v>
      </c>
      <c r="D43" s="6">
        <v>7.0999999999999994E-2</v>
      </c>
      <c r="E43" s="6">
        <v>7.3999999999999996E-2</v>
      </c>
      <c r="F43" s="6">
        <v>6.8000000000000005E-2</v>
      </c>
      <c r="G43" s="6">
        <v>0.05</v>
      </c>
      <c r="H43" s="6">
        <f t="shared" si="3"/>
        <v>6.54E-2</v>
      </c>
      <c r="I43" s="6">
        <v>5.5E-2</v>
      </c>
      <c r="J43" s="6">
        <v>0.06</v>
      </c>
      <c r="K43" s="6">
        <v>0.08</v>
      </c>
      <c r="L43" s="6">
        <f t="shared" si="5"/>
        <v>6.5000000000000002E-2</v>
      </c>
    </row>
    <row r="44" spans="1:12">
      <c r="A44" s="7" t="str">
        <f>+'DCP-9, P 1'!A44</f>
        <v>CMS Energy</v>
      </c>
      <c r="B44" s="7"/>
      <c r="C44" s="6">
        <v>0.05</v>
      </c>
      <c r="D44" s="6">
        <v>5.1999999999999998E-2</v>
      </c>
      <c r="E44" s="6">
        <v>0.05</v>
      </c>
      <c r="F44" s="6">
        <v>5.1999999999999998E-2</v>
      </c>
      <c r="G44" s="6">
        <v>4.8000000000000001E-2</v>
      </c>
      <c r="H44" s="6">
        <f t="shared" si="3"/>
        <v>5.04E-2</v>
      </c>
      <c r="I44" s="6">
        <v>0.05</v>
      </c>
      <c r="J44" s="6">
        <v>0.05</v>
      </c>
      <c r="K44" s="6">
        <v>0.05</v>
      </c>
      <c r="L44" s="6">
        <f t="shared" si="5"/>
        <v>5.000000000000001E-2</v>
      </c>
    </row>
    <row r="45" spans="1:12">
      <c r="A45" s="7" t="str">
        <f>+'DCP-9, P 1'!A45</f>
        <v>Consolidated Edison</v>
      </c>
      <c r="B45" s="7"/>
      <c r="C45" s="6">
        <v>3.5999999999999997E-2</v>
      </c>
      <c r="D45" s="6">
        <v>3.5999999999999997E-2</v>
      </c>
      <c r="E45" s="6">
        <v>2.5999999999999999E-2</v>
      </c>
      <c r="F45" s="6">
        <v>3.5000000000000003E-2</v>
      </c>
      <c r="G45" s="6">
        <v>0.03</v>
      </c>
      <c r="H45" s="6">
        <f t="shared" si="3"/>
        <v>3.2600000000000004E-2</v>
      </c>
      <c r="I45" s="6">
        <v>2.5000000000000001E-2</v>
      </c>
      <c r="J45" s="6">
        <v>0.03</v>
      </c>
      <c r="K45" s="6">
        <v>0.03</v>
      </c>
      <c r="L45" s="6">
        <f t="shared" si="5"/>
        <v>2.8333333333333332E-2</v>
      </c>
    </row>
    <row r="46" spans="1:12">
      <c r="A46" s="7" t="str">
        <f>+'DCP-9, P 1'!A46</f>
        <v>DTE Energy</v>
      </c>
      <c r="B46" s="7"/>
      <c r="C46" s="6">
        <v>3.5000000000000003E-2</v>
      </c>
      <c r="D46" s="6">
        <v>2.7E-2</v>
      </c>
      <c r="E46" s="6">
        <v>5.1999999999999998E-2</v>
      </c>
      <c r="F46" s="6">
        <v>3.4000000000000002E-2</v>
      </c>
      <c r="G46" s="6">
        <v>3.6999999999999998E-2</v>
      </c>
      <c r="H46" s="6">
        <f t="shared" si="3"/>
        <v>3.6999999999999998E-2</v>
      </c>
      <c r="I46" s="6">
        <v>0.04</v>
      </c>
      <c r="J46" s="6">
        <v>0.04</v>
      </c>
      <c r="K46" s="6">
        <v>3.5000000000000003E-2</v>
      </c>
      <c r="L46" s="6">
        <f t="shared" si="5"/>
        <v>3.8333333333333337E-2</v>
      </c>
    </row>
    <row r="47" spans="1:12">
      <c r="A47" s="7" t="str">
        <f>+'DCP-9, P 1'!A47</f>
        <v>Eversource Energy</v>
      </c>
      <c r="B47" s="7"/>
      <c r="C47" s="6">
        <v>1.6E-2</v>
      </c>
      <c r="D47" s="6">
        <v>3.4000000000000002E-2</v>
      </c>
      <c r="E47" s="6">
        <v>3.5000000000000003E-2</v>
      </c>
      <c r="F47" s="6">
        <v>3.4000000000000002E-2</v>
      </c>
      <c r="G47" s="6">
        <v>3.5000000000000003E-2</v>
      </c>
      <c r="H47" s="6">
        <f t="shared" si="3"/>
        <v>3.0800000000000004E-2</v>
      </c>
      <c r="I47" s="6">
        <v>3.5000000000000003E-2</v>
      </c>
      <c r="J47" s="6">
        <v>3.5000000000000003E-2</v>
      </c>
      <c r="K47" s="6">
        <v>4.4999999999999998E-2</v>
      </c>
      <c r="L47" s="6">
        <f t="shared" si="5"/>
        <v>3.8333333333333337E-2</v>
      </c>
    </row>
    <row r="48" spans="1:12">
      <c r="A48" s="7" t="str">
        <f>+'DCP-9, P 1'!A48</f>
        <v>MGE Energy</v>
      </c>
      <c r="B48" s="7"/>
      <c r="C48" s="6">
        <v>4.9000000000000002E-2</v>
      </c>
      <c r="D48" s="6">
        <v>6.0999999999999999E-2</v>
      </c>
      <c r="E48" s="6">
        <v>6.4000000000000001E-2</v>
      </c>
      <c r="F48" s="6">
        <v>4.4999999999999998E-2</v>
      </c>
      <c r="G48" s="6">
        <v>4.7E-2</v>
      </c>
      <c r="H48" s="6">
        <f t="shared" si="3"/>
        <v>5.319999999999999E-2</v>
      </c>
      <c r="I48" s="6">
        <v>0.05</v>
      </c>
      <c r="J48" s="6">
        <v>0.05</v>
      </c>
      <c r="K48" s="6">
        <v>7.0000000000000007E-2</v>
      </c>
      <c r="L48" s="6">
        <f t="shared" si="5"/>
        <v>5.6666666666666671E-2</v>
      </c>
    </row>
    <row r="49" spans="1:12">
      <c r="A49" s="7" t="str">
        <f>+'DCP-9, P 1'!A49</f>
        <v>NorthWestern Corp</v>
      </c>
      <c r="B49" s="7"/>
      <c r="C49" s="6">
        <f>+C26</f>
        <v>3.2000000000000001E-2</v>
      </c>
      <c r="D49" s="6">
        <f t="shared" ref="D49:K49" si="6">+D26</f>
        <v>3.5000000000000003E-2</v>
      </c>
      <c r="E49" s="6">
        <f t="shared" si="6"/>
        <v>3.7999999999999999E-2</v>
      </c>
      <c r="F49" s="6">
        <f t="shared" si="6"/>
        <v>0.03</v>
      </c>
      <c r="G49" s="6">
        <f t="shared" si="6"/>
        <v>4.1000000000000002E-2</v>
      </c>
      <c r="H49" s="6">
        <f t="shared" si="3"/>
        <v>3.5200000000000002E-2</v>
      </c>
      <c r="I49" s="6">
        <f t="shared" si="6"/>
        <v>3.5000000000000003E-2</v>
      </c>
      <c r="J49" s="6">
        <f t="shared" si="6"/>
        <v>3.5000000000000003E-2</v>
      </c>
      <c r="K49" s="6">
        <f t="shared" si="6"/>
        <v>3.5000000000000003E-2</v>
      </c>
      <c r="L49" s="6">
        <f t="shared" si="5"/>
        <v>3.5000000000000003E-2</v>
      </c>
    </row>
    <row r="50" spans="1:12">
      <c r="A50" s="7" t="str">
        <f>+'DCP-9, P 1'!A50</f>
        <v>PG&amp;E Corp</v>
      </c>
      <c r="B50" s="7"/>
      <c r="C50" s="6">
        <v>0.01</v>
      </c>
      <c r="D50" s="6">
        <v>2E-3</v>
      </c>
      <c r="E50" s="6">
        <v>3.9E-2</v>
      </c>
      <c r="F50" s="6">
        <v>7.0000000000000001E-3</v>
      </c>
      <c r="G50" s="6">
        <v>2.8000000000000001E-2</v>
      </c>
      <c r="H50" s="6">
        <f t="shared" si="3"/>
        <v>1.72E-2</v>
      </c>
      <c r="I50" s="6">
        <v>0.04</v>
      </c>
      <c r="J50" s="6">
        <v>0.04</v>
      </c>
      <c r="K50" s="6">
        <v>0.04</v>
      </c>
      <c r="L50" s="6">
        <f t="shared" si="5"/>
        <v>0.04</v>
      </c>
    </row>
    <row r="51" spans="1:12">
      <c r="A51" s="7" t="str">
        <f>+'DCP-9, P 1'!A51</f>
        <v>Public Service Enterprise</v>
      </c>
      <c r="B51" s="7"/>
      <c r="C51" s="6">
        <v>4.8000000000000001E-2</v>
      </c>
      <c r="D51" s="6">
        <v>4.3999999999999997E-2</v>
      </c>
      <c r="E51" s="6">
        <v>6.3E-2</v>
      </c>
      <c r="F51" s="6">
        <v>6.8000000000000005E-2</v>
      </c>
      <c r="G51" s="6">
        <v>4.5999999999999999E-2</v>
      </c>
      <c r="H51" s="6">
        <f t="shared" si="3"/>
        <v>5.3800000000000001E-2</v>
      </c>
      <c r="I51" s="6">
        <v>4.4999999999999998E-2</v>
      </c>
      <c r="J51" s="6">
        <v>0.04</v>
      </c>
      <c r="K51" s="6">
        <v>4.4999999999999998E-2</v>
      </c>
      <c r="L51" s="6">
        <f t="shared" si="5"/>
        <v>4.3333333333333335E-2</v>
      </c>
    </row>
    <row r="52" spans="1:12">
      <c r="A52" s="7" t="str">
        <f>+'DCP-9, P 1'!A52</f>
        <v>SCANA Corp</v>
      </c>
      <c r="B52" s="7"/>
      <c r="C52" s="6">
        <f>+C32</f>
        <v>3.9E-2</v>
      </c>
      <c r="D52" s="6">
        <f t="shared" ref="D52:K52" si="7">+D32</f>
        <v>4.1000000000000002E-2</v>
      </c>
      <c r="E52" s="6">
        <f t="shared" si="7"/>
        <v>4.9000000000000002E-2</v>
      </c>
      <c r="F52" s="6">
        <f t="shared" si="7"/>
        <v>4.2999999999999997E-2</v>
      </c>
      <c r="G52" s="6">
        <f t="shared" si="7"/>
        <v>4.7E-2</v>
      </c>
      <c r="H52" s="6">
        <f t="shared" si="3"/>
        <v>4.3799999999999992E-2</v>
      </c>
      <c r="I52" s="6">
        <f t="shared" si="7"/>
        <v>0.04</v>
      </c>
      <c r="J52" s="6">
        <f t="shared" si="7"/>
        <v>0.04</v>
      </c>
      <c r="K52" s="6">
        <f t="shared" si="7"/>
        <v>4.4999999999999998E-2</v>
      </c>
      <c r="L52" s="6">
        <f t="shared" si="5"/>
        <v>4.1666666666666664E-2</v>
      </c>
    </row>
    <row r="53" spans="1:12">
      <c r="A53" s="7" t="str">
        <f>+'DCP-9, P 1'!A53</f>
        <v>Sempra Energy</v>
      </c>
      <c r="B53" s="7"/>
      <c r="C53" s="6">
        <v>5.0999999999999997E-2</v>
      </c>
      <c r="D53" s="6">
        <v>4.1000000000000002E-2</v>
      </c>
      <c r="E53" s="6">
        <v>0.05</v>
      </c>
      <c r="F53" s="6">
        <v>5.8000000000000003E-2</v>
      </c>
      <c r="G53" s="6">
        <v>2.9000000000000001E-2</v>
      </c>
      <c r="H53" s="6">
        <f t="shared" si="3"/>
        <v>4.58E-2</v>
      </c>
      <c r="I53" s="6">
        <v>3.5000000000000003E-2</v>
      </c>
      <c r="J53" s="6">
        <v>3.5000000000000003E-2</v>
      </c>
      <c r="K53" s="6">
        <v>0.05</v>
      </c>
      <c r="L53" s="6">
        <f t="shared" si="5"/>
        <v>0.04</v>
      </c>
    </row>
    <row r="54" spans="1:12">
      <c r="A54" s="7" t="str">
        <f>+'DCP-9, P 1'!A54</f>
        <v>Vectren Corp</v>
      </c>
      <c r="B54" s="7"/>
      <c r="C54" s="6">
        <f>+C33</f>
        <v>2.9000000000000001E-2</v>
      </c>
      <c r="D54" s="6">
        <f t="shared" ref="D54:K54" si="8">+D33</f>
        <v>1.2E-2</v>
      </c>
      <c r="E54" s="6">
        <f t="shared" si="8"/>
        <v>2.9000000000000001E-2</v>
      </c>
      <c r="F54" s="6">
        <f t="shared" si="8"/>
        <v>4.2000000000000003E-2</v>
      </c>
      <c r="G54" s="6">
        <f t="shared" si="8"/>
        <v>4.3999999999999997E-2</v>
      </c>
      <c r="H54" s="6">
        <f t="shared" si="3"/>
        <v>3.1200000000000006E-2</v>
      </c>
      <c r="I54" s="6">
        <f t="shared" si="8"/>
        <v>4.4999999999999998E-2</v>
      </c>
      <c r="J54" s="6">
        <f t="shared" si="8"/>
        <v>4.4999999999999998E-2</v>
      </c>
      <c r="K54" s="6">
        <f t="shared" si="8"/>
        <v>5.5E-2</v>
      </c>
      <c r="L54" s="6">
        <f t="shared" si="5"/>
        <v>4.8333333333333332E-2</v>
      </c>
    </row>
    <row r="55" spans="1:12">
      <c r="A55" s="7" t="str">
        <f>+'DCP-9, P 1'!A55</f>
        <v>WEC Energy Group</v>
      </c>
      <c r="B55" s="7"/>
      <c r="C55" s="6">
        <v>6.5000000000000002E-2</v>
      </c>
      <c r="D55" s="6">
        <v>5.8999999999999997E-2</v>
      </c>
      <c r="E55" s="6">
        <v>5.2999999999999999E-2</v>
      </c>
      <c r="F55" s="6">
        <v>2.1000000000000001E-2</v>
      </c>
      <c r="G55" s="6">
        <v>3.5000000000000003E-2</v>
      </c>
      <c r="H55" s="6">
        <f t="shared" si="3"/>
        <v>4.6599999999999996E-2</v>
      </c>
      <c r="I55" s="6">
        <v>3.5000000000000003E-2</v>
      </c>
      <c r="J55" s="6">
        <v>3.5000000000000003E-2</v>
      </c>
      <c r="K55" s="6">
        <v>3.5000000000000003E-2</v>
      </c>
      <c r="L55" s="6">
        <f t="shared" si="5"/>
        <v>3.5000000000000003E-2</v>
      </c>
    </row>
    <row r="56" spans="1:12">
      <c r="A56" s="7" t="str">
        <f>+'DCP-9, P 1'!A56</f>
        <v>Xcel Energy</v>
      </c>
      <c r="B56" s="7"/>
      <c r="C56" s="6">
        <v>4.7E-2</v>
      </c>
      <c r="D56" s="6">
        <v>4.4999999999999998E-2</v>
      </c>
      <c r="E56" s="6">
        <v>4.4999999999999998E-2</v>
      </c>
      <c r="F56" s="6">
        <v>4.2999999999999997E-2</v>
      </c>
      <c r="G56" s="6">
        <v>0.04</v>
      </c>
      <c r="H56" s="6">
        <f t="shared" si="3"/>
        <v>4.3999999999999997E-2</v>
      </c>
      <c r="I56" s="6">
        <v>0.04</v>
      </c>
      <c r="J56" s="6">
        <v>0.04</v>
      </c>
      <c r="K56" s="6">
        <v>3.5000000000000003E-2</v>
      </c>
      <c r="L56" s="6">
        <f t="shared" si="5"/>
        <v>3.8333333333333337E-2</v>
      </c>
    </row>
    <row r="57" spans="1:12">
      <c r="A57" s="7"/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>
      <c r="A58" s="7" t="s">
        <v>31</v>
      </c>
      <c r="B58" s="7"/>
      <c r="C58" s="6"/>
      <c r="D58" s="6"/>
      <c r="E58" s="6"/>
      <c r="F58" s="6"/>
      <c r="G58" s="6"/>
      <c r="H58" s="23">
        <f>AVERAGE(H39:H56)</f>
        <v>3.925555555555555E-2</v>
      </c>
      <c r="I58" s="23"/>
      <c r="J58" s="6"/>
      <c r="K58" s="6"/>
      <c r="L58" s="23">
        <f>AVERAGE(L39:L56)</f>
        <v>4.1111111111111112E-2</v>
      </c>
    </row>
    <row r="59" spans="1:12" ht="15.75" thickBot="1">
      <c r="A59" s="44"/>
      <c r="B59" s="44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1:12" ht="15.75" thickTop="1">
      <c r="A60" s="42"/>
      <c r="B60" s="42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 spans="1:12">
      <c r="A61" s="7" t="s">
        <v>30</v>
      </c>
    </row>
    <row r="67" spans="3:8">
      <c r="H67" s="18"/>
    </row>
    <row r="68" spans="3:8">
      <c r="C68" s="21"/>
      <c r="D68" s="21"/>
      <c r="E68" s="21"/>
      <c r="F68" s="21"/>
      <c r="G68" s="21"/>
      <c r="H68" s="18"/>
    </row>
    <row r="69" spans="3:8">
      <c r="C69" s="21"/>
      <c r="D69" s="21"/>
      <c r="E69" s="21"/>
      <c r="F69" s="21"/>
      <c r="G69" s="21"/>
      <c r="H69" s="21"/>
    </row>
    <row r="70" spans="3:8">
      <c r="C70" s="21"/>
      <c r="D70" s="21"/>
      <c r="E70" s="21"/>
      <c r="F70" s="21"/>
      <c r="G70" s="21"/>
      <c r="H70" s="21"/>
    </row>
    <row r="71" spans="3:8">
      <c r="C71" s="21"/>
      <c r="D71" s="21"/>
      <c r="E71" s="21"/>
      <c r="F71" s="21"/>
      <c r="G71" s="21"/>
      <c r="H71" s="21"/>
    </row>
    <row r="72" spans="3:8">
      <c r="C72" s="21"/>
      <c r="D72" s="21"/>
      <c r="E72" s="21"/>
      <c r="F72" s="21"/>
      <c r="G72" s="21"/>
      <c r="H72" s="21"/>
    </row>
    <row r="73" spans="3:8">
      <c r="C73" s="21"/>
      <c r="D73" s="21"/>
      <c r="E73" s="21"/>
      <c r="F73" s="21"/>
      <c r="G73" s="21"/>
      <c r="H73" s="21"/>
    </row>
  </sheetData>
  <mergeCells count="2">
    <mergeCell ref="A7:L7"/>
    <mergeCell ref="A8:L8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OutlineSymbols="0" zoomScaleNormal="87" workbookViewId="0">
      <selection activeCell="I2" sqref="I2"/>
    </sheetView>
  </sheetViews>
  <sheetFormatPr defaultColWidth="9.77734375" defaultRowHeight="15"/>
  <cols>
    <col min="1" max="1" width="26.6640625" style="13" customWidth="1"/>
    <col min="2" max="2" width="1.44140625" style="13" customWidth="1"/>
    <col min="3" max="6" width="9.77734375" style="13" customWidth="1"/>
    <col min="7" max="7" width="2.77734375" style="13" customWidth="1"/>
    <col min="8" max="16384" width="9.77734375" style="13"/>
  </cols>
  <sheetData>
    <row r="1" spans="1:11" ht="15.75">
      <c r="I1" s="1" t="str">
        <f>+'DCP-9, P 2'!J1</f>
        <v>Exh. DCP-9</v>
      </c>
    </row>
    <row r="2" spans="1:11" ht="15.75">
      <c r="I2" s="137" t="s">
        <v>304</v>
      </c>
    </row>
    <row r="3" spans="1:11" ht="15.75">
      <c r="I3" s="1" t="s">
        <v>106</v>
      </c>
    </row>
    <row r="4" spans="1:11" ht="15.75">
      <c r="I4" s="1"/>
    </row>
    <row r="5" spans="1:11" ht="15.75">
      <c r="A5" s="121"/>
      <c r="J5" s="1"/>
      <c r="K5" s="1"/>
    </row>
    <row r="6" spans="1:11" ht="20.25">
      <c r="A6" s="2" t="str">
        <f>'DCP-9, P 2'!A7</f>
        <v>PROXY COMPANIES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25">
      <c r="A7" s="2" t="s">
        <v>32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10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5.75">
      <c r="A11" s="1"/>
      <c r="B11" s="1"/>
      <c r="C11" s="210" t="s">
        <v>33</v>
      </c>
      <c r="D11" s="210"/>
      <c r="E11" s="210"/>
      <c r="F11" s="210"/>
      <c r="G11" s="1"/>
      <c r="H11" s="210" t="s">
        <v>268</v>
      </c>
      <c r="I11" s="210"/>
      <c r="J11" s="210"/>
      <c r="K11" s="210"/>
    </row>
    <row r="12" spans="1:11" ht="15.75">
      <c r="A12" s="209" t="str">
        <f>'DCP-9, P 2'!A12</f>
        <v>COMPANY</v>
      </c>
      <c r="B12" s="1"/>
      <c r="C12" s="211" t="s">
        <v>34</v>
      </c>
      <c r="D12" s="211" t="s">
        <v>25</v>
      </c>
      <c r="E12" s="211" t="s">
        <v>35</v>
      </c>
      <c r="F12" s="211" t="s">
        <v>31</v>
      </c>
      <c r="G12" s="1"/>
      <c r="H12" s="211" t="s">
        <v>34</v>
      </c>
      <c r="I12" s="211" t="s">
        <v>25</v>
      </c>
      <c r="J12" s="211" t="s">
        <v>35</v>
      </c>
      <c r="K12" s="211" t="s">
        <v>31</v>
      </c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6" spans="1:11" ht="15.75">
      <c r="A16" s="24" t="str">
        <f>'DCP-9, P 2'!A16</f>
        <v>Parcell Proxy Group</v>
      </c>
    </row>
    <row r="18" spans="1:11">
      <c r="A18" s="13" t="str">
        <f>+'DCP-9, P 2'!A18</f>
        <v>ALLETE</v>
      </c>
      <c r="C18" s="6">
        <v>7.0000000000000007E-2</v>
      </c>
      <c r="D18" s="6">
        <v>2.5000000000000001E-2</v>
      </c>
      <c r="E18" s="6">
        <v>0.06</v>
      </c>
      <c r="F18" s="6">
        <f>AVERAGE(C18:E18)</f>
        <v>5.1666666666666666E-2</v>
      </c>
      <c r="G18" s="6"/>
      <c r="H18" s="6">
        <v>0.05</v>
      </c>
      <c r="I18" s="6">
        <v>0.04</v>
      </c>
      <c r="J18" s="6">
        <v>4.4999999999999998E-2</v>
      </c>
      <c r="K18" s="6">
        <f>AVERAGE(H18:J18)</f>
        <v>4.5000000000000005E-2</v>
      </c>
    </row>
    <row r="19" spans="1:11">
      <c r="A19" s="13" t="str">
        <f>+'DCP-9, P 2'!A19</f>
        <v>Alliant Energy</v>
      </c>
      <c r="C19" s="6">
        <v>7.0000000000000007E-2</v>
      </c>
      <c r="D19" s="6">
        <v>6.5000000000000002E-2</v>
      </c>
      <c r="E19" s="6">
        <v>0.04</v>
      </c>
      <c r="F19" s="6">
        <f t="shared" ref="F19" si="0">AVERAGE(C19:E19)</f>
        <v>5.8333333333333341E-2</v>
      </c>
      <c r="G19" s="6"/>
      <c r="H19" s="6">
        <v>0.06</v>
      </c>
      <c r="I19" s="6">
        <v>4.4999999999999998E-2</v>
      </c>
      <c r="J19" s="6">
        <v>0.04</v>
      </c>
      <c r="K19" s="6">
        <f t="shared" ref="K19:K20" si="1">AVERAGE(H19:J19)</f>
        <v>4.8333333333333332E-2</v>
      </c>
    </row>
    <row r="20" spans="1:11">
      <c r="A20" s="13" t="str">
        <f>+'DCP-9, P 2'!A20</f>
        <v>Ameren Corp</v>
      </c>
      <c r="C20" s="6">
        <v>-1.4999999999999999E-2</v>
      </c>
      <c r="D20" s="6">
        <v>1.4999999999999999E-2</v>
      </c>
      <c r="E20" s="6">
        <v>-2.5000000000000001E-2</v>
      </c>
      <c r="F20" s="6" t="s">
        <v>225</v>
      </c>
      <c r="G20" s="6"/>
      <c r="H20" s="6">
        <v>0.06</v>
      </c>
      <c r="I20" s="6">
        <v>4.4999999999999998E-2</v>
      </c>
      <c r="J20" s="6">
        <v>3.5000000000000003E-2</v>
      </c>
      <c r="K20" s="6">
        <f t="shared" si="1"/>
        <v>4.6666666666666669E-2</v>
      </c>
    </row>
    <row r="21" spans="1:11">
      <c r="A21" s="13" t="str">
        <f>+'DCP-9, P 2'!A21</f>
        <v>Avista</v>
      </c>
      <c r="C21" s="6">
        <v>3.5000000000000003E-2</v>
      </c>
      <c r="D21" s="6">
        <v>6.5000000000000002E-2</v>
      </c>
      <c r="E21" s="6">
        <v>4.4999999999999998E-2</v>
      </c>
      <c r="F21" s="6">
        <f t="shared" ref="F21:F33" si="2">AVERAGE(C21:E21)</f>
        <v>4.8333333333333339E-2</v>
      </c>
      <c r="G21" s="6"/>
      <c r="H21" s="6">
        <v>2.5000000000000001E-2</v>
      </c>
      <c r="I21" s="6">
        <v>0.04</v>
      </c>
      <c r="J21" s="6">
        <v>2.5000000000000001E-2</v>
      </c>
      <c r="K21" s="6">
        <f t="shared" ref="K21:K33" si="3">AVERAGE(H21:J21)</f>
        <v>0.03</v>
      </c>
    </row>
    <row r="22" spans="1:11">
      <c r="A22" s="13" t="str">
        <f>+'DCP-9, P 2'!A22</f>
        <v>Black Hills Corp</v>
      </c>
      <c r="C22" s="6">
        <v>0.11</v>
      </c>
      <c r="D22" s="6">
        <v>2.5000000000000001E-2</v>
      </c>
      <c r="E22" s="6">
        <v>1.4999999999999999E-2</v>
      </c>
      <c r="F22" s="6">
        <f>AVERAGE(C22:E22)</f>
        <v>5.000000000000001E-2</v>
      </c>
      <c r="G22" s="6"/>
      <c r="H22" s="6">
        <v>7.4999999999999997E-2</v>
      </c>
      <c r="I22" s="6">
        <v>0.05</v>
      </c>
      <c r="J22" s="6">
        <v>5.5E-2</v>
      </c>
      <c r="K22" s="6">
        <f t="shared" si="3"/>
        <v>0.06</v>
      </c>
    </row>
    <row r="23" spans="1:11">
      <c r="A23" s="13" t="str">
        <f>+'DCP-9, P 2'!A23</f>
        <v>El Paso Electric</v>
      </c>
      <c r="C23" s="6">
        <v>0.02</v>
      </c>
      <c r="D23" s="6"/>
      <c r="E23" s="6">
        <v>7.0000000000000007E-2</v>
      </c>
      <c r="F23" s="6">
        <f t="shared" si="2"/>
        <v>4.5000000000000005E-2</v>
      </c>
      <c r="G23" s="6"/>
      <c r="H23" s="6">
        <v>0.05</v>
      </c>
      <c r="I23" s="6">
        <v>7.0000000000000007E-2</v>
      </c>
      <c r="J23" s="6">
        <v>0.04</v>
      </c>
      <c r="K23" s="6">
        <f t="shared" si="3"/>
        <v>5.3333333333333337E-2</v>
      </c>
    </row>
    <row r="24" spans="1:11">
      <c r="A24" s="13" t="str">
        <f>+'DCP-9, P 2'!A24</f>
        <v>Hawaiian Electric Industries</v>
      </c>
      <c r="C24" s="6">
        <v>0.09</v>
      </c>
      <c r="D24" s="6">
        <v>0</v>
      </c>
      <c r="E24" s="6">
        <v>0.03</v>
      </c>
      <c r="F24" s="6">
        <f t="shared" si="2"/>
        <v>0.04</v>
      </c>
      <c r="G24" s="6"/>
      <c r="H24" s="6">
        <v>1.4999999999999999E-2</v>
      </c>
      <c r="I24" s="6">
        <v>0.02</v>
      </c>
      <c r="J24" s="6">
        <v>3.5000000000000003E-2</v>
      </c>
      <c r="K24" s="6">
        <f>AVERAGE(H24:J24)</f>
        <v>2.3333333333333334E-2</v>
      </c>
    </row>
    <row r="25" spans="1:11">
      <c r="A25" s="13" t="str">
        <f>+'DCP-9, P 2'!A25</f>
        <v>IDACORP</v>
      </c>
      <c r="C25" s="6">
        <v>5.5E-2</v>
      </c>
      <c r="D25" s="6">
        <v>0.1</v>
      </c>
      <c r="E25" s="6">
        <v>5.5E-2</v>
      </c>
      <c r="F25" s="6">
        <f t="shared" si="2"/>
        <v>6.9999999999999993E-2</v>
      </c>
      <c r="G25" s="6"/>
      <c r="H25" s="6">
        <v>3.5000000000000003E-2</v>
      </c>
      <c r="I25" s="6">
        <v>7.0000000000000007E-2</v>
      </c>
      <c r="J25" s="6">
        <v>0.04</v>
      </c>
      <c r="K25" s="6">
        <f t="shared" si="3"/>
        <v>4.8333333333333339E-2</v>
      </c>
    </row>
    <row r="26" spans="1:11">
      <c r="A26" s="13" t="str">
        <f>+'DCP-9, P 2'!A26</f>
        <v>Northwestern Corp</v>
      </c>
      <c r="C26" s="6">
        <v>7.0000000000000007E-2</v>
      </c>
      <c r="D26" s="6">
        <v>0.06</v>
      </c>
      <c r="E26" s="6">
        <v>0.08</v>
      </c>
      <c r="F26" s="6">
        <f t="shared" si="2"/>
        <v>7.0000000000000007E-2</v>
      </c>
      <c r="G26" s="6"/>
      <c r="H26" s="6">
        <v>4.4999999999999998E-2</v>
      </c>
      <c r="I26" s="6">
        <v>0.05</v>
      </c>
      <c r="J26" s="6">
        <v>3.5000000000000003E-2</v>
      </c>
      <c r="K26" s="6">
        <f t="shared" si="3"/>
        <v>4.3333333333333335E-2</v>
      </c>
    </row>
    <row r="27" spans="1:11">
      <c r="A27" s="13" t="str">
        <f>+'DCP-9, P 2'!A27</f>
        <v>OGE Energy Corp</v>
      </c>
      <c r="C27" s="6">
        <v>3.5000000000000003E-2</v>
      </c>
      <c r="D27" s="6">
        <v>7.4999999999999997E-2</v>
      </c>
      <c r="E27" s="6">
        <v>7.4999999999999997E-2</v>
      </c>
      <c r="F27" s="6">
        <f t="shared" si="2"/>
        <v>6.1666666666666668E-2</v>
      </c>
      <c r="G27" s="6"/>
      <c r="H27" s="6">
        <v>5.5E-2</v>
      </c>
      <c r="I27" s="6">
        <v>0.09</v>
      </c>
      <c r="J27" s="6">
        <v>3.5000000000000003E-2</v>
      </c>
      <c r="K27" s="6">
        <f t="shared" si="3"/>
        <v>0.06</v>
      </c>
    </row>
    <row r="28" spans="1:11">
      <c r="A28" s="13" t="str">
        <f>+'DCP-9, P 2'!A28</f>
        <v>Otter Tail Corp</v>
      </c>
      <c r="C28" s="6">
        <v>0.25</v>
      </c>
      <c r="D28" s="6">
        <v>5.0000000000000001E-3</v>
      </c>
      <c r="E28" s="6">
        <v>-1.4999999999999999E-2</v>
      </c>
      <c r="F28" s="6">
        <f t="shared" si="2"/>
        <v>0.08</v>
      </c>
      <c r="G28" s="6"/>
      <c r="H28" s="6">
        <v>0.05</v>
      </c>
      <c r="I28" s="6">
        <v>1.4999999999999999E-2</v>
      </c>
      <c r="J28" s="6">
        <v>4.4999999999999998E-2</v>
      </c>
      <c r="K28" s="6">
        <f t="shared" si="3"/>
        <v>3.6666666666666667E-2</v>
      </c>
    </row>
    <row r="29" spans="1:11">
      <c r="A29" s="13" t="str">
        <f>+'DCP-9, P 2'!A29</f>
        <v>Pinnacle West Capital Corp</v>
      </c>
      <c r="C29" s="6">
        <v>6.5000000000000002E-2</v>
      </c>
      <c r="D29" s="6">
        <v>0.03</v>
      </c>
      <c r="E29" s="6">
        <v>0.04</v>
      </c>
      <c r="F29" s="6">
        <f t="shared" si="2"/>
        <v>4.5000000000000005E-2</v>
      </c>
      <c r="G29" s="6"/>
      <c r="H29" s="6">
        <v>5.5E-2</v>
      </c>
      <c r="I29" s="6">
        <v>0.05</v>
      </c>
      <c r="J29" s="6">
        <v>0.04</v>
      </c>
      <c r="K29" s="6">
        <f t="shared" si="3"/>
        <v>4.8333333333333339E-2</v>
      </c>
    </row>
    <row r="30" spans="1:11">
      <c r="A30" s="13" t="str">
        <f>+'DCP-9, P 2'!A30</f>
        <v>Portland General Electric</v>
      </c>
      <c r="C30" s="6">
        <v>5.5E-2</v>
      </c>
      <c r="D30" s="6">
        <v>0.03</v>
      </c>
      <c r="E30" s="6">
        <v>3.5000000000000003E-2</v>
      </c>
      <c r="F30" s="6">
        <f t="shared" si="2"/>
        <v>0.04</v>
      </c>
      <c r="G30" s="6"/>
      <c r="H30" s="6">
        <v>0.06</v>
      </c>
      <c r="I30" s="6">
        <v>0.06</v>
      </c>
      <c r="J30" s="6">
        <v>3.5000000000000003E-2</v>
      </c>
      <c r="K30" s="6">
        <f t="shared" si="3"/>
        <v>5.1666666666666666E-2</v>
      </c>
    </row>
    <row r="31" spans="1:11">
      <c r="A31" s="13" t="str">
        <f>+'DCP-9, P 2'!A31</f>
        <v>PNM Resources</v>
      </c>
      <c r="C31" s="6">
        <v>0.13500000000000001</v>
      </c>
      <c r="D31" s="6">
        <v>0.1</v>
      </c>
      <c r="E31" s="6">
        <v>2.5000000000000001E-2</v>
      </c>
      <c r="F31" s="6">
        <f t="shared" si="2"/>
        <v>8.666666666666667E-2</v>
      </c>
      <c r="G31" s="6"/>
      <c r="H31" s="6">
        <v>0.09</v>
      </c>
      <c r="I31" s="6">
        <v>0.1</v>
      </c>
      <c r="J31" s="6">
        <v>3.5000000000000003E-2</v>
      </c>
      <c r="K31" s="6">
        <f t="shared" si="3"/>
        <v>7.4999999999999997E-2</v>
      </c>
    </row>
    <row r="32" spans="1:11">
      <c r="A32" s="13" t="str">
        <f>+'DCP-9, P 2'!A32</f>
        <v>SCANA Corp.</v>
      </c>
      <c r="C32" s="6">
        <v>0.06</v>
      </c>
      <c r="D32" s="6">
        <v>0.03</v>
      </c>
      <c r="E32" s="6">
        <v>5.5E-2</v>
      </c>
      <c r="F32" s="6">
        <f t="shared" si="2"/>
        <v>4.8333333333333332E-2</v>
      </c>
      <c r="G32" s="6"/>
      <c r="H32" s="6">
        <v>0.04</v>
      </c>
      <c r="I32" s="6">
        <v>0.05</v>
      </c>
      <c r="J32" s="6">
        <v>0.05</v>
      </c>
      <c r="K32" s="6">
        <f t="shared" si="3"/>
        <v>4.6666666666666669E-2</v>
      </c>
    </row>
    <row r="33" spans="1:11">
      <c r="A33" s="13" t="str">
        <f>+'DCP-9, P 2'!A33</f>
        <v>Vectren</v>
      </c>
      <c r="C33" s="6">
        <v>0.06</v>
      </c>
      <c r="D33" s="6">
        <v>2.5000000000000001E-2</v>
      </c>
      <c r="E33" s="6">
        <v>0.03</v>
      </c>
      <c r="F33" s="6">
        <f t="shared" si="2"/>
        <v>3.833333333333333E-2</v>
      </c>
      <c r="G33" s="6"/>
      <c r="H33" s="6">
        <v>7.0000000000000007E-2</v>
      </c>
      <c r="I33" s="6">
        <v>4.4999999999999998E-2</v>
      </c>
      <c r="J33" s="6">
        <v>0.05</v>
      </c>
      <c r="K33" s="6">
        <f t="shared" si="3"/>
        <v>5.5E-2</v>
      </c>
    </row>
    <row r="34" spans="1:11">
      <c r="C34" s="6"/>
      <c r="D34" s="6"/>
      <c r="E34" s="6"/>
      <c r="F34" s="6"/>
      <c r="G34" s="6"/>
      <c r="H34" s="6"/>
      <c r="I34" s="6"/>
      <c r="J34" s="6"/>
      <c r="K34" s="6"/>
    </row>
    <row r="35" spans="1:11" ht="15.75">
      <c r="A35" s="4" t="s">
        <v>31</v>
      </c>
      <c r="C35" s="6"/>
      <c r="D35" s="6"/>
      <c r="E35" s="6"/>
      <c r="F35" s="15">
        <f>AVERAGE(F18:F33)</f>
        <v>5.5555555555555559E-2</v>
      </c>
      <c r="G35" s="6"/>
      <c r="H35" s="6"/>
      <c r="I35" s="6"/>
      <c r="J35" s="6"/>
      <c r="K35" s="15">
        <f>AVERAGE(K18:K33)</f>
        <v>4.8229166666666663E-2</v>
      </c>
    </row>
    <row r="36" spans="1:11">
      <c r="A36" s="35"/>
      <c r="B36" s="35"/>
      <c r="C36" s="36"/>
      <c r="D36" s="36"/>
      <c r="E36" s="36"/>
      <c r="F36" s="36"/>
      <c r="G36" s="36"/>
      <c r="H36" s="36"/>
      <c r="I36" s="36"/>
      <c r="J36" s="36"/>
      <c r="K36" s="36"/>
    </row>
    <row r="37" spans="1:11" ht="29.25" customHeight="1">
      <c r="A37" s="24" t="str">
        <f>+'DCP-9, P 2'!A37</f>
        <v>Morin Proxy Group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13" t="str">
        <f>+'DCP-9, P 2'!A39</f>
        <v>Alliant Energy</v>
      </c>
      <c r="C39" s="6">
        <f t="shared" ref="C39:E41" si="4">+C19</f>
        <v>7.0000000000000007E-2</v>
      </c>
      <c r="D39" s="6">
        <f t="shared" si="4"/>
        <v>6.5000000000000002E-2</v>
      </c>
      <c r="E39" s="6">
        <f t="shared" si="4"/>
        <v>0.04</v>
      </c>
      <c r="F39" s="6">
        <f t="shared" ref="F39:F56" si="5">AVERAGE(C39:E39)</f>
        <v>5.8333333333333341E-2</v>
      </c>
      <c r="G39" s="6"/>
      <c r="H39" s="6">
        <f t="shared" ref="H39:J41" si="6">+H19</f>
        <v>0.06</v>
      </c>
      <c r="I39" s="6">
        <f t="shared" si="6"/>
        <v>4.4999999999999998E-2</v>
      </c>
      <c r="J39" s="6">
        <f t="shared" si="6"/>
        <v>0.04</v>
      </c>
      <c r="K39" s="6">
        <f t="shared" ref="K39:K56" si="7">AVERAGE(H39:J39)</f>
        <v>4.8333333333333332E-2</v>
      </c>
    </row>
    <row r="40" spans="1:11">
      <c r="A40" s="13" t="str">
        <f>+'DCP-9, P 2'!A40</f>
        <v>Ameren Corp</v>
      </c>
      <c r="C40" s="6">
        <f t="shared" si="4"/>
        <v>-1.4999999999999999E-2</v>
      </c>
      <c r="D40" s="6">
        <f t="shared" si="4"/>
        <v>1.4999999999999999E-2</v>
      </c>
      <c r="E40" s="6">
        <f t="shared" si="4"/>
        <v>-2.5000000000000001E-2</v>
      </c>
      <c r="F40" s="6" t="s">
        <v>225</v>
      </c>
      <c r="G40" s="6"/>
      <c r="H40" s="6">
        <f t="shared" si="6"/>
        <v>0.06</v>
      </c>
      <c r="I40" s="6">
        <f t="shared" si="6"/>
        <v>4.4999999999999998E-2</v>
      </c>
      <c r="J40" s="6">
        <f t="shared" si="6"/>
        <v>3.5000000000000003E-2</v>
      </c>
      <c r="K40" s="6">
        <f t="shared" si="7"/>
        <v>4.6666666666666669E-2</v>
      </c>
    </row>
    <row r="41" spans="1:11">
      <c r="A41" s="13" t="str">
        <f>+'DCP-9, P 2'!A41</f>
        <v>Avista Corp</v>
      </c>
      <c r="C41" s="6">
        <f t="shared" si="4"/>
        <v>3.5000000000000003E-2</v>
      </c>
      <c r="D41" s="6">
        <f t="shared" si="4"/>
        <v>6.5000000000000002E-2</v>
      </c>
      <c r="E41" s="6">
        <f t="shared" si="4"/>
        <v>4.4999999999999998E-2</v>
      </c>
      <c r="F41" s="6">
        <f t="shared" si="5"/>
        <v>4.8333333333333339E-2</v>
      </c>
      <c r="G41" s="6"/>
      <c r="H41" s="6">
        <f t="shared" si="6"/>
        <v>2.5000000000000001E-2</v>
      </c>
      <c r="I41" s="6">
        <f t="shared" si="6"/>
        <v>0.04</v>
      </c>
      <c r="J41" s="6">
        <f t="shared" si="6"/>
        <v>2.5000000000000001E-2</v>
      </c>
      <c r="K41" s="6">
        <f t="shared" si="7"/>
        <v>0.03</v>
      </c>
    </row>
    <row r="42" spans="1:11">
      <c r="A42" s="13" t="str">
        <f>+'DCP-9, P 2'!A42</f>
        <v>CenterPoint Energy</v>
      </c>
      <c r="C42" s="6">
        <v>0.01</v>
      </c>
      <c r="D42" s="6">
        <v>0.05</v>
      </c>
      <c r="E42" s="6">
        <v>0.02</v>
      </c>
      <c r="F42" s="6">
        <f t="shared" si="5"/>
        <v>2.6666666666666668E-2</v>
      </c>
      <c r="G42" s="6"/>
      <c r="H42" s="6">
        <v>0.06</v>
      </c>
      <c r="I42" s="6">
        <v>3.5000000000000003E-2</v>
      </c>
      <c r="J42" s="6">
        <v>1.4999999999999999E-2</v>
      </c>
      <c r="K42" s="6">
        <f t="shared" si="7"/>
        <v>3.6666666666666667E-2</v>
      </c>
    </row>
    <row r="43" spans="1:11">
      <c r="A43" s="13" t="str">
        <f>+'DCP-9, P 2'!A43</f>
        <v>Chesapeake Utilities</v>
      </c>
      <c r="C43" s="6">
        <v>0.1</v>
      </c>
      <c r="D43" s="6">
        <v>0.05</v>
      </c>
      <c r="E43" s="6">
        <v>0.08</v>
      </c>
      <c r="F43" s="6">
        <f t="shared" si="5"/>
        <v>7.6666666666666675E-2</v>
      </c>
      <c r="G43" s="6"/>
      <c r="H43" s="6">
        <v>0.08</v>
      </c>
      <c r="I43" s="6">
        <v>5.5E-2</v>
      </c>
      <c r="J43" s="6">
        <v>6.5000000000000002E-2</v>
      </c>
      <c r="K43" s="6">
        <f t="shared" si="7"/>
        <v>6.6666666666666666E-2</v>
      </c>
    </row>
    <row r="44" spans="1:11">
      <c r="A44" s="13" t="str">
        <f>+'DCP-9, P 2'!A44</f>
        <v>CMS Energy</v>
      </c>
      <c r="C44" s="6">
        <v>8.5000000000000006E-2</v>
      </c>
      <c r="D44" s="6">
        <v>0.115</v>
      </c>
      <c r="E44" s="6">
        <v>4.4999999999999998E-2</v>
      </c>
      <c r="F44" s="6">
        <f t="shared" si="5"/>
        <v>8.1666666666666665E-2</v>
      </c>
      <c r="G44" s="6"/>
      <c r="H44" s="6">
        <v>6.5000000000000002E-2</v>
      </c>
      <c r="I44" s="6">
        <v>6.5000000000000002E-2</v>
      </c>
      <c r="J44" s="6">
        <v>6.5000000000000002E-2</v>
      </c>
      <c r="K44" s="6">
        <f t="shared" si="7"/>
        <v>6.5000000000000002E-2</v>
      </c>
    </row>
    <row r="45" spans="1:11">
      <c r="A45" s="13" t="str">
        <f>+'DCP-9, P 2'!A45</f>
        <v>Consolidated Edison</v>
      </c>
      <c r="C45" s="6">
        <v>2.5000000000000001E-2</v>
      </c>
      <c r="D45" s="6">
        <v>0.02</v>
      </c>
      <c r="E45" s="6">
        <v>3.5000000000000003E-2</v>
      </c>
      <c r="F45" s="6">
        <f t="shared" si="5"/>
        <v>2.6666666666666668E-2</v>
      </c>
      <c r="G45" s="6"/>
      <c r="H45" s="6">
        <v>2.5000000000000001E-2</v>
      </c>
      <c r="I45" s="6">
        <v>0.03</v>
      </c>
      <c r="J45" s="6">
        <v>3.5000000000000003E-2</v>
      </c>
      <c r="K45" s="6">
        <f t="shared" si="7"/>
        <v>0.03</v>
      </c>
    </row>
    <row r="46" spans="1:11">
      <c r="A46" s="13" t="str">
        <f>+'DCP-9, P 2'!A46</f>
        <v>DTE Energy</v>
      </c>
      <c r="C46" s="6">
        <v>0.06</v>
      </c>
      <c r="D46" s="6">
        <v>5.5E-2</v>
      </c>
      <c r="E46" s="6">
        <v>0.04</v>
      </c>
      <c r="F46" s="6">
        <f t="shared" si="5"/>
        <v>5.1666666666666666E-2</v>
      </c>
      <c r="G46" s="6"/>
      <c r="H46" s="6">
        <v>0.05</v>
      </c>
      <c r="I46" s="6">
        <v>7.0000000000000007E-2</v>
      </c>
      <c r="J46" s="6">
        <v>0.04</v>
      </c>
      <c r="K46" s="6">
        <f t="shared" si="7"/>
        <v>5.3333333333333337E-2</v>
      </c>
    </row>
    <row r="47" spans="1:11">
      <c r="A47" s="13" t="str">
        <f>+'DCP-9, P 2'!A47</f>
        <v>Eversource Energy</v>
      </c>
      <c r="C47" s="6">
        <v>0.06</v>
      </c>
      <c r="D47" s="6">
        <v>0.105</v>
      </c>
      <c r="E47" s="6">
        <v>8.5000000000000006E-2</v>
      </c>
      <c r="F47" s="6">
        <f t="shared" si="5"/>
        <v>8.3333333333333329E-2</v>
      </c>
      <c r="G47" s="6"/>
      <c r="H47" s="6">
        <v>6.5000000000000002E-2</v>
      </c>
      <c r="I47" s="6">
        <v>5.5E-2</v>
      </c>
      <c r="J47" s="6">
        <v>0.04</v>
      </c>
      <c r="K47" s="6">
        <f t="shared" si="7"/>
        <v>5.3333333333333337E-2</v>
      </c>
    </row>
    <row r="48" spans="1:11">
      <c r="A48" s="13" t="str">
        <f>+'DCP-9, P 2'!A48</f>
        <v>MGE Energy</v>
      </c>
      <c r="C48" s="6">
        <v>0.06</v>
      </c>
      <c r="D48" s="6">
        <v>0.03</v>
      </c>
      <c r="E48" s="6">
        <v>5.5E-2</v>
      </c>
      <c r="F48" s="6">
        <f t="shared" si="5"/>
        <v>4.8333333333333332E-2</v>
      </c>
      <c r="G48" s="6"/>
      <c r="H48" s="6">
        <v>7.0000000000000007E-2</v>
      </c>
      <c r="I48" s="6">
        <v>0.03</v>
      </c>
      <c r="J48" s="6">
        <v>4.4999999999999998E-2</v>
      </c>
      <c r="K48" s="6">
        <f t="shared" si="7"/>
        <v>4.8333333333333339E-2</v>
      </c>
    </row>
    <row r="49" spans="1:11">
      <c r="A49" s="13" t="str">
        <f>+'DCP-9, P 2'!A49</f>
        <v>NorthWestern Corp</v>
      </c>
      <c r="C49" s="6">
        <f>+C26</f>
        <v>7.0000000000000007E-2</v>
      </c>
      <c r="D49" s="6">
        <f t="shared" ref="D49:E49" si="8">+D26</f>
        <v>0.06</v>
      </c>
      <c r="E49" s="6">
        <f t="shared" si="8"/>
        <v>0.08</v>
      </c>
      <c r="F49" s="6">
        <f t="shared" si="5"/>
        <v>7.0000000000000007E-2</v>
      </c>
      <c r="G49" s="6"/>
      <c r="H49" s="6">
        <f>+H26</f>
        <v>4.4999999999999998E-2</v>
      </c>
      <c r="I49" s="6">
        <f t="shared" ref="I49:J49" si="9">+I26</f>
        <v>0.05</v>
      </c>
      <c r="J49" s="6">
        <f t="shared" si="9"/>
        <v>3.5000000000000003E-2</v>
      </c>
      <c r="K49" s="6">
        <f t="shared" si="7"/>
        <v>4.3333333333333335E-2</v>
      </c>
    </row>
    <row r="50" spans="1:11">
      <c r="A50" s="13" t="str">
        <f>+'DCP-9, P 2'!A50</f>
        <v>PG&amp;E Corp</v>
      </c>
      <c r="C50" s="6">
        <v>-0.02</v>
      </c>
      <c r="D50" s="6">
        <v>0.01</v>
      </c>
      <c r="E50" s="6">
        <v>3.5000000000000003E-2</v>
      </c>
      <c r="F50" s="6">
        <f t="shared" si="5"/>
        <v>8.3333333333333332E-3</v>
      </c>
      <c r="G50" s="6"/>
      <c r="H50" s="6">
        <v>9.5000000000000001E-2</v>
      </c>
      <c r="I50" s="6">
        <v>7.4999999999999997E-2</v>
      </c>
      <c r="J50" s="6">
        <v>0.05</v>
      </c>
      <c r="K50" s="6">
        <f t="shared" si="7"/>
        <v>7.333333333333332E-2</v>
      </c>
    </row>
    <row r="51" spans="1:11">
      <c r="A51" s="13" t="str">
        <f>+'DCP-9, P 2'!A51</f>
        <v>Public Service Enterprise</v>
      </c>
      <c r="C51" s="6">
        <v>-5.0000000000000001E-3</v>
      </c>
      <c r="D51" s="6">
        <v>0.03</v>
      </c>
      <c r="E51" s="6">
        <v>0.06</v>
      </c>
      <c r="F51" s="6">
        <f t="shared" si="5"/>
        <v>2.8333333333333332E-2</v>
      </c>
      <c r="G51" s="6"/>
      <c r="H51" s="6">
        <v>2.5000000000000001E-2</v>
      </c>
      <c r="I51" s="6">
        <v>0.05</v>
      </c>
      <c r="J51" s="6">
        <v>3.5000000000000003E-2</v>
      </c>
      <c r="K51" s="6">
        <f t="shared" si="7"/>
        <v>3.6666666666666674E-2</v>
      </c>
    </row>
    <row r="52" spans="1:11">
      <c r="A52" s="13" t="str">
        <f>+'DCP-9, P 2'!A52</f>
        <v>SCANA Corp</v>
      </c>
      <c r="C52" s="6">
        <f>+C32</f>
        <v>0.06</v>
      </c>
      <c r="D52" s="6">
        <f t="shared" ref="D52:E52" si="10">+D32</f>
        <v>0.03</v>
      </c>
      <c r="E52" s="6">
        <f t="shared" si="10"/>
        <v>5.5E-2</v>
      </c>
      <c r="F52" s="6">
        <f t="shared" si="5"/>
        <v>4.8333333333333332E-2</v>
      </c>
      <c r="G52" s="6"/>
      <c r="H52" s="6">
        <f>+H32</f>
        <v>0.04</v>
      </c>
      <c r="I52" s="6">
        <f t="shared" ref="I52:J52" si="11">+I32</f>
        <v>0.05</v>
      </c>
      <c r="J52" s="6">
        <f t="shared" si="11"/>
        <v>0.05</v>
      </c>
      <c r="K52" s="6">
        <f t="shared" si="7"/>
        <v>4.6666666666666669E-2</v>
      </c>
    </row>
    <row r="53" spans="1:11">
      <c r="A53" s="13" t="str">
        <f>+'DCP-9, P 2'!A53</f>
        <v>Sempra Energy</v>
      </c>
      <c r="C53" s="6">
        <v>0.01</v>
      </c>
      <c r="D53" s="6">
        <v>0.11</v>
      </c>
      <c r="E53" s="6">
        <v>0.05</v>
      </c>
      <c r="F53" s="6">
        <f t="shared" si="5"/>
        <v>5.6666666666666664E-2</v>
      </c>
      <c r="G53" s="6"/>
      <c r="H53" s="6">
        <v>0.08</v>
      </c>
      <c r="I53" s="6">
        <v>8.5000000000000006E-2</v>
      </c>
      <c r="J53" s="6">
        <v>0.03</v>
      </c>
      <c r="K53" s="6">
        <f t="shared" si="7"/>
        <v>6.5000000000000002E-2</v>
      </c>
    </row>
    <row r="54" spans="1:11">
      <c r="A54" s="13" t="str">
        <f>+'DCP-9, P 2'!A54</f>
        <v>Vectren Corp</v>
      </c>
      <c r="C54" s="6">
        <f>+C33</f>
        <v>0.06</v>
      </c>
      <c r="D54" s="6">
        <f t="shared" ref="D54:E54" si="12">+D33</f>
        <v>2.5000000000000001E-2</v>
      </c>
      <c r="E54" s="6">
        <f t="shared" si="12"/>
        <v>0.03</v>
      </c>
      <c r="F54" s="6">
        <f t="shared" si="5"/>
        <v>3.833333333333333E-2</v>
      </c>
      <c r="G54" s="6"/>
      <c r="H54" s="6">
        <f>+H33</f>
        <v>7.0000000000000007E-2</v>
      </c>
      <c r="I54" s="6">
        <f t="shared" ref="I54:J54" si="13">+I33</f>
        <v>4.4999999999999998E-2</v>
      </c>
      <c r="J54" s="6">
        <f t="shared" si="13"/>
        <v>0.05</v>
      </c>
      <c r="K54" s="6">
        <f t="shared" si="7"/>
        <v>5.5E-2</v>
      </c>
    </row>
    <row r="55" spans="1:11">
      <c r="A55" s="13" t="str">
        <f>+'DCP-9, P 2'!A55</f>
        <v>WEC Energy Group</v>
      </c>
      <c r="C55" s="6">
        <v>6.5000000000000002E-2</v>
      </c>
      <c r="D55" s="6">
        <v>0.16</v>
      </c>
      <c r="E55" s="6">
        <v>0.09</v>
      </c>
      <c r="F55" s="6">
        <f t="shared" si="5"/>
        <v>0.105</v>
      </c>
      <c r="G55" s="6"/>
      <c r="H55" s="6">
        <v>0.06</v>
      </c>
      <c r="I55" s="6">
        <v>0.06</v>
      </c>
      <c r="J55" s="6">
        <v>0.05</v>
      </c>
      <c r="K55" s="6">
        <f t="shared" si="7"/>
        <v>5.6666666666666664E-2</v>
      </c>
    </row>
    <row r="56" spans="1:11">
      <c r="A56" s="13" t="str">
        <f>+'DCP-9, P 2'!A56</f>
        <v>Xcel Energy</v>
      </c>
      <c r="C56" s="6">
        <v>0.06</v>
      </c>
      <c r="D56" s="6">
        <v>0.05</v>
      </c>
      <c r="E56" s="6">
        <v>4.4999999999999998E-2</v>
      </c>
      <c r="F56" s="6">
        <f t="shared" si="5"/>
        <v>5.1666666666666666E-2</v>
      </c>
      <c r="G56" s="6"/>
      <c r="H56" s="6">
        <v>4.4999999999999998E-2</v>
      </c>
      <c r="I56" s="6">
        <v>0.06</v>
      </c>
      <c r="J56" s="6">
        <v>0.04</v>
      </c>
      <c r="K56" s="6">
        <f t="shared" si="7"/>
        <v>4.8333333333333332E-2</v>
      </c>
    </row>
    <row r="57" spans="1:11">
      <c r="C57" s="6"/>
      <c r="D57" s="6"/>
      <c r="E57" s="6"/>
      <c r="F57" s="6"/>
      <c r="G57" s="6"/>
      <c r="H57" s="6"/>
      <c r="I57" s="6"/>
      <c r="J57" s="6"/>
      <c r="K57" s="6"/>
    </row>
    <row r="58" spans="1:11" ht="15.75">
      <c r="A58" s="13" t="s">
        <v>31</v>
      </c>
      <c r="C58" s="6"/>
      <c r="D58" s="6"/>
      <c r="E58" s="6"/>
      <c r="F58" s="23">
        <f>AVERAGE(F39:F56)</f>
        <v>5.3431372549019591E-2</v>
      </c>
      <c r="G58" s="6"/>
      <c r="H58" s="23"/>
      <c r="I58" s="6"/>
      <c r="J58" s="6"/>
      <c r="K58" s="23">
        <f>AVERAGE(K39:K56)</f>
        <v>5.0185185185185194E-2</v>
      </c>
    </row>
    <row r="59" spans="1:11" ht="15.75" thickBot="1">
      <c r="A59" s="37"/>
      <c r="B59" s="37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thickTop="1"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13" t="str">
        <f>+'DCP-9, P 2'!A61</f>
        <v>Source:  Value Line Investment Survey.</v>
      </c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6" spans="4:6">
      <c r="D66" s="20"/>
      <c r="E66" s="20"/>
      <c r="F66" s="20"/>
    </row>
    <row r="67" spans="4:6">
      <c r="D67" s="19"/>
      <c r="E67" s="19"/>
      <c r="F67" s="19"/>
    </row>
    <row r="68" spans="4:6">
      <c r="D68" s="19"/>
      <c r="E68" s="19"/>
      <c r="F68" s="19"/>
    </row>
    <row r="69" spans="4:6">
      <c r="D69" s="19"/>
      <c r="E69" s="19"/>
      <c r="F69" s="19"/>
    </row>
    <row r="70" spans="4:6">
      <c r="D70" s="20"/>
      <c r="E70" s="20"/>
      <c r="F70" s="20"/>
    </row>
    <row r="71" spans="4:6">
      <c r="D71" s="20"/>
      <c r="E71" s="20"/>
      <c r="F71" s="20"/>
    </row>
    <row r="72" spans="4:6">
      <c r="D72" s="20"/>
      <c r="E72" s="20"/>
      <c r="F72" s="20"/>
    </row>
  </sheetData>
  <phoneticPr fontId="0" type="noConversion"/>
  <printOptions horizontalCentered="1"/>
  <pageMargins left="0.5" right="0.5" top="0.5" bottom="0.55000000000000004" header="0" footer="0"/>
  <pageSetup scale="73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showOutlineSymbols="0" zoomScaleNormal="100" workbookViewId="0">
      <selection activeCell="E90" sqref="E90"/>
    </sheetView>
  </sheetViews>
  <sheetFormatPr defaultColWidth="9.77734375" defaultRowHeight="15"/>
  <cols>
    <col min="1" max="1" width="27.5546875" style="13" customWidth="1"/>
    <col min="2" max="2" width="1.77734375" style="13" customWidth="1"/>
    <col min="3" max="4" width="12.77734375" style="13" customWidth="1"/>
    <col min="5" max="5" width="13.6640625" style="13" customWidth="1"/>
    <col min="6" max="6" width="12.77734375" style="13" customWidth="1"/>
    <col min="7" max="7" width="13.6640625" style="13" customWidth="1"/>
    <col min="8" max="8" width="11" style="13" customWidth="1"/>
    <col min="9" max="10" width="10.77734375" style="13" customWidth="1"/>
    <col min="11" max="16384" width="9.77734375" style="13"/>
  </cols>
  <sheetData>
    <row r="1" spans="1:10" ht="15.75">
      <c r="H1" s="1" t="str">
        <f>+'DCP-9, P 3'!I1</f>
        <v>Exh. DCP-9</v>
      </c>
    </row>
    <row r="2" spans="1:10" ht="15.75">
      <c r="H2" s="137" t="s">
        <v>304</v>
      </c>
    </row>
    <row r="3" spans="1:10" ht="15.75">
      <c r="H3" s="1" t="s">
        <v>107</v>
      </c>
    </row>
    <row r="4" spans="1:10" ht="15.75">
      <c r="H4" s="1"/>
    </row>
    <row r="5" spans="1:10" ht="15.75">
      <c r="I5" s="1"/>
      <c r="J5" s="1"/>
    </row>
    <row r="6" spans="1:10" ht="15.75">
      <c r="J6" s="1"/>
    </row>
    <row r="7" spans="1:10" ht="20.25">
      <c r="A7" s="2" t="str">
        <f>'DCP-9, P 3'!A6</f>
        <v>PROXY COMPANIES</v>
      </c>
      <c r="B7" s="2"/>
      <c r="C7" s="2"/>
      <c r="D7" s="2"/>
      <c r="E7" s="2"/>
      <c r="F7" s="2"/>
      <c r="G7" s="2"/>
      <c r="H7" s="2"/>
      <c r="I7" s="2"/>
      <c r="J7" s="2"/>
    </row>
    <row r="8" spans="1:10" ht="20.25">
      <c r="A8" s="2" t="s">
        <v>36</v>
      </c>
      <c r="B8" s="2"/>
      <c r="C8" s="2"/>
      <c r="D8" s="2"/>
      <c r="E8" s="2"/>
      <c r="F8" s="2"/>
      <c r="G8" s="2"/>
      <c r="H8" s="2"/>
      <c r="I8" s="2"/>
      <c r="J8" s="2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>
      <c r="A14" s="1"/>
      <c r="B14" s="1"/>
      <c r="C14" s="1"/>
      <c r="D14" s="209" t="s">
        <v>38</v>
      </c>
      <c r="E14" s="209" t="s">
        <v>40</v>
      </c>
      <c r="F14" s="209" t="s">
        <v>38</v>
      </c>
      <c r="G14" s="209" t="s">
        <v>40</v>
      </c>
      <c r="H14" s="209" t="s">
        <v>78</v>
      </c>
      <c r="I14" s="1"/>
      <c r="J14" s="1"/>
    </row>
    <row r="15" spans="1:10" ht="15.75">
      <c r="A15" s="1"/>
      <c r="B15" s="1"/>
      <c r="C15" s="209" t="s">
        <v>37</v>
      </c>
      <c r="D15" s="209" t="s">
        <v>39</v>
      </c>
      <c r="E15" s="209" t="s">
        <v>39</v>
      </c>
      <c r="F15" s="209" t="s">
        <v>41</v>
      </c>
      <c r="G15" s="209" t="s">
        <v>41</v>
      </c>
      <c r="H15" s="209" t="s">
        <v>34</v>
      </c>
      <c r="I15" s="209" t="s">
        <v>24</v>
      </c>
      <c r="J15" s="209" t="s">
        <v>42</v>
      </c>
    </row>
    <row r="16" spans="1:10" ht="15.75">
      <c r="A16" s="209" t="str">
        <f>+'DCP-9, P 3'!A12</f>
        <v>COMPANY</v>
      </c>
      <c r="B16" s="1"/>
      <c r="C16" s="209" t="s">
        <v>28</v>
      </c>
      <c r="D16" s="209" t="s">
        <v>7</v>
      </c>
      <c r="E16" s="209" t="s">
        <v>7</v>
      </c>
      <c r="F16" s="209" t="s">
        <v>7</v>
      </c>
      <c r="G16" s="209" t="s">
        <v>7</v>
      </c>
      <c r="H16" s="209" t="s">
        <v>7</v>
      </c>
      <c r="I16" s="209" t="s">
        <v>7</v>
      </c>
      <c r="J16" s="209" t="s">
        <v>43</v>
      </c>
    </row>
    <row r="17" spans="1:10" ht="15.75" thickBot="1"/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22"/>
    </row>
    <row r="20" spans="1:10" ht="15.75">
      <c r="A20" s="45" t="str">
        <f>+'DCP-9, P 3'!A16</f>
        <v>Parcell Proxy Group</v>
      </c>
    </row>
    <row r="22" spans="1:10">
      <c r="A22" s="22"/>
      <c r="C22" s="6"/>
      <c r="D22" s="6"/>
      <c r="E22" s="6"/>
      <c r="F22" s="6"/>
      <c r="G22" s="6"/>
      <c r="H22" s="63"/>
      <c r="I22" s="6"/>
      <c r="J22" s="6"/>
    </row>
    <row r="23" spans="1:10">
      <c r="A23" s="22" t="str">
        <f>+'DCP-9, P 3'!A18</f>
        <v>ALLETE</v>
      </c>
      <c r="C23" s="6">
        <f>'DCP-9, P 1'!I18*(1+0.5*I23)</f>
        <v>3.1632365778292787E-2</v>
      </c>
      <c r="D23" s="6">
        <f>+'DCP-9, P 2'!H18</f>
        <v>2.6800000000000001E-2</v>
      </c>
      <c r="E23" s="6">
        <f>+'DCP-9, P 2'!L18</f>
        <v>3.1666666666666669E-2</v>
      </c>
      <c r="F23" s="6">
        <f>+'DCP-9, P 3'!F18</f>
        <v>5.1666666666666666E-2</v>
      </c>
      <c r="G23" s="6">
        <f>+'DCP-9, P 3'!K18</f>
        <v>4.5000000000000005E-2</v>
      </c>
      <c r="H23" s="6">
        <v>0.05</v>
      </c>
      <c r="I23" s="6">
        <f>AVERAGE(D23:H23)</f>
        <v>4.102666666666667E-2</v>
      </c>
      <c r="J23" s="6">
        <f>C23+I23</f>
        <v>7.2659032444959457E-2</v>
      </c>
    </row>
    <row r="24" spans="1:10">
      <c r="A24" s="22" t="str">
        <f>+'DCP-9, P 3'!A19</f>
        <v>Alliant Energy</v>
      </c>
      <c r="C24" s="6">
        <f>'DCP-9, P 1'!I19*(1+0.5*I24)</f>
        <v>3.2349148723084628E-2</v>
      </c>
      <c r="D24" s="6">
        <f>+'DCP-9, P 2'!H19</f>
        <v>3.9E-2</v>
      </c>
      <c r="E24" s="6">
        <f>+'DCP-9, P 2'!L19</f>
        <v>4.5000000000000005E-2</v>
      </c>
      <c r="F24" s="6">
        <f>+'DCP-9, P 3'!F19</f>
        <v>5.8333333333333341E-2</v>
      </c>
      <c r="G24" s="6">
        <f>+'DCP-9, P 3'!K19</f>
        <v>4.8333333333333332E-2</v>
      </c>
      <c r="H24" s="6">
        <v>6.3500000000000001E-2</v>
      </c>
      <c r="I24" s="6">
        <f t="shared" ref="I24:I38" si="0">AVERAGE(D24:H24)</f>
        <v>5.0833333333333328E-2</v>
      </c>
      <c r="J24" s="6">
        <f t="shared" ref="J24:J38" si="1">C24+I24</f>
        <v>8.3182482056417956E-2</v>
      </c>
    </row>
    <row r="25" spans="1:10">
      <c r="A25" s="22" t="str">
        <f>+'DCP-9, P 3'!A20</f>
        <v>Ameren Corp</v>
      </c>
      <c r="C25" s="6">
        <f>'DCP-9, P 1'!I20*(1+0.5*I25)</f>
        <v>3.2522275481595371E-2</v>
      </c>
      <c r="D25" s="6">
        <f>+'DCP-9, P 2'!H20</f>
        <v>2.7200000000000002E-2</v>
      </c>
      <c r="E25" s="6">
        <f>+'DCP-9, P 2'!L20</f>
        <v>3.8333333333333337E-2</v>
      </c>
      <c r="F25" s="6" t="str">
        <f>+'DCP-9, P 3'!F20</f>
        <v>neg</v>
      </c>
      <c r="G25" s="6">
        <f>+'DCP-9, P 3'!K20</f>
        <v>4.6666666666666669E-2</v>
      </c>
      <c r="H25" s="6">
        <v>6.0499999999999998E-2</v>
      </c>
      <c r="I25" s="6">
        <f t="shared" si="0"/>
        <v>4.3174999999999998E-2</v>
      </c>
      <c r="J25" s="6">
        <f t="shared" si="1"/>
        <v>7.5697275481595369E-2</v>
      </c>
    </row>
    <row r="26" spans="1:10">
      <c r="A26" s="22" t="str">
        <f>+'DCP-9, P 3'!A21</f>
        <v>Avista</v>
      </c>
      <c r="C26" s="6">
        <f>'DCP-9, P 1'!I21*(1+0.5*I26)</f>
        <v>3.5952047354790968E-2</v>
      </c>
      <c r="D26" s="6">
        <f>+'DCP-9, P 2'!H21</f>
        <v>2.2800000000000001E-2</v>
      </c>
      <c r="E26" s="6">
        <f>+'DCP-9, P 2'!L21</f>
        <v>2.1666666666666667E-2</v>
      </c>
      <c r="F26" s="6">
        <f>+'DCP-9, P 3'!F21</f>
        <v>4.8333333333333339E-2</v>
      </c>
      <c r="G26" s="6">
        <f>+'DCP-9, P 3'!K21</f>
        <v>0.03</v>
      </c>
      <c r="H26" s="6">
        <v>5.6500000000000002E-2</v>
      </c>
      <c r="I26" s="6">
        <f t="shared" si="0"/>
        <v>3.5860000000000003E-2</v>
      </c>
      <c r="J26" s="6">
        <f t="shared" si="1"/>
        <v>7.1812047354790964E-2</v>
      </c>
    </row>
    <row r="27" spans="1:10">
      <c r="A27" s="22" t="str">
        <f>+'DCP-9, P 3'!A22</f>
        <v>Black Hills Corp</v>
      </c>
      <c r="C27" s="6">
        <f>'DCP-9, P 1'!I22*(1+0.5*I27)</f>
        <v>2.76776179707523E-2</v>
      </c>
      <c r="D27" s="6">
        <f>+'DCP-9, P 2'!H22</f>
        <v>3.3799999999999997E-2</v>
      </c>
      <c r="E27" s="6">
        <f>+'DCP-9, P 2'!L22</f>
        <v>5.000000000000001E-2</v>
      </c>
      <c r="F27" s="6">
        <f>+'DCP-9, P 3'!F22</f>
        <v>5.000000000000001E-2</v>
      </c>
      <c r="G27" s="6">
        <f>+'DCP-9, P 3'!K22</f>
        <v>0.06</v>
      </c>
      <c r="H27" s="6">
        <v>0.12</v>
      </c>
      <c r="I27" s="6">
        <f t="shared" si="0"/>
        <v>6.276000000000001E-2</v>
      </c>
      <c r="J27" s="6">
        <f t="shared" si="1"/>
        <v>9.043761797075231E-2</v>
      </c>
    </row>
    <row r="28" spans="1:10">
      <c r="A28" s="22" t="str">
        <f>+'DCP-9, P 3'!A23</f>
        <v>El Paso Electric</v>
      </c>
      <c r="C28" s="6">
        <f>'DCP-9, P 1'!I23*(1+0.5*I28)</f>
        <v>2.5104226390259953E-2</v>
      </c>
      <c r="D28" s="6">
        <f>+'DCP-9, P 2'!H23</f>
        <v>4.7599999999999996E-2</v>
      </c>
      <c r="E28" s="6">
        <f>+'DCP-9, P 2'!L23</f>
        <v>4.3333333333333335E-2</v>
      </c>
      <c r="F28" s="6">
        <f>+'DCP-9, P 3'!F23</f>
        <v>4.5000000000000005E-2</v>
      </c>
      <c r="G28" s="6">
        <f>+'DCP-9, P 3'!K23</f>
        <v>5.3333333333333337E-2</v>
      </c>
      <c r="H28" s="6">
        <v>6.5000000000000002E-2</v>
      </c>
      <c r="I28" s="6">
        <f t="shared" si="0"/>
        <v>5.0853333333333341E-2</v>
      </c>
      <c r="J28" s="6">
        <f t="shared" si="1"/>
        <v>7.595755972359329E-2</v>
      </c>
    </row>
    <row r="29" spans="1:10">
      <c r="A29" s="22" t="str">
        <f>+'DCP-9, P 3'!A24</f>
        <v>Hawaiian Electric Industries</v>
      </c>
      <c r="C29" s="6">
        <f>'DCP-9, P 1'!I24*(1+0.5*I29)</f>
        <v>3.8092459777071673E-2</v>
      </c>
      <c r="D29" s="6">
        <f>+'DCP-9, P 2'!H24</f>
        <v>3.5999999999999997E-2</v>
      </c>
      <c r="E29" s="6">
        <f>+'DCP-9, P 2'!L24</f>
        <v>2.4999999999999998E-2</v>
      </c>
      <c r="F29" s="6">
        <f>+'DCP-9, P 3'!F24</f>
        <v>0.04</v>
      </c>
      <c r="G29" s="6">
        <f>+'DCP-9, P 3'!K24</f>
        <v>2.3333333333333334E-2</v>
      </c>
      <c r="H29" s="6">
        <v>2.7E-2</v>
      </c>
      <c r="I29" s="6">
        <f t="shared" si="0"/>
        <v>3.0266666666666671E-2</v>
      </c>
      <c r="J29" s="6">
        <f t="shared" si="1"/>
        <v>6.8359126443738344E-2</v>
      </c>
    </row>
    <row r="30" spans="1:10">
      <c r="A30" s="22" t="str">
        <f>+'DCP-9, P 3'!A25</f>
        <v>IDACORP</v>
      </c>
      <c r="C30" s="6">
        <f>'DCP-9, P 1'!I25*(1+0.5*I30)</f>
        <v>2.7043524849066414E-2</v>
      </c>
      <c r="D30" s="6">
        <f>+'DCP-9, P 2'!H25</f>
        <v>5.16E-2</v>
      </c>
      <c r="E30" s="6">
        <f>+'DCP-9, P 2'!L25</f>
        <v>3.8333333333333337E-2</v>
      </c>
      <c r="F30" s="6">
        <f>+'DCP-9, P 3'!F25</f>
        <v>6.9999999999999993E-2</v>
      </c>
      <c r="G30" s="6">
        <f>+'DCP-9, P 3'!K25</f>
        <v>4.8333333333333339E-2</v>
      </c>
      <c r="H30" s="6">
        <v>0.04</v>
      </c>
      <c r="I30" s="6">
        <f t="shared" si="0"/>
        <v>4.9653333333333334E-2</v>
      </c>
      <c r="J30" s="6">
        <f t="shared" si="1"/>
        <v>7.6696858182399741E-2</v>
      </c>
    </row>
    <row r="31" spans="1:10">
      <c r="A31" s="22" t="str">
        <f>+'DCP-9, P 3'!A26</f>
        <v>Northwestern Corp</v>
      </c>
      <c r="C31" s="6">
        <f>'DCP-9, P 1'!I26*(1+0.5*I31)</f>
        <v>3.6474611134721634E-2</v>
      </c>
      <c r="D31" s="6">
        <f>+'DCP-9, P 2'!H26</f>
        <v>3.5200000000000002E-2</v>
      </c>
      <c r="E31" s="6">
        <f>+'DCP-9, P 2'!L26</f>
        <v>3.5000000000000003E-2</v>
      </c>
      <c r="F31" s="6">
        <f>+'DCP-9, P 3'!F26</f>
        <v>7.0000000000000007E-2</v>
      </c>
      <c r="G31" s="6">
        <f>+'DCP-9, P 3'!K26</f>
        <v>4.3333333333333335E-2</v>
      </c>
      <c r="H31" s="6">
        <v>3.3700000000000001E-2</v>
      </c>
      <c r="I31" s="6">
        <f t="shared" si="0"/>
        <v>4.3446666666666675E-2</v>
      </c>
      <c r="J31" s="6">
        <f t="shared" si="1"/>
        <v>7.9921277801388302E-2</v>
      </c>
    </row>
    <row r="32" spans="1:10">
      <c r="A32" s="22" t="str">
        <f>+'DCP-9, P 3'!A27</f>
        <v>OGE Energy Corp</v>
      </c>
      <c r="C32" s="6">
        <f>'DCP-9, P 1'!I27*(1+0.5*I32)</f>
        <v>3.5161911374541346E-2</v>
      </c>
      <c r="D32" s="6">
        <f>+'DCP-9, P 2'!H27</f>
        <v>5.6600000000000004E-2</v>
      </c>
      <c r="E32" s="6">
        <f>+'DCP-9, P 2'!L27</f>
        <v>0.04</v>
      </c>
      <c r="F32" s="6">
        <f>+'DCP-9, P 3'!F27</f>
        <v>6.1666666666666668E-2</v>
      </c>
      <c r="G32" s="6">
        <f>+'DCP-9, P 3'!K27</f>
        <v>0.06</v>
      </c>
      <c r="H32" s="6">
        <v>6.0499999999999998E-2</v>
      </c>
      <c r="I32" s="6">
        <f t="shared" si="0"/>
        <v>5.5753333333333335E-2</v>
      </c>
      <c r="J32" s="6">
        <f t="shared" si="1"/>
        <v>9.0915244707874682E-2</v>
      </c>
    </row>
    <row r="33" spans="1:10">
      <c r="A33" s="22" t="str">
        <f>+'DCP-9, P 3'!A28</f>
        <v>Otter Tail Corp</v>
      </c>
      <c r="C33" s="6">
        <f>'DCP-9, P 1'!I28*(1+0.5*I33)</f>
        <v>3.4229452084697666E-2</v>
      </c>
      <c r="D33" s="6">
        <f>+'DCP-9, P 2'!H28</f>
        <v>1.5000000000000003E-2</v>
      </c>
      <c r="E33" s="6">
        <f>+'DCP-9, P 2'!L28</f>
        <v>2.5000000000000005E-2</v>
      </c>
      <c r="F33" s="6">
        <f>+'DCP-9, P 3'!F28</f>
        <v>0.08</v>
      </c>
      <c r="G33" s="6">
        <f>+'DCP-9, P 3'!K28</f>
        <v>3.6666666666666667E-2</v>
      </c>
      <c r="H33" s="6">
        <v>5.1999999999999998E-2</v>
      </c>
      <c r="I33" s="6">
        <f t="shared" si="0"/>
        <v>4.1733333333333331E-2</v>
      </c>
      <c r="J33" s="6">
        <f t="shared" si="1"/>
        <v>7.5962785418031004E-2</v>
      </c>
    </row>
    <row r="34" spans="1:10">
      <c r="A34" s="22" t="str">
        <f>+'DCP-9, P 3'!A29</f>
        <v>Pinnacle West Capital Corp</v>
      </c>
      <c r="C34" s="6">
        <f>'DCP-9, P 1'!I29*(1+0.5*I34)</f>
        <v>3.1828021377672211E-2</v>
      </c>
      <c r="D34" s="6">
        <f>+'DCP-9, P 2'!H29</f>
        <v>3.8199999999999998E-2</v>
      </c>
      <c r="E34" s="6">
        <f>+'DCP-9, P 2'!L29</f>
        <v>3.6666666666666674E-2</v>
      </c>
      <c r="F34" s="6">
        <f>+'DCP-9, P 3'!F29</f>
        <v>4.5000000000000005E-2</v>
      </c>
      <c r="G34" s="6">
        <f>+'DCP-9, P 3'!K29</f>
        <v>4.8333333333333339E-2</v>
      </c>
      <c r="H34" s="6">
        <v>6.0499999999999998E-2</v>
      </c>
      <c r="I34" s="6">
        <f t="shared" si="0"/>
        <v>4.5740000000000003E-2</v>
      </c>
      <c r="J34" s="6">
        <f t="shared" si="1"/>
        <v>7.7568021377672214E-2</v>
      </c>
    </row>
    <row r="35" spans="1:10">
      <c r="A35" s="22" t="str">
        <f>+'DCP-9, P 3'!A30</f>
        <v>Portland General Electric</v>
      </c>
      <c r="C35" s="6">
        <f>'DCP-9, P 1'!I30*(1+0.5*I35)</f>
        <v>2.8736639929678058E-2</v>
      </c>
      <c r="D35" s="6">
        <f>+'DCP-9, P 2'!H30</f>
        <v>3.5600000000000007E-2</v>
      </c>
      <c r="E35" s="6">
        <f>+'DCP-9, P 2'!L30</f>
        <v>3.3333333333333333E-2</v>
      </c>
      <c r="F35" s="6">
        <f>+'DCP-9, P 3'!F30</f>
        <v>0.04</v>
      </c>
      <c r="G35" s="6">
        <f>+'DCP-9, P 3'!K30</f>
        <v>5.1666666666666666E-2</v>
      </c>
      <c r="H35" s="6">
        <v>5.5500000000000001E-2</v>
      </c>
      <c r="I35" s="6">
        <f t="shared" si="0"/>
        <v>4.3220000000000001E-2</v>
      </c>
      <c r="J35" s="6">
        <f t="shared" si="1"/>
        <v>7.195663992967806E-2</v>
      </c>
    </row>
    <row r="36" spans="1:10">
      <c r="A36" s="22" t="str">
        <f>+'DCP-9, P 3'!A31</f>
        <v>PNM Resources</v>
      </c>
      <c r="C36" s="6">
        <f>'DCP-9, P 1'!I31*(1+0.5*I36)</f>
        <v>2.7053387358184768E-2</v>
      </c>
      <c r="D36" s="6">
        <f>+'DCP-9, P 2'!H31</f>
        <v>3.6999999999999998E-2</v>
      </c>
      <c r="E36" s="6">
        <f>+'DCP-9, P 2'!L31</f>
        <v>3.5000000000000003E-2</v>
      </c>
      <c r="F36" s="6">
        <f>+'DCP-9, P 3'!F31</f>
        <v>8.666666666666667E-2</v>
      </c>
      <c r="G36" s="6">
        <f>+'DCP-9, P 3'!K31</f>
        <v>7.4999999999999997E-2</v>
      </c>
      <c r="H36" s="6">
        <v>7.0000000000000007E-2</v>
      </c>
      <c r="I36" s="6">
        <f t="shared" si="0"/>
        <v>6.0733333333333341E-2</v>
      </c>
      <c r="J36" s="6">
        <f t="shared" si="1"/>
        <v>8.7786720691518105E-2</v>
      </c>
    </row>
    <row r="37" spans="1:10">
      <c r="A37" s="22" t="str">
        <f>+'DCP-9, P 3'!A32</f>
        <v>SCANA Corp.</v>
      </c>
      <c r="C37" s="6">
        <f>'DCP-9, P 1'!I32*(1+0.5*I37)</f>
        <v>3.7153648463321982E-2</v>
      </c>
      <c r="D37" s="6">
        <f>+'DCP-9, P 2'!H32</f>
        <v>4.3799999999999992E-2</v>
      </c>
      <c r="E37" s="6">
        <f>+'DCP-9, P 2'!L32</f>
        <v>4.1666666666666664E-2</v>
      </c>
      <c r="F37" s="6">
        <f>+'DCP-9, P 3'!F32</f>
        <v>4.8333333333333332E-2</v>
      </c>
      <c r="G37" s="6">
        <f>+'DCP-9, P 3'!K32</f>
        <v>4.6666666666666669E-2</v>
      </c>
      <c r="H37" s="6">
        <v>5.8000000000000003E-2</v>
      </c>
      <c r="I37" s="6">
        <f t="shared" si="0"/>
        <v>4.7693333333333331E-2</v>
      </c>
      <c r="J37" s="6">
        <f t="shared" si="1"/>
        <v>8.4846981796655313E-2</v>
      </c>
    </row>
    <row r="38" spans="1:10">
      <c r="A38" s="22" t="str">
        <f>+'DCP-9, P 3'!A33</f>
        <v>Vectren</v>
      </c>
      <c r="C38" s="6">
        <f>'DCP-9, P 1'!I33*(1+0.5*I38)</f>
        <v>2.9389918754810569E-2</v>
      </c>
      <c r="D38" s="6">
        <f>+'DCP-9, P 2'!H33</f>
        <v>3.1200000000000006E-2</v>
      </c>
      <c r="E38" s="6">
        <f>+'DCP-9, P 2'!L33</f>
        <v>4.8333333333333332E-2</v>
      </c>
      <c r="F38" s="6">
        <f>+'DCP-9, P 3'!F33</f>
        <v>3.833333333333333E-2</v>
      </c>
      <c r="G38" s="6">
        <f>+'DCP-9, P 3'!K33</f>
        <v>5.5E-2</v>
      </c>
      <c r="H38" s="6">
        <v>5.5E-2</v>
      </c>
      <c r="I38" s="6">
        <f t="shared" si="0"/>
        <v>4.5573333333333334E-2</v>
      </c>
      <c r="J38" s="6">
        <f t="shared" si="1"/>
        <v>7.4963252088143903E-2</v>
      </c>
    </row>
    <row r="39" spans="1:10">
      <c r="A39" s="46"/>
      <c r="B39" s="35"/>
      <c r="C39" s="36"/>
      <c r="D39" s="36"/>
      <c r="E39" s="36"/>
      <c r="F39" s="36"/>
      <c r="G39" s="36"/>
      <c r="H39" s="36"/>
      <c r="I39" s="36"/>
      <c r="J39" s="36"/>
    </row>
    <row r="40" spans="1:10">
      <c r="A40" s="22"/>
      <c r="C40" s="6"/>
      <c r="D40" s="6"/>
      <c r="E40" s="6"/>
      <c r="F40" s="6"/>
      <c r="G40" s="6"/>
      <c r="H40" s="6"/>
      <c r="I40" s="6"/>
      <c r="J40" s="6"/>
    </row>
    <row r="41" spans="1:10" ht="15.75">
      <c r="A41" s="22" t="s">
        <v>83</v>
      </c>
      <c r="C41" s="6">
        <f>AVERAGE(C23:C38)</f>
        <v>3.1900078550158896E-2</v>
      </c>
      <c r="D41" s="6">
        <f t="shared" ref="D41:J41" si="2">AVERAGE(D23:D38)</f>
        <v>3.6087500000000002E-2</v>
      </c>
      <c r="E41" s="6">
        <f t="shared" si="2"/>
        <v>3.6770833333333336E-2</v>
      </c>
      <c r="F41" s="6">
        <f t="shared" si="2"/>
        <v>5.5555555555555559E-2</v>
      </c>
      <c r="G41" s="6">
        <f t="shared" si="2"/>
        <v>4.8229166666666663E-2</v>
      </c>
      <c r="H41" s="6">
        <f t="shared" si="2"/>
        <v>5.7981250000000005E-2</v>
      </c>
      <c r="I41" s="6">
        <f t="shared" si="2"/>
        <v>4.6770104166666673E-2</v>
      </c>
      <c r="J41" s="15">
        <f t="shared" si="2"/>
        <v>7.8670182716825562E-2</v>
      </c>
    </row>
    <row r="42" spans="1:10" ht="15.75">
      <c r="A42" s="46"/>
      <c r="B42" s="35"/>
      <c r="C42" s="36"/>
      <c r="D42" s="36"/>
      <c r="E42" s="36"/>
      <c r="F42" s="36"/>
      <c r="G42" s="36"/>
      <c r="H42" s="36"/>
      <c r="I42" s="36"/>
      <c r="J42" s="133"/>
    </row>
    <row r="43" spans="1:10" ht="15.75">
      <c r="A43" s="64"/>
      <c r="B43" s="27"/>
      <c r="C43" s="33"/>
      <c r="D43" s="33"/>
      <c r="E43" s="33"/>
      <c r="F43" s="33"/>
      <c r="G43" s="33"/>
      <c r="H43" s="33"/>
      <c r="I43" s="33"/>
      <c r="J43" s="43"/>
    </row>
    <row r="44" spans="1:10" ht="15.75">
      <c r="A44" s="64" t="s">
        <v>80</v>
      </c>
      <c r="B44" s="27"/>
      <c r="C44" s="33">
        <f>MEDIAN(C23:C38)</f>
        <v>3.208858505037842E-2</v>
      </c>
      <c r="D44" s="33">
        <f t="shared" ref="D44:J44" si="3">MEDIAN(D23:D38)</f>
        <v>3.5799999999999998E-2</v>
      </c>
      <c r="E44" s="33">
        <f t="shared" si="3"/>
        <v>3.7500000000000006E-2</v>
      </c>
      <c r="F44" s="33">
        <f t="shared" si="3"/>
        <v>5.000000000000001E-2</v>
      </c>
      <c r="G44" s="33">
        <f t="shared" si="3"/>
        <v>4.8333333333333339E-2</v>
      </c>
      <c r="H44" s="33">
        <f t="shared" si="3"/>
        <v>5.7250000000000002E-2</v>
      </c>
      <c r="I44" s="33">
        <f t="shared" si="3"/>
        <v>4.5656666666666665E-2</v>
      </c>
      <c r="J44" s="43">
        <f t="shared" si="3"/>
        <v>7.6329821800215372E-2</v>
      </c>
    </row>
    <row r="45" spans="1:10">
      <c r="A45" s="46"/>
      <c r="B45" s="35"/>
      <c r="C45" s="36"/>
      <c r="D45" s="36"/>
      <c r="E45" s="36"/>
      <c r="F45" s="36"/>
      <c r="G45" s="36"/>
      <c r="H45" s="36"/>
      <c r="I45" s="36"/>
      <c r="J45" s="36"/>
    </row>
    <row r="46" spans="1:10">
      <c r="A46" s="22"/>
      <c r="C46" s="6"/>
      <c r="D46" s="6"/>
      <c r="E46" s="6"/>
      <c r="F46" s="6"/>
      <c r="G46" s="6"/>
      <c r="H46" s="6"/>
      <c r="I46" s="6"/>
      <c r="J46" s="6"/>
    </row>
    <row r="47" spans="1:10" ht="15.75">
      <c r="A47" s="22" t="s">
        <v>91</v>
      </c>
      <c r="C47" s="6"/>
      <c r="D47" s="15">
        <f>+C41+D41</f>
        <v>6.7987578550158898E-2</v>
      </c>
      <c r="E47" s="6">
        <f>+C41+E41</f>
        <v>6.8670911883492225E-2</v>
      </c>
      <c r="F47" s="6">
        <f>+C41+F41</f>
        <v>8.7455634105714455E-2</v>
      </c>
      <c r="G47" s="6">
        <f>+C41+G41</f>
        <v>8.0129245216825559E-2</v>
      </c>
      <c r="H47" s="15">
        <f>+C41+H41</f>
        <v>8.9881328550158901E-2</v>
      </c>
      <c r="I47" s="6">
        <f>+C41+I41</f>
        <v>7.8670182716825576E-2</v>
      </c>
      <c r="J47" s="6"/>
    </row>
    <row r="48" spans="1:10" ht="15.75">
      <c r="A48" s="46"/>
      <c r="B48" s="35"/>
      <c r="C48" s="36"/>
      <c r="D48" s="36"/>
      <c r="E48" s="100"/>
      <c r="F48" s="40"/>
      <c r="G48" s="100"/>
      <c r="H48" s="100"/>
      <c r="I48" s="36"/>
      <c r="J48" s="36"/>
    </row>
    <row r="49" spans="1:10" ht="15.75">
      <c r="A49" s="22"/>
      <c r="C49" s="6"/>
      <c r="D49" s="6"/>
      <c r="E49" s="63"/>
      <c r="F49" s="23"/>
      <c r="G49" s="63"/>
      <c r="H49" s="63"/>
      <c r="I49" s="6"/>
      <c r="J49" s="6"/>
    </row>
    <row r="50" spans="1:10" ht="15.75">
      <c r="A50" s="22" t="s">
        <v>92</v>
      </c>
      <c r="C50" s="6"/>
      <c r="D50" s="15">
        <f>+C44+D44</f>
        <v>6.7888585050378425E-2</v>
      </c>
      <c r="E50" s="6">
        <f>+C44+E44</f>
        <v>6.9588585050378432E-2</v>
      </c>
      <c r="F50" s="6">
        <f>+C44+F44</f>
        <v>8.2088585050378429E-2</v>
      </c>
      <c r="G50" s="6">
        <f>+C44+G44</f>
        <v>8.0421918383711766E-2</v>
      </c>
      <c r="H50" s="15">
        <f>+C44+H44</f>
        <v>8.9338585050378422E-2</v>
      </c>
      <c r="I50" s="6">
        <f>+C44+I44</f>
        <v>7.7745251717045077E-2</v>
      </c>
      <c r="J50" s="6"/>
    </row>
    <row r="51" spans="1:10" ht="15.75" thickBot="1">
      <c r="A51" s="47"/>
      <c r="B51" s="37"/>
      <c r="C51" s="39"/>
      <c r="D51" s="39"/>
      <c r="E51" s="39"/>
      <c r="F51" s="39"/>
      <c r="G51" s="39"/>
      <c r="H51" s="39"/>
      <c r="I51" s="39"/>
      <c r="J51" s="39"/>
    </row>
    <row r="52" spans="1:10" ht="15.75" thickTop="1">
      <c r="A52" s="22"/>
      <c r="C52" s="6"/>
      <c r="D52" s="6"/>
      <c r="E52" s="6"/>
      <c r="F52" s="6"/>
      <c r="G52" s="6"/>
      <c r="H52" s="6"/>
      <c r="I52" s="6"/>
      <c r="J52" s="6"/>
    </row>
    <row r="53" spans="1:10" ht="15.75">
      <c r="A53" s="45" t="str">
        <f>+'DCP-9, P 3'!A37</f>
        <v>Morin Proxy Group</v>
      </c>
      <c r="C53" s="6"/>
      <c r="D53" s="6"/>
      <c r="E53" s="6"/>
      <c r="F53" s="6"/>
      <c r="G53" s="6"/>
      <c r="H53" s="6"/>
      <c r="I53" s="6"/>
      <c r="J53" s="6"/>
    </row>
    <row r="54" spans="1:10">
      <c r="A54" s="22"/>
      <c r="C54" s="6"/>
      <c r="D54" s="6"/>
      <c r="E54" s="6"/>
      <c r="F54" s="6"/>
      <c r="G54" s="6"/>
      <c r="H54" s="6"/>
      <c r="I54" s="6"/>
      <c r="J54" s="6"/>
    </row>
    <row r="55" spans="1:10">
      <c r="A55" s="22" t="str">
        <f>+'DCP-9, P 3'!A39</f>
        <v>Alliant Energy</v>
      </c>
      <c r="C55" s="6">
        <f>'DCP-9, P 1'!I39*(1+0.5*I55)</f>
        <v>3.2349148723084628E-2</v>
      </c>
      <c r="D55" s="6">
        <f>+'DCP-9, P 2'!H39</f>
        <v>3.9E-2</v>
      </c>
      <c r="E55" s="6">
        <f>+'DCP-9, P 2'!L39</f>
        <v>4.5000000000000005E-2</v>
      </c>
      <c r="F55" s="6">
        <f>+'DCP-9, P 3'!F39</f>
        <v>5.8333333333333341E-2</v>
      </c>
      <c r="G55" s="6">
        <f>+'DCP-9, P 3'!K39</f>
        <v>4.8333333333333332E-2</v>
      </c>
      <c r="H55" s="6">
        <f>+H24</f>
        <v>6.3500000000000001E-2</v>
      </c>
      <c r="I55" s="6">
        <f>AVERAGE(D55:H55)</f>
        <v>5.0833333333333328E-2</v>
      </c>
      <c r="J55" s="6">
        <f>C55+I55</f>
        <v>8.3182482056417956E-2</v>
      </c>
    </row>
    <row r="56" spans="1:10">
      <c r="A56" s="22" t="str">
        <f>+'DCP-9, P 3'!A40</f>
        <v>Ameren Corp</v>
      </c>
      <c r="C56" s="6">
        <f>'DCP-9, P 1'!I40*(1+0.5*I56)</f>
        <v>3.2522275481595371E-2</v>
      </c>
      <c r="D56" s="6">
        <f>+'DCP-9, P 2'!H40</f>
        <v>2.7200000000000002E-2</v>
      </c>
      <c r="E56" s="6">
        <f>+'DCP-9, P 2'!L40</f>
        <v>3.8333333333333337E-2</v>
      </c>
      <c r="F56" s="6" t="str">
        <f>+'DCP-9, P 3'!F40</f>
        <v>neg</v>
      </c>
      <c r="G56" s="6">
        <f>+'DCP-9, P 3'!K40</f>
        <v>4.6666666666666669E-2</v>
      </c>
      <c r="H56" s="6">
        <f>+H25</f>
        <v>6.0499999999999998E-2</v>
      </c>
      <c r="I56" s="6">
        <f t="shared" ref="I56:I72" si="4">AVERAGE(D56:H56)</f>
        <v>4.3174999999999998E-2</v>
      </c>
      <c r="J56" s="6">
        <f t="shared" ref="J56:J72" si="5">C56+I56</f>
        <v>7.5697275481595369E-2</v>
      </c>
    </row>
    <row r="57" spans="1:10">
      <c r="A57" s="22" t="str">
        <f>+'DCP-9, P 3'!A41</f>
        <v>Avista Corp</v>
      </c>
      <c r="C57" s="6">
        <f>'DCP-9, P 1'!I41*(1+0.5*I57)</f>
        <v>3.5952047354790968E-2</v>
      </c>
      <c r="D57" s="6">
        <f>+'DCP-9, P 2'!H41</f>
        <v>2.2800000000000001E-2</v>
      </c>
      <c r="E57" s="6">
        <f>+'DCP-9, P 2'!L41</f>
        <v>2.1666666666666667E-2</v>
      </c>
      <c r="F57" s="6">
        <f>+'DCP-9, P 3'!F41</f>
        <v>4.8333333333333339E-2</v>
      </c>
      <c r="G57" s="6">
        <f>+'DCP-9, P 3'!K41</f>
        <v>0.03</v>
      </c>
      <c r="H57" s="6">
        <f>+H26</f>
        <v>5.6500000000000002E-2</v>
      </c>
      <c r="I57" s="6">
        <f t="shared" si="4"/>
        <v>3.5860000000000003E-2</v>
      </c>
      <c r="J57" s="6">
        <f t="shared" si="5"/>
        <v>7.1812047354790964E-2</v>
      </c>
    </row>
    <row r="58" spans="1:10">
      <c r="A58" s="22" t="str">
        <f>+'DCP-9, P 3'!A42</f>
        <v>CenterPoint Energy</v>
      </c>
      <c r="C58" s="6">
        <f>'DCP-9, P 1'!I42*(1+0.5*I58)</f>
        <v>3.9074026113396533E-2</v>
      </c>
      <c r="D58" s="6">
        <f>+'DCP-9, P 2'!H42</f>
        <v>3.0600000000000006E-2</v>
      </c>
      <c r="E58" s="6">
        <f>+'DCP-9, P 2'!L42</f>
        <v>3.6666666666666667E-2</v>
      </c>
      <c r="F58" s="6">
        <f>+'DCP-9, P 3'!F42</f>
        <v>2.6666666666666668E-2</v>
      </c>
      <c r="G58" s="6">
        <f>+'DCP-9, P 3'!K42</f>
        <v>3.6666666666666667E-2</v>
      </c>
      <c r="H58" s="6">
        <v>5.8900000000000001E-2</v>
      </c>
      <c r="I58" s="6">
        <f t="shared" si="4"/>
        <v>3.7900000000000003E-2</v>
      </c>
      <c r="J58" s="6">
        <f t="shared" si="5"/>
        <v>7.6974026113396543E-2</v>
      </c>
    </row>
    <row r="59" spans="1:10">
      <c r="A59" s="22" t="str">
        <f>+'DCP-9, P 3'!A43</f>
        <v>Chesapeake Utilities</v>
      </c>
      <c r="C59" s="6">
        <f>'DCP-9, P 1'!I43*(1+0.5*I59)</f>
        <v>1.7887972596267419E-2</v>
      </c>
      <c r="D59" s="6">
        <f>+'DCP-9, P 2'!H43</f>
        <v>6.54E-2</v>
      </c>
      <c r="E59" s="6">
        <f>+'DCP-9, P 2'!L43</f>
        <v>6.5000000000000002E-2</v>
      </c>
      <c r="F59" s="6">
        <f>+'DCP-9, P 3'!F43</f>
        <v>7.6666666666666675E-2</v>
      </c>
      <c r="G59" s="6">
        <f>+'DCP-9, P 3'!K43</f>
        <v>6.6666666666666666E-2</v>
      </c>
      <c r="H59" s="6">
        <v>7.0499999999999993E-2</v>
      </c>
      <c r="I59" s="6">
        <f t="shared" si="4"/>
        <v>6.8846666666666667E-2</v>
      </c>
      <c r="J59" s="6">
        <f t="shared" si="5"/>
        <v>8.6734639262934093E-2</v>
      </c>
    </row>
    <row r="60" spans="1:10">
      <c r="A60" s="22" t="str">
        <f>+'DCP-9, P 3'!A44</f>
        <v>CMS Energy</v>
      </c>
      <c r="C60" s="6">
        <f>'DCP-9, P 1'!I44*(1+0.5*I60)</f>
        <v>3.0145273404955052E-2</v>
      </c>
      <c r="D60" s="6">
        <f>+'DCP-9, P 2'!H44</f>
        <v>5.04E-2</v>
      </c>
      <c r="E60" s="6">
        <f>+'DCP-9, P 2'!L44</f>
        <v>5.000000000000001E-2</v>
      </c>
      <c r="F60" s="6">
        <f>+'DCP-9, P 3'!F44</f>
        <v>8.1666666666666665E-2</v>
      </c>
      <c r="G60" s="6">
        <f>+'DCP-9, P 3'!K44</f>
        <v>6.5000000000000002E-2</v>
      </c>
      <c r="H60" s="6">
        <v>7.5200000000000003E-2</v>
      </c>
      <c r="I60" s="6">
        <f t="shared" si="4"/>
        <v>6.4453333333333335E-2</v>
      </c>
      <c r="J60" s="6">
        <f t="shared" si="5"/>
        <v>9.4598606738288391E-2</v>
      </c>
    </row>
    <row r="61" spans="1:10">
      <c r="A61" s="22" t="str">
        <f>+'DCP-9, P 3'!A45</f>
        <v>Consolidated Edison</v>
      </c>
      <c r="C61" s="6">
        <f>'DCP-9, P 1'!I45*(1+0.5*I61)</f>
        <v>3.5596657989968895E-2</v>
      </c>
      <c r="D61" s="6">
        <f>+'DCP-9, P 2'!H45</f>
        <v>3.2600000000000004E-2</v>
      </c>
      <c r="E61" s="6">
        <f>+'DCP-9, P 2'!L45</f>
        <v>2.8333333333333332E-2</v>
      </c>
      <c r="F61" s="6">
        <f>+'DCP-9, P 3'!F45</f>
        <v>2.6666666666666668E-2</v>
      </c>
      <c r="G61" s="6">
        <f>+'DCP-9, P 3'!K45</f>
        <v>0.03</v>
      </c>
      <c r="H61" s="6">
        <v>3.9699999999999999E-2</v>
      </c>
      <c r="I61" s="6">
        <f t="shared" si="4"/>
        <v>3.1460000000000002E-2</v>
      </c>
      <c r="J61" s="6">
        <f t="shared" si="5"/>
        <v>6.7056657989968904E-2</v>
      </c>
    </row>
    <row r="62" spans="1:10">
      <c r="A62" s="22" t="str">
        <f>+'DCP-9, P 3'!A46</f>
        <v>DTE Energy</v>
      </c>
      <c r="C62" s="6">
        <f>'DCP-9, P 1'!I46*(1+0.5*I62)</f>
        <v>3.2302326026610505E-2</v>
      </c>
      <c r="D62" s="6">
        <f>+'DCP-9, P 2'!H46</f>
        <v>3.6999999999999998E-2</v>
      </c>
      <c r="E62" s="6">
        <f>+'DCP-9, P 2'!L46</f>
        <v>3.8333333333333337E-2</v>
      </c>
      <c r="F62" s="6">
        <f>+'DCP-9, P 3'!F46</f>
        <v>5.1666666666666666E-2</v>
      </c>
      <c r="G62" s="6">
        <f>+'DCP-9, P 3'!K46</f>
        <v>5.3333333333333337E-2</v>
      </c>
      <c r="H62" s="6">
        <v>4.58E-2</v>
      </c>
      <c r="I62" s="6">
        <f t="shared" si="4"/>
        <v>4.5226666666666672E-2</v>
      </c>
      <c r="J62" s="6">
        <f t="shared" si="5"/>
        <v>7.7528992693277177E-2</v>
      </c>
    </row>
    <row r="63" spans="1:10">
      <c r="A63" s="22" t="str">
        <f>+'DCP-9, P 3'!A47</f>
        <v>Eversource Energy</v>
      </c>
      <c r="C63" s="6">
        <f>'DCP-9, P 1'!I47*(1+0.5*I63)</f>
        <v>3.2720734776044286E-2</v>
      </c>
      <c r="D63" s="6">
        <f>+'DCP-9, P 2'!H47</f>
        <v>3.0800000000000004E-2</v>
      </c>
      <c r="E63" s="6">
        <f>+'DCP-9, P 2'!L47</f>
        <v>3.8333333333333337E-2</v>
      </c>
      <c r="F63" s="6">
        <f>+'DCP-9, P 3'!F47</f>
        <v>8.3333333333333329E-2</v>
      </c>
      <c r="G63" s="6">
        <f>+'DCP-9, P 3'!K47</f>
        <v>5.3333333333333337E-2</v>
      </c>
      <c r="H63" s="6">
        <v>5.9900000000000002E-2</v>
      </c>
      <c r="I63" s="6">
        <f t="shared" si="4"/>
        <v>5.314E-2</v>
      </c>
      <c r="J63" s="6">
        <f t="shared" si="5"/>
        <v>8.5860734776044279E-2</v>
      </c>
    </row>
    <row r="64" spans="1:10">
      <c r="A64" s="22" t="str">
        <f>+'DCP-9, P 3'!A48</f>
        <v>MGE Energy</v>
      </c>
      <c r="C64" s="6">
        <f>'DCP-9, P 1'!I48*(1+0.5*I64)</f>
        <v>1.9762032144257154E-2</v>
      </c>
      <c r="D64" s="6">
        <f>+'DCP-9, P 2'!H48</f>
        <v>5.319999999999999E-2</v>
      </c>
      <c r="E64" s="6">
        <f>+'DCP-9, P 2'!L48</f>
        <v>5.6666666666666671E-2</v>
      </c>
      <c r="F64" s="6">
        <f>+'DCP-9, P 3'!F48</f>
        <v>4.8333333333333332E-2</v>
      </c>
      <c r="G64" s="6">
        <f>+'DCP-9, P 3'!K48</f>
        <v>4.8333333333333339E-2</v>
      </c>
      <c r="H64" s="6">
        <v>0.04</v>
      </c>
      <c r="I64" s="6">
        <f t="shared" si="4"/>
        <v>4.9306666666666672E-2</v>
      </c>
      <c r="J64" s="6">
        <f t="shared" si="5"/>
        <v>6.9068698810923826E-2</v>
      </c>
    </row>
    <row r="65" spans="1:10">
      <c r="A65" s="22" t="str">
        <f>+'DCP-9, P 3'!A49</f>
        <v>NorthWestern Corp</v>
      </c>
      <c r="C65" s="6">
        <f>'DCP-9, P 1'!I49*(1+0.5*I65)</f>
        <v>3.6474611134721634E-2</v>
      </c>
      <c r="D65" s="6">
        <f>+'DCP-9, P 2'!H49</f>
        <v>3.5200000000000002E-2</v>
      </c>
      <c r="E65" s="6">
        <f>+'DCP-9, P 2'!L49</f>
        <v>3.5000000000000003E-2</v>
      </c>
      <c r="F65" s="6">
        <f>+'DCP-9, P 3'!F49</f>
        <v>7.0000000000000007E-2</v>
      </c>
      <c r="G65" s="6">
        <f>+'DCP-9, P 3'!K49</f>
        <v>4.3333333333333335E-2</v>
      </c>
      <c r="H65" s="6">
        <f>+H31</f>
        <v>3.3700000000000001E-2</v>
      </c>
      <c r="I65" s="6">
        <f t="shared" si="4"/>
        <v>4.3446666666666675E-2</v>
      </c>
      <c r="J65" s="6">
        <f t="shared" si="5"/>
        <v>7.9921277801388302E-2</v>
      </c>
    </row>
    <row r="66" spans="1:10">
      <c r="A66" s="22" t="str">
        <f>+'DCP-9, P 3'!A50</f>
        <v>PG&amp;E Corp</v>
      </c>
      <c r="C66" s="6">
        <f>'DCP-9, P 1'!I50*(1+0.5*I66)</f>
        <v>2.9936986972720223E-2</v>
      </c>
      <c r="D66" s="6">
        <f>+'DCP-9, P 2'!H50</f>
        <v>1.72E-2</v>
      </c>
      <c r="E66" s="6">
        <f>+'DCP-9, P 2'!L50</f>
        <v>0.04</v>
      </c>
      <c r="F66" s="6">
        <f>+'DCP-9, P 3'!F50</f>
        <v>8.3333333333333332E-3</v>
      </c>
      <c r="G66" s="6">
        <f>+'DCP-9, P 3'!K50</f>
        <v>7.333333333333332E-2</v>
      </c>
      <c r="H66" s="6">
        <v>4.2000000000000003E-2</v>
      </c>
      <c r="I66" s="6">
        <f t="shared" si="4"/>
        <v>3.6173333333333328E-2</v>
      </c>
      <c r="J66" s="6">
        <f t="shared" si="5"/>
        <v>6.6110320306053544E-2</v>
      </c>
    </row>
    <row r="67" spans="1:10">
      <c r="A67" s="22" t="str">
        <f>+'DCP-9, P 3'!A51</f>
        <v>Public Service Enterprise</v>
      </c>
      <c r="C67" s="6">
        <f>'DCP-9, P 1'!I51*(1+0.5*I67)</f>
        <v>3.951448296630905E-2</v>
      </c>
      <c r="D67" s="6">
        <f>+'DCP-9, P 2'!H51</f>
        <v>5.3800000000000001E-2</v>
      </c>
      <c r="E67" s="6">
        <f>+'DCP-9, P 2'!L51</f>
        <v>4.3333333333333335E-2</v>
      </c>
      <c r="F67" s="6">
        <f>+'DCP-9, P 3'!F51</f>
        <v>2.8333333333333332E-2</v>
      </c>
      <c r="G67" s="6">
        <f>+'DCP-9, P 3'!K51</f>
        <v>3.6666666666666674E-2</v>
      </c>
      <c r="H67" s="6">
        <v>9.4000000000000004E-3</v>
      </c>
      <c r="I67" s="6">
        <f t="shared" si="4"/>
        <v>3.4306666666666666E-2</v>
      </c>
      <c r="J67" s="6">
        <f t="shared" si="5"/>
        <v>7.3821149632975716E-2</v>
      </c>
    </row>
    <row r="68" spans="1:10">
      <c r="A68" s="22" t="str">
        <f>+'DCP-9, P 3'!A52</f>
        <v>SCANA Corp</v>
      </c>
      <c r="C68" s="6">
        <f>'DCP-9, P 1'!I52*(1+0.5*I68)</f>
        <v>3.7153648463321982E-2</v>
      </c>
      <c r="D68" s="6">
        <f>+'DCP-9, P 2'!H52</f>
        <v>4.3799999999999992E-2</v>
      </c>
      <c r="E68" s="6">
        <f>+'DCP-9, P 2'!L52</f>
        <v>4.1666666666666664E-2</v>
      </c>
      <c r="F68" s="6">
        <f>+'DCP-9, P 3'!F52</f>
        <v>4.8333333333333332E-2</v>
      </c>
      <c r="G68" s="6">
        <f>+'DCP-9, P 3'!K52</f>
        <v>4.6666666666666669E-2</v>
      </c>
      <c r="H68" s="6">
        <f>+H37</f>
        <v>5.8000000000000003E-2</v>
      </c>
      <c r="I68" s="6">
        <f t="shared" si="4"/>
        <v>4.7693333333333331E-2</v>
      </c>
      <c r="J68" s="6">
        <f t="shared" si="5"/>
        <v>8.4846981796655313E-2</v>
      </c>
    </row>
    <row r="69" spans="1:10">
      <c r="A69" s="22" t="str">
        <f>+'DCP-9, P 3'!A53</f>
        <v>Sempra Energy</v>
      </c>
      <c r="C69" s="6">
        <f>'DCP-9, P 1'!I53*(1+0.5*I69)</f>
        <v>3.0235608667884568E-2</v>
      </c>
      <c r="D69" s="6">
        <f>+'DCP-9, P 2'!H53</f>
        <v>4.58E-2</v>
      </c>
      <c r="E69" s="6">
        <f>+'DCP-9, P 2'!L53</f>
        <v>0.04</v>
      </c>
      <c r="F69" s="6">
        <f>+'DCP-9, P 3'!F53</f>
        <v>5.6666666666666664E-2</v>
      </c>
      <c r="G69" s="6">
        <f>+'DCP-9, P 3'!K53</f>
        <v>6.5000000000000002E-2</v>
      </c>
      <c r="H69" s="6">
        <v>9.9000000000000005E-2</v>
      </c>
      <c r="I69" s="6">
        <f t="shared" si="4"/>
        <v>6.1293333333333332E-2</v>
      </c>
      <c r="J69" s="6">
        <f t="shared" si="5"/>
        <v>9.1528942001217903E-2</v>
      </c>
    </row>
    <row r="70" spans="1:10">
      <c r="A70" s="22" t="str">
        <f>+'DCP-9, P 3'!A54</f>
        <v>Vectren Corp</v>
      </c>
      <c r="C70" s="6">
        <f>'DCP-9, P 1'!I54*(1+0.5*I70)</f>
        <v>2.9389918754810569E-2</v>
      </c>
      <c r="D70" s="6">
        <f>+'DCP-9, P 2'!H54</f>
        <v>3.1200000000000006E-2</v>
      </c>
      <c r="E70" s="6">
        <f>+'DCP-9, P 2'!L54</f>
        <v>4.8333333333333332E-2</v>
      </c>
      <c r="F70" s="6">
        <f>+'DCP-9, P 3'!F54</f>
        <v>3.833333333333333E-2</v>
      </c>
      <c r="G70" s="6">
        <f>+'DCP-9, P 3'!K54</f>
        <v>5.5E-2</v>
      </c>
      <c r="H70" s="6">
        <f>+H38</f>
        <v>5.5E-2</v>
      </c>
      <c r="I70" s="6">
        <f t="shared" si="4"/>
        <v>4.5573333333333334E-2</v>
      </c>
      <c r="J70" s="6">
        <f t="shared" si="5"/>
        <v>7.4963252088143903E-2</v>
      </c>
    </row>
    <row r="71" spans="1:10">
      <c r="A71" s="22" t="str">
        <f>+'DCP-9, P 3'!A55</f>
        <v>WEC Energy Group</v>
      </c>
      <c r="C71" s="6">
        <f>'DCP-9, P 1'!I55*(1+0.5*I71)</f>
        <v>3.5468017660044156E-2</v>
      </c>
      <c r="D71" s="6">
        <f>+'DCP-9, P 2'!H55</f>
        <v>4.6599999999999996E-2</v>
      </c>
      <c r="E71" s="6">
        <f>+'DCP-9, P 2'!L55</f>
        <v>3.5000000000000003E-2</v>
      </c>
      <c r="F71" s="6">
        <f>+'DCP-9, P 3'!F55</f>
        <v>0.105</v>
      </c>
      <c r="G71" s="6">
        <f>+'DCP-9, P 3'!K55</f>
        <v>5.6666666666666664E-2</v>
      </c>
      <c r="H71" s="6">
        <v>5.6099999999999997E-2</v>
      </c>
      <c r="I71" s="6">
        <f t="shared" si="4"/>
        <v>5.9873333333333334E-2</v>
      </c>
      <c r="J71" s="6">
        <f t="shared" si="5"/>
        <v>9.5341350993377483E-2</v>
      </c>
    </row>
    <row r="72" spans="1:10">
      <c r="A72" s="22" t="str">
        <f>+'DCP-9, P 3'!A56</f>
        <v>Xcel Energy</v>
      </c>
      <c r="C72" s="6">
        <f>'DCP-9, P 1'!I56*(1+0.5*I72)</f>
        <v>3.2530535615681949E-2</v>
      </c>
      <c r="D72" s="6">
        <f>+'DCP-9, P 2'!H56</f>
        <v>4.3999999999999997E-2</v>
      </c>
      <c r="E72" s="6">
        <f>+'DCP-9, P 2'!L56</f>
        <v>3.8333333333333337E-2</v>
      </c>
      <c r="F72" s="6">
        <f>+'DCP-9, P 3'!F56</f>
        <v>5.1666666666666666E-2</v>
      </c>
      <c r="G72" s="6">
        <f>+'DCP-9, P 3'!K56</f>
        <v>4.8333333333333332E-2</v>
      </c>
      <c r="H72" s="6" t="s">
        <v>269</v>
      </c>
      <c r="I72" s="6">
        <f t="shared" si="4"/>
        <v>4.5583333333333337E-2</v>
      </c>
      <c r="J72" s="6">
        <f t="shared" si="5"/>
        <v>7.8113868949015286E-2</v>
      </c>
    </row>
    <row r="73" spans="1:10">
      <c r="A73" s="46"/>
      <c r="B73" s="35"/>
      <c r="C73" s="36"/>
      <c r="D73" s="36"/>
      <c r="E73" s="36"/>
      <c r="F73" s="36"/>
      <c r="G73" s="36"/>
      <c r="H73" s="36"/>
      <c r="I73" s="36"/>
      <c r="J73" s="36"/>
    </row>
    <row r="74" spans="1:10">
      <c r="A74" s="64"/>
      <c r="B74" s="27"/>
      <c r="C74" s="33"/>
      <c r="D74" s="33"/>
      <c r="E74" s="33"/>
      <c r="F74" s="33"/>
      <c r="G74" s="33"/>
      <c r="H74" s="33"/>
      <c r="I74" s="33"/>
      <c r="J74" s="33"/>
    </row>
    <row r="75" spans="1:10" ht="15.75">
      <c r="A75" s="22" t="s">
        <v>83</v>
      </c>
      <c r="C75" s="6">
        <f>AVERAGE(C55:C72)</f>
        <v>3.2167572491470273E-2</v>
      </c>
      <c r="D75" s="6">
        <f t="shared" ref="D75:J75" si="6">AVERAGE(D55:D72)</f>
        <v>3.925555555555555E-2</v>
      </c>
      <c r="E75" s="6">
        <f t="shared" si="6"/>
        <v>4.1111111111111112E-2</v>
      </c>
      <c r="F75" s="6">
        <f t="shared" si="6"/>
        <v>5.3431372549019591E-2</v>
      </c>
      <c r="G75" s="6">
        <f t="shared" si="6"/>
        <v>5.0185185185185194E-2</v>
      </c>
      <c r="H75" s="6">
        <f t="shared" si="6"/>
        <v>5.4335294117647065E-2</v>
      </c>
      <c r="I75" s="6">
        <f t="shared" si="6"/>
        <v>4.7452500000000002E-2</v>
      </c>
      <c r="J75" s="15">
        <f t="shared" si="6"/>
        <v>7.9620072491470267E-2</v>
      </c>
    </row>
    <row r="76" spans="1:10" ht="15.75">
      <c r="A76" s="46"/>
      <c r="B76" s="35"/>
      <c r="C76" s="36"/>
      <c r="D76" s="36"/>
      <c r="E76" s="36"/>
      <c r="F76" s="36"/>
      <c r="G76" s="36"/>
      <c r="H76" s="36"/>
      <c r="I76" s="36"/>
      <c r="J76" s="133"/>
    </row>
    <row r="77" spans="1:10" ht="15.75">
      <c r="A77" s="64"/>
      <c r="B77" s="27"/>
      <c r="C77" s="33"/>
      <c r="D77" s="33"/>
      <c r="E77" s="33"/>
      <c r="F77" s="33"/>
      <c r="G77" s="33"/>
      <c r="H77" s="33"/>
      <c r="I77" s="33"/>
      <c r="J77" s="43"/>
    </row>
    <row r="78" spans="1:10" ht="15.75">
      <c r="A78" s="64" t="s">
        <v>80</v>
      </c>
      <c r="B78" s="27"/>
      <c r="C78" s="33">
        <f>MEDIAN(C55:C72)</f>
        <v>3.2526405548638657E-2</v>
      </c>
      <c r="D78" s="33">
        <f t="shared" ref="D78:J78" si="7">MEDIAN(D55:D72)</f>
        <v>3.7999999999999999E-2</v>
      </c>
      <c r="E78" s="33">
        <f t="shared" si="7"/>
        <v>3.9166666666666669E-2</v>
      </c>
      <c r="F78" s="33">
        <f t="shared" si="7"/>
        <v>5.1666666666666666E-2</v>
      </c>
      <c r="G78" s="33">
        <f t="shared" si="7"/>
        <v>4.8333333333333339E-2</v>
      </c>
      <c r="H78" s="33">
        <f t="shared" si="7"/>
        <v>5.6500000000000002E-2</v>
      </c>
      <c r="I78" s="33">
        <f t="shared" si="7"/>
        <v>4.5578333333333332E-2</v>
      </c>
      <c r="J78" s="43">
        <f t="shared" si="7"/>
        <v>7.7821430821146231E-2</v>
      </c>
    </row>
    <row r="79" spans="1:10">
      <c r="A79" s="46"/>
      <c r="B79" s="35"/>
      <c r="C79" s="36"/>
      <c r="D79" s="36"/>
      <c r="E79" s="36"/>
      <c r="F79" s="36"/>
      <c r="G79" s="36"/>
      <c r="H79" s="36"/>
      <c r="I79" s="36"/>
      <c r="J79" s="36"/>
    </row>
    <row r="80" spans="1:10">
      <c r="A80" s="22"/>
      <c r="C80" s="6"/>
      <c r="D80" s="6"/>
      <c r="E80" s="6"/>
      <c r="F80" s="6"/>
      <c r="G80" s="6"/>
      <c r="H80" s="6"/>
      <c r="I80" s="6"/>
      <c r="J80" s="6"/>
    </row>
    <row r="81" spans="1:10" ht="15.75">
      <c r="A81" s="22" t="s">
        <v>91</v>
      </c>
      <c r="C81" s="6"/>
      <c r="D81" s="15">
        <f>+C75+D75</f>
        <v>7.142312804702583E-2</v>
      </c>
      <c r="E81" s="6">
        <f>+C75+E75</f>
        <v>7.3278683602581385E-2</v>
      </c>
      <c r="F81" s="6">
        <f>+C75+F75</f>
        <v>8.5598945040489871E-2</v>
      </c>
      <c r="G81" s="6">
        <f>+C75+G75</f>
        <v>8.2352757676655466E-2</v>
      </c>
      <c r="H81" s="15">
        <f>+C75+H75</f>
        <v>8.6502866609117338E-2</v>
      </c>
      <c r="I81" s="6">
        <f>+C75+I75</f>
        <v>7.9620072491470267E-2</v>
      </c>
      <c r="J81" s="6"/>
    </row>
    <row r="82" spans="1:10" ht="15.75">
      <c r="A82" s="46"/>
      <c r="B82" s="35"/>
      <c r="C82" s="36"/>
      <c r="D82" s="36"/>
      <c r="E82" s="100"/>
      <c r="F82" s="40"/>
      <c r="G82" s="100"/>
      <c r="H82" s="100"/>
      <c r="I82" s="36"/>
      <c r="J82" s="36"/>
    </row>
    <row r="83" spans="1:10" ht="15.75">
      <c r="A83" s="22"/>
      <c r="C83" s="6"/>
      <c r="D83" s="6"/>
      <c r="E83" s="63"/>
      <c r="F83" s="23"/>
      <c r="G83" s="63"/>
      <c r="H83" s="63"/>
      <c r="I83" s="6"/>
      <c r="J83" s="6"/>
    </row>
    <row r="84" spans="1:10" ht="15.75">
      <c r="A84" s="22" t="s">
        <v>92</v>
      </c>
      <c r="C84" s="6"/>
      <c r="D84" s="15">
        <f>+C78+D78</f>
        <v>7.0526405548638649E-2</v>
      </c>
      <c r="E84" s="6">
        <f>+C78+E78</f>
        <v>7.1693072215305326E-2</v>
      </c>
      <c r="F84" s="6">
        <f>+C78+F78</f>
        <v>8.4193072215305323E-2</v>
      </c>
      <c r="G84" s="6">
        <f>+C78+G78</f>
        <v>8.0859738881971996E-2</v>
      </c>
      <c r="H84" s="15">
        <f>+C78+H78</f>
        <v>8.9026405548638665E-2</v>
      </c>
      <c r="I84" s="6">
        <f>+C78+I78</f>
        <v>7.8104738881971988E-2</v>
      </c>
      <c r="J84" s="6"/>
    </row>
    <row r="85" spans="1:10" ht="15.75" thickBot="1">
      <c r="A85" s="47"/>
      <c r="B85" s="37"/>
      <c r="C85" s="39"/>
      <c r="D85" s="39"/>
      <c r="E85" s="39"/>
      <c r="F85" s="39"/>
      <c r="G85" s="39"/>
      <c r="H85" s="39"/>
      <c r="I85" s="39"/>
      <c r="J85" s="39"/>
    </row>
    <row r="86" spans="1:10" ht="15.75" thickTop="1">
      <c r="A86" s="22"/>
      <c r="C86" s="6"/>
      <c r="D86" s="6"/>
      <c r="E86" s="6"/>
      <c r="F86" s="6"/>
      <c r="G86" s="6"/>
      <c r="H86" s="6"/>
      <c r="I86" s="6"/>
      <c r="J86" s="6"/>
    </row>
    <row r="87" spans="1:10">
      <c r="A87" s="94" t="s">
        <v>386</v>
      </c>
      <c r="C87" s="6"/>
      <c r="D87" s="6"/>
      <c r="E87" s="6"/>
      <c r="F87" s="6"/>
      <c r="G87" s="6"/>
      <c r="H87" s="6"/>
      <c r="I87" s="6"/>
      <c r="J87" s="6"/>
    </row>
    <row r="88" spans="1:10">
      <c r="A88" s="22"/>
      <c r="C88" s="6"/>
      <c r="D88" s="6"/>
      <c r="E88" s="6"/>
      <c r="F88" s="6"/>
      <c r="G88" s="6"/>
      <c r="H88" s="6"/>
      <c r="I88" s="6"/>
      <c r="J88" s="6"/>
    </row>
    <row r="89" spans="1:10">
      <c r="A89" s="4" t="s">
        <v>370</v>
      </c>
      <c r="C89" s="6"/>
      <c r="D89" s="6"/>
      <c r="E89" s="6"/>
      <c r="F89" s="6"/>
      <c r="G89" s="6"/>
      <c r="H89" s="6"/>
      <c r="I89" s="6"/>
      <c r="J89" s="6"/>
    </row>
    <row r="90" spans="1:10">
      <c r="C90" s="6"/>
      <c r="D90" s="6"/>
      <c r="E90" s="6"/>
      <c r="F90" s="6"/>
      <c r="G90" s="6"/>
      <c r="H90" s="6"/>
      <c r="I90" s="6"/>
      <c r="J90" s="6"/>
    </row>
    <row r="91" spans="1:10">
      <c r="C91" s="6"/>
      <c r="D91" s="6"/>
      <c r="E91" s="6"/>
      <c r="F91" s="6"/>
      <c r="G91" s="6"/>
      <c r="H91" s="6"/>
      <c r="I91" s="6"/>
      <c r="J91" s="6"/>
    </row>
    <row r="92" spans="1:10">
      <c r="C92" s="6"/>
      <c r="D92" s="6"/>
      <c r="E92" s="6"/>
      <c r="F92" s="6"/>
      <c r="G92" s="6"/>
      <c r="H92" s="6"/>
      <c r="I92" s="6"/>
      <c r="J92" s="6"/>
    </row>
    <row r="93" spans="1:10">
      <c r="C93" s="6"/>
      <c r="D93" s="6"/>
      <c r="E93" s="6"/>
      <c r="F93" s="6"/>
      <c r="G93" s="6"/>
      <c r="H93" s="6"/>
      <c r="I93" s="6"/>
      <c r="J93" s="6"/>
    </row>
    <row r="94" spans="1:10">
      <c r="C94" s="6"/>
      <c r="D94" s="6"/>
      <c r="E94" s="6"/>
      <c r="F94" s="6"/>
      <c r="G94" s="6"/>
      <c r="H94" s="6"/>
      <c r="I94" s="6"/>
      <c r="J94" s="6"/>
    </row>
    <row r="95" spans="1:10">
      <c r="C95" s="6"/>
      <c r="D95" s="6"/>
      <c r="E95" s="6"/>
      <c r="F95" s="6"/>
      <c r="G95" s="6"/>
      <c r="H95" s="6"/>
      <c r="I95" s="6"/>
      <c r="J95" s="6"/>
    </row>
    <row r="96" spans="1:10">
      <c r="C96" s="6"/>
      <c r="D96" s="6"/>
      <c r="E96" s="6"/>
      <c r="F96" s="6"/>
      <c r="G96" s="6"/>
      <c r="H96" s="6"/>
      <c r="I96" s="6"/>
      <c r="J96" s="6"/>
    </row>
    <row r="97" spans="3:10">
      <c r="C97" s="6"/>
      <c r="D97" s="6"/>
      <c r="E97" s="6"/>
      <c r="F97" s="6"/>
      <c r="G97" s="6"/>
      <c r="H97" s="6"/>
      <c r="I97" s="6"/>
      <c r="J97" s="6"/>
    </row>
    <row r="98" spans="3:10">
      <c r="C98" s="6"/>
      <c r="D98" s="6"/>
      <c r="E98" s="6"/>
      <c r="F98" s="6"/>
      <c r="G98" s="6"/>
      <c r="H98" s="6"/>
      <c r="I98" s="6"/>
      <c r="J98" s="6"/>
    </row>
    <row r="99" spans="3:10">
      <c r="C99" s="6"/>
      <c r="D99" s="6"/>
      <c r="E99" s="6"/>
      <c r="F99" s="6"/>
      <c r="G99" s="6"/>
      <c r="H99" s="6"/>
      <c r="I99" s="6"/>
      <c r="J99" s="6"/>
    </row>
    <row r="100" spans="3:10">
      <c r="C100" s="6"/>
      <c r="D100" s="6"/>
      <c r="E100" s="6"/>
      <c r="F100" s="6"/>
      <c r="G100" s="6"/>
      <c r="H100" s="6"/>
      <c r="I100" s="6"/>
      <c r="J100" s="6"/>
    </row>
    <row r="101" spans="3:10">
      <c r="C101" s="6"/>
      <c r="D101" s="6"/>
      <c r="E101" s="6"/>
      <c r="F101" s="6"/>
      <c r="G101" s="6"/>
      <c r="H101" s="6"/>
      <c r="I101" s="6"/>
      <c r="J101" s="6"/>
    </row>
    <row r="102" spans="3:10">
      <c r="C102" s="6"/>
      <c r="D102" s="6"/>
      <c r="E102" s="6"/>
      <c r="F102" s="6"/>
      <c r="G102" s="6"/>
      <c r="H102" s="6"/>
      <c r="I102" s="6"/>
      <c r="J102" s="6"/>
    </row>
    <row r="103" spans="3:10">
      <c r="C103" s="6"/>
      <c r="D103" s="6"/>
      <c r="E103" s="6"/>
      <c r="F103" s="6"/>
      <c r="G103" s="6"/>
      <c r="H103" s="6"/>
      <c r="I103" s="6"/>
      <c r="J103" s="6"/>
    </row>
    <row r="104" spans="3:10">
      <c r="C104" s="6"/>
      <c r="D104" s="6"/>
      <c r="E104" s="6"/>
      <c r="F104" s="6"/>
      <c r="G104" s="6"/>
      <c r="H104" s="6"/>
      <c r="I104" s="6"/>
      <c r="J104" s="6"/>
    </row>
    <row r="105" spans="3:10">
      <c r="C105" s="6"/>
      <c r="D105" s="6"/>
      <c r="E105" s="6"/>
      <c r="F105" s="6"/>
      <c r="G105" s="6"/>
      <c r="H105" s="6"/>
      <c r="I105" s="6"/>
      <c r="J105" s="6"/>
    </row>
    <row r="106" spans="3:10">
      <c r="C106" s="6"/>
      <c r="D106" s="6"/>
      <c r="E106" s="6"/>
      <c r="F106" s="6"/>
      <c r="G106" s="6"/>
      <c r="H106" s="6"/>
      <c r="I106" s="6"/>
      <c r="J106" s="6"/>
    </row>
  </sheetData>
  <phoneticPr fontId="0" type="noConversion"/>
  <printOptions horizontalCentered="1"/>
  <pageMargins left="0.5" right="0.5" top="0.5" bottom="0.55000000000000004" header="0" footer="0"/>
  <pageSetup scale="53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OutlineSymbols="0" zoomScaleNormal="87" workbookViewId="0">
      <selection activeCell="G3" sqref="G3"/>
    </sheetView>
  </sheetViews>
  <sheetFormatPr defaultColWidth="9.77734375" defaultRowHeight="15"/>
  <cols>
    <col min="1" max="1" width="9.77734375" style="4" customWidth="1"/>
    <col min="2" max="2" width="5.77734375" style="4" customWidth="1"/>
    <col min="3" max="3" width="9.77734375" style="4" customWidth="1"/>
    <col min="4" max="4" width="5.77734375" style="4" customWidth="1"/>
    <col min="5" max="5" width="9.77734375" style="4" customWidth="1"/>
    <col min="6" max="6" width="5.77734375" style="4" customWidth="1"/>
    <col min="7" max="7" width="12.77734375" style="4" customWidth="1"/>
    <col min="8" max="16384" width="9.77734375" style="4"/>
  </cols>
  <sheetData>
    <row r="1" spans="1:9" ht="15.75">
      <c r="F1" s="1"/>
      <c r="G1" s="1" t="s">
        <v>299</v>
      </c>
    </row>
    <row r="2" spans="1:9" ht="15.75">
      <c r="E2" s="5"/>
      <c r="F2" s="1"/>
      <c r="G2" s="1" t="s">
        <v>304</v>
      </c>
    </row>
    <row r="3" spans="1:9" ht="15.75">
      <c r="G3" s="1" t="s">
        <v>378</v>
      </c>
      <c r="H3" s="1"/>
    </row>
    <row r="5" spans="1:9" ht="20.25">
      <c r="A5" s="310" t="s">
        <v>52</v>
      </c>
      <c r="B5" s="310"/>
      <c r="C5" s="310"/>
      <c r="D5" s="310"/>
      <c r="E5" s="310"/>
      <c r="F5" s="310"/>
      <c r="G5" s="310"/>
      <c r="H5" s="310"/>
      <c r="I5" s="310"/>
    </row>
    <row r="6" spans="1:9" ht="20.25">
      <c r="A6" s="310" t="s">
        <v>86</v>
      </c>
      <c r="B6" s="310"/>
      <c r="C6" s="310"/>
      <c r="D6" s="310"/>
      <c r="E6" s="310"/>
      <c r="F6" s="310"/>
      <c r="G6" s="310"/>
      <c r="H6" s="310"/>
      <c r="I6" s="310"/>
    </row>
    <row r="7" spans="1:9" ht="20.25">
      <c r="A7" s="310" t="s">
        <v>87</v>
      </c>
      <c r="B7" s="310"/>
      <c r="C7" s="310"/>
      <c r="D7" s="310"/>
      <c r="E7" s="310"/>
      <c r="F7" s="310"/>
      <c r="G7" s="310"/>
      <c r="H7" s="310"/>
      <c r="I7" s="310"/>
    </row>
    <row r="8" spans="1:9" ht="15.75" thickBot="1">
      <c r="A8" s="198"/>
      <c r="B8" s="198"/>
      <c r="C8" s="198"/>
      <c r="D8" s="198"/>
      <c r="E8" s="198"/>
      <c r="F8" s="198"/>
      <c r="G8" s="198"/>
      <c r="H8" s="198"/>
      <c r="I8" s="198"/>
    </row>
    <row r="9" spans="1:9" ht="15.75" thickTop="1"/>
    <row r="10" spans="1:9" ht="15.75">
      <c r="A10" s="1"/>
      <c r="B10" s="1"/>
      <c r="C10" s="1"/>
      <c r="D10" s="1"/>
      <c r="E10" s="1"/>
      <c r="F10" s="1"/>
      <c r="G10" s="1"/>
      <c r="H10" s="209" t="s">
        <v>88</v>
      </c>
      <c r="I10" s="1"/>
    </row>
    <row r="11" spans="1:9" ht="15.75">
      <c r="A11" s="1"/>
      <c r="B11" s="1"/>
      <c r="C11" s="1"/>
      <c r="D11" s="1"/>
      <c r="E11" s="1"/>
      <c r="F11" s="1"/>
      <c r="G11" s="1"/>
      <c r="H11" s="209" t="s">
        <v>89</v>
      </c>
      <c r="I11" s="209" t="s">
        <v>81</v>
      </c>
    </row>
    <row r="12" spans="1:9" ht="15.75">
      <c r="A12" s="209" t="s">
        <v>10</v>
      </c>
      <c r="B12" s="209"/>
      <c r="C12" s="209" t="s">
        <v>34</v>
      </c>
      <c r="D12" s="209"/>
      <c r="E12" s="209" t="s">
        <v>35</v>
      </c>
      <c r="F12" s="209"/>
      <c r="G12" s="209" t="s">
        <v>51</v>
      </c>
      <c r="H12" s="209" t="s">
        <v>28</v>
      </c>
      <c r="I12" s="209" t="s">
        <v>82</v>
      </c>
    </row>
    <row r="13" spans="1:9">
      <c r="A13" s="54"/>
      <c r="B13" s="54"/>
      <c r="C13" s="54"/>
      <c r="D13" s="54"/>
      <c r="E13" s="54"/>
      <c r="F13" s="54"/>
      <c r="G13" s="54"/>
      <c r="H13" s="89"/>
      <c r="I13" s="89"/>
    </row>
    <row r="14" spans="1:9">
      <c r="A14" s="75"/>
      <c r="B14" s="75"/>
      <c r="C14" s="75"/>
      <c r="D14" s="75"/>
      <c r="E14" s="75"/>
      <c r="F14" s="75"/>
      <c r="G14" s="75"/>
    </row>
    <row r="15" spans="1:9">
      <c r="A15" s="75">
        <v>1977</v>
      </c>
      <c r="B15" s="75"/>
      <c r="C15" s="76"/>
      <c r="D15" s="76"/>
      <c r="E15" s="76">
        <v>79.069999999999993</v>
      </c>
      <c r="F15" s="75"/>
      <c r="G15" s="75"/>
    </row>
    <row r="16" spans="1:9">
      <c r="A16" s="5">
        <f>+A15+1</f>
        <v>1978</v>
      </c>
      <c r="B16" s="5"/>
      <c r="C16" s="48">
        <v>12.33</v>
      </c>
      <c r="D16" s="48"/>
      <c r="E16" s="48">
        <v>85.35</v>
      </c>
      <c r="F16" s="48"/>
      <c r="G16" s="49">
        <f>C16/(AVERAGE(E15:E16))</f>
        <v>0.14998175404452013</v>
      </c>
      <c r="H16" s="8">
        <v>7.9000000000000001E-2</v>
      </c>
      <c r="I16" s="8">
        <f>+G16-H16</f>
        <v>7.0981754044520132E-2</v>
      </c>
    </row>
    <row r="17" spans="1:9">
      <c r="A17" s="5">
        <f t="shared" ref="A17:A34" si="0">A16+1</f>
        <v>1979</v>
      </c>
      <c r="B17" s="5"/>
      <c r="C17" s="48">
        <v>14.86</v>
      </c>
      <c r="D17" s="48"/>
      <c r="E17" s="48">
        <v>94.27</v>
      </c>
      <c r="F17" s="48"/>
      <c r="G17" s="49">
        <f t="shared" ref="G17:G54" si="1">C17/(AVERAGE(E16:E17))</f>
        <v>0.16546041643469545</v>
      </c>
      <c r="H17" s="8">
        <v>8.8599999999999998E-2</v>
      </c>
      <c r="I17" s="8">
        <f t="shared" ref="I17:I54" si="2">+G17-H17</f>
        <v>7.6860416434695447E-2</v>
      </c>
    </row>
    <row r="18" spans="1:9">
      <c r="A18" s="5">
        <f t="shared" si="0"/>
        <v>1980</v>
      </c>
      <c r="B18" s="5"/>
      <c r="C18" s="48">
        <v>14.82</v>
      </c>
      <c r="D18" s="48"/>
      <c r="E18" s="48">
        <v>102.48</v>
      </c>
      <c r="F18" s="48"/>
      <c r="G18" s="49">
        <f t="shared" si="1"/>
        <v>0.15064803049555273</v>
      </c>
      <c r="H18" s="8">
        <v>9.9699999999999997E-2</v>
      </c>
      <c r="I18" s="8">
        <f t="shared" si="2"/>
        <v>5.0948030495552729E-2</v>
      </c>
    </row>
    <row r="19" spans="1:9">
      <c r="A19" s="5">
        <f t="shared" si="0"/>
        <v>1981</v>
      </c>
      <c r="B19" s="5"/>
      <c r="C19" s="48">
        <v>15.36</v>
      </c>
      <c r="D19" s="48"/>
      <c r="E19" s="48">
        <v>109.43</v>
      </c>
      <c r="F19" s="48"/>
      <c r="G19" s="49">
        <f t="shared" si="1"/>
        <v>0.14496720305790192</v>
      </c>
      <c r="H19" s="8">
        <v>0.11550000000000001</v>
      </c>
      <c r="I19" s="8">
        <f t="shared" si="2"/>
        <v>2.9467203057901917E-2</v>
      </c>
    </row>
    <row r="20" spans="1:9">
      <c r="A20" s="5">
        <f t="shared" si="0"/>
        <v>1982</v>
      </c>
      <c r="B20" s="5"/>
      <c r="C20" s="48">
        <v>12.64</v>
      </c>
      <c r="D20" s="48"/>
      <c r="E20" s="48">
        <v>112.46</v>
      </c>
      <c r="F20" s="48"/>
      <c r="G20" s="49">
        <f t="shared" si="1"/>
        <v>0.11393032583712652</v>
      </c>
      <c r="H20" s="8">
        <v>0.13500000000000001</v>
      </c>
      <c r="I20" s="8">
        <f t="shared" si="2"/>
        <v>-2.1069674162873489E-2</v>
      </c>
    </row>
    <row r="21" spans="1:9">
      <c r="A21" s="5">
        <f t="shared" si="0"/>
        <v>1983</v>
      </c>
      <c r="B21" s="5"/>
      <c r="C21" s="48">
        <v>14.03</v>
      </c>
      <c r="D21" s="48"/>
      <c r="E21" s="48">
        <v>116.93</v>
      </c>
      <c r="F21" s="48"/>
      <c r="G21" s="49">
        <f t="shared" si="1"/>
        <v>0.12232442565063865</v>
      </c>
      <c r="H21" s="8">
        <v>0.1038</v>
      </c>
      <c r="I21" s="8">
        <f t="shared" si="2"/>
        <v>1.8524425650638651E-2</v>
      </c>
    </row>
    <row r="22" spans="1:9">
      <c r="A22" s="5">
        <f t="shared" si="0"/>
        <v>1984</v>
      </c>
      <c r="B22" s="5"/>
      <c r="C22" s="48">
        <v>16.64</v>
      </c>
      <c r="D22" s="48"/>
      <c r="E22" s="48">
        <v>122.47</v>
      </c>
      <c r="F22" s="48"/>
      <c r="G22" s="49">
        <f t="shared" si="1"/>
        <v>0.13901420217209692</v>
      </c>
      <c r="H22" s="8">
        <v>0.1174</v>
      </c>
      <c r="I22" s="8">
        <f t="shared" si="2"/>
        <v>2.1614202172096919E-2</v>
      </c>
    </row>
    <row r="23" spans="1:9">
      <c r="A23" s="5">
        <f t="shared" si="0"/>
        <v>1985</v>
      </c>
      <c r="B23" s="5"/>
      <c r="C23" s="48">
        <v>14.61</v>
      </c>
      <c r="D23" s="48"/>
      <c r="E23" s="48">
        <v>125.2</v>
      </c>
      <c r="F23" s="48"/>
      <c r="G23" s="49">
        <f t="shared" si="1"/>
        <v>0.11797956958856541</v>
      </c>
      <c r="H23" s="8">
        <v>0.1125</v>
      </c>
      <c r="I23" s="8">
        <f t="shared" si="2"/>
        <v>5.4795695885654083E-3</v>
      </c>
    </row>
    <row r="24" spans="1:9">
      <c r="A24" s="5">
        <f t="shared" si="0"/>
        <v>1986</v>
      </c>
      <c r="B24" s="5"/>
      <c r="C24" s="48">
        <v>14.48</v>
      </c>
      <c r="D24" s="48"/>
      <c r="E24" s="48">
        <v>126.82</v>
      </c>
      <c r="F24" s="48"/>
      <c r="G24" s="49">
        <f t="shared" si="1"/>
        <v>0.11491151495913024</v>
      </c>
      <c r="H24" s="8">
        <v>8.9800000000000005E-2</v>
      </c>
      <c r="I24" s="8">
        <f t="shared" si="2"/>
        <v>2.5111514959130235E-2</v>
      </c>
    </row>
    <row r="25" spans="1:9">
      <c r="A25" s="5">
        <f t="shared" si="0"/>
        <v>1987</v>
      </c>
      <c r="B25" s="5"/>
      <c r="C25" s="48">
        <v>17.5</v>
      </c>
      <c r="D25" s="48"/>
      <c r="E25" s="48">
        <v>134.07</v>
      </c>
      <c r="F25" s="48"/>
      <c r="G25" s="49">
        <f t="shared" si="1"/>
        <v>0.13415615776764153</v>
      </c>
      <c r="H25" s="8">
        <v>7.9200000000000007E-2</v>
      </c>
      <c r="I25" s="8">
        <f t="shared" si="2"/>
        <v>5.4956157767641525E-2</v>
      </c>
    </row>
    <row r="26" spans="1:9">
      <c r="A26" s="5">
        <f t="shared" si="0"/>
        <v>1988</v>
      </c>
      <c r="B26" s="5"/>
      <c r="C26" s="48">
        <v>23.75</v>
      </c>
      <c r="D26" s="48"/>
      <c r="E26" s="48">
        <v>141.32</v>
      </c>
      <c r="F26" s="48"/>
      <c r="G26" s="49">
        <f t="shared" si="1"/>
        <v>0.17248266095355677</v>
      </c>
      <c r="H26" s="8">
        <v>8.9700000000000002E-2</v>
      </c>
      <c r="I26" s="8">
        <f t="shared" si="2"/>
        <v>8.2782660953556769E-2</v>
      </c>
    </row>
    <row r="27" spans="1:9">
      <c r="A27" s="5">
        <f t="shared" si="0"/>
        <v>1989</v>
      </c>
      <c r="B27" s="5"/>
      <c r="C27" s="48">
        <v>22.87</v>
      </c>
      <c r="D27" s="48"/>
      <c r="E27" s="48">
        <v>147.26</v>
      </c>
      <c r="F27" s="48"/>
      <c r="G27" s="49">
        <f t="shared" si="1"/>
        <v>0.15850024256705247</v>
      </c>
      <c r="H27" s="8">
        <v>8.8099999999999998E-2</v>
      </c>
      <c r="I27" s="8">
        <f t="shared" si="2"/>
        <v>7.0400242567052476E-2</v>
      </c>
    </row>
    <row r="28" spans="1:9">
      <c r="A28" s="5">
        <f t="shared" si="0"/>
        <v>1990</v>
      </c>
      <c r="B28" s="5"/>
      <c r="C28" s="48">
        <v>21.73</v>
      </c>
      <c r="D28" s="48"/>
      <c r="E28" s="48">
        <v>153.01</v>
      </c>
      <c r="F28" s="48"/>
      <c r="G28" s="49">
        <f t="shared" si="1"/>
        <v>0.14473640390315384</v>
      </c>
      <c r="H28" s="8">
        <v>8.1900000000000001E-2</v>
      </c>
      <c r="I28" s="8">
        <f t="shared" si="2"/>
        <v>6.2836403903153842E-2</v>
      </c>
    </row>
    <row r="29" spans="1:9">
      <c r="A29" s="5">
        <f t="shared" si="0"/>
        <v>1991</v>
      </c>
      <c r="B29" s="5"/>
      <c r="C29" s="48">
        <v>16.29</v>
      </c>
      <c r="D29" s="48"/>
      <c r="E29" s="48">
        <v>158.85</v>
      </c>
      <c r="F29" s="48"/>
      <c r="G29" s="49">
        <f t="shared" si="1"/>
        <v>0.10446995446674789</v>
      </c>
      <c r="H29" s="8">
        <v>8.2199999999999995E-2</v>
      </c>
      <c r="I29" s="8">
        <f t="shared" si="2"/>
        <v>2.2269954466747899E-2</v>
      </c>
    </row>
    <row r="30" spans="1:9">
      <c r="A30" s="5">
        <f t="shared" si="0"/>
        <v>1992</v>
      </c>
      <c r="B30" s="5"/>
      <c r="C30" s="48">
        <v>18.86</v>
      </c>
      <c r="D30" s="48"/>
      <c r="E30" s="48">
        <v>149.74</v>
      </c>
      <c r="F30" s="48"/>
      <c r="G30" s="49">
        <f t="shared" si="1"/>
        <v>0.12223338410188274</v>
      </c>
      <c r="H30" s="8">
        <v>7.2599999999999998E-2</v>
      </c>
      <c r="I30" s="8">
        <f t="shared" si="2"/>
        <v>4.9633384101882741E-2</v>
      </c>
    </row>
    <row r="31" spans="1:9">
      <c r="A31" s="5">
        <f t="shared" si="0"/>
        <v>1993</v>
      </c>
      <c r="B31" s="5"/>
      <c r="C31" s="48">
        <v>21.89</v>
      </c>
      <c r="D31" s="48"/>
      <c r="E31" s="48">
        <v>180.88</v>
      </c>
      <c r="F31" s="48"/>
      <c r="G31" s="49">
        <f t="shared" si="1"/>
        <v>0.13241788155586473</v>
      </c>
      <c r="H31" s="8">
        <v>7.17E-2</v>
      </c>
      <c r="I31" s="8">
        <f t="shared" si="2"/>
        <v>6.0717881555864731E-2</v>
      </c>
    </row>
    <row r="32" spans="1:9">
      <c r="A32" s="5">
        <f t="shared" si="0"/>
        <v>1994</v>
      </c>
      <c r="B32" s="5"/>
      <c r="C32" s="48">
        <v>30.6</v>
      </c>
      <c r="D32" s="48"/>
      <c r="E32" s="48">
        <v>193.06</v>
      </c>
      <c r="F32" s="48"/>
      <c r="G32" s="49">
        <f t="shared" si="1"/>
        <v>0.16366261967160509</v>
      </c>
      <c r="H32" s="8">
        <v>6.59E-2</v>
      </c>
      <c r="I32" s="8">
        <f t="shared" si="2"/>
        <v>9.7762619671605086E-2</v>
      </c>
    </row>
    <row r="33" spans="1:9">
      <c r="A33" s="5">
        <f t="shared" si="0"/>
        <v>1995</v>
      </c>
      <c r="B33" s="5"/>
      <c r="C33" s="48">
        <v>33.96</v>
      </c>
      <c r="D33" s="48"/>
      <c r="E33" s="48">
        <v>216.51</v>
      </c>
      <c r="F33" s="48"/>
      <c r="G33" s="49">
        <f t="shared" si="1"/>
        <v>0.16583245843201408</v>
      </c>
      <c r="H33" s="8">
        <v>7.5999999999999998E-2</v>
      </c>
      <c r="I33" s="8">
        <f t="shared" si="2"/>
        <v>8.9832458432014081E-2</v>
      </c>
    </row>
    <row r="34" spans="1:9">
      <c r="A34" s="5">
        <f t="shared" si="0"/>
        <v>1996</v>
      </c>
      <c r="B34" s="5"/>
      <c r="C34" s="48">
        <v>38.729999999999997</v>
      </c>
      <c r="D34" s="48"/>
      <c r="E34" s="48">
        <v>237.08</v>
      </c>
      <c r="F34" s="48"/>
      <c r="G34" s="49">
        <f t="shared" si="1"/>
        <v>0.17077096055909519</v>
      </c>
      <c r="H34" s="8">
        <v>6.1800000000000001E-2</v>
      </c>
      <c r="I34" s="8">
        <f t="shared" si="2"/>
        <v>0.10897096055909519</v>
      </c>
    </row>
    <row r="35" spans="1:9">
      <c r="A35" s="5">
        <v>1997</v>
      </c>
      <c r="B35" s="5"/>
      <c r="C35" s="48">
        <v>39.72</v>
      </c>
      <c r="D35" s="48"/>
      <c r="E35" s="48">
        <v>249.52</v>
      </c>
      <c r="F35" s="48"/>
      <c r="G35" s="49">
        <f t="shared" si="1"/>
        <v>0.16325524044389642</v>
      </c>
      <c r="H35" s="8">
        <v>6.6400000000000001E-2</v>
      </c>
      <c r="I35" s="8">
        <f t="shared" si="2"/>
        <v>9.6855240443896415E-2</v>
      </c>
    </row>
    <row r="36" spans="1:9">
      <c r="A36" s="5">
        <v>1998</v>
      </c>
      <c r="B36" s="5"/>
      <c r="C36" s="48">
        <v>37.71</v>
      </c>
      <c r="D36" s="48"/>
      <c r="E36" s="48">
        <v>266.39999999999998</v>
      </c>
      <c r="F36" s="48"/>
      <c r="G36" s="49">
        <f t="shared" si="1"/>
        <v>0.1461854551093193</v>
      </c>
      <c r="H36" s="8">
        <v>5.8299999999999998E-2</v>
      </c>
      <c r="I36" s="8">
        <f t="shared" si="2"/>
        <v>8.7885455109319305E-2</v>
      </c>
    </row>
    <row r="37" spans="1:9">
      <c r="A37" s="5">
        <v>1999</v>
      </c>
      <c r="B37" s="5"/>
      <c r="C37" s="48">
        <v>48.17</v>
      </c>
      <c r="D37" s="48"/>
      <c r="E37" s="48">
        <v>290.68</v>
      </c>
      <c r="F37" s="48"/>
      <c r="G37" s="49">
        <f t="shared" si="1"/>
        <v>0.1729374596108279</v>
      </c>
      <c r="H37" s="8">
        <v>5.57E-2</v>
      </c>
      <c r="I37" s="8">
        <f t="shared" si="2"/>
        <v>0.1172374596108279</v>
      </c>
    </row>
    <row r="38" spans="1:9">
      <c r="A38" s="5">
        <v>2000</v>
      </c>
      <c r="B38" s="5"/>
      <c r="C38" s="48">
        <v>50</v>
      </c>
      <c r="D38" s="48"/>
      <c r="E38" s="48">
        <v>325.8</v>
      </c>
      <c r="F38" s="48"/>
      <c r="G38" s="49">
        <f t="shared" si="1"/>
        <v>0.16221126395016869</v>
      </c>
      <c r="H38" s="8">
        <v>6.5000000000000002E-2</v>
      </c>
      <c r="I38" s="8">
        <f t="shared" si="2"/>
        <v>9.7211263950168686E-2</v>
      </c>
    </row>
    <row r="39" spans="1:9">
      <c r="A39" s="5">
        <f>+A38+1</f>
        <v>2001</v>
      </c>
      <c r="B39" s="5"/>
      <c r="C39" s="90">
        <v>24.7</v>
      </c>
      <c r="D39" s="90"/>
      <c r="E39" s="90">
        <v>338.37</v>
      </c>
      <c r="F39" s="5"/>
      <c r="G39" s="49">
        <f t="shared" si="1"/>
        <v>7.4378547660990404E-2</v>
      </c>
      <c r="H39" s="8">
        <v>5.5300000000000002E-2</v>
      </c>
      <c r="I39" s="8">
        <f t="shared" si="2"/>
        <v>1.9078547660990403E-2</v>
      </c>
    </row>
    <row r="40" spans="1:9">
      <c r="A40" s="5">
        <f>+A39+1</f>
        <v>2002</v>
      </c>
      <c r="B40" s="5"/>
      <c r="C40" s="90">
        <v>27.59</v>
      </c>
      <c r="D40" s="90"/>
      <c r="E40" s="90">
        <v>321.72000000000003</v>
      </c>
      <c r="F40" s="5"/>
      <c r="G40" s="49">
        <f t="shared" si="1"/>
        <v>8.3594661334060502E-2</v>
      </c>
      <c r="H40" s="8">
        <v>5.5899999999999998E-2</v>
      </c>
      <c r="I40" s="8">
        <f t="shared" si="2"/>
        <v>2.7694661334060504E-2</v>
      </c>
    </row>
    <row r="41" spans="1:9">
      <c r="A41" s="5">
        <f>+A40+1</f>
        <v>2003</v>
      </c>
      <c r="B41" s="5"/>
      <c r="C41" s="90">
        <v>48.73</v>
      </c>
      <c r="D41" s="90"/>
      <c r="E41" s="90">
        <v>367.17</v>
      </c>
      <c r="F41" s="5"/>
      <c r="G41" s="49">
        <f t="shared" si="1"/>
        <v>0.14147396536457196</v>
      </c>
      <c r="H41" s="8">
        <v>4.8000000000000001E-2</v>
      </c>
      <c r="I41" s="8">
        <f t="shared" si="2"/>
        <v>9.3473965364571962E-2</v>
      </c>
    </row>
    <row r="42" spans="1:9">
      <c r="A42" s="5">
        <f>+A41+1</f>
        <v>2004</v>
      </c>
      <c r="B42" s="5"/>
      <c r="C42" s="90">
        <v>58.55</v>
      </c>
      <c r="D42" s="90"/>
      <c r="E42" s="90">
        <v>414.75</v>
      </c>
      <c r="F42" s="5"/>
      <c r="G42" s="49">
        <f t="shared" si="1"/>
        <v>0.14975956619603026</v>
      </c>
      <c r="H42" s="8">
        <v>5.0199999999999995E-2</v>
      </c>
      <c r="I42" s="8">
        <f t="shared" si="2"/>
        <v>9.9559566196030264E-2</v>
      </c>
    </row>
    <row r="43" spans="1:9">
      <c r="A43" s="5">
        <v>2005</v>
      </c>
      <c r="B43" s="5"/>
      <c r="C43" s="90">
        <v>69.930000000000007</v>
      </c>
      <c r="D43" s="90"/>
      <c r="E43" s="90">
        <v>453.06</v>
      </c>
      <c r="F43" s="5"/>
      <c r="G43" s="49">
        <f t="shared" si="1"/>
        <v>0.16116431016005811</v>
      </c>
      <c r="H43" s="8">
        <v>4.6899999999999997E-2</v>
      </c>
      <c r="I43" s="8">
        <f t="shared" si="2"/>
        <v>0.11426431016005811</v>
      </c>
    </row>
    <row r="44" spans="1:9">
      <c r="A44" s="34">
        <v>2006</v>
      </c>
      <c r="B44" s="34"/>
      <c r="C44" s="107">
        <v>81.510000000000005</v>
      </c>
      <c r="D44" s="107"/>
      <c r="E44" s="107">
        <v>504.39</v>
      </c>
      <c r="F44" s="34"/>
      <c r="G44" s="49">
        <f t="shared" si="1"/>
        <v>0.17026476578411406</v>
      </c>
      <c r="H44" s="84">
        <v>4.6800000000000001E-2</v>
      </c>
      <c r="I44" s="8">
        <f t="shared" si="2"/>
        <v>0.12346476578411406</v>
      </c>
    </row>
    <row r="45" spans="1:9">
      <c r="A45" s="5">
        <v>2007</v>
      </c>
      <c r="B45" s="5"/>
      <c r="C45" s="90">
        <v>66.17</v>
      </c>
      <c r="D45" s="90"/>
      <c r="E45" s="90">
        <v>529.59</v>
      </c>
      <c r="F45" s="5"/>
      <c r="G45" s="49">
        <f t="shared" si="1"/>
        <v>0.12799087022959826</v>
      </c>
      <c r="H45" s="8">
        <v>4.8599999999999997E-2</v>
      </c>
      <c r="I45" s="8">
        <f t="shared" si="2"/>
        <v>7.9390870229598259E-2</v>
      </c>
    </row>
    <row r="46" spans="1:9">
      <c r="A46" s="5">
        <v>2008</v>
      </c>
      <c r="B46" s="5"/>
      <c r="C46" s="90">
        <v>14.88</v>
      </c>
      <c r="D46" s="90"/>
      <c r="E46" s="90">
        <v>451.37</v>
      </c>
      <c r="F46" s="5"/>
      <c r="G46" s="49">
        <f t="shared" si="1"/>
        <v>3.0337628445604305E-2</v>
      </c>
      <c r="H46" s="8">
        <v>4.4499999999999998E-2</v>
      </c>
      <c r="I46" s="8">
        <f t="shared" si="2"/>
        <v>-1.4162371554395693E-2</v>
      </c>
    </row>
    <row r="47" spans="1:9">
      <c r="A47" s="5">
        <v>2009</v>
      </c>
      <c r="B47" s="5"/>
      <c r="C47" s="90">
        <v>50.97</v>
      </c>
      <c r="D47" s="90"/>
      <c r="E47" s="90">
        <v>513.58000000000004</v>
      </c>
      <c r="F47" s="5"/>
      <c r="G47" s="49">
        <f t="shared" si="1"/>
        <v>0.10564277941862273</v>
      </c>
      <c r="H47" s="8">
        <v>3.4700000000000002E-2</v>
      </c>
      <c r="I47" s="8">
        <f t="shared" si="2"/>
        <v>7.0942779418622731E-2</v>
      </c>
    </row>
    <row r="48" spans="1:9">
      <c r="A48" s="5">
        <v>2010</v>
      </c>
      <c r="B48" s="5"/>
      <c r="C48" s="90">
        <v>77.349999999999994</v>
      </c>
      <c r="D48" s="90"/>
      <c r="E48" s="90">
        <v>579.14</v>
      </c>
      <c r="F48" s="5"/>
      <c r="G48" s="49">
        <f t="shared" si="1"/>
        <v>0.14157332161944505</v>
      </c>
      <c r="H48" s="8">
        <v>4.2500000000000003E-2</v>
      </c>
      <c r="I48" s="8">
        <f t="shared" si="2"/>
        <v>9.9073321619445043E-2</v>
      </c>
    </row>
    <row r="49" spans="1:9">
      <c r="A49" s="5">
        <v>2011</v>
      </c>
      <c r="B49" s="5"/>
      <c r="C49" s="90">
        <v>86.95</v>
      </c>
      <c r="D49" s="90"/>
      <c r="E49" s="90">
        <v>613.14</v>
      </c>
      <c r="F49" s="5"/>
      <c r="G49" s="49">
        <f t="shared" si="1"/>
        <v>0.14585500050323749</v>
      </c>
      <c r="H49" s="8">
        <v>3.8199999999999998E-2</v>
      </c>
      <c r="I49" s="8">
        <f t="shared" si="2"/>
        <v>0.10765500050323749</v>
      </c>
    </row>
    <row r="50" spans="1:9">
      <c r="A50" s="195">
        <v>2012</v>
      </c>
      <c r="B50" s="195"/>
      <c r="C50" s="90">
        <v>86.51</v>
      </c>
      <c r="D50" s="90"/>
      <c r="E50" s="90">
        <v>666.97</v>
      </c>
      <c r="F50" s="195"/>
      <c r="G50" s="49">
        <f t="shared" si="1"/>
        <v>0.13516025966518502</v>
      </c>
      <c r="H50" s="8">
        <v>2.46E-2</v>
      </c>
      <c r="I50" s="8">
        <f t="shared" si="2"/>
        <v>0.11056025966518503</v>
      </c>
    </row>
    <row r="51" spans="1:9">
      <c r="A51" s="196">
        <v>2013</v>
      </c>
      <c r="B51" s="196"/>
      <c r="C51" s="90">
        <v>100.2</v>
      </c>
      <c r="D51" s="90"/>
      <c r="E51" s="90">
        <v>715.84</v>
      </c>
      <c r="F51" s="196"/>
      <c r="G51" s="49">
        <f t="shared" si="1"/>
        <v>0.14492229590471578</v>
      </c>
      <c r="H51" s="8">
        <v>2.8799999999999999E-2</v>
      </c>
      <c r="I51" s="8">
        <f t="shared" si="2"/>
        <v>0.11612229590471579</v>
      </c>
    </row>
    <row r="52" spans="1:9">
      <c r="A52" s="196">
        <v>2014</v>
      </c>
      <c r="B52" s="196"/>
      <c r="C52" s="90">
        <v>102.31</v>
      </c>
      <c r="D52" s="90"/>
      <c r="E52" s="90">
        <v>726.96</v>
      </c>
      <c r="F52" s="196"/>
      <c r="G52" s="49">
        <f t="shared" si="1"/>
        <v>0.14182145827557527</v>
      </c>
      <c r="H52" s="8">
        <v>3.4099999999999998E-2</v>
      </c>
      <c r="I52" s="8">
        <f t="shared" si="2"/>
        <v>0.10772145827557528</v>
      </c>
    </row>
    <row r="53" spans="1:9">
      <c r="A53" s="196">
        <v>2015</v>
      </c>
      <c r="B53" s="196"/>
      <c r="C53" s="90">
        <v>88.43</v>
      </c>
      <c r="D53" s="90"/>
      <c r="E53" s="90">
        <v>740.29</v>
      </c>
      <c r="F53" s="196"/>
      <c r="G53" s="49">
        <f t="shared" si="1"/>
        <v>0.12053842221843586</v>
      </c>
      <c r="H53" s="8">
        <v>2.47E-2</v>
      </c>
      <c r="I53" s="8">
        <f t="shared" si="2"/>
        <v>9.5838422218435859E-2</v>
      </c>
    </row>
    <row r="54" spans="1:9">
      <c r="A54" s="196">
        <v>2016</v>
      </c>
      <c r="B54" s="196"/>
      <c r="C54" s="90">
        <v>95.48</v>
      </c>
      <c r="D54" s="90"/>
      <c r="E54" s="90">
        <v>768.98</v>
      </c>
      <c r="F54" s="196"/>
      <c r="G54" s="49">
        <f t="shared" si="1"/>
        <v>0.12652474375028988</v>
      </c>
      <c r="H54" s="8">
        <v>2.3E-2</v>
      </c>
      <c r="I54" s="8">
        <f t="shared" si="2"/>
        <v>0.10352474375028989</v>
      </c>
    </row>
    <row r="55" spans="1:9">
      <c r="A55" s="54"/>
      <c r="B55" s="54"/>
      <c r="C55" s="108"/>
      <c r="D55" s="108"/>
      <c r="E55" s="108"/>
      <c r="F55" s="54"/>
      <c r="G55" s="109"/>
      <c r="H55" s="50"/>
      <c r="I55" s="50"/>
    </row>
    <row r="56" spans="1:9" ht="15.75">
      <c r="A56" s="5"/>
      <c r="B56" s="5"/>
      <c r="C56" s="5"/>
      <c r="D56" s="5"/>
      <c r="E56" s="5"/>
      <c r="F56" s="5"/>
      <c r="G56" s="65"/>
      <c r="H56" s="91"/>
    </row>
    <row r="57" spans="1:9" ht="15.75">
      <c r="A57" s="34" t="s">
        <v>31</v>
      </c>
      <c r="B57" s="34"/>
      <c r="C57" s="34"/>
      <c r="D57" s="34"/>
      <c r="E57" s="34"/>
      <c r="F57" s="34"/>
      <c r="G57" s="95"/>
      <c r="H57" s="96"/>
      <c r="I57" s="95">
        <f>AVERAGE(I16:I54)</f>
        <v>7.0037748252912549E-2</v>
      </c>
    </row>
    <row r="58" spans="1:9" ht="15.75" thickBot="1">
      <c r="A58" s="198"/>
      <c r="B58" s="198"/>
      <c r="C58" s="198"/>
      <c r="D58" s="198"/>
      <c r="E58" s="198"/>
      <c r="F58" s="198"/>
      <c r="G58" s="198"/>
      <c r="H58" s="198"/>
      <c r="I58" s="198"/>
    </row>
    <row r="59" spans="1:9" ht="15.75" thickTop="1">
      <c r="A59" s="96"/>
      <c r="B59" s="96"/>
      <c r="C59" s="96"/>
      <c r="D59" s="96"/>
      <c r="E59" s="96"/>
      <c r="F59" s="96"/>
      <c r="G59" s="96"/>
      <c r="H59" s="96"/>
      <c r="I59" s="96"/>
    </row>
    <row r="60" spans="1:9">
      <c r="A60" s="4" t="s">
        <v>281</v>
      </c>
      <c r="I60" s="91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78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zoomScaleNormal="100" workbookViewId="0">
      <selection activeCell="G3" sqref="G3"/>
    </sheetView>
  </sheetViews>
  <sheetFormatPr defaultRowHeight="15"/>
  <cols>
    <col min="1" max="1" width="22.44140625" bestFit="1" customWidth="1"/>
    <col min="2" max="2" width="5.218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>
      <c r="A1" s="13"/>
      <c r="B1" s="13"/>
      <c r="C1" s="13"/>
      <c r="D1" s="13"/>
      <c r="E1" s="1" t="s">
        <v>300</v>
      </c>
      <c r="F1" s="13"/>
      <c r="G1" s="1"/>
      <c r="H1" s="24"/>
      <c r="I1" s="13"/>
    </row>
    <row r="2" spans="1:9" ht="15.75">
      <c r="A2" s="13"/>
      <c r="B2" s="13"/>
      <c r="C2" s="13"/>
      <c r="D2" s="13"/>
      <c r="E2" s="1" t="s">
        <v>304</v>
      </c>
      <c r="F2" s="13"/>
      <c r="G2" s="1"/>
      <c r="I2" s="13"/>
    </row>
    <row r="3" spans="1:9" ht="15.75">
      <c r="A3" s="13"/>
      <c r="B3" s="13"/>
      <c r="C3" s="13"/>
      <c r="D3" s="13"/>
      <c r="E3" s="1" t="s">
        <v>378</v>
      </c>
      <c r="F3" s="13"/>
      <c r="G3" s="1"/>
      <c r="H3" s="1"/>
      <c r="I3" s="13"/>
    </row>
    <row r="4" spans="1:9" ht="15.75">
      <c r="A4" s="13"/>
      <c r="B4" s="13"/>
      <c r="C4" s="13"/>
      <c r="D4" s="13"/>
      <c r="E4" s="13"/>
      <c r="F4" s="13"/>
      <c r="G4" s="13"/>
      <c r="H4" s="13"/>
      <c r="I4" s="1"/>
    </row>
    <row r="5" spans="1:9" ht="15.75">
      <c r="A5" s="13"/>
      <c r="B5" s="13"/>
      <c r="C5" s="13"/>
      <c r="D5" s="13"/>
      <c r="E5" s="13"/>
      <c r="F5" s="13"/>
      <c r="G5" s="13"/>
      <c r="H5" s="13"/>
      <c r="I5" s="1"/>
    </row>
    <row r="6" spans="1:9" ht="20.25">
      <c r="A6" s="2" t="str">
        <f>'DCP-9, P 4'!A7</f>
        <v>PROXY COMPANIES</v>
      </c>
      <c r="B6" s="2"/>
      <c r="C6" s="2"/>
      <c r="D6" s="2"/>
      <c r="E6" s="2"/>
      <c r="F6" s="2"/>
      <c r="G6" s="2"/>
      <c r="H6" s="2"/>
      <c r="I6" s="2"/>
    </row>
    <row r="7" spans="1:9" ht="20.25">
      <c r="A7" s="2" t="s">
        <v>44</v>
      </c>
      <c r="B7" s="2"/>
      <c r="C7" s="2"/>
      <c r="D7" s="2"/>
      <c r="E7" s="2"/>
      <c r="F7" s="2"/>
      <c r="G7" s="2"/>
      <c r="H7" s="2"/>
      <c r="I7" s="2"/>
    </row>
    <row r="8" spans="1:9" ht="20.25">
      <c r="A8" s="311"/>
      <c r="B8" s="311"/>
      <c r="C8" s="311"/>
      <c r="D8" s="311"/>
      <c r="E8" s="311"/>
      <c r="F8" s="311"/>
      <c r="G8" s="311"/>
      <c r="H8" s="311"/>
      <c r="I8" s="316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 ht="15.75" thickBot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5.75" thickTop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15.75">
      <c r="A12" s="1"/>
      <c r="B12" s="1"/>
      <c r="C12" s="209" t="s">
        <v>46</v>
      </c>
      <c r="D12" s="209"/>
      <c r="E12" s="209"/>
      <c r="F12" s="209"/>
      <c r="G12" s="209" t="s">
        <v>81</v>
      </c>
      <c r="H12" s="209"/>
      <c r="I12" s="209" t="s">
        <v>48</v>
      </c>
    </row>
    <row r="13" spans="1:9" ht="15.75">
      <c r="A13" s="209" t="str">
        <f>'DCP-9, P 4'!A16</f>
        <v>COMPANY</v>
      </c>
      <c r="B13" s="1"/>
      <c r="C13" s="209" t="s">
        <v>8</v>
      </c>
      <c r="D13" s="209"/>
      <c r="E13" s="209" t="s">
        <v>47</v>
      </c>
      <c r="F13" s="209"/>
      <c r="G13" s="209" t="s">
        <v>82</v>
      </c>
      <c r="H13" s="209"/>
      <c r="I13" s="209" t="s">
        <v>43</v>
      </c>
    </row>
    <row r="14" spans="1:9">
      <c r="A14" s="35"/>
      <c r="B14" s="35"/>
      <c r="C14" s="35"/>
      <c r="D14" s="35"/>
      <c r="E14" s="35"/>
      <c r="F14" s="35"/>
      <c r="G14" s="35"/>
      <c r="H14" s="35"/>
      <c r="I14" s="35"/>
    </row>
    <row r="15" spans="1:9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15.75">
      <c r="A16" s="24" t="str">
        <f>'DCP-9, P 4'!A20</f>
        <v>Parcell Proxy Group</v>
      </c>
      <c r="B16" s="13"/>
      <c r="C16" s="13"/>
      <c r="D16" s="13"/>
      <c r="E16" s="13"/>
      <c r="F16" s="13"/>
      <c r="G16" s="13"/>
      <c r="H16" s="13"/>
      <c r="I16" s="13"/>
    </row>
    <row r="17" spans="1:9">
      <c r="A17" s="13"/>
      <c r="B17" s="13"/>
      <c r="D17" s="13"/>
      <c r="E17" s="13"/>
      <c r="F17" s="13"/>
      <c r="G17" s="13"/>
      <c r="H17" s="13"/>
      <c r="I17" s="13"/>
    </row>
    <row r="18" spans="1:9">
      <c r="A18" s="13" t="str">
        <f>+'DCP-9, P 3'!A18</f>
        <v>ALLETE</v>
      </c>
      <c r="B18" s="13"/>
      <c r="C18" s="8">
        <f>+E78</f>
        <v>2.7333333333333334E-2</v>
      </c>
      <c r="D18" s="13"/>
      <c r="E18" s="9">
        <f>+'DCP-14, P 1'!E17</f>
        <v>0.8</v>
      </c>
      <c r="F18" s="13"/>
      <c r="G18" s="6">
        <v>5.8000000000000003E-2</v>
      </c>
      <c r="H18" s="13"/>
      <c r="I18" s="6">
        <f t="shared" ref="I18:I33" si="0">+C18+(E18*G18)</f>
        <v>7.3733333333333345E-2</v>
      </c>
    </row>
    <row r="19" spans="1:9">
      <c r="A19" s="13" t="str">
        <f>+'DCP-9, P 3'!A19</f>
        <v>Alliant Energy</v>
      </c>
      <c r="B19" s="13"/>
      <c r="C19" s="8">
        <f>+C18</f>
        <v>2.7333333333333334E-2</v>
      </c>
      <c r="D19" s="13"/>
      <c r="E19" s="9">
        <f>+'DCP-14, P 1'!E18</f>
        <v>0.7</v>
      </c>
      <c r="F19" s="13"/>
      <c r="G19" s="6">
        <f>+G18</f>
        <v>5.8000000000000003E-2</v>
      </c>
      <c r="H19" s="13"/>
      <c r="I19" s="6">
        <f t="shared" si="0"/>
        <v>6.7933333333333332E-2</v>
      </c>
    </row>
    <row r="20" spans="1:9">
      <c r="A20" s="13" t="str">
        <f>+'DCP-9, P 3'!A20</f>
        <v>Ameren Corp</v>
      </c>
      <c r="B20" s="13"/>
      <c r="C20" s="8">
        <f t="shared" ref="C20:C33" si="1">+C19</f>
        <v>2.7333333333333334E-2</v>
      </c>
      <c r="D20" s="13"/>
      <c r="E20" s="9">
        <f>+'DCP-14, P 1'!E19</f>
        <v>0.7</v>
      </c>
      <c r="F20" s="13"/>
      <c r="G20" s="6">
        <f t="shared" ref="G20:G33" si="2">+G19</f>
        <v>5.8000000000000003E-2</v>
      </c>
      <c r="H20" s="13"/>
      <c r="I20" s="6">
        <f t="shared" si="0"/>
        <v>6.7933333333333332E-2</v>
      </c>
    </row>
    <row r="21" spans="1:9">
      <c r="A21" s="13" t="str">
        <f>+'DCP-9, P 3'!A21</f>
        <v>Avista</v>
      </c>
      <c r="B21" s="13"/>
      <c r="C21" s="8">
        <f t="shared" si="1"/>
        <v>2.7333333333333334E-2</v>
      </c>
      <c r="D21" s="13"/>
      <c r="E21" s="9">
        <f>+'DCP-14, P 1'!E20</f>
        <v>0.7</v>
      </c>
      <c r="F21" s="13"/>
      <c r="G21" s="6">
        <f t="shared" si="2"/>
        <v>5.8000000000000003E-2</v>
      </c>
      <c r="H21" s="13"/>
      <c r="I21" s="6">
        <f t="shared" si="0"/>
        <v>6.7933333333333332E-2</v>
      </c>
    </row>
    <row r="22" spans="1:9">
      <c r="A22" s="13" t="str">
        <f>+'DCP-9, P 3'!A22</f>
        <v>Black Hills Corp</v>
      </c>
      <c r="B22" s="13"/>
      <c r="C22" s="8">
        <f>+C21</f>
        <v>2.7333333333333334E-2</v>
      </c>
      <c r="D22" s="13"/>
      <c r="E22" s="9">
        <f>+'DCP-14, P 1'!E21</f>
        <v>0.85</v>
      </c>
      <c r="F22" s="13"/>
      <c r="G22" s="6">
        <f>+G21</f>
        <v>5.8000000000000003E-2</v>
      </c>
      <c r="H22" s="13"/>
      <c r="I22" s="6">
        <f t="shared" si="0"/>
        <v>7.6633333333333331E-2</v>
      </c>
    </row>
    <row r="23" spans="1:9">
      <c r="A23" s="13" t="str">
        <f>+'DCP-9, P 3'!A23</f>
        <v>El Paso Electric</v>
      </c>
      <c r="B23" s="13"/>
      <c r="C23" s="8">
        <f>+C21</f>
        <v>2.7333333333333334E-2</v>
      </c>
      <c r="D23" s="13"/>
      <c r="E23" s="9">
        <f>+'DCP-14, P 1'!E22</f>
        <v>0.75</v>
      </c>
      <c r="F23" s="13"/>
      <c r="G23" s="6">
        <f>+G21</f>
        <v>5.8000000000000003E-2</v>
      </c>
      <c r="H23" s="13"/>
      <c r="I23" s="6">
        <f t="shared" si="0"/>
        <v>7.0833333333333331E-2</v>
      </c>
    </row>
    <row r="24" spans="1:9">
      <c r="A24" s="13" t="str">
        <f>+'DCP-9, P 3'!A24</f>
        <v>Hawaiian Electric Industries</v>
      </c>
      <c r="B24" s="13"/>
      <c r="C24" s="8">
        <f t="shared" si="1"/>
        <v>2.7333333333333334E-2</v>
      </c>
      <c r="D24" s="13"/>
      <c r="E24" s="9">
        <f>+'DCP-14, P 1'!E23</f>
        <v>0.7</v>
      </c>
      <c r="F24" s="13"/>
      <c r="G24" s="6">
        <f t="shared" si="2"/>
        <v>5.8000000000000003E-2</v>
      </c>
      <c r="H24" s="13"/>
      <c r="I24" s="6">
        <f t="shared" si="0"/>
        <v>6.7933333333333332E-2</v>
      </c>
    </row>
    <row r="25" spans="1:9">
      <c r="A25" s="13" t="str">
        <f>+'DCP-9, P 3'!A25</f>
        <v>IDACORP</v>
      </c>
      <c r="B25" s="13"/>
      <c r="C25" s="8">
        <f t="shared" si="1"/>
        <v>2.7333333333333334E-2</v>
      </c>
      <c r="D25" s="13"/>
      <c r="E25" s="9">
        <f>+'DCP-14, P 1'!E24</f>
        <v>0.75</v>
      </c>
      <c r="F25" s="13"/>
      <c r="G25" s="6">
        <f t="shared" si="2"/>
        <v>5.8000000000000003E-2</v>
      </c>
      <c r="H25" s="13"/>
      <c r="I25" s="6">
        <f t="shared" si="0"/>
        <v>7.0833333333333331E-2</v>
      </c>
    </row>
    <row r="26" spans="1:9">
      <c r="A26" s="13" t="str">
        <f>+'DCP-9, P 3'!A26</f>
        <v>Northwestern Corp</v>
      </c>
      <c r="B26" s="13"/>
      <c r="C26" s="8">
        <f t="shared" si="1"/>
        <v>2.7333333333333334E-2</v>
      </c>
      <c r="D26" s="13"/>
      <c r="E26" s="9">
        <f>+'DCP-14, P 1'!E25</f>
        <v>0.65</v>
      </c>
      <c r="F26" s="13"/>
      <c r="G26" s="6">
        <f t="shared" si="2"/>
        <v>5.8000000000000003E-2</v>
      </c>
      <c r="H26" s="13"/>
      <c r="I26" s="6">
        <f t="shared" si="0"/>
        <v>6.5033333333333332E-2</v>
      </c>
    </row>
    <row r="27" spans="1:9">
      <c r="A27" s="13" t="str">
        <f>+'DCP-9, P 3'!A27</f>
        <v>OGE Energy Corp</v>
      </c>
      <c r="B27" s="13"/>
      <c r="C27" s="8">
        <f t="shared" si="1"/>
        <v>2.7333333333333334E-2</v>
      </c>
      <c r="D27" s="13"/>
      <c r="E27" s="9">
        <f>+'DCP-14, P 1'!E26</f>
        <v>0.95</v>
      </c>
      <c r="F27" s="13"/>
      <c r="G27" s="6">
        <f t="shared" si="2"/>
        <v>5.8000000000000003E-2</v>
      </c>
      <c r="H27" s="13"/>
      <c r="I27" s="6">
        <f t="shared" si="0"/>
        <v>8.2433333333333331E-2</v>
      </c>
    </row>
    <row r="28" spans="1:9">
      <c r="A28" s="13" t="str">
        <f>+'DCP-9, P 3'!A28</f>
        <v>Otter Tail Corp</v>
      </c>
      <c r="B28" s="13"/>
      <c r="C28" s="8">
        <f t="shared" si="1"/>
        <v>2.7333333333333334E-2</v>
      </c>
      <c r="D28" s="13"/>
      <c r="E28" s="9">
        <f>+'DCP-14, P 1'!E27</f>
        <v>0.85</v>
      </c>
      <c r="F28" s="13"/>
      <c r="G28" s="6">
        <f t="shared" si="2"/>
        <v>5.8000000000000003E-2</v>
      </c>
      <c r="H28" s="13"/>
      <c r="I28" s="6">
        <f t="shared" si="0"/>
        <v>7.6633333333333331E-2</v>
      </c>
    </row>
    <row r="29" spans="1:9">
      <c r="A29" s="13" t="str">
        <f>+'DCP-9, P 3'!A29</f>
        <v>Pinnacle West Capital Corp</v>
      </c>
      <c r="B29" s="13"/>
      <c r="C29" s="8">
        <f t="shared" si="1"/>
        <v>2.7333333333333334E-2</v>
      </c>
      <c r="D29" s="13"/>
      <c r="E29" s="9">
        <f>+'DCP-14, P 1'!E28</f>
        <v>0.7</v>
      </c>
      <c r="F29" s="13"/>
      <c r="G29" s="6">
        <f t="shared" si="2"/>
        <v>5.8000000000000003E-2</v>
      </c>
      <c r="H29" s="13"/>
      <c r="I29" s="6">
        <f t="shared" si="0"/>
        <v>6.7933333333333332E-2</v>
      </c>
    </row>
    <row r="30" spans="1:9">
      <c r="A30" s="13" t="str">
        <f>+'DCP-9, P 3'!A30</f>
        <v>Portland General Electric</v>
      </c>
      <c r="B30" s="13"/>
      <c r="C30" s="8">
        <f t="shared" si="1"/>
        <v>2.7333333333333334E-2</v>
      </c>
      <c r="D30" s="13"/>
      <c r="E30" s="9">
        <f>+'DCP-14, P 1'!E29</f>
        <v>0.7</v>
      </c>
      <c r="F30" s="13"/>
      <c r="G30" s="6">
        <f t="shared" si="2"/>
        <v>5.8000000000000003E-2</v>
      </c>
      <c r="H30" s="13"/>
      <c r="I30" s="6">
        <f t="shared" si="0"/>
        <v>6.7933333333333332E-2</v>
      </c>
    </row>
    <row r="31" spans="1:9">
      <c r="A31" s="13" t="str">
        <f>+'DCP-9, P 3'!A31</f>
        <v>PNM Resources</v>
      </c>
      <c r="B31" s="13"/>
      <c r="C31" s="8">
        <f t="shared" si="1"/>
        <v>2.7333333333333334E-2</v>
      </c>
      <c r="D31" s="13"/>
      <c r="E31" s="9">
        <f>+'DCP-14, P 1'!E30</f>
        <v>0.7</v>
      </c>
      <c r="F31" s="13"/>
      <c r="G31" s="6">
        <f t="shared" si="2"/>
        <v>5.8000000000000003E-2</v>
      </c>
      <c r="H31" s="13"/>
      <c r="I31" s="6">
        <f t="shared" si="0"/>
        <v>6.7933333333333332E-2</v>
      </c>
    </row>
    <row r="32" spans="1:9">
      <c r="A32" s="13" t="str">
        <f>+'DCP-9, P 3'!A32</f>
        <v>SCANA Corp.</v>
      </c>
      <c r="B32" s="13"/>
      <c r="C32" s="8">
        <f t="shared" si="1"/>
        <v>2.7333333333333334E-2</v>
      </c>
      <c r="D32" s="13"/>
      <c r="E32" s="9">
        <f>+'DCP-14, P 1'!E31</f>
        <v>0.65</v>
      </c>
      <c r="F32" s="13"/>
      <c r="G32" s="6">
        <f t="shared" si="2"/>
        <v>5.8000000000000003E-2</v>
      </c>
      <c r="H32" s="13"/>
      <c r="I32" s="6">
        <f t="shared" si="0"/>
        <v>6.5033333333333332E-2</v>
      </c>
    </row>
    <row r="33" spans="1:9">
      <c r="A33" s="13" t="str">
        <f>+'DCP-9, P 3'!A33</f>
        <v>Vectren</v>
      </c>
      <c r="B33" s="13"/>
      <c r="C33" s="8">
        <f t="shared" si="1"/>
        <v>2.7333333333333334E-2</v>
      </c>
      <c r="D33" s="13"/>
      <c r="E33" s="9">
        <f>+'DCP-14, P 1'!E32</f>
        <v>0.75</v>
      </c>
      <c r="F33" s="13"/>
      <c r="G33" s="6">
        <f t="shared" si="2"/>
        <v>5.8000000000000003E-2</v>
      </c>
      <c r="H33" s="13"/>
      <c r="I33" s="6">
        <f t="shared" si="0"/>
        <v>7.0833333333333331E-2</v>
      </c>
    </row>
    <row r="34" spans="1:9">
      <c r="A34" s="13"/>
      <c r="B34" s="13"/>
      <c r="C34" s="8"/>
      <c r="D34" s="13"/>
      <c r="E34" s="9"/>
      <c r="F34" s="13"/>
      <c r="G34" s="6"/>
      <c r="H34" s="13"/>
      <c r="I34" s="6"/>
    </row>
    <row r="35" spans="1:9">
      <c r="A35" s="35"/>
      <c r="B35" s="35"/>
      <c r="C35" s="50"/>
      <c r="D35" s="35"/>
      <c r="E35" s="51"/>
      <c r="F35" s="35"/>
      <c r="G35" s="36"/>
      <c r="H35" s="35"/>
      <c r="I35" s="36"/>
    </row>
    <row r="36" spans="1:9">
      <c r="A36" s="13"/>
      <c r="B36" s="13"/>
      <c r="C36" s="8"/>
      <c r="D36" s="13"/>
      <c r="E36" s="9"/>
      <c r="F36" s="13"/>
      <c r="G36" s="6"/>
      <c r="H36" s="13"/>
      <c r="I36" s="6"/>
    </row>
    <row r="37" spans="1:9" ht="15.75">
      <c r="A37" s="13" t="s">
        <v>83</v>
      </c>
      <c r="B37" s="13"/>
      <c r="C37" s="8"/>
      <c r="D37" s="13"/>
      <c r="E37" s="9"/>
      <c r="F37" s="13"/>
      <c r="G37" s="6"/>
      <c r="H37" s="13"/>
      <c r="I37" s="23">
        <f>AVERAGE(I18:I34)</f>
        <v>7.047083333333333E-2</v>
      </c>
    </row>
    <row r="38" spans="1:9" ht="15.75">
      <c r="A38" s="35"/>
      <c r="B38" s="35"/>
      <c r="C38" s="50"/>
      <c r="D38" s="35"/>
      <c r="E38" s="51"/>
      <c r="F38" s="35"/>
      <c r="G38" s="36"/>
      <c r="H38" s="35"/>
      <c r="I38" s="40"/>
    </row>
    <row r="39" spans="1:9" ht="15.75">
      <c r="A39" s="13"/>
      <c r="B39" s="13"/>
      <c r="C39" s="8"/>
      <c r="D39" s="13"/>
      <c r="E39" s="9"/>
      <c r="F39" s="13"/>
      <c r="G39" s="6"/>
      <c r="H39" s="13"/>
      <c r="I39" s="23"/>
    </row>
    <row r="40" spans="1:9" ht="15.75">
      <c r="A40" s="13" t="s">
        <v>80</v>
      </c>
      <c r="B40" s="13"/>
      <c r="C40" s="8"/>
      <c r="D40" s="13"/>
      <c r="E40" s="9"/>
      <c r="F40" s="13"/>
      <c r="G40" s="6"/>
      <c r="H40" s="13"/>
      <c r="I40" s="23">
        <f>MEDIAN(I18:I34)</f>
        <v>6.7933333333333332E-2</v>
      </c>
    </row>
    <row r="41" spans="1:9" ht="15.75" thickBot="1">
      <c r="A41" s="37"/>
      <c r="B41" s="37"/>
      <c r="C41" s="52"/>
      <c r="D41" s="37"/>
      <c r="E41" s="53"/>
      <c r="F41" s="37"/>
      <c r="G41" s="39"/>
      <c r="H41" s="37"/>
      <c r="I41" s="39"/>
    </row>
    <row r="42" spans="1:9" ht="15.75" thickTop="1">
      <c r="A42" s="27"/>
      <c r="B42" s="27"/>
      <c r="C42" s="84"/>
      <c r="D42" s="27"/>
      <c r="E42" s="85"/>
      <c r="F42" s="27"/>
      <c r="G42" s="33"/>
      <c r="H42" s="27"/>
      <c r="I42" s="33"/>
    </row>
    <row r="43" spans="1:9" ht="15.75">
      <c r="A43" s="24" t="str">
        <f>+'DCP-9, P 3'!A37</f>
        <v>Morin Proxy Group</v>
      </c>
      <c r="B43" s="13"/>
      <c r="C43" s="8"/>
      <c r="D43" s="13"/>
      <c r="E43" s="9"/>
      <c r="F43" s="13"/>
      <c r="G43" s="6"/>
      <c r="H43" s="13"/>
      <c r="I43" s="6"/>
    </row>
    <row r="44" spans="1:9">
      <c r="A44" s="13"/>
      <c r="B44" s="13"/>
      <c r="C44" s="8"/>
      <c r="D44" s="13"/>
      <c r="E44" s="9"/>
      <c r="F44" s="13"/>
      <c r="G44" s="6"/>
      <c r="H44" s="13"/>
      <c r="I44" s="6"/>
    </row>
    <row r="45" spans="1:9">
      <c r="A45" s="13" t="str">
        <f>+'DCP-9, P 3'!A39</f>
        <v>Alliant Energy</v>
      </c>
      <c r="B45" s="13"/>
      <c r="C45" s="8">
        <f>+C33</f>
        <v>2.7333333333333334E-2</v>
      </c>
      <c r="D45" s="13"/>
      <c r="E45" s="9">
        <f>+'DCP-14, P 1'!E40</f>
        <v>0.7</v>
      </c>
      <c r="F45" s="13"/>
      <c r="G45" s="6">
        <f>+G33</f>
        <v>5.8000000000000003E-2</v>
      </c>
      <c r="H45" s="13"/>
      <c r="I45" s="6">
        <f t="shared" ref="I45:I62" si="3">+C45+(E45*G45)</f>
        <v>6.7933333333333332E-2</v>
      </c>
    </row>
    <row r="46" spans="1:9">
      <c r="A46" s="13" t="str">
        <f>+'DCP-9, P 3'!A40</f>
        <v>Ameren Corp</v>
      </c>
      <c r="B46" s="13"/>
      <c r="C46" s="8">
        <f>+C45</f>
        <v>2.7333333333333334E-2</v>
      </c>
      <c r="D46" s="13"/>
      <c r="E46" s="9">
        <f>+'DCP-14, P 1'!E41</f>
        <v>0.7</v>
      </c>
      <c r="F46" s="13"/>
      <c r="G46" s="6">
        <f>+G45</f>
        <v>5.8000000000000003E-2</v>
      </c>
      <c r="H46" s="13"/>
      <c r="I46" s="6">
        <f t="shared" si="3"/>
        <v>6.7933333333333332E-2</v>
      </c>
    </row>
    <row r="47" spans="1:9">
      <c r="A47" s="13" t="str">
        <f>+'DCP-9, P 3'!A41</f>
        <v>Avista Corp</v>
      </c>
      <c r="B47" s="13"/>
      <c r="C47" s="8">
        <f t="shared" ref="C47:C62" si="4">+C46</f>
        <v>2.7333333333333334E-2</v>
      </c>
      <c r="D47" s="13"/>
      <c r="E47" s="9">
        <f>+'DCP-14, P 1'!E42</f>
        <v>0.7</v>
      </c>
      <c r="F47" s="13"/>
      <c r="G47" s="6">
        <f t="shared" ref="G47:G62" si="5">+G46</f>
        <v>5.8000000000000003E-2</v>
      </c>
      <c r="H47" s="13"/>
      <c r="I47" s="6">
        <f t="shared" si="3"/>
        <v>6.7933333333333332E-2</v>
      </c>
    </row>
    <row r="48" spans="1:9">
      <c r="A48" s="13" t="str">
        <f>+'DCP-9, P 3'!A42</f>
        <v>CenterPoint Energy</v>
      </c>
      <c r="B48" s="13"/>
      <c r="C48" s="8">
        <f t="shared" si="4"/>
        <v>2.7333333333333334E-2</v>
      </c>
      <c r="D48" s="13"/>
      <c r="E48" s="9">
        <f>+'DCP-14, P 1'!E43</f>
        <v>0.85</v>
      </c>
      <c r="F48" s="13"/>
      <c r="G48" s="6">
        <f t="shared" si="5"/>
        <v>5.8000000000000003E-2</v>
      </c>
      <c r="H48" s="13"/>
      <c r="I48" s="6">
        <f t="shared" si="3"/>
        <v>7.6633333333333331E-2</v>
      </c>
    </row>
    <row r="49" spans="1:9">
      <c r="A49" s="13" t="str">
        <f>+'DCP-9, P 3'!A43</f>
        <v>Chesapeake Utilities</v>
      </c>
      <c r="B49" s="13"/>
      <c r="C49" s="8">
        <f t="shared" si="4"/>
        <v>2.7333333333333334E-2</v>
      </c>
      <c r="D49" s="13"/>
      <c r="E49" s="9">
        <f>+'DCP-14, P 1'!E44</f>
        <v>0.7</v>
      </c>
      <c r="F49" s="13"/>
      <c r="G49" s="6">
        <f t="shared" si="5"/>
        <v>5.8000000000000003E-2</v>
      </c>
      <c r="H49" s="13"/>
      <c r="I49" s="6">
        <f t="shared" si="3"/>
        <v>6.7933333333333332E-2</v>
      </c>
    </row>
    <row r="50" spans="1:9">
      <c r="A50" s="13" t="str">
        <f>+'DCP-9, P 3'!A44</f>
        <v>CMS Energy</v>
      </c>
      <c r="B50" s="13"/>
      <c r="C50" s="8">
        <f t="shared" si="4"/>
        <v>2.7333333333333334E-2</v>
      </c>
      <c r="D50" s="13"/>
      <c r="E50" s="9">
        <f>+'DCP-14, P 1'!E45</f>
        <v>0.65</v>
      </c>
      <c r="F50" s="13"/>
      <c r="G50" s="6">
        <f t="shared" si="5"/>
        <v>5.8000000000000003E-2</v>
      </c>
      <c r="H50" s="13"/>
      <c r="I50" s="6">
        <f t="shared" si="3"/>
        <v>6.5033333333333332E-2</v>
      </c>
    </row>
    <row r="51" spans="1:9">
      <c r="A51" s="13" t="str">
        <f>+'DCP-9, P 3'!A45</f>
        <v>Consolidated Edison</v>
      </c>
      <c r="B51" s="13"/>
      <c r="C51" s="8">
        <f t="shared" si="4"/>
        <v>2.7333333333333334E-2</v>
      </c>
      <c r="D51" s="13"/>
      <c r="E51" s="9">
        <f>+'DCP-14, P 1'!E46</f>
        <v>0.5</v>
      </c>
      <c r="F51" s="13"/>
      <c r="G51" s="6">
        <f t="shared" si="5"/>
        <v>5.8000000000000003E-2</v>
      </c>
      <c r="H51" s="13"/>
      <c r="I51" s="6">
        <f t="shared" si="3"/>
        <v>5.6333333333333332E-2</v>
      </c>
    </row>
    <row r="52" spans="1:9">
      <c r="A52" s="13" t="str">
        <f>+'DCP-9, P 3'!A46</f>
        <v>DTE Energy</v>
      </c>
      <c r="B52" s="13"/>
      <c r="C52" s="8">
        <f t="shared" si="4"/>
        <v>2.7333333333333334E-2</v>
      </c>
      <c r="D52" s="13"/>
      <c r="E52" s="9">
        <f>+'DCP-14, P 1'!E47</f>
        <v>0.65</v>
      </c>
      <c r="F52" s="13"/>
      <c r="G52" s="6">
        <f t="shared" si="5"/>
        <v>5.8000000000000003E-2</v>
      </c>
      <c r="H52" s="13"/>
      <c r="I52" s="6">
        <f t="shared" si="3"/>
        <v>6.5033333333333332E-2</v>
      </c>
    </row>
    <row r="53" spans="1:9">
      <c r="A53" s="13" t="str">
        <f>+'DCP-9, P 3'!A47</f>
        <v>Eversource Energy</v>
      </c>
      <c r="B53" s="13"/>
      <c r="C53" s="8">
        <f t="shared" si="4"/>
        <v>2.7333333333333334E-2</v>
      </c>
      <c r="D53" s="13"/>
      <c r="E53" s="9">
        <f>+'DCP-14, P 1'!E48</f>
        <v>0.65</v>
      </c>
      <c r="F53" s="13"/>
      <c r="G53" s="6">
        <f t="shared" si="5"/>
        <v>5.8000000000000003E-2</v>
      </c>
      <c r="H53" s="13"/>
      <c r="I53" s="6">
        <f t="shared" si="3"/>
        <v>6.5033333333333332E-2</v>
      </c>
    </row>
    <row r="54" spans="1:9">
      <c r="A54" s="13" t="str">
        <f>+'DCP-9, P 3'!A48</f>
        <v>MGE Energy</v>
      </c>
      <c r="B54" s="13"/>
      <c r="C54" s="8">
        <f t="shared" si="4"/>
        <v>2.7333333333333334E-2</v>
      </c>
      <c r="D54" s="13"/>
      <c r="E54" s="9">
        <f>+'DCP-14, P 1'!E49</f>
        <v>0.7</v>
      </c>
      <c r="F54" s="13"/>
      <c r="G54" s="6">
        <f t="shared" si="5"/>
        <v>5.8000000000000003E-2</v>
      </c>
      <c r="H54" s="13"/>
      <c r="I54" s="6">
        <f t="shared" si="3"/>
        <v>6.7933333333333332E-2</v>
      </c>
    </row>
    <row r="55" spans="1:9">
      <c r="A55" s="13" t="str">
        <f>+'DCP-9, P 3'!A49</f>
        <v>NorthWestern Corp</v>
      </c>
      <c r="B55" s="13"/>
      <c r="C55" s="8">
        <f t="shared" si="4"/>
        <v>2.7333333333333334E-2</v>
      </c>
      <c r="D55" s="13"/>
      <c r="E55" s="9">
        <f>+'DCP-14, P 1'!E50</f>
        <v>0.65</v>
      </c>
      <c r="F55" s="13"/>
      <c r="G55" s="6">
        <f t="shared" si="5"/>
        <v>5.8000000000000003E-2</v>
      </c>
      <c r="H55" s="13"/>
      <c r="I55" s="6">
        <f t="shared" si="3"/>
        <v>6.5033333333333332E-2</v>
      </c>
    </row>
    <row r="56" spans="1:9">
      <c r="A56" s="13" t="str">
        <f>+'DCP-9, P 3'!A50</f>
        <v>PG&amp;E Corp</v>
      </c>
      <c r="B56" s="13"/>
      <c r="C56" s="8">
        <f t="shared" si="4"/>
        <v>2.7333333333333334E-2</v>
      </c>
      <c r="D56" s="13"/>
      <c r="E56" s="9">
        <f>+'DCP-14, P 1'!E51</f>
        <v>0.65</v>
      </c>
      <c r="F56" s="13"/>
      <c r="G56" s="6">
        <f t="shared" si="5"/>
        <v>5.8000000000000003E-2</v>
      </c>
      <c r="H56" s="13"/>
      <c r="I56" s="6">
        <f t="shared" si="3"/>
        <v>6.5033333333333332E-2</v>
      </c>
    </row>
    <row r="57" spans="1:9">
      <c r="A57" s="13" t="str">
        <f>+'DCP-9, P 3'!A51</f>
        <v>Public Service Enterprise</v>
      </c>
      <c r="B57" s="13"/>
      <c r="C57" s="8">
        <f t="shared" si="4"/>
        <v>2.7333333333333334E-2</v>
      </c>
      <c r="D57" s="13"/>
      <c r="E57" s="9">
        <f>+'DCP-14, P 1'!E52</f>
        <v>0.65</v>
      </c>
      <c r="F57" s="13"/>
      <c r="G57" s="6">
        <f t="shared" si="5"/>
        <v>5.8000000000000003E-2</v>
      </c>
      <c r="H57" s="13"/>
      <c r="I57" s="6">
        <f t="shared" si="3"/>
        <v>6.5033333333333332E-2</v>
      </c>
    </row>
    <row r="58" spans="1:9">
      <c r="A58" s="13" t="str">
        <f>+'DCP-9, P 3'!A52</f>
        <v>SCANA Corp</v>
      </c>
      <c r="B58" s="13"/>
      <c r="C58" s="8">
        <f t="shared" si="4"/>
        <v>2.7333333333333334E-2</v>
      </c>
      <c r="D58" s="13"/>
      <c r="E58" s="9">
        <f>+'DCP-14, P 1'!E53</f>
        <v>0.65</v>
      </c>
      <c r="F58" s="13"/>
      <c r="G58" s="6">
        <f t="shared" si="5"/>
        <v>5.8000000000000003E-2</v>
      </c>
      <c r="H58" s="13"/>
      <c r="I58" s="6">
        <f t="shared" si="3"/>
        <v>6.5033333333333332E-2</v>
      </c>
    </row>
    <row r="59" spans="1:9">
      <c r="A59" s="13" t="str">
        <f>+'DCP-9, P 3'!A53</f>
        <v>Sempra Energy</v>
      </c>
      <c r="B59" s="13"/>
      <c r="C59" s="8">
        <f t="shared" si="4"/>
        <v>2.7333333333333334E-2</v>
      </c>
      <c r="D59" s="13"/>
      <c r="E59" s="9">
        <f>+'DCP-14, P 1'!E54</f>
        <v>0.8</v>
      </c>
      <c r="F59" s="13"/>
      <c r="G59" s="6">
        <f t="shared" si="5"/>
        <v>5.8000000000000003E-2</v>
      </c>
      <c r="H59" s="13"/>
      <c r="I59" s="6">
        <f t="shared" si="3"/>
        <v>7.3733333333333345E-2</v>
      </c>
    </row>
    <row r="60" spans="1:9">
      <c r="A60" s="13" t="str">
        <f>+'DCP-9, P 3'!A54</f>
        <v>Vectren Corp</v>
      </c>
      <c r="B60" s="13"/>
      <c r="C60" s="8">
        <f t="shared" si="4"/>
        <v>2.7333333333333334E-2</v>
      </c>
      <c r="D60" s="13"/>
      <c r="E60" s="9">
        <f>+'DCP-14, P 1'!E55</f>
        <v>0.75</v>
      </c>
      <c r="F60" s="13"/>
      <c r="G60" s="6">
        <f t="shared" si="5"/>
        <v>5.8000000000000003E-2</v>
      </c>
      <c r="H60" s="13"/>
      <c r="I60" s="6">
        <f t="shared" si="3"/>
        <v>7.0833333333333331E-2</v>
      </c>
    </row>
    <row r="61" spans="1:9">
      <c r="A61" s="13" t="str">
        <f>+'DCP-9, P 3'!A55</f>
        <v>WEC Energy Group</v>
      </c>
      <c r="B61" s="13"/>
      <c r="C61" s="8">
        <f t="shared" si="4"/>
        <v>2.7333333333333334E-2</v>
      </c>
      <c r="D61" s="13"/>
      <c r="E61" s="9">
        <f>+'DCP-14, P 1'!E56</f>
        <v>0.6</v>
      </c>
      <c r="F61" s="13"/>
      <c r="G61" s="6">
        <f t="shared" si="5"/>
        <v>5.8000000000000003E-2</v>
      </c>
      <c r="H61" s="13"/>
      <c r="I61" s="6">
        <f t="shared" si="3"/>
        <v>6.2133333333333332E-2</v>
      </c>
    </row>
    <row r="62" spans="1:9">
      <c r="A62" s="13" t="str">
        <f>+'DCP-9, P 3'!A56</f>
        <v>Xcel Energy</v>
      </c>
      <c r="B62" s="13"/>
      <c r="C62" s="8">
        <f t="shared" si="4"/>
        <v>2.7333333333333334E-2</v>
      </c>
      <c r="D62" s="13"/>
      <c r="E62" s="9">
        <f>+'DCP-14, P 1'!E57</f>
        <v>0.6</v>
      </c>
      <c r="F62" s="13"/>
      <c r="G62" s="6">
        <f t="shared" si="5"/>
        <v>5.8000000000000003E-2</v>
      </c>
      <c r="H62" s="13"/>
      <c r="I62" s="6">
        <f t="shared" si="3"/>
        <v>6.2133333333333332E-2</v>
      </c>
    </row>
    <row r="63" spans="1:9">
      <c r="A63" s="35"/>
      <c r="B63" s="35"/>
      <c r="C63" s="50"/>
      <c r="D63" s="35"/>
      <c r="E63" s="51"/>
      <c r="F63" s="35"/>
      <c r="G63" s="36"/>
      <c r="H63" s="35"/>
      <c r="I63" s="36"/>
    </row>
    <row r="64" spans="1:9">
      <c r="A64" s="13"/>
      <c r="B64" s="13"/>
      <c r="C64" s="8"/>
      <c r="D64" s="13"/>
      <c r="E64" s="9"/>
      <c r="F64" s="13"/>
      <c r="G64" s="8"/>
      <c r="H64" s="13"/>
      <c r="I64" s="6"/>
    </row>
    <row r="65" spans="1:9" ht="15.75">
      <c r="A65" s="13" t="s">
        <v>83</v>
      </c>
      <c r="B65" s="13"/>
      <c r="C65" s="8"/>
      <c r="D65" s="13"/>
      <c r="E65" s="9"/>
      <c r="F65" s="13"/>
      <c r="G65" s="8"/>
      <c r="H65" s="13"/>
      <c r="I65" s="23">
        <f>AVERAGE(I45:I62)</f>
        <v>6.6483333333333325E-2</v>
      </c>
    </row>
    <row r="66" spans="1:9" ht="15.75">
      <c r="A66" s="35"/>
      <c r="B66" s="35"/>
      <c r="C66" s="50"/>
      <c r="D66" s="35"/>
      <c r="E66" s="51"/>
      <c r="F66" s="35"/>
      <c r="G66" s="50"/>
      <c r="H66" s="35"/>
      <c r="I66" s="40"/>
    </row>
    <row r="67" spans="1:9" ht="15.75">
      <c r="A67" s="13"/>
      <c r="B67" s="13"/>
      <c r="C67" s="8"/>
      <c r="D67" s="13"/>
      <c r="E67" s="9"/>
      <c r="F67" s="13"/>
      <c r="G67" s="8"/>
      <c r="H67" s="13"/>
      <c r="I67" s="23"/>
    </row>
    <row r="68" spans="1:9" ht="15.75">
      <c r="A68" s="13" t="s">
        <v>80</v>
      </c>
      <c r="B68" s="13"/>
      <c r="C68" s="8"/>
      <c r="D68" s="13"/>
      <c r="E68" s="9"/>
      <c r="F68" s="13"/>
      <c r="G68" s="8"/>
      <c r="H68" s="13"/>
      <c r="I68" s="23">
        <f>MEDIAN(I45:I62)</f>
        <v>6.5033333333333332E-2</v>
      </c>
    </row>
    <row r="69" spans="1:9" ht="15.75" thickBot="1">
      <c r="A69" s="37"/>
      <c r="B69" s="37"/>
      <c r="C69" s="52"/>
      <c r="D69" s="37"/>
      <c r="E69" s="53"/>
      <c r="F69" s="37"/>
      <c r="G69" s="52"/>
      <c r="H69" s="37"/>
      <c r="I69" s="39"/>
    </row>
    <row r="70" spans="1:9" ht="15.75" thickTop="1">
      <c r="A70" s="13"/>
      <c r="B70" s="13"/>
      <c r="C70" s="8"/>
      <c r="D70" s="13"/>
      <c r="E70" s="9"/>
      <c r="F70" s="13"/>
      <c r="G70" s="8"/>
      <c r="H70" s="13"/>
      <c r="I70" s="6"/>
    </row>
    <row r="71" spans="1:9">
      <c r="A71" s="13" t="s">
        <v>45</v>
      </c>
      <c r="B71" s="13"/>
      <c r="C71" s="13"/>
      <c r="D71" s="13"/>
      <c r="E71" s="13"/>
      <c r="F71" s="13"/>
      <c r="G71" s="5"/>
      <c r="H71" s="13"/>
      <c r="I71" s="13"/>
    </row>
    <row r="72" spans="1:9">
      <c r="C72" s="317" t="s">
        <v>112</v>
      </c>
      <c r="D72" s="317"/>
      <c r="E72" s="317"/>
    </row>
    <row r="73" spans="1:9">
      <c r="C73" s="117" t="s">
        <v>111</v>
      </c>
      <c r="E73" s="113" t="s">
        <v>90</v>
      </c>
    </row>
    <row r="74" spans="1:9">
      <c r="C74" s="246" t="s">
        <v>305</v>
      </c>
      <c r="E74" s="49">
        <v>2.8299999999999999E-2</v>
      </c>
    </row>
    <row r="75" spans="1:9">
      <c r="C75" s="246" t="s">
        <v>306</v>
      </c>
      <c r="E75" s="49">
        <v>2.6700000000000002E-2</v>
      </c>
    </row>
    <row r="76" spans="1:9">
      <c r="C76" s="246" t="s">
        <v>307</v>
      </c>
      <c r="E76" s="49">
        <v>2.7E-2</v>
      </c>
    </row>
    <row r="77" spans="1:9">
      <c r="A77" s="114"/>
      <c r="C77" s="266"/>
    </row>
    <row r="78" spans="1:9">
      <c r="C78" s="128" t="s">
        <v>31</v>
      </c>
      <c r="E78" s="49">
        <f>AVERAGE(E74:E76)</f>
        <v>2.7333333333333334E-2</v>
      </c>
    </row>
  </sheetData>
  <mergeCells count="2">
    <mergeCell ref="A8:I8"/>
    <mergeCell ref="C72:E72"/>
  </mergeCells>
  <phoneticPr fontId="8" type="noConversion"/>
  <printOptions horizontalCentered="1"/>
  <pageMargins left="0.75" right="0.75" top="1" bottom="1" header="0.5" footer="0.5"/>
  <pageSetup scale="54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showOutlineSymbols="0" zoomScale="75" zoomScaleNormal="75" workbookViewId="0">
      <selection activeCell="S2" sqref="S2"/>
    </sheetView>
  </sheetViews>
  <sheetFormatPr defaultColWidth="9.77734375" defaultRowHeight="15"/>
  <cols>
    <col min="1" max="1" width="27.77734375" style="13" customWidth="1"/>
    <col min="2" max="16" width="9.77734375" style="13"/>
    <col min="17" max="17" width="11.5546875" style="13" customWidth="1"/>
    <col min="18" max="18" width="11.77734375" style="13" customWidth="1"/>
    <col min="19" max="16384" width="9.77734375" style="13"/>
  </cols>
  <sheetData>
    <row r="1" spans="1:21" ht="15.75">
      <c r="S1" s="1" t="s">
        <v>301</v>
      </c>
    </row>
    <row r="2" spans="1:21" ht="15.75">
      <c r="S2" s="137" t="s">
        <v>304</v>
      </c>
    </row>
    <row r="3" spans="1:21" ht="15.75">
      <c r="S3" s="1" t="s">
        <v>102</v>
      </c>
    </row>
    <row r="4" spans="1:21" ht="15.75">
      <c r="S4" s="1"/>
    </row>
    <row r="5" spans="1:21" ht="15.75">
      <c r="S5" s="1"/>
      <c r="T5" s="1"/>
      <c r="U5" s="1"/>
    </row>
    <row r="6" spans="1:21" ht="20.25">
      <c r="A6" s="2" t="str">
        <f>+'DCP-11'!A6</f>
        <v>PROXY COMPANIES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0.25">
      <c r="A7" s="2" t="s">
        <v>49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10" spans="1:21" ht="15.75" thickBot="1"/>
    <row r="11" spans="1:21" ht="15.75" thickTop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15.75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 t="s">
        <v>120</v>
      </c>
      <c r="R12" s="209" t="s">
        <v>272</v>
      </c>
      <c r="S12" s="209"/>
      <c r="T12" s="209"/>
      <c r="U12" s="209"/>
    </row>
    <row r="13" spans="1:21" ht="15.75">
      <c r="A13" s="209" t="str">
        <f>+'DCP-11'!A13</f>
        <v>COMPANY</v>
      </c>
      <c r="B13" s="209">
        <v>2002</v>
      </c>
      <c r="C13" s="209">
        <v>2003</v>
      </c>
      <c r="D13" s="209">
        <v>2004</v>
      </c>
      <c r="E13" s="209">
        <v>2005</v>
      </c>
      <c r="F13" s="209">
        <v>2006</v>
      </c>
      <c r="G13" s="209">
        <v>2007</v>
      </c>
      <c r="H13" s="209">
        <v>2008</v>
      </c>
      <c r="I13" s="209">
        <v>2009</v>
      </c>
      <c r="J13" s="209">
        <v>2010</v>
      </c>
      <c r="K13" s="209">
        <v>2011</v>
      </c>
      <c r="L13" s="209">
        <v>2012</v>
      </c>
      <c r="M13" s="209">
        <v>2013</v>
      </c>
      <c r="N13" s="209">
        <v>2014</v>
      </c>
      <c r="O13" s="209">
        <v>2015</v>
      </c>
      <c r="P13" s="209">
        <v>2016</v>
      </c>
      <c r="Q13" s="209" t="s">
        <v>31</v>
      </c>
      <c r="R13" s="209" t="s">
        <v>31</v>
      </c>
      <c r="S13" s="209">
        <v>2017</v>
      </c>
      <c r="T13" s="209">
        <v>2018</v>
      </c>
      <c r="U13" s="209" t="s">
        <v>271</v>
      </c>
    </row>
    <row r="14" spans="1:21" ht="15.75" thickBot="1"/>
    <row r="15" spans="1:21" ht="15.75" thickTop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7" spans="1:21" ht="15.75">
      <c r="A17" s="24" t="str">
        <f>+'DCP-11'!A16</f>
        <v>Parcell Proxy Group</v>
      </c>
    </row>
    <row r="19" spans="1:21">
      <c r="A19" s="13" t="str">
        <f>+'DCP-11'!A18</f>
        <v>ALLETE</v>
      </c>
      <c r="B19" s="6"/>
      <c r="C19" s="6"/>
      <c r="D19" s="6"/>
      <c r="E19" s="6">
        <v>0.12</v>
      </c>
      <c r="F19" s="6">
        <v>0.13200000000000001</v>
      </c>
      <c r="G19" s="6">
        <v>0.13400000000000001</v>
      </c>
      <c r="H19" s="6">
        <v>0.114</v>
      </c>
      <c r="I19" s="6">
        <v>7.2999999999999995E-2</v>
      </c>
      <c r="J19" s="6">
        <v>8.2000000000000003E-2</v>
      </c>
      <c r="K19" s="6">
        <v>9.5000000000000001E-2</v>
      </c>
      <c r="L19" s="6">
        <v>8.6999999999999994E-2</v>
      </c>
      <c r="M19" s="6">
        <v>8.4000000000000005E-2</v>
      </c>
      <c r="N19" s="6">
        <v>8.5999999999999993E-2</v>
      </c>
      <c r="O19" s="6">
        <v>9.4E-2</v>
      </c>
      <c r="P19" s="6">
        <v>8.3000000000000004E-2</v>
      </c>
      <c r="Q19" s="6"/>
      <c r="R19" s="6">
        <f>AVERAGE(I19:P19)</f>
        <v>8.5499999999999993E-2</v>
      </c>
      <c r="S19" s="6">
        <v>8.5000000000000006E-2</v>
      </c>
      <c r="T19" s="6">
        <v>8.5000000000000006E-2</v>
      </c>
      <c r="U19" s="6">
        <v>0.09</v>
      </c>
    </row>
    <row r="20" spans="1:21">
      <c r="A20" s="13" t="str">
        <f>+'DCP-11'!A19</f>
        <v>Alliant Energy</v>
      </c>
      <c r="B20" s="6">
        <v>5.7000000000000002E-2</v>
      </c>
      <c r="C20" s="6">
        <v>9.0999999999999998E-2</v>
      </c>
      <c r="D20" s="6">
        <v>8.5000000000000006E-2</v>
      </c>
      <c r="E20" s="6">
        <v>0.10299999999999999</v>
      </c>
      <c r="F20" s="6">
        <v>9.4E-2</v>
      </c>
      <c r="G20" s="6">
        <v>0.115</v>
      </c>
      <c r="H20" s="6">
        <v>0.10199999999999999</v>
      </c>
      <c r="I20" s="6">
        <v>7.4999999999999997E-2</v>
      </c>
      <c r="J20" s="6">
        <v>0.108</v>
      </c>
      <c r="K20" s="6">
        <v>0.104</v>
      </c>
      <c r="L20" s="6">
        <v>0.111</v>
      </c>
      <c r="M20" s="6">
        <v>0.114</v>
      </c>
      <c r="N20" s="6">
        <v>0.115</v>
      </c>
      <c r="O20" s="6">
        <v>0.106</v>
      </c>
      <c r="P20" s="6">
        <v>9.9000000000000005E-2</v>
      </c>
      <c r="Q20" s="6">
        <f>AVERAGE(B20:H20)</f>
        <v>9.2428571428571416E-2</v>
      </c>
      <c r="R20" s="6">
        <f t="shared" ref="R20:R34" si="0">AVERAGE(I20:P20)</f>
        <v>0.104</v>
      </c>
      <c r="S20" s="6">
        <v>0.115</v>
      </c>
      <c r="T20" s="6">
        <v>0.12</v>
      </c>
      <c r="U20" s="6">
        <v>0.13</v>
      </c>
    </row>
    <row r="21" spans="1:21">
      <c r="A21" s="13" t="str">
        <f>+'DCP-11'!A20</f>
        <v>Ameren Corp</v>
      </c>
      <c r="B21" s="6">
        <v>0.108</v>
      </c>
      <c r="C21" s="6">
        <v>0.122</v>
      </c>
      <c r="D21" s="6">
        <v>0.1</v>
      </c>
      <c r="E21" s="6">
        <v>0.10299999999999999</v>
      </c>
      <c r="F21" s="6">
        <v>8.5000000000000006E-2</v>
      </c>
      <c r="G21" s="6">
        <v>9.2999999999999999E-2</v>
      </c>
      <c r="H21" s="6">
        <v>8.7999999999999995E-2</v>
      </c>
      <c r="I21" s="6">
        <v>8.4000000000000005E-2</v>
      </c>
      <c r="J21" s="6">
        <v>8.5000000000000006E-2</v>
      </c>
      <c r="K21" s="6">
        <v>7.5999999999999998E-2</v>
      </c>
      <c r="L21" s="6">
        <v>0.08</v>
      </c>
      <c r="M21" s="6">
        <v>7.6999999999999999E-2</v>
      </c>
      <c r="N21" s="6">
        <v>8.7999999999999995E-2</v>
      </c>
      <c r="O21" s="6">
        <v>8.5000000000000006E-2</v>
      </c>
      <c r="P21" s="6">
        <v>9.2999999999999999E-2</v>
      </c>
      <c r="Q21" s="6">
        <f t="shared" ref="Q21:Q34" si="1">AVERAGE(B21:H21)</f>
        <v>9.9857142857142839E-2</v>
      </c>
      <c r="R21" s="6">
        <f t="shared" si="0"/>
        <v>8.3499999999999991E-2</v>
      </c>
      <c r="S21" s="6">
        <v>9.5000000000000001E-2</v>
      </c>
      <c r="T21" s="6">
        <v>9.5000000000000001E-2</v>
      </c>
      <c r="U21" s="6">
        <v>0.1</v>
      </c>
    </row>
    <row r="22" spans="1:21">
      <c r="A22" s="13" t="str">
        <f>+'DCP-11'!A21</f>
        <v>Avista</v>
      </c>
      <c r="B22" s="6">
        <v>4.4999999999999998E-2</v>
      </c>
      <c r="C22" s="6">
        <v>6.7000000000000004E-2</v>
      </c>
      <c r="D22" s="6">
        <v>4.5999999999999999E-2</v>
      </c>
      <c r="E22" s="6">
        <v>5.8000000000000003E-2</v>
      </c>
      <c r="F22" s="6">
        <v>8.7999999999999995E-2</v>
      </c>
      <c r="G22" s="6">
        <v>4.1000000000000002E-2</v>
      </c>
      <c r="H22" s="6">
        <v>7.5999999999999998E-2</v>
      </c>
      <c r="I22" s="6">
        <v>8.4000000000000005E-2</v>
      </c>
      <c r="J22" s="6">
        <v>8.5000000000000006E-2</v>
      </c>
      <c r="K22" s="6">
        <v>8.5999999999999993E-2</v>
      </c>
      <c r="L22" s="6">
        <v>6.4000000000000001E-2</v>
      </c>
      <c r="M22" s="6">
        <v>8.6999999999999994E-2</v>
      </c>
      <c r="N22" s="6">
        <v>8.1000000000000003E-2</v>
      </c>
      <c r="O22" s="6">
        <v>7.8E-2</v>
      </c>
      <c r="P22" s="6">
        <v>8.5999999999999993E-2</v>
      </c>
      <c r="Q22" s="6">
        <f t="shared" si="1"/>
        <v>6.0142857142857144E-2</v>
      </c>
      <c r="R22" s="6">
        <f t="shared" si="0"/>
        <v>8.1375000000000003E-2</v>
      </c>
      <c r="S22" s="6">
        <v>7.4999999999999997E-2</v>
      </c>
      <c r="T22" s="6">
        <v>7.4999999999999997E-2</v>
      </c>
      <c r="U22" s="6">
        <v>0.08</v>
      </c>
    </row>
    <row r="23" spans="1:21">
      <c r="A23" s="13" t="str">
        <f>+'DCP-11'!A22</f>
        <v>Black Hills Corp</v>
      </c>
      <c r="B23" s="6">
        <v>0.121</v>
      </c>
      <c r="C23" s="6">
        <v>8.8999999999999996E-2</v>
      </c>
      <c r="D23" s="6">
        <v>7.9000000000000001E-2</v>
      </c>
      <c r="E23" s="6">
        <v>9.4E-2</v>
      </c>
      <c r="F23" s="6">
        <v>9.6000000000000002E-2</v>
      </c>
      <c r="G23" s="6">
        <v>0.109</v>
      </c>
      <c r="H23" s="6">
        <v>7.0000000000000001E-3</v>
      </c>
      <c r="I23" s="6">
        <v>8.4000000000000005E-2</v>
      </c>
      <c r="J23" s="6">
        <v>5.8999999999999997E-2</v>
      </c>
      <c r="K23" s="6">
        <v>3.5999999999999997E-2</v>
      </c>
      <c r="L23" s="6">
        <v>7.0999999999999994E-2</v>
      </c>
      <c r="M23" s="6">
        <v>9.0999999999999998E-2</v>
      </c>
      <c r="N23" s="6">
        <v>9.6000000000000002E-2</v>
      </c>
      <c r="O23" s="6">
        <v>9.5000000000000001E-2</v>
      </c>
      <c r="P23" s="6">
        <v>8.8999999999999996E-2</v>
      </c>
      <c r="Q23" s="6">
        <f t="shared" si="1"/>
        <v>8.4999999999999992E-2</v>
      </c>
      <c r="R23" s="6">
        <f t="shared" si="0"/>
        <v>7.7624999999999986E-2</v>
      </c>
      <c r="S23" s="6">
        <v>0.11</v>
      </c>
      <c r="T23" s="6">
        <v>9.5000000000000001E-2</v>
      </c>
      <c r="U23" s="6">
        <v>0.105</v>
      </c>
    </row>
    <row r="24" spans="1:21">
      <c r="A24" s="13" t="str">
        <f>+'DCP-11'!A23</f>
        <v>El Paso Electric</v>
      </c>
      <c r="B24" s="6">
        <v>6.3E-2</v>
      </c>
      <c r="C24" s="6">
        <v>6.5000000000000002E-2</v>
      </c>
      <c r="D24" s="6">
        <v>6.3E-2</v>
      </c>
      <c r="E24" s="6">
        <v>6.7000000000000004E-2</v>
      </c>
      <c r="F24" s="6">
        <v>0.105</v>
      </c>
      <c r="G24" s="6">
        <v>0.11899999999999999</v>
      </c>
      <c r="H24" s="6">
        <v>0.114</v>
      </c>
      <c r="I24" s="6">
        <v>9.4E-2</v>
      </c>
      <c r="J24" s="6">
        <v>0.11700000000000001</v>
      </c>
      <c r="K24" s="6">
        <v>0.13</v>
      </c>
      <c r="L24" s="6">
        <v>0.114</v>
      </c>
      <c r="M24" s="6">
        <v>0.1</v>
      </c>
      <c r="N24" s="6">
        <v>9.5000000000000001E-2</v>
      </c>
      <c r="O24" s="6">
        <v>8.2000000000000003E-2</v>
      </c>
      <c r="P24" s="6">
        <v>9.2999999999999999E-2</v>
      </c>
      <c r="Q24" s="6">
        <f t="shared" si="1"/>
        <v>8.5142857142857145E-2</v>
      </c>
      <c r="R24" s="6">
        <f t="shared" si="0"/>
        <v>0.10312499999999999</v>
      </c>
      <c r="S24" s="6">
        <v>0.09</v>
      </c>
      <c r="T24" s="6">
        <v>0.09</v>
      </c>
      <c r="U24" s="6">
        <v>9.5000000000000001E-2</v>
      </c>
    </row>
    <row r="25" spans="1:21">
      <c r="A25" s="13" t="str">
        <f>+'DCP-11'!A24</f>
        <v>Hawaiian Electric Industries</v>
      </c>
      <c r="B25" s="6">
        <v>0.11899999999999999</v>
      </c>
      <c r="C25" s="6">
        <v>0.111</v>
      </c>
      <c r="D25" s="6">
        <v>9.2999999999999999E-2</v>
      </c>
      <c r="E25" s="6">
        <v>9.7000000000000003E-2</v>
      </c>
      <c r="F25" s="6">
        <v>9.2999999999999999E-2</v>
      </c>
      <c r="G25" s="6">
        <v>7.6999999999999999E-2</v>
      </c>
      <c r="H25" s="6">
        <v>7.0000000000000007E-2</v>
      </c>
      <c r="I25" s="6">
        <v>5.8999999999999997E-2</v>
      </c>
      <c r="J25" s="6">
        <v>7.6999999999999999E-2</v>
      </c>
      <c r="K25" s="6">
        <v>9.0999999999999998E-2</v>
      </c>
      <c r="L25" s="6">
        <v>0.104</v>
      </c>
      <c r="M25" s="6">
        <v>9.7000000000000003E-2</v>
      </c>
      <c r="N25" s="6">
        <v>9.5000000000000001E-2</v>
      </c>
      <c r="O25" s="6">
        <v>8.5000000000000006E-2</v>
      </c>
      <c r="P25" s="6">
        <v>0.124</v>
      </c>
      <c r="Q25" s="6">
        <f t="shared" si="1"/>
        <v>9.4285714285714278E-2</v>
      </c>
      <c r="R25" s="6">
        <f t="shared" si="0"/>
        <v>9.1499999999999998E-2</v>
      </c>
      <c r="S25" s="6">
        <v>8.5000000000000006E-2</v>
      </c>
      <c r="T25" s="6">
        <v>8.5000000000000006E-2</v>
      </c>
      <c r="U25" s="6">
        <v>0.09</v>
      </c>
    </row>
    <row r="26" spans="1:21">
      <c r="A26" s="13" t="str">
        <f>+'DCP-11'!A25</f>
        <v>IDACORP</v>
      </c>
      <c r="B26" s="6">
        <v>7.0999999999999994E-2</v>
      </c>
      <c r="C26" s="6">
        <v>4.2000000000000003E-2</v>
      </c>
      <c r="D26" s="6">
        <v>8.2000000000000003E-2</v>
      </c>
      <c r="E26" s="6">
        <v>7.2999999999999995E-2</v>
      </c>
      <c r="F26" s="6">
        <v>9.4E-2</v>
      </c>
      <c r="G26" s="6">
        <v>7.0999999999999994E-2</v>
      </c>
      <c r="H26" s="6">
        <v>0.08</v>
      </c>
      <c r="I26" s="6">
        <v>9.2999999999999999E-2</v>
      </c>
      <c r="J26" s="6">
        <v>9.8000000000000004E-2</v>
      </c>
      <c r="K26" s="6">
        <v>0.105</v>
      </c>
      <c r="L26" s="6">
        <v>9.9000000000000005E-2</v>
      </c>
      <c r="M26" s="6">
        <v>0.10100000000000001</v>
      </c>
      <c r="N26" s="6">
        <v>0.10199999999999999</v>
      </c>
      <c r="O26" s="6">
        <v>9.7000000000000003E-2</v>
      </c>
      <c r="P26" s="6">
        <v>9.4E-2</v>
      </c>
      <c r="Q26" s="6">
        <f t="shared" si="1"/>
        <v>7.3285714285714287E-2</v>
      </c>
      <c r="R26" s="6">
        <f t="shared" si="0"/>
        <v>9.862499999999999E-2</v>
      </c>
      <c r="S26" s="6">
        <v>0.09</v>
      </c>
      <c r="T26" s="6">
        <v>0.09</v>
      </c>
      <c r="U26" s="6">
        <v>0.09</v>
      </c>
    </row>
    <row r="27" spans="1:21">
      <c r="A27" s="13" t="str">
        <f>+'DCP-11'!A26</f>
        <v>Northwestern Corp</v>
      </c>
      <c r="B27" s="6"/>
      <c r="C27" s="6"/>
      <c r="D27" s="6"/>
      <c r="E27" s="6"/>
      <c r="F27" s="6">
        <v>6.4000000000000001E-2</v>
      </c>
      <c r="G27" s="6">
        <v>6.9000000000000006E-2</v>
      </c>
      <c r="H27" s="6">
        <v>8.4000000000000005E-2</v>
      </c>
      <c r="I27" s="6">
        <v>9.4E-2</v>
      </c>
      <c r="J27" s="6">
        <v>9.6000000000000002E-2</v>
      </c>
      <c r="K27" s="6">
        <v>0.109</v>
      </c>
      <c r="L27" s="6">
        <v>9.2999999999999999E-2</v>
      </c>
      <c r="M27" s="6">
        <v>9.5000000000000001E-2</v>
      </c>
      <c r="N27" s="6">
        <v>0.10299999999999999</v>
      </c>
      <c r="O27" s="6">
        <v>0.09</v>
      </c>
      <c r="P27" s="6">
        <v>0.1</v>
      </c>
      <c r="Q27" s="6"/>
      <c r="R27" s="6">
        <f t="shared" si="0"/>
        <v>9.7499999999999989E-2</v>
      </c>
      <c r="S27" s="6">
        <v>9.5000000000000001E-2</v>
      </c>
      <c r="T27" s="6">
        <v>9.5000000000000001E-2</v>
      </c>
      <c r="U27" s="6">
        <v>9.5000000000000001E-2</v>
      </c>
    </row>
    <row r="28" spans="1:21">
      <c r="A28" s="13" t="str">
        <f>+'DCP-11'!A27</f>
        <v>OGE Energy Corp</v>
      </c>
      <c r="B28" s="6">
        <v>0.111</v>
      </c>
      <c r="C28" s="6">
        <v>0.13200000000000001</v>
      </c>
      <c r="D28" s="6">
        <v>0.127</v>
      </c>
      <c r="E28" s="6">
        <v>0.125</v>
      </c>
      <c r="F28" s="6">
        <v>0.15</v>
      </c>
      <c r="G28" s="6">
        <v>0.14699999999999999</v>
      </c>
      <c r="H28" s="6">
        <v>0.13</v>
      </c>
      <c r="I28" s="6">
        <v>0.129</v>
      </c>
      <c r="J28" s="6">
        <v>0.13500000000000001</v>
      </c>
      <c r="K28" s="6">
        <v>0.14000000000000001</v>
      </c>
      <c r="L28" s="6">
        <v>0.13200000000000001</v>
      </c>
      <c r="M28" s="6">
        <v>0.13200000000000001</v>
      </c>
      <c r="N28" s="6">
        <v>0.125</v>
      </c>
      <c r="O28" s="6">
        <v>0.10299999999999999</v>
      </c>
      <c r="P28" s="6">
        <v>0.1</v>
      </c>
      <c r="Q28" s="6">
        <f t="shared" si="1"/>
        <v>0.13171428571428573</v>
      </c>
      <c r="R28" s="6">
        <f t="shared" si="0"/>
        <v>0.1245</v>
      </c>
      <c r="S28" s="6">
        <v>0.115</v>
      </c>
      <c r="T28" s="6">
        <v>0.11</v>
      </c>
      <c r="U28" s="6">
        <v>0.12</v>
      </c>
    </row>
    <row r="29" spans="1:21">
      <c r="A29" s="13" t="str">
        <f>+'DCP-11'!A28</f>
        <v>Otter Tail Corp</v>
      </c>
      <c r="B29" s="6">
        <v>0.152</v>
      </c>
      <c r="C29" s="6">
        <v>0.12</v>
      </c>
      <c r="D29" s="6">
        <v>0.108</v>
      </c>
      <c r="E29" s="6">
        <v>0.11600000000000001</v>
      </c>
      <c r="F29" s="6">
        <v>0.104</v>
      </c>
      <c r="G29" s="6">
        <v>0.104</v>
      </c>
      <c r="H29" s="6">
        <v>5.8999999999999997E-2</v>
      </c>
      <c r="I29" s="6">
        <v>3.6999999999999998E-2</v>
      </c>
      <c r="J29" s="6">
        <v>2.1000000000000001E-2</v>
      </c>
      <c r="K29" s="6">
        <v>2.7E-2</v>
      </c>
      <c r="L29" s="6">
        <v>6.9000000000000006E-2</v>
      </c>
      <c r="M29" s="6">
        <v>9.4E-2</v>
      </c>
      <c r="N29" s="6">
        <v>0.10299999999999999</v>
      </c>
      <c r="O29" s="6">
        <v>9.9000000000000005E-2</v>
      </c>
      <c r="P29" s="6">
        <v>9.7000000000000003E-2</v>
      </c>
      <c r="Q29" s="6">
        <f t="shared" si="1"/>
        <v>0.10899999999999999</v>
      </c>
      <c r="R29" s="6">
        <f t="shared" si="0"/>
        <v>6.8374999999999991E-2</v>
      </c>
      <c r="S29" s="6">
        <v>0.09</v>
      </c>
      <c r="T29" s="6">
        <v>0.09</v>
      </c>
      <c r="U29" s="6">
        <v>9.5000000000000001E-2</v>
      </c>
    </row>
    <row r="30" spans="1:21">
      <c r="A30" s="13" t="str">
        <f>+'DCP-11'!A29</f>
        <v>Pinnacle West Capital Corp</v>
      </c>
      <c r="B30" s="6">
        <v>8.5999999999999993E-2</v>
      </c>
      <c r="C30" s="6">
        <v>8.3000000000000004E-2</v>
      </c>
      <c r="D30" s="6">
        <v>8.2000000000000003E-2</v>
      </c>
      <c r="E30" s="6">
        <v>6.7000000000000004E-2</v>
      </c>
      <c r="F30" s="6">
        <v>9.1999999999999998E-2</v>
      </c>
      <c r="G30" s="6">
        <v>8.5000000000000006E-2</v>
      </c>
      <c r="H30" s="6">
        <v>6.0999999999999999E-2</v>
      </c>
      <c r="I30" s="6">
        <v>6.8000000000000005E-2</v>
      </c>
      <c r="J30" s="6">
        <v>9.2999999999999999E-2</v>
      </c>
      <c r="K30" s="6">
        <v>8.6999999999999994E-2</v>
      </c>
      <c r="L30" s="6">
        <v>9.8000000000000004E-2</v>
      </c>
      <c r="M30" s="6">
        <v>9.9000000000000005E-2</v>
      </c>
      <c r="N30" s="6">
        <v>9.1999999999999998E-2</v>
      </c>
      <c r="O30" s="6">
        <v>9.7000000000000003E-2</v>
      </c>
      <c r="P30" s="6">
        <v>9.4E-2</v>
      </c>
      <c r="Q30" s="6">
        <f t="shared" si="1"/>
        <v>7.9428571428571432E-2</v>
      </c>
      <c r="R30" s="6">
        <f t="shared" si="0"/>
        <v>9.0999999999999984E-2</v>
      </c>
      <c r="S30" s="6">
        <v>9.5000000000000001E-2</v>
      </c>
      <c r="T30" s="6">
        <v>9.5000000000000001E-2</v>
      </c>
      <c r="U30" s="6">
        <v>0.1</v>
      </c>
    </row>
    <row r="31" spans="1:21">
      <c r="A31" s="13" t="str">
        <f>+'DCP-11'!A30</f>
        <v>Portland General Electric</v>
      </c>
      <c r="B31" s="6"/>
      <c r="C31" s="6"/>
      <c r="D31" s="6"/>
      <c r="E31" s="6"/>
      <c r="F31" s="6">
        <v>5.8999999999999997E-2</v>
      </c>
      <c r="G31" s="6">
        <v>0.115</v>
      </c>
      <c r="H31" s="6">
        <v>6.5000000000000002E-2</v>
      </c>
      <c r="I31" s="6">
        <v>6.2E-2</v>
      </c>
      <c r="J31" s="6">
        <v>0.08</v>
      </c>
      <c r="K31" s="6">
        <v>0.09</v>
      </c>
      <c r="L31" s="6">
        <v>8.3000000000000004E-2</v>
      </c>
      <c r="M31" s="6">
        <v>7.6999999999999999E-2</v>
      </c>
      <c r="N31" s="6">
        <v>9.0999999999999998E-2</v>
      </c>
      <c r="O31" s="6">
        <v>8.2000000000000003E-2</v>
      </c>
      <c r="P31" s="6">
        <v>8.3000000000000004E-2</v>
      </c>
      <c r="Q31" s="6"/>
      <c r="R31" s="6">
        <f t="shared" si="0"/>
        <v>8.0999999999999989E-2</v>
      </c>
      <c r="S31" s="6">
        <v>0.08</v>
      </c>
      <c r="T31" s="6">
        <v>0.08</v>
      </c>
      <c r="U31" s="6">
        <v>9.5000000000000001E-2</v>
      </c>
    </row>
    <row r="32" spans="1:21">
      <c r="A32" s="13" t="str">
        <f>+'DCP-11'!A31</f>
        <v>PNM Resources</v>
      </c>
      <c r="B32" s="6">
        <v>6.3E-2</v>
      </c>
      <c r="C32" s="6">
        <v>6.7000000000000004E-2</v>
      </c>
      <c r="D32" s="6">
        <v>7.9000000000000001E-2</v>
      </c>
      <c r="E32" s="6">
        <v>8.5999999999999993E-2</v>
      </c>
      <c r="F32" s="6">
        <v>8.4000000000000005E-2</v>
      </c>
      <c r="G32" s="6">
        <v>3.4000000000000002E-2</v>
      </c>
      <c r="H32" s="6">
        <v>5.0000000000000001E-3</v>
      </c>
      <c r="I32" s="6">
        <v>3.1E-2</v>
      </c>
      <c r="J32" s="6">
        <v>4.8000000000000001E-2</v>
      </c>
      <c r="K32" s="6">
        <v>5.8000000000000003E-2</v>
      </c>
      <c r="L32" s="6">
        <v>6.6000000000000003E-2</v>
      </c>
      <c r="M32" s="6">
        <v>6.9000000000000006E-2</v>
      </c>
      <c r="N32" s="6">
        <v>6.7000000000000004E-2</v>
      </c>
      <c r="O32" s="6">
        <v>7.5999999999999998E-2</v>
      </c>
      <c r="P32" s="6">
        <v>7.9000000000000001E-2</v>
      </c>
      <c r="Q32" s="6">
        <f t="shared" si="1"/>
        <v>5.971428571428572E-2</v>
      </c>
      <c r="R32" s="6">
        <f t="shared" si="0"/>
        <v>6.1750000000000006E-2</v>
      </c>
      <c r="S32" s="6">
        <v>0.08</v>
      </c>
      <c r="T32" s="6">
        <v>0.08</v>
      </c>
      <c r="U32" s="6">
        <v>9.5000000000000001E-2</v>
      </c>
    </row>
    <row r="33" spans="1:21">
      <c r="A33" s="13" t="str">
        <f>+'DCP-11'!A32</f>
        <v>SCANA Corp.</v>
      </c>
      <c r="B33" s="20">
        <v>0.11700000000000001</v>
      </c>
      <c r="C33" s="20">
        <v>0.124</v>
      </c>
      <c r="D33" s="20">
        <v>0.126</v>
      </c>
      <c r="E33" s="20">
        <v>0.124</v>
      </c>
      <c r="F33" s="20">
        <v>0.109</v>
      </c>
      <c r="G33" s="20">
        <v>0.11</v>
      </c>
      <c r="H33" s="20">
        <v>0.115</v>
      </c>
      <c r="I33" s="20">
        <v>0.107</v>
      </c>
      <c r="J33" s="20">
        <v>0.105</v>
      </c>
      <c r="K33" s="20">
        <v>0.1</v>
      </c>
      <c r="L33" s="20">
        <v>0.10199999999999999</v>
      </c>
      <c r="M33" s="20">
        <v>0.105</v>
      </c>
      <c r="N33" s="20">
        <v>0.111</v>
      </c>
      <c r="O33" s="20">
        <v>0.104</v>
      </c>
      <c r="P33" s="20">
        <v>0.106</v>
      </c>
      <c r="Q33" s="6">
        <f t="shared" si="1"/>
        <v>0.11785714285714285</v>
      </c>
      <c r="R33" s="6">
        <f t="shared" si="0"/>
        <v>0.105</v>
      </c>
      <c r="S33" s="6">
        <v>0.1</v>
      </c>
      <c r="T33" s="6">
        <v>0.1</v>
      </c>
      <c r="U33" s="6">
        <v>0.1</v>
      </c>
    </row>
    <row r="34" spans="1:21">
      <c r="A34" s="13" t="str">
        <f>+'DCP-11'!A33</f>
        <v>Vectren</v>
      </c>
      <c r="B34" s="6">
        <v>0.13300000000000001</v>
      </c>
      <c r="C34" s="6">
        <v>0.11600000000000001</v>
      </c>
      <c r="D34" s="6">
        <v>9.9000000000000005E-2</v>
      </c>
      <c r="E34" s="6">
        <v>0.123</v>
      </c>
      <c r="F34" s="6">
        <v>9.5000000000000001E-2</v>
      </c>
      <c r="G34" s="6">
        <v>0.11600000000000001</v>
      </c>
      <c r="H34" s="6">
        <v>9.9000000000000005E-2</v>
      </c>
      <c r="I34" s="6">
        <v>0.106</v>
      </c>
      <c r="J34" s="6">
        <v>9.4E-2</v>
      </c>
      <c r="K34" s="6">
        <v>9.7000000000000003E-2</v>
      </c>
      <c r="L34" s="6">
        <v>0.106</v>
      </c>
      <c r="M34" s="6">
        <v>8.8999999999999996E-2</v>
      </c>
      <c r="N34" s="6">
        <v>0.105</v>
      </c>
      <c r="O34" s="6">
        <v>0.12</v>
      </c>
      <c r="P34" s="6">
        <v>0.122</v>
      </c>
      <c r="Q34" s="6">
        <f t="shared" si="1"/>
        <v>0.11157142857142856</v>
      </c>
      <c r="R34" s="6">
        <f t="shared" si="0"/>
        <v>0.104875</v>
      </c>
      <c r="S34" s="6">
        <v>0.12</v>
      </c>
      <c r="T34" s="6">
        <v>0.12</v>
      </c>
      <c r="U34" s="6">
        <v>0.125</v>
      </c>
    </row>
    <row r="35" spans="1:21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5.75">
      <c r="A37" s="13" t="s">
        <v>31</v>
      </c>
      <c r="B37" s="6">
        <f>AVERAGE(B19:B34)</f>
        <v>9.5846153846153845E-2</v>
      </c>
      <c r="C37" s="6">
        <f t="shared" ref="C37:P37" si="2">AVERAGE(C19:C34)</f>
        <v>9.4538461538461543E-2</v>
      </c>
      <c r="D37" s="6">
        <f t="shared" si="2"/>
        <v>8.9923076923076911E-2</v>
      </c>
      <c r="E37" s="6">
        <f t="shared" si="2"/>
        <v>9.6857142857142864E-2</v>
      </c>
      <c r="F37" s="6">
        <f t="shared" si="2"/>
        <v>9.6500000000000002E-2</v>
      </c>
      <c r="G37" s="6">
        <f t="shared" si="2"/>
        <v>9.6187500000000009E-2</v>
      </c>
      <c r="H37" s="6">
        <f t="shared" si="2"/>
        <v>7.931249999999998E-2</v>
      </c>
      <c r="I37" s="6">
        <f t="shared" si="2"/>
        <v>0.08</v>
      </c>
      <c r="J37" s="6">
        <f t="shared" si="2"/>
        <v>8.6437500000000014E-2</v>
      </c>
      <c r="K37" s="6">
        <f t="shared" si="2"/>
        <v>8.9437500000000003E-2</v>
      </c>
      <c r="L37" s="6">
        <f t="shared" si="2"/>
        <v>9.243750000000002E-2</v>
      </c>
      <c r="M37" s="6">
        <f t="shared" si="2"/>
        <v>9.443749999999998E-2</v>
      </c>
      <c r="N37" s="6">
        <f t="shared" si="2"/>
        <v>9.7187499999999996E-2</v>
      </c>
      <c r="O37" s="6">
        <f t="shared" si="2"/>
        <v>9.331250000000002E-2</v>
      </c>
      <c r="P37" s="6">
        <f t="shared" si="2"/>
        <v>9.6374999999999988E-2</v>
      </c>
      <c r="Q37" s="15">
        <f>AVERAGE(Q19:Q34)</f>
        <v>9.2263736263736254E-2</v>
      </c>
      <c r="R37" s="15">
        <f t="shared" ref="R37:U37" si="3">AVERAGE(R19:R34)</f>
        <v>9.1203124999999996E-2</v>
      </c>
      <c r="S37" s="15">
        <f t="shared" si="3"/>
        <v>9.5000000000000001E-2</v>
      </c>
      <c r="T37" s="15">
        <f t="shared" si="3"/>
        <v>9.4062500000000021E-2</v>
      </c>
      <c r="U37" s="15">
        <f t="shared" si="3"/>
        <v>0.1003125</v>
      </c>
    </row>
    <row r="38" spans="1:21" ht="15.75">
      <c r="A38" s="35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36"/>
      <c r="R38" s="97"/>
      <c r="S38" s="133"/>
      <c r="T38" s="133"/>
      <c r="U38" s="133"/>
    </row>
    <row r="39" spans="1:21" ht="15.7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6"/>
      <c r="R39" s="20"/>
      <c r="S39" s="15"/>
      <c r="T39" s="15"/>
      <c r="U39" s="15"/>
    </row>
    <row r="40" spans="1:21" ht="15.75">
      <c r="A40" s="13" t="s">
        <v>80</v>
      </c>
      <c r="B40" s="20">
        <f>MEDIAN(B19:B34)</f>
        <v>0.108</v>
      </c>
      <c r="C40" s="20">
        <f t="shared" ref="C40:P40" si="4">MEDIAN(C19:C34)</f>
        <v>9.0999999999999998E-2</v>
      </c>
      <c r="D40" s="20">
        <f t="shared" si="4"/>
        <v>8.5000000000000006E-2</v>
      </c>
      <c r="E40" s="20">
        <f t="shared" si="4"/>
        <v>0.1</v>
      </c>
      <c r="F40" s="20">
        <f t="shared" si="4"/>
        <v>9.4E-2</v>
      </c>
      <c r="G40" s="20">
        <f t="shared" si="4"/>
        <v>0.1065</v>
      </c>
      <c r="H40" s="20">
        <f t="shared" si="4"/>
        <v>8.2000000000000003E-2</v>
      </c>
      <c r="I40" s="20">
        <f t="shared" si="4"/>
        <v>8.4000000000000005E-2</v>
      </c>
      <c r="J40" s="20">
        <f t="shared" si="4"/>
        <v>8.8999999999999996E-2</v>
      </c>
      <c r="K40" s="20">
        <f t="shared" si="4"/>
        <v>9.2999999999999999E-2</v>
      </c>
      <c r="L40" s="20">
        <f t="shared" si="4"/>
        <v>9.5500000000000002E-2</v>
      </c>
      <c r="M40" s="20">
        <f t="shared" si="4"/>
        <v>9.4500000000000001E-2</v>
      </c>
      <c r="N40" s="20">
        <f t="shared" si="4"/>
        <v>9.5500000000000002E-2</v>
      </c>
      <c r="O40" s="20">
        <f t="shared" si="4"/>
        <v>9.4500000000000001E-2</v>
      </c>
      <c r="P40" s="20">
        <f t="shared" si="4"/>
        <v>9.4E-2</v>
      </c>
      <c r="Q40" s="15">
        <f>AVERAGE(B40:H40)</f>
        <v>9.521428571428571E-2</v>
      </c>
      <c r="R40" s="15">
        <f>AVERAGE(I40:P40)</f>
        <v>9.2500000000000013E-2</v>
      </c>
      <c r="S40" s="15">
        <f>MEDIAN(S19:S34)</f>
        <v>9.2499999999999999E-2</v>
      </c>
      <c r="T40" s="15">
        <f>MEDIAN(T19:T34)</f>
        <v>9.2499999999999999E-2</v>
      </c>
      <c r="U40" s="15">
        <f>MEDIAN(U19:U34)</f>
        <v>9.5000000000000001E-2</v>
      </c>
    </row>
    <row r="41" spans="1:21" ht="15.75">
      <c r="A41" s="35"/>
      <c r="B41" s="97"/>
      <c r="C41" s="97"/>
      <c r="D41" s="97"/>
      <c r="E41" s="97"/>
      <c r="F41" s="97"/>
      <c r="G41" s="97"/>
      <c r="H41" s="97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1:21" ht="15.7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3"/>
      <c r="R42" s="23"/>
      <c r="S42" s="6"/>
      <c r="T42" s="6"/>
      <c r="U42" s="6"/>
    </row>
    <row r="43" spans="1:21" ht="15.75">
      <c r="A43" s="24" t="str">
        <f>+'DCP-11'!A43</f>
        <v>Morin Proxy Group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13" t="str">
        <f>+'DCP-11'!A45</f>
        <v>Alliant Energy</v>
      </c>
      <c r="B45" s="6">
        <f t="shared" ref="B45:P45" si="5">+B20</f>
        <v>5.7000000000000002E-2</v>
      </c>
      <c r="C45" s="6">
        <f t="shared" si="5"/>
        <v>9.0999999999999998E-2</v>
      </c>
      <c r="D45" s="6">
        <f t="shared" si="5"/>
        <v>8.5000000000000006E-2</v>
      </c>
      <c r="E45" s="6">
        <f t="shared" si="5"/>
        <v>0.10299999999999999</v>
      </c>
      <c r="F45" s="6">
        <f t="shared" si="5"/>
        <v>9.4E-2</v>
      </c>
      <c r="G45" s="6">
        <f t="shared" si="5"/>
        <v>0.115</v>
      </c>
      <c r="H45" s="6">
        <f t="shared" si="5"/>
        <v>0.10199999999999999</v>
      </c>
      <c r="I45" s="6">
        <f t="shared" si="5"/>
        <v>7.4999999999999997E-2</v>
      </c>
      <c r="J45" s="6">
        <f t="shared" si="5"/>
        <v>0.108</v>
      </c>
      <c r="K45" s="6">
        <f t="shared" si="5"/>
        <v>0.104</v>
      </c>
      <c r="L45" s="6">
        <f t="shared" si="5"/>
        <v>0.111</v>
      </c>
      <c r="M45" s="6">
        <f t="shared" si="5"/>
        <v>0.114</v>
      </c>
      <c r="N45" s="6">
        <f t="shared" si="5"/>
        <v>0.115</v>
      </c>
      <c r="O45" s="6">
        <f t="shared" si="5"/>
        <v>0.106</v>
      </c>
      <c r="P45" s="6">
        <f t="shared" si="5"/>
        <v>9.9000000000000005E-2</v>
      </c>
      <c r="Q45" s="6">
        <f t="shared" ref="Q45:Q61" si="6">AVERAGE(B45:H45)</f>
        <v>9.2428571428571416E-2</v>
      </c>
      <c r="R45" s="6">
        <f t="shared" ref="R45:R62" si="7">AVERAGE(I45:P45)</f>
        <v>0.104</v>
      </c>
      <c r="S45" s="6">
        <f t="shared" ref="S45:U47" si="8">+S20</f>
        <v>0.115</v>
      </c>
      <c r="T45" s="6">
        <f t="shared" si="8"/>
        <v>0.12</v>
      </c>
      <c r="U45" s="6">
        <f t="shared" si="8"/>
        <v>0.13</v>
      </c>
    </row>
    <row r="46" spans="1:21">
      <c r="A46" s="13" t="str">
        <f>+'DCP-11'!A46</f>
        <v>Ameren Corp</v>
      </c>
      <c r="B46" s="6">
        <f t="shared" ref="B46:P46" si="9">+B21</f>
        <v>0.108</v>
      </c>
      <c r="C46" s="6">
        <f t="shared" si="9"/>
        <v>0.122</v>
      </c>
      <c r="D46" s="6">
        <f t="shared" si="9"/>
        <v>0.1</v>
      </c>
      <c r="E46" s="6">
        <f t="shared" si="9"/>
        <v>0.10299999999999999</v>
      </c>
      <c r="F46" s="6">
        <f t="shared" si="9"/>
        <v>8.5000000000000006E-2</v>
      </c>
      <c r="G46" s="6">
        <f t="shared" si="9"/>
        <v>9.2999999999999999E-2</v>
      </c>
      <c r="H46" s="6">
        <f t="shared" si="9"/>
        <v>8.7999999999999995E-2</v>
      </c>
      <c r="I46" s="6">
        <f t="shared" si="9"/>
        <v>8.4000000000000005E-2</v>
      </c>
      <c r="J46" s="6">
        <f t="shared" si="9"/>
        <v>8.5000000000000006E-2</v>
      </c>
      <c r="K46" s="6">
        <f t="shared" si="9"/>
        <v>7.5999999999999998E-2</v>
      </c>
      <c r="L46" s="6">
        <f t="shared" si="9"/>
        <v>0.08</v>
      </c>
      <c r="M46" s="6">
        <f t="shared" si="9"/>
        <v>7.6999999999999999E-2</v>
      </c>
      <c r="N46" s="6">
        <f t="shared" si="9"/>
        <v>8.7999999999999995E-2</v>
      </c>
      <c r="O46" s="6">
        <f t="shared" si="9"/>
        <v>8.5000000000000006E-2</v>
      </c>
      <c r="P46" s="6">
        <f t="shared" si="9"/>
        <v>9.2999999999999999E-2</v>
      </c>
      <c r="Q46" s="6">
        <f t="shared" si="6"/>
        <v>9.9857142857142839E-2</v>
      </c>
      <c r="R46" s="6">
        <f t="shared" si="7"/>
        <v>8.3499999999999991E-2</v>
      </c>
      <c r="S46" s="6">
        <f t="shared" si="8"/>
        <v>9.5000000000000001E-2</v>
      </c>
      <c r="T46" s="6">
        <f t="shared" si="8"/>
        <v>9.5000000000000001E-2</v>
      </c>
      <c r="U46" s="6">
        <f t="shared" si="8"/>
        <v>0.1</v>
      </c>
    </row>
    <row r="47" spans="1:21">
      <c r="A47" s="13" t="str">
        <f>+'DCP-11'!A47</f>
        <v>Avista Corp</v>
      </c>
      <c r="B47" s="6">
        <f t="shared" ref="B47:P47" si="10">+B22</f>
        <v>4.4999999999999998E-2</v>
      </c>
      <c r="C47" s="6">
        <f t="shared" si="10"/>
        <v>6.7000000000000004E-2</v>
      </c>
      <c r="D47" s="6">
        <f t="shared" si="10"/>
        <v>4.5999999999999999E-2</v>
      </c>
      <c r="E47" s="6">
        <f t="shared" si="10"/>
        <v>5.8000000000000003E-2</v>
      </c>
      <c r="F47" s="6">
        <f t="shared" si="10"/>
        <v>8.7999999999999995E-2</v>
      </c>
      <c r="G47" s="6">
        <f t="shared" si="10"/>
        <v>4.1000000000000002E-2</v>
      </c>
      <c r="H47" s="6">
        <f t="shared" si="10"/>
        <v>7.5999999999999998E-2</v>
      </c>
      <c r="I47" s="6">
        <f t="shared" si="10"/>
        <v>8.4000000000000005E-2</v>
      </c>
      <c r="J47" s="6">
        <f t="shared" si="10"/>
        <v>8.5000000000000006E-2</v>
      </c>
      <c r="K47" s="6">
        <f t="shared" si="10"/>
        <v>8.5999999999999993E-2</v>
      </c>
      <c r="L47" s="6">
        <f t="shared" si="10"/>
        <v>6.4000000000000001E-2</v>
      </c>
      <c r="M47" s="6">
        <f t="shared" si="10"/>
        <v>8.6999999999999994E-2</v>
      </c>
      <c r="N47" s="6">
        <f t="shared" si="10"/>
        <v>8.1000000000000003E-2</v>
      </c>
      <c r="O47" s="6">
        <f t="shared" si="10"/>
        <v>7.8E-2</v>
      </c>
      <c r="P47" s="6">
        <f t="shared" si="10"/>
        <v>8.5999999999999993E-2</v>
      </c>
      <c r="Q47" s="6">
        <f t="shared" si="6"/>
        <v>6.0142857142857144E-2</v>
      </c>
      <c r="R47" s="6">
        <f t="shared" si="7"/>
        <v>8.1375000000000003E-2</v>
      </c>
      <c r="S47" s="6">
        <f t="shared" si="8"/>
        <v>7.4999999999999997E-2</v>
      </c>
      <c r="T47" s="6">
        <f t="shared" si="8"/>
        <v>7.4999999999999997E-2</v>
      </c>
      <c r="U47" s="6">
        <f t="shared" si="8"/>
        <v>0.08</v>
      </c>
    </row>
    <row r="48" spans="1:21">
      <c r="A48" s="13" t="str">
        <f>+'DCP-11'!A48</f>
        <v>CenterPoint Energy</v>
      </c>
      <c r="B48" s="6">
        <v>9.6000000000000002E-2</v>
      </c>
      <c r="C48" s="6">
        <v>0.26100000000000001</v>
      </c>
      <c r="D48" s="6">
        <v>0.13100000000000001</v>
      </c>
      <c r="E48" s="6">
        <v>0.17199999999999999</v>
      </c>
      <c r="F48" s="6">
        <v>0.29099999999999998</v>
      </c>
      <c r="G48" s="6">
        <v>0.221</v>
      </c>
      <c r="H48" s="6">
        <v>0.22600000000000001</v>
      </c>
      <c r="I48" s="6">
        <v>0.16</v>
      </c>
      <c r="J48" s="6">
        <v>0.15</v>
      </c>
      <c r="K48" s="6">
        <v>0.14599999999999999</v>
      </c>
      <c r="L48" s="6">
        <v>0.13500000000000001</v>
      </c>
      <c r="M48" s="6">
        <v>0.123</v>
      </c>
      <c r="N48" s="6">
        <v>0.13700000000000001</v>
      </c>
      <c r="O48" s="6">
        <v>0.11600000000000001</v>
      </c>
      <c r="P48" s="6">
        <v>0.124</v>
      </c>
      <c r="Q48" s="6">
        <f t="shared" si="6"/>
        <v>0.19971428571428571</v>
      </c>
      <c r="R48" s="6">
        <f t="shared" si="7"/>
        <v>0.136375</v>
      </c>
      <c r="S48" s="6">
        <v>0.155</v>
      </c>
      <c r="T48" s="6">
        <v>0.16500000000000001</v>
      </c>
      <c r="U48" s="6">
        <v>0.17</v>
      </c>
    </row>
    <row r="49" spans="1:21">
      <c r="A49" s="13" t="str">
        <f>+'DCP-11'!A49</f>
        <v>Chesapeake Utilities</v>
      </c>
      <c r="B49" s="6">
        <v>8.5000000000000006E-2</v>
      </c>
      <c r="C49" s="6">
        <v>0.14099999999999999</v>
      </c>
      <c r="D49" s="6">
        <v>0.123</v>
      </c>
      <c r="E49" s="6">
        <v>0.126</v>
      </c>
      <c r="F49" s="6">
        <v>0.111</v>
      </c>
      <c r="G49" s="6">
        <v>0.113</v>
      </c>
      <c r="H49" s="6">
        <v>0.11700000000000001</v>
      </c>
      <c r="I49" s="6">
        <v>0.106</v>
      </c>
      <c r="J49" s="6">
        <v>0.11799999999999999</v>
      </c>
      <c r="K49" s="6">
        <v>0.11700000000000001</v>
      </c>
      <c r="L49" s="6">
        <v>0.115</v>
      </c>
      <c r="M49" s="6">
        <v>0.122</v>
      </c>
      <c r="N49" s="6">
        <v>0.124</v>
      </c>
      <c r="O49" s="6">
        <v>0.122</v>
      </c>
      <c r="P49" s="6">
        <v>0.108</v>
      </c>
      <c r="Q49" s="6">
        <f t="shared" si="6"/>
        <v>0.11657142857142856</v>
      </c>
      <c r="R49" s="6">
        <f t="shared" si="7"/>
        <v>0.11649999999999999</v>
      </c>
      <c r="S49" s="6">
        <v>0.105</v>
      </c>
      <c r="T49" s="6">
        <v>0.105</v>
      </c>
      <c r="U49" s="6">
        <v>0.13</v>
      </c>
    </row>
    <row r="50" spans="1:21">
      <c r="A50" s="13" t="str">
        <f>+'DCP-11'!A50</f>
        <v>CMS Energy</v>
      </c>
      <c r="B50" s="6" t="s">
        <v>273</v>
      </c>
      <c r="C50" s="6" t="s">
        <v>273</v>
      </c>
      <c r="D50" s="6">
        <v>7.1999999999999995E-2</v>
      </c>
      <c r="E50" s="6">
        <v>0.104</v>
      </c>
      <c r="F50" s="6">
        <v>6.2E-2</v>
      </c>
      <c r="G50" s="6">
        <v>6.6000000000000003E-2</v>
      </c>
      <c r="H50" s="6">
        <v>0.121</v>
      </c>
      <c r="I50" s="6">
        <v>8.3000000000000004E-2</v>
      </c>
      <c r="J50" s="6">
        <v>0.11799999999999999</v>
      </c>
      <c r="K50" s="6">
        <v>0.125</v>
      </c>
      <c r="L50" s="6">
        <v>0.127</v>
      </c>
      <c r="M50" s="6">
        <v>0.13200000000000001</v>
      </c>
      <c r="N50" s="6">
        <v>0.13200000000000001</v>
      </c>
      <c r="O50" s="6">
        <v>0.13700000000000001</v>
      </c>
      <c r="P50" s="6">
        <v>0.13500000000000001</v>
      </c>
      <c r="Q50" s="6">
        <f t="shared" si="6"/>
        <v>8.4999999999999992E-2</v>
      </c>
      <c r="R50" s="6">
        <f t="shared" si="7"/>
        <v>0.123625</v>
      </c>
      <c r="S50" s="6">
        <v>0.13500000000000001</v>
      </c>
      <c r="T50" s="6">
        <v>0.13500000000000001</v>
      </c>
      <c r="U50" s="6">
        <v>0.13500000000000001</v>
      </c>
    </row>
    <row r="51" spans="1:21">
      <c r="A51" s="13" t="str">
        <f>+'DCP-11'!A51</f>
        <v>Consolidated Edison</v>
      </c>
      <c r="B51" s="6">
        <v>0.115</v>
      </c>
      <c r="C51" s="6">
        <v>0.1</v>
      </c>
      <c r="D51" s="6">
        <v>0.08</v>
      </c>
      <c r="E51" s="6">
        <v>0.10199999999999999</v>
      </c>
      <c r="F51" s="6">
        <v>9.7000000000000003E-2</v>
      </c>
      <c r="G51" s="6">
        <v>0.109</v>
      </c>
      <c r="H51" s="6">
        <v>9.9000000000000005E-2</v>
      </c>
      <c r="I51" s="6">
        <v>8.6999999999999994E-2</v>
      </c>
      <c r="J51" s="6">
        <v>9.2999999999999999E-2</v>
      </c>
      <c r="K51" s="6">
        <v>9.2999999999999999E-2</v>
      </c>
      <c r="L51" s="6">
        <v>9.7000000000000003E-2</v>
      </c>
      <c r="M51" s="6">
        <v>9.5000000000000001E-2</v>
      </c>
      <c r="N51" s="6">
        <v>8.5000000000000006E-2</v>
      </c>
      <c r="O51" s="6">
        <v>9.2999999999999999E-2</v>
      </c>
      <c r="P51" s="6">
        <v>8.5999999999999993E-2</v>
      </c>
      <c r="Q51" s="6">
        <f t="shared" si="6"/>
        <v>0.10028571428571428</v>
      </c>
      <c r="R51" s="6">
        <f t="shared" si="7"/>
        <v>9.1124999999999984E-2</v>
      </c>
      <c r="S51" s="6">
        <v>8.5000000000000006E-2</v>
      </c>
      <c r="T51" s="6">
        <v>8.5000000000000006E-2</v>
      </c>
      <c r="U51" s="6">
        <v>8.5000000000000006E-2</v>
      </c>
    </row>
    <row r="52" spans="1:21">
      <c r="A52" s="13" t="str">
        <f>+'DCP-11'!A52</f>
        <v>DTE Energy</v>
      </c>
      <c r="B52" s="6">
        <v>0.13700000000000001</v>
      </c>
      <c r="C52" s="6">
        <v>9.7000000000000003E-2</v>
      </c>
      <c r="D52" s="6">
        <v>8.1000000000000003E-2</v>
      </c>
      <c r="E52" s="6">
        <v>0.10199999999999999</v>
      </c>
      <c r="F52" s="6">
        <v>7.4999999999999997E-2</v>
      </c>
      <c r="G52" s="6">
        <v>7.6999999999999999E-2</v>
      </c>
      <c r="H52" s="6">
        <v>7.4999999999999997E-2</v>
      </c>
      <c r="I52" s="6">
        <v>8.6999999999999994E-2</v>
      </c>
      <c r="J52" s="6">
        <v>9.6000000000000002E-2</v>
      </c>
      <c r="K52" s="6">
        <v>9.0999999999999998E-2</v>
      </c>
      <c r="L52" s="6">
        <v>9.1999999999999998E-2</v>
      </c>
      <c r="M52" s="6">
        <v>8.5999999999999993E-2</v>
      </c>
      <c r="N52" s="6">
        <v>0.111</v>
      </c>
      <c r="O52" s="6">
        <v>9.2999999999999999E-2</v>
      </c>
      <c r="P52" s="6">
        <v>9.7000000000000003E-2</v>
      </c>
      <c r="Q52" s="6">
        <f t="shared" si="6"/>
        <v>9.1999999999999985E-2</v>
      </c>
      <c r="R52" s="6">
        <f t="shared" si="7"/>
        <v>9.4124999999999986E-2</v>
      </c>
      <c r="S52" s="6">
        <v>0.1</v>
      </c>
      <c r="T52" s="6">
        <v>0.105</v>
      </c>
      <c r="U52" s="6">
        <v>0.105</v>
      </c>
    </row>
    <row r="53" spans="1:21">
      <c r="A53" s="13" t="str">
        <f>+'DCP-11'!A53</f>
        <v>Eversource Energy</v>
      </c>
      <c r="B53" s="6">
        <v>6.4000000000000001E-2</v>
      </c>
      <c r="C53" s="6">
        <v>7.0999999999999994E-2</v>
      </c>
      <c r="D53" s="6">
        <v>5.0999999999999997E-2</v>
      </c>
      <c r="E53" s="6">
        <v>5.3999999999999999E-2</v>
      </c>
      <c r="F53" s="6">
        <v>4.4999999999999998E-2</v>
      </c>
      <c r="G53" s="6">
        <v>8.5999999999999993E-2</v>
      </c>
      <c r="H53" s="6">
        <v>9.8000000000000004E-2</v>
      </c>
      <c r="I53" s="6">
        <v>9.6000000000000002E-2</v>
      </c>
      <c r="J53" s="6">
        <v>4.9000000000000002E-2</v>
      </c>
      <c r="K53" s="6">
        <v>0.1</v>
      </c>
      <c r="L53" s="6">
        <v>7.2999999999999995E-2</v>
      </c>
      <c r="M53" s="6">
        <v>8.3000000000000004E-2</v>
      </c>
      <c r="N53" s="6">
        <v>8.3000000000000004E-2</v>
      </c>
      <c r="O53" s="6">
        <v>8.5999999999999993E-2</v>
      </c>
      <c r="P53" s="6">
        <v>8.8999999999999996E-2</v>
      </c>
      <c r="Q53" s="6">
        <f t="shared" si="6"/>
        <v>6.699999999999999E-2</v>
      </c>
      <c r="R53" s="6">
        <f t="shared" si="7"/>
        <v>8.2375000000000004E-2</v>
      </c>
      <c r="S53" s="6">
        <v>0.09</v>
      </c>
      <c r="T53" s="6">
        <v>0.09</v>
      </c>
      <c r="U53" s="6">
        <v>0.1</v>
      </c>
    </row>
    <row r="54" spans="1:21">
      <c r="A54" s="13" t="str">
        <f>+'DCP-11'!A54</f>
        <v>MGE Energy</v>
      </c>
      <c r="B54" s="6">
        <v>0.13200000000000001</v>
      </c>
      <c r="C54" s="6">
        <v>0.125</v>
      </c>
      <c r="D54" s="6">
        <v>0.114</v>
      </c>
      <c r="E54" s="6">
        <v>9.4E-2</v>
      </c>
      <c r="F54" s="6">
        <v>0.11799999999999999</v>
      </c>
      <c r="G54" s="6">
        <v>0.121</v>
      </c>
      <c r="H54" s="6">
        <v>0.11799999999999999</v>
      </c>
      <c r="I54" s="6">
        <v>0.104</v>
      </c>
      <c r="J54" s="6">
        <v>0.113</v>
      </c>
      <c r="K54" s="6">
        <v>0.113</v>
      </c>
      <c r="L54" s="6">
        <v>0.114</v>
      </c>
      <c r="M54" s="6">
        <v>0.125</v>
      </c>
      <c r="N54" s="6">
        <v>0.126</v>
      </c>
      <c r="O54" s="6">
        <v>0.106</v>
      </c>
      <c r="P54" s="6">
        <v>0.107</v>
      </c>
      <c r="Q54" s="6">
        <f t="shared" si="6"/>
        <v>0.11742857142857142</v>
      </c>
      <c r="R54" s="6">
        <f t="shared" si="7"/>
        <v>0.11349999999999999</v>
      </c>
      <c r="S54" s="6">
        <v>0.11</v>
      </c>
      <c r="T54" s="6">
        <v>0.11</v>
      </c>
      <c r="U54" s="6">
        <v>0.125</v>
      </c>
    </row>
    <row r="55" spans="1:21">
      <c r="A55" s="13" t="str">
        <f>+'DCP-11'!A55</f>
        <v>NorthWestern Corp</v>
      </c>
      <c r="B55" s="20"/>
      <c r="C55" s="20"/>
      <c r="D55" s="20"/>
      <c r="E55" s="20"/>
      <c r="F55" s="20">
        <f>+F27</f>
        <v>6.4000000000000001E-2</v>
      </c>
      <c r="G55" s="20">
        <f t="shared" ref="G55:P55" si="11">+G27</f>
        <v>6.9000000000000006E-2</v>
      </c>
      <c r="H55" s="20">
        <f t="shared" si="11"/>
        <v>8.4000000000000005E-2</v>
      </c>
      <c r="I55" s="20">
        <f t="shared" si="11"/>
        <v>9.4E-2</v>
      </c>
      <c r="J55" s="20">
        <f t="shared" si="11"/>
        <v>9.6000000000000002E-2</v>
      </c>
      <c r="K55" s="20">
        <f t="shared" si="11"/>
        <v>0.109</v>
      </c>
      <c r="L55" s="20">
        <f t="shared" si="11"/>
        <v>9.2999999999999999E-2</v>
      </c>
      <c r="M55" s="20">
        <f t="shared" si="11"/>
        <v>9.5000000000000001E-2</v>
      </c>
      <c r="N55" s="20">
        <f t="shared" si="11"/>
        <v>0.10299999999999999</v>
      </c>
      <c r="O55" s="20">
        <f t="shared" si="11"/>
        <v>0.09</v>
      </c>
      <c r="P55" s="20">
        <f t="shared" si="11"/>
        <v>0.1</v>
      </c>
      <c r="Q55" s="6"/>
      <c r="R55" s="6">
        <f t="shared" si="7"/>
        <v>9.7499999999999989E-2</v>
      </c>
      <c r="S55" s="6">
        <f>+S27</f>
        <v>9.5000000000000001E-2</v>
      </c>
      <c r="T55" s="6">
        <f t="shared" ref="T55:U55" si="12">+T27</f>
        <v>9.5000000000000001E-2</v>
      </c>
      <c r="U55" s="6">
        <f t="shared" si="12"/>
        <v>9.5000000000000001E-2</v>
      </c>
    </row>
    <row r="56" spans="1:21">
      <c r="A56" s="13" t="str">
        <f>+'DCP-11'!A56</f>
        <v>PG&amp;E Corp</v>
      </c>
      <c r="B56" s="6" t="s">
        <v>273</v>
      </c>
      <c r="C56" s="6" t="s">
        <v>273</v>
      </c>
      <c r="D56" s="20">
        <v>0.13800000000000001</v>
      </c>
      <c r="E56" s="20">
        <v>0.11700000000000001</v>
      </c>
      <c r="F56" s="20">
        <v>0.13200000000000001</v>
      </c>
      <c r="G56" s="20">
        <v>0.11899999999999999</v>
      </c>
      <c r="H56" s="20">
        <v>0.128</v>
      </c>
      <c r="I56" s="20">
        <v>0.113</v>
      </c>
      <c r="J56" s="20">
        <v>0.1</v>
      </c>
      <c r="K56" s="20">
        <v>9.6000000000000002E-2</v>
      </c>
      <c r="L56" s="20">
        <v>6.9000000000000006E-2</v>
      </c>
      <c r="M56" s="20">
        <v>5.8999999999999997E-2</v>
      </c>
      <c r="N56" s="20">
        <v>9.5000000000000001E-2</v>
      </c>
      <c r="O56" s="20">
        <v>0.06</v>
      </c>
      <c r="P56" s="20">
        <v>8.2000000000000003E-2</v>
      </c>
      <c r="Q56" s="6">
        <f t="shared" si="6"/>
        <v>0.1268</v>
      </c>
      <c r="R56" s="6">
        <f t="shared" si="7"/>
        <v>8.4250000000000005E-2</v>
      </c>
      <c r="S56" s="6">
        <v>9.5000000000000001E-2</v>
      </c>
      <c r="T56" s="6">
        <v>0.1</v>
      </c>
      <c r="U56" s="6">
        <v>0.1</v>
      </c>
    </row>
    <row r="57" spans="1:21">
      <c r="A57" s="13" t="str">
        <f>+'DCP-11'!A57</f>
        <v>Public Service Enterprise</v>
      </c>
      <c r="B57" s="20">
        <v>0.19900000000000001</v>
      </c>
      <c r="C57" s="20">
        <v>0.183</v>
      </c>
      <c r="D57" s="20">
        <v>0.128</v>
      </c>
      <c r="E57" s="20">
        <v>0.14899999999999999</v>
      </c>
      <c r="F57" s="20">
        <v>0.122</v>
      </c>
      <c r="G57" s="20">
        <v>0.192</v>
      </c>
      <c r="H57" s="20">
        <v>0.19500000000000001</v>
      </c>
      <c r="I57" s="20">
        <v>0.188</v>
      </c>
      <c r="J57" s="20">
        <v>0.16900000000000001</v>
      </c>
      <c r="K57" s="20">
        <v>0.158</v>
      </c>
      <c r="L57" s="20">
        <v>0.11700000000000001</v>
      </c>
      <c r="M57" s="20">
        <v>0.111</v>
      </c>
      <c r="N57" s="20">
        <v>0.127</v>
      </c>
      <c r="O57" s="20">
        <v>0.13200000000000001</v>
      </c>
      <c r="P57" s="20">
        <v>0.109</v>
      </c>
      <c r="Q57" s="6">
        <f t="shared" si="6"/>
        <v>0.16685714285714287</v>
      </c>
      <c r="R57" s="6">
        <f t="shared" si="7"/>
        <v>0.138875</v>
      </c>
      <c r="S57" s="6">
        <v>0.11</v>
      </c>
      <c r="T57" s="6">
        <v>0.105</v>
      </c>
      <c r="U57" s="6">
        <v>0.11</v>
      </c>
    </row>
    <row r="58" spans="1:21">
      <c r="A58" s="13" t="str">
        <f>+'DCP-11'!A58</f>
        <v>SCANA Corp</v>
      </c>
      <c r="B58" s="20">
        <f>+B33</f>
        <v>0.11700000000000001</v>
      </c>
      <c r="C58" s="20">
        <f t="shared" ref="C58:P58" si="13">+C33</f>
        <v>0.124</v>
      </c>
      <c r="D58" s="20">
        <f t="shared" si="13"/>
        <v>0.126</v>
      </c>
      <c r="E58" s="20">
        <f t="shared" si="13"/>
        <v>0.124</v>
      </c>
      <c r="F58" s="20">
        <f t="shared" si="13"/>
        <v>0.109</v>
      </c>
      <c r="G58" s="20">
        <f t="shared" si="13"/>
        <v>0.11</v>
      </c>
      <c r="H58" s="20">
        <f t="shared" si="13"/>
        <v>0.115</v>
      </c>
      <c r="I58" s="20">
        <f t="shared" si="13"/>
        <v>0.107</v>
      </c>
      <c r="J58" s="20">
        <f t="shared" si="13"/>
        <v>0.105</v>
      </c>
      <c r="K58" s="20">
        <f t="shared" si="13"/>
        <v>0.1</v>
      </c>
      <c r="L58" s="20">
        <f t="shared" si="13"/>
        <v>0.10199999999999999</v>
      </c>
      <c r="M58" s="20">
        <f t="shared" si="13"/>
        <v>0.105</v>
      </c>
      <c r="N58" s="20">
        <f t="shared" si="13"/>
        <v>0.111</v>
      </c>
      <c r="O58" s="20">
        <f t="shared" si="13"/>
        <v>0.104</v>
      </c>
      <c r="P58" s="20">
        <f t="shared" si="13"/>
        <v>0.106</v>
      </c>
      <c r="Q58" s="6">
        <f t="shared" si="6"/>
        <v>0.11785714285714285</v>
      </c>
      <c r="R58" s="6">
        <f t="shared" si="7"/>
        <v>0.105</v>
      </c>
      <c r="S58" s="6">
        <f>+S33</f>
        <v>0.1</v>
      </c>
      <c r="T58" s="6">
        <f t="shared" ref="T58:U58" si="14">+T33</f>
        <v>0.1</v>
      </c>
      <c r="U58" s="6">
        <f t="shared" si="14"/>
        <v>0.1</v>
      </c>
    </row>
    <row r="59" spans="1:21">
      <c r="A59" s="13" t="str">
        <f>+'DCP-11'!A59</f>
        <v>Sempra Energy</v>
      </c>
      <c r="B59" s="20">
        <v>0.20699999999999999</v>
      </c>
      <c r="C59" s="20">
        <v>0.19400000000000001</v>
      </c>
      <c r="D59" s="20">
        <v>0.20699999999999999</v>
      </c>
      <c r="E59" s="20">
        <v>0.157</v>
      </c>
      <c r="F59" s="20">
        <v>0.161</v>
      </c>
      <c r="G59" s="20">
        <v>0.14099999999999999</v>
      </c>
      <c r="H59" s="20">
        <v>0.13700000000000001</v>
      </c>
      <c r="I59" s="20">
        <v>0.13800000000000001</v>
      </c>
      <c r="J59" s="20">
        <v>0.109</v>
      </c>
      <c r="K59" s="20">
        <v>0.114</v>
      </c>
      <c r="L59" s="20">
        <v>0.104</v>
      </c>
      <c r="M59" s="20">
        <v>9.7000000000000003E-2</v>
      </c>
      <c r="N59" s="20">
        <v>0.10199999999999999</v>
      </c>
      <c r="O59" s="20">
        <v>0.112</v>
      </c>
      <c r="P59" s="20">
        <v>8.5000000000000006E-2</v>
      </c>
      <c r="Q59" s="6">
        <f t="shared" si="6"/>
        <v>0.17199999999999999</v>
      </c>
      <c r="R59" s="6">
        <f t="shared" si="7"/>
        <v>0.10762499999999998</v>
      </c>
      <c r="S59" s="6">
        <v>9.5000000000000001E-2</v>
      </c>
      <c r="T59" s="6">
        <v>0.1</v>
      </c>
      <c r="U59" s="6">
        <v>0.13</v>
      </c>
    </row>
    <row r="60" spans="1:21">
      <c r="A60" s="13" t="str">
        <f>+'DCP-11'!A60</f>
        <v>Vectren Corp</v>
      </c>
      <c r="B60" s="20">
        <f>+B34</f>
        <v>0.13300000000000001</v>
      </c>
      <c r="C60" s="20">
        <f t="shared" ref="C60:P60" si="15">+C34</f>
        <v>0.11600000000000001</v>
      </c>
      <c r="D60" s="20">
        <f t="shared" si="15"/>
        <v>9.9000000000000005E-2</v>
      </c>
      <c r="E60" s="20">
        <f t="shared" si="15"/>
        <v>0.123</v>
      </c>
      <c r="F60" s="20">
        <f t="shared" si="15"/>
        <v>9.5000000000000001E-2</v>
      </c>
      <c r="G60" s="20">
        <f t="shared" si="15"/>
        <v>0.11600000000000001</v>
      </c>
      <c r="H60" s="20">
        <f t="shared" si="15"/>
        <v>9.9000000000000005E-2</v>
      </c>
      <c r="I60" s="20">
        <f t="shared" si="15"/>
        <v>0.106</v>
      </c>
      <c r="J60" s="20">
        <f t="shared" si="15"/>
        <v>9.4E-2</v>
      </c>
      <c r="K60" s="20">
        <f t="shared" si="15"/>
        <v>9.7000000000000003E-2</v>
      </c>
      <c r="L60" s="20">
        <f t="shared" si="15"/>
        <v>0.106</v>
      </c>
      <c r="M60" s="20">
        <f t="shared" si="15"/>
        <v>8.8999999999999996E-2</v>
      </c>
      <c r="N60" s="20">
        <f t="shared" si="15"/>
        <v>0.105</v>
      </c>
      <c r="O60" s="20">
        <f t="shared" si="15"/>
        <v>0.12</v>
      </c>
      <c r="P60" s="20">
        <f t="shared" si="15"/>
        <v>0.122</v>
      </c>
      <c r="Q60" s="6">
        <f t="shared" si="6"/>
        <v>0.11157142857142856</v>
      </c>
      <c r="R60" s="6">
        <f t="shared" si="7"/>
        <v>0.104875</v>
      </c>
      <c r="S60" s="6">
        <f>+S34</f>
        <v>0.12</v>
      </c>
      <c r="T60" s="6">
        <f t="shared" ref="T60:U60" si="16">+T34</f>
        <v>0.12</v>
      </c>
      <c r="U60" s="6">
        <f t="shared" si="16"/>
        <v>0.125</v>
      </c>
    </row>
    <row r="61" spans="1:21">
      <c r="A61" s="13" t="str">
        <f>+'DCP-11'!A61</f>
        <v>WEC Energy Group</v>
      </c>
      <c r="B61" s="20">
        <v>0.128</v>
      </c>
      <c r="C61" s="20">
        <v>0.11799999999999999</v>
      </c>
      <c r="D61" s="20">
        <v>0.09</v>
      </c>
      <c r="E61" s="20">
        <v>0.11600000000000001</v>
      </c>
      <c r="F61" s="20">
        <v>0.111</v>
      </c>
      <c r="G61" s="20">
        <v>0.111</v>
      </c>
      <c r="H61" s="20">
        <v>0.11</v>
      </c>
      <c r="I61" s="20">
        <v>0.108</v>
      </c>
      <c r="J61" s="20">
        <v>0.122</v>
      </c>
      <c r="K61" s="20">
        <v>0.13</v>
      </c>
      <c r="L61" s="20">
        <v>0.13300000000000001</v>
      </c>
      <c r="M61" s="20">
        <v>0.13600000000000001</v>
      </c>
      <c r="N61" s="20">
        <v>0.13500000000000001</v>
      </c>
      <c r="O61" s="20">
        <v>0.1</v>
      </c>
      <c r="P61" s="20">
        <v>0.106</v>
      </c>
      <c r="Q61" s="6">
        <f t="shared" si="6"/>
        <v>0.11199999999999999</v>
      </c>
      <c r="R61" s="6">
        <f t="shared" si="7"/>
        <v>0.12125</v>
      </c>
      <c r="S61" s="6">
        <v>0.105</v>
      </c>
      <c r="T61" s="6">
        <v>0.105</v>
      </c>
      <c r="U61" s="6">
        <v>0.11</v>
      </c>
    </row>
    <row r="62" spans="1:21">
      <c r="A62" s="13" t="str">
        <f>+'DCP-11'!A62</f>
        <v>Xcel Energy</v>
      </c>
      <c r="B62" s="20">
        <v>2.8000000000000001E-2</v>
      </c>
      <c r="C62" s="20">
        <v>0.1</v>
      </c>
      <c r="D62" s="20">
        <v>9.8000000000000004E-2</v>
      </c>
      <c r="E62" s="20">
        <v>9.0999999999999998E-2</v>
      </c>
      <c r="F62" s="20">
        <v>9.8000000000000004E-2</v>
      </c>
      <c r="G62" s="20">
        <v>9.2999999999999999E-2</v>
      </c>
      <c r="H62" s="20">
        <v>9.7000000000000003E-2</v>
      </c>
      <c r="I62" s="20">
        <v>9.5000000000000001E-2</v>
      </c>
      <c r="J62" s="20">
        <v>9.5000000000000001E-2</v>
      </c>
      <c r="K62" s="20">
        <v>0.10100000000000001</v>
      </c>
      <c r="L62" s="20">
        <v>0.104</v>
      </c>
      <c r="M62" s="20">
        <v>0.10199999999999999</v>
      </c>
      <c r="N62" s="20">
        <v>0.10299999999999999</v>
      </c>
      <c r="O62" s="20">
        <v>0.10199999999999999</v>
      </c>
      <c r="P62" s="20">
        <v>0.104</v>
      </c>
      <c r="Q62" s="6">
        <f>AVERAGE(B62:H62)</f>
        <v>8.6428571428571424E-2</v>
      </c>
      <c r="R62" s="6">
        <f t="shared" si="7"/>
        <v>0.10074999999999999</v>
      </c>
      <c r="S62" s="6">
        <v>0.105</v>
      </c>
      <c r="T62" s="6">
        <v>0.105</v>
      </c>
      <c r="U62" s="6">
        <v>0.105</v>
      </c>
    </row>
    <row r="63" spans="1:21" ht="15.75" thickBot="1">
      <c r="A63" s="37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t="15.75" thickTop="1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4" ht="15.75">
      <c r="A65" s="13" t="s">
        <v>31</v>
      </c>
      <c r="B65" s="6">
        <f>AVERAGE(B45:B62)</f>
        <v>0.11006666666666669</v>
      </c>
      <c r="C65" s="6">
        <f t="shared" ref="C65:P65" si="17">AVERAGE(C45:C62)</f>
        <v>0.12733333333333335</v>
      </c>
      <c r="D65" s="6">
        <f t="shared" si="17"/>
        <v>0.10405882352941177</v>
      </c>
      <c r="E65" s="6">
        <f t="shared" si="17"/>
        <v>0.11147058823529411</v>
      </c>
      <c r="F65" s="6">
        <f t="shared" si="17"/>
        <v>0.10877777777777778</v>
      </c>
      <c r="G65" s="6">
        <f t="shared" si="17"/>
        <v>0.11072222222222222</v>
      </c>
      <c r="H65" s="6">
        <f t="shared" si="17"/>
        <v>0.11583333333333336</v>
      </c>
      <c r="I65" s="6">
        <f t="shared" si="17"/>
        <v>0.10638888888888889</v>
      </c>
      <c r="J65" s="6">
        <f t="shared" si="17"/>
        <v>0.10583333333333336</v>
      </c>
      <c r="K65" s="6">
        <f t="shared" si="17"/>
        <v>0.10866666666666666</v>
      </c>
      <c r="L65" s="6">
        <f t="shared" si="17"/>
        <v>0.10200000000000002</v>
      </c>
      <c r="M65" s="6">
        <f t="shared" si="17"/>
        <v>0.1021111111111111</v>
      </c>
      <c r="N65" s="6">
        <f t="shared" si="17"/>
        <v>0.10905555555555554</v>
      </c>
      <c r="O65" s="6">
        <f t="shared" si="17"/>
        <v>0.10233333333333337</v>
      </c>
      <c r="P65" s="6">
        <f t="shared" si="17"/>
        <v>0.10211111111111112</v>
      </c>
      <c r="Q65" s="15">
        <f>AVERAGE(Q45:Q62)</f>
        <v>0.11317310924369749</v>
      </c>
      <c r="R65" s="15">
        <f t="shared" ref="R65:U65" si="18">AVERAGE(R45:R62)</f>
        <v>0.1048125</v>
      </c>
      <c r="S65" s="15">
        <f t="shared" si="18"/>
        <v>0.10500000000000001</v>
      </c>
      <c r="T65" s="15">
        <f t="shared" si="18"/>
        <v>0.10638888888888889</v>
      </c>
      <c r="U65" s="15">
        <f t="shared" si="18"/>
        <v>0.11305555555555559</v>
      </c>
    </row>
    <row r="66" spans="1:24" ht="15.75">
      <c r="A66" s="35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133"/>
      <c r="R66" s="133"/>
      <c r="S66" s="133"/>
      <c r="T66" s="133"/>
      <c r="U66" s="133"/>
    </row>
    <row r="67" spans="1:24" ht="15.7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15"/>
      <c r="R67" s="15"/>
      <c r="S67" s="15"/>
      <c r="T67" s="15"/>
      <c r="U67" s="15"/>
    </row>
    <row r="68" spans="1:24" ht="15.75">
      <c r="A68" s="13" t="s">
        <v>80</v>
      </c>
      <c r="B68" s="20">
        <f>MEDIAN(B45:B62)</f>
        <v>0.115</v>
      </c>
      <c r="C68" s="20">
        <f t="shared" ref="C68:P68" si="19">MEDIAN(C45:C62)</f>
        <v>0.11799999999999999</v>
      </c>
      <c r="D68" s="20">
        <f t="shared" si="19"/>
        <v>9.9000000000000005E-2</v>
      </c>
      <c r="E68" s="20">
        <f t="shared" si="19"/>
        <v>0.104</v>
      </c>
      <c r="F68" s="20">
        <f t="shared" si="19"/>
        <v>9.7500000000000003E-2</v>
      </c>
      <c r="G68" s="20">
        <f t="shared" si="19"/>
        <v>0.1105</v>
      </c>
      <c r="H68" s="20">
        <f t="shared" si="19"/>
        <v>0.106</v>
      </c>
      <c r="I68" s="20">
        <f t="shared" si="19"/>
        <v>0.1</v>
      </c>
      <c r="J68" s="20">
        <f t="shared" si="19"/>
        <v>0.10250000000000001</v>
      </c>
      <c r="K68" s="20">
        <f t="shared" si="19"/>
        <v>0.10250000000000001</v>
      </c>
      <c r="L68" s="20">
        <f t="shared" si="19"/>
        <v>0.104</v>
      </c>
      <c r="M68" s="20">
        <f t="shared" si="19"/>
        <v>9.9500000000000005E-2</v>
      </c>
      <c r="N68" s="20">
        <f t="shared" si="19"/>
        <v>0.108</v>
      </c>
      <c r="O68" s="20">
        <f t="shared" si="19"/>
        <v>0.10299999999999999</v>
      </c>
      <c r="P68" s="20">
        <f t="shared" si="19"/>
        <v>0.10200000000000001</v>
      </c>
      <c r="Q68" s="15">
        <f>AVERAGE(B68:H68)</f>
        <v>0.10714285714285714</v>
      </c>
      <c r="R68" s="15">
        <f>AVERAGE(I68:P68)</f>
        <v>0.1026875</v>
      </c>
      <c r="S68" s="15">
        <f>MEDIAN(S45:S62)</f>
        <v>0.10250000000000001</v>
      </c>
      <c r="T68" s="15">
        <f>MEDIAN(T45:T62)</f>
        <v>0.105</v>
      </c>
      <c r="U68" s="15">
        <f>MEDIAN(U45:U62)</f>
        <v>0.1075</v>
      </c>
    </row>
    <row r="69" spans="1:24" ht="15.75" thickBot="1">
      <c r="A69" s="37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4" ht="15.75" thickTop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4">
      <c r="A71" s="4" t="s">
        <v>369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4" ht="15.75">
      <c r="A73" s="13" t="s">
        <v>79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43"/>
      <c r="R73" s="43"/>
      <c r="S73" s="43"/>
      <c r="T73" s="43"/>
      <c r="U73" s="43"/>
      <c r="V73" s="27"/>
      <c r="W73" s="27"/>
      <c r="X73" s="27"/>
    </row>
    <row r="74" spans="1:24" ht="15.7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43"/>
      <c r="R74" s="43"/>
      <c r="S74" s="43"/>
      <c r="T74" s="43"/>
      <c r="U74" s="43"/>
      <c r="V74" s="27"/>
      <c r="W74" s="27"/>
      <c r="X74" s="27"/>
    </row>
    <row r="75" spans="1:24" ht="15.7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3"/>
      <c r="R75" s="43"/>
      <c r="S75" s="43"/>
      <c r="T75" s="43"/>
      <c r="U75" s="43"/>
      <c r="V75" s="27"/>
      <c r="W75" s="27"/>
      <c r="X75" s="27"/>
    </row>
    <row r="76" spans="1:24" ht="15.75">
      <c r="A76" s="27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43"/>
      <c r="R76" s="43"/>
      <c r="S76" s="43"/>
      <c r="T76" s="43"/>
      <c r="U76" s="43"/>
      <c r="V76" s="27"/>
      <c r="W76" s="27"/>
      <c r="X76" s="27"/>
    </row>
    <row r="77" spans="1:24">
      <c r="A77" s="27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27"/>
      <c r="W77" s="27"/>
      <c r="X77" s="27"/>
    </row>
    <row r="78" spans="1:24">
      <c r="A78" s="26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27"/>
      <c r="W78" s="27"/>
      <c r="X78" s="27"/>
    </row>
    <row r="79" spans="1:24">
      <c r="A79" s="27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27"/>
      <c r="W79" s="27"/>
      <c r="X79" s="27"/>
    </row>
    <row r="80" spans="1:24">
      <c r="A80" s="27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27"/>
      <c r="W80" s="27"/>
      <c r="X80" s="27"/>
    </row>
    <row r="81" spans="1:24">
      <c r="A81" s="27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27"/>
      <c r="W81" s="27"/>
      <c r="X81" s="27"/>
    </row>
    <row r="82" spans="1:24">
      <c r="A82" s="27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27"/>
      <c r="W82" s="27"/>
      <c r="X82" s="27"/>
    </row>
    <row r="83" spans="1:24">
      <c r="A83" s="27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27"/>
      <c r="W83" s="27"/>
      <c r="X83" s="27"/>
    </row>
    <row r="84" spans="1:24">
      <c r="A84" s="27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27"/>
      <c r="W84" s="27"/>
      <c r="X84" s="27"/>
    </row>
    <row r="85" spans="1:24">
      <c r="A85" s="27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27"/>
      <c r="W85" s="27"/>
      <c r="X85" s="27"/>
    </row>
    <row r="86" spans="1:24">
      <c r="A86" s="27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27"/>
      <c r="W86" s="27"/>
      <c r="X86" s="27"/>
    </row>
    <row r="87" spans="1:24">
      <c r="A87" s="27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27"/>
      <c r="W87" s="27"/>
      <c r="X87" s="27"/>
    </row>
    <row r="88" spans="1:24">
      <c r="A88" s="27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27"/>
      <c r="W88" s="27"/>
      <c r="X88" s="27"/>
    </row>
    <row r="89" spans="1:24">
      <c r="A89" s="27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27"/>
      <c r="W89" s="27"/>
      <c r="X89" s="27"/>
    </row>
    <row r="90" spans="1:24">
      <c r="A90" s="27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27"/>
      <c r="W90" s="27"/>
      <c r="X90" s="27"/>
    </row>
    <row r="91" spans="1:24">
      <c r="A91" s="27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27"/>
      <c r="W91" s="27"/>
      <c r="X91" s="27"/>
    </row>
    <row r="92" spans="1:24">
      <c r="A92" s="27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27"/>
      <c r="W92" s="27"/>
      <c r="X92" s="27"/>
    </row>
    <row r="93" spans="1:24">
      <c r="A93" s="27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27"/>
      <c r="W93" s="27"/>
      <c r="X93" s="27"/>
    </row>
    <row r="94" spans="1:24">
      <c r="A94" s="27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27"/>
      <c r="W94" s="27"/>
      <c r="X94" s="27"/>
    </row>
    <row r="95" spans="1:24">
      <c r="A95" s="26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27"/>
      <c r="W95" s="27"/>
      <c r="X95" s="27"/>
    </row>
    <row r="96" spans="1:24" ht="15.75">
      <c r="A96" s="27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55"/>
      <c r="R96" s="55"/>
      <c r="S96" s="55"/>
      <c r="T96" s="55"/>
      <c r="U96" s="55"/>
      <c r="V96" s="27"/>
      <c r="W96" s="27"/>
      <c r="X96" s="27"/>
    </row>
    <row r="97" spans="1:24">
      <c r="A97" s="27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27"/>
      <c r="W97" s="27"/>
      <c r="X97" s="27"/>
    </row>
    <row r="98" spans="1:24">
      <c r="A98" s="26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27"/>
      <c r="W98" s="27"/>
      <c r="X98" s="27"/>
    </row>
    <row r="99" spans="1:24" ht="15.75">
      <c r="A99" s="27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43"/>
      <c r="R99" s="43"/>
      <c r="S99" s="33"/>
      <c r="T99" s="33"/>
      <c r="U99" s="33"/>
      <c r="V99" s="27"/>
      <c r="W99" s="27"/>
      <c r="X99" s="27"/>
    </row>
    <row r="100" spans="1:24">
      <c r="A100" s="27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27"/>
      <c r="W100" s="27"/>
      <c r="X100" s="27"/>
    </row>
    <row r="101" spans="1:24">
      <c r="A101" s="26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27"/>
      <c r="W101" s="27"/>
      <c r="X101" s="27"/>
    </row>
    <row r="102" spans="1:24" ht="15.75">
      <c r="A102" s="27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55"/>
      <c r="R102" s="55"/>
      <c r="S102" s="33"/>
      <c r="T102" s="33"/>
      <c r="U102" s="33"/>
      <c r="V102" s="27"/>
      <c r="W102" s="27"/>
      <c r="X102" s="27"/>
    </row>
    <row r="103" spans="1:24">
      <c r="A103" s="27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27"/>
    </row>
    <row r="104" spans="1:24">
      <c r="A104" s="26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</row>
    <row r="105" spans="1:2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4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96"/>
      <c r="N111" s="196"/>
      <c r="O111" s="196"/>
      <c r="P111" s="196"/>
      <c r="Q111" s="5"/>
      <c r="R111" s="5"/>
      <c r="S111" s="5"/>
      <c r="T111" s="196"/>
      <c r="U111" s="5"/>
    </row>
    <row r="112" spans="1:24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96"/>
      <c r="N112" s="196"/>
      <c r="O112" s="196"/>
      <c r="P112" s="196"/>
      <c r="Q112" s="5"/>
      <c r="R112" s="5"/>
      <c r="S112" s="5"/>
      <c r="T112" s="196"/>
      <c r="U112" s="5"/>
    </row>
    <row r="113" spans="2:2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96"/>
      <c r="N113" s="196"/>
      <c r="O113" s="196"/>
      <c r="P113" s="196"/>
      <c r="Q113" s="5"/>
      <c r="R113" s="5"/>
      <c r="S113" s="5"/>
      <c r="T113" s="196"/>
      <c r="U113" s="5"/>
    </row>
    <row r="114" spans="2:2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96"/>
      <c r="N114" s="196"/>
      <c r="O114" s="196"/>
      <c r="P114" s="196"/>
      <c r="Q114" s="5"/>
      <c r="R114" s="5"/>
      <c r="S114" s="5"/>
      <c r="T114" s="196"/>
      <c r="U114" s="5"/>
    </row>
    <row r="115" spans="2:2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96"/>
      <c r="N115" s="196"/>
      <c r="O115" s="196"/>
      <c r="P115" s="196"/>
      <c r="Q115" s="5"/>
      <c r="R115" s="5"/>
      <c r="S115" s="5"/>
      <c r="T115" s="196"/>
      <c r="U115" s="5"/>
    </row>
    <row r="116" spans="2:2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96"/>
      <c r="N116" s="196"/>
      <c r="O116" s="196"/>
      <c r="P116" s="196"/>
      <c r="Q116" s="5"/>
      <c r="R116" s="5"/>
      <c r="S116" s="5"/>
      <c r="T116" s="196"/>
      <c r="U116" s="5"/>
    </row>
    <row r="117" spans="2:2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96"/>
      <c r="N117" s="196"/>
      <c r="O117" s="196"/>
      <c r="P117" s="196"/>
      <c r="Q117" s="5"/>
      <c r="R117" s="5"/>
      <c r="S117" s="5"/>
      <c r="T117" s="196"/>
      <c r="U117" s="5"/>
    </row>
    <row r="118" spans="2:2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96"/>
      <c r="N118" s="196"/>
      <c r="O118" s="196"/>
      <c r="P118" s="196"/>
      <c r="Q118" s="5"/>
      <c r="R118" s="5"/>
      <c r="S118" s="5"/>
      <c r="T118" s="196"/>
      <c r="U118" s="5"/>
    </row>
    <row r="119" spans="2:2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96"/>
      <c r="N119" s="196"/>
      <c r="O119" s="196"/>
      <c r="P119" s="196"/>
      <c r="Q119" s="5"/>
      <c r="R119" s="5"/>
      <c r="S119" s="5"/>
      <c r="T119" s="196"/>
      <c r="U119" s="5"/>
    </row>
    <row r="120" spans="2:2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96"/>
      <c r="N120" s="196"/>
      <c r="O120" s="196"/>
      <c r="P120" s="196"/>
      <c r="Q120" s="5"/>
      <c r="R120" s="5"/>
      <c r="S120" s="5"/>
      <c r="T120" s="196"/>
      <c r="U120" s="5"/>
    </row>
    <row r="121" spans="2:2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96"/>
      <c r="N121" s="196"/>
      <c r="O121" s="196"/>
      <c r="P121" s="196"/>
      <c r="Q121" s="5"/>
      <c r="R121" s="5"/>
      <c r="S121" s="5"/>
      <c r="T121" s="196"/>
      <c r="U121" s="5"/>
    </row>
    <row r="122" spans="2:2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96"/>
      <c r="N122" s="196"/>
      <c r="O122" s="196"/>
      <c r="P122" s="196"/>
      <c r="Q122" s="5"/>
      <c r="R122" s="5"/>
      <c r="S122" s="5"/>
      <c r="T122" s="196"/>
      <c r="U122" s="5"/>
    </row>
    <row r="123" spans="2:2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96"/>
      <c r="N123" s="196"/>
      <c r="O123" s="196"/>
      <c r="P123" s="196"/>
      <c r="Q123" s="5"/>
      <c r="R123" s="5"/>
      <c r="S123" s="5"/>
      <c r="T123" s="196"/>
      <c r="U123" s="5"/>
    </row>
    <row r="124" spans="2:2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96"/>
      <c r="N124" s="196"/>
      <c r="O124" s="196"/>
      <c r="P124" s="196"/>
      <c r="Q124" s="5"/>
      <c r="R124" s="5"/>
      <c r="S124" s="5"/>
      <c r="T124" s="196"/>
      <c r="U124" s="5"/>
    </row>
    <row r="125" spans="2:2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96"/>
      <c r="N125" s="196"/>
      <c r="O125" s="196"/>
      <c r="P125" s="196"/>
      <c r="Q125" s="5"/>
      <c r="R125" s="5"/>
      <c r="S125" s="5"/>
      <c r="T125" s="196"/>
      <c r="U125" s="5"/>
    </row>
    <row r="126" spans="2:2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96"/>
      <c r="N126" s="196"/>
      <c r="O126" s="196"/>
      <c r="P126" s="196"/>
      <c r="Q126" s="5"/>
      <c r="R126" s="5"/>
      <c r="S126" s="5"/>
      <c r="T126" s="196"/>
      <c r="U126" s="5"/>
    </row>
    <row r="127" spans="2:2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96"/>
      <c r="N127" s="196"/>
      <c r="O127" s="196"/>
      <c r="P127" s="196"/>
      <c r="Q127" s="5"/>
      <c r="R127" s="5"/>
      <c r="S127" s="5"/>
      <c r="T127" s="196"/>
      <c r="U127" s="5"/>
    </row>
    <row r="128" spans="2:2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96"/>
      <c r="N128" s="196"/>
      <c r="O128" s="196"/>
      <c r="P128" s="196"/>
      <c r="Q128" s="5"/>
      <c r="R128" s="5"/>
      <c r="S128" s="5"/>
      <c r="T128" s="196"/>
      <c r="U128" s="5"/>
    </row>
    <row r="129" spans="2:2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96"/>
      <c r="N129" s="196"/>
      <c r="O129" s="196"/>
      <c r="P129" s="196"/>
      <c r="Q129" s="5"/>
      <c r="R129" s="5"/>
      <c r="S129" s="5"/>
      <c r="T129" s="196"/>
      <c r="U129" s="5"/>
    </row>
    <row r="130" spans="2:2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196"/>
      <c r="N130" s="196"/>
      <c r="O130" s="196"/>
      <c r="P130" s="196"/>
      <c r="Q130" s="5"/>
      <c r="R130" s="5"/>
      <c r="S130" s="5"/>
      <c r="T130" s="196"/>
      <c r="U130" s="5"/>
    </row>
    <row r="131" spans="2:2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196"/>
      <c r="N131" s="196"/>
      <c r="O131" s="196"/>
      <c r="P131" s="196"/>
      <c r="Q131" s="5"/>
      <c r="R131" s="5"/>
      <c r="S131" s="5"/>
      <c r="T131" s="196"/>
      <c r="U131" s="5"/>
    </row>
    <row r="132" spans="2:2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196"/>
      <c r="N132" s="196"/>
      <c r="O132" s="196"/>
      <c r="P132" s="196"/>
      <c r="Q132" s="5"/>
      <c r="R132" s="5"/>
      <c r="S132" s="5"/>
      <c r="T132" s="196"/>
      <c r="U132" s="5"/>
    </row>
  </sheetData>
  <phoneticPr fontId="0" type="noConversion"/>
  <printOptions horizontalCentered="1"/>
  <pageMargins left="0.5" right="0.5" top="0.5" bottom="0.55000000000000004" header="0" footer="0"/>
  <pageSetup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view="pageLayout" topLeftCell="A51" zoomScaleNormal="100" workbookViewId="0">
      <selection activeCell="H76" sqref="H76"/>
    </sheetView>
  </sheetViews>
  <sheetFormatPr defaultColWidth="8.88671875" defaultRowHeight="15"/>
  <cols>
    <col min="1" max="2" width="9.77734375" style="145" customWidth="1"/>
    <col min="3" max="3" width="2.77734375" style="145" customWidth="1"/>
    <col min="4" max="4" width="9.77734375" style="145" customWidth="1"/>
    <col min="5" max="5" width="2.77734375" style="145" customWidth="1"/>
    <col min="6" max="6" width="9.77734375" style="145" customWidth="1"/>
    <col min="7" max="7" width="2.77734375" style="145" customWidth="1"/>
    <col min="8" max="8" width="9.77734375" style="145" customWidth="1"/>
    <col min="9" max="9" width="3.6640625" style="145" customWidth="1"/>
    <col min="10" max="10" width="7.33203125" style="147" customWidth="1"/>
    <col min="11" max="11" width="9.77734375" style="145" customWidth="1"/>
    <col min="12" max="12" width="10.6640625" style="145" bestFit="1" customWidth="1"/>
    <col min="13" max="16384" width="8.88671875" style="145"/>
  </cols>
  <sheetData>
    <row r="1" spans="1:10" ht="15.75">
      <c r="F1" s="146" t="s">
        <v>293</v>
      </c>
      <c r="H1" s="146"/>
    </row>
    <row r="2" spans="1:10" ht="15.75">
      <c r="F2" s="146" t="str">
        <f>+'DCP-3'!$F$2</f>
        <v>Dockets UE-170033/UG-170034</v>
      </c>
      <c r="H2" s="146"/>
    </row>
    <row r="3" spans="1:10" ht="15.75">
      <c r="F3" s="146" t="s">
        <v>372</v>
      </c>
      <c r="H3" s="146"/>
    </row>
    <row r="4" spans="1:10" ht="15.75">
      <c r="F4" s="146"/>
      <c r="H4" s="146"/>
    </row>
    <row r="5" spans="1:10" ht="15.75">
      <c r="H5" s="146"/>
      <c r="I5" s="146"/>
    </row>
    <row r="6" spans="1:10" ht="20.25">
      <c r="A6" s="299" t="s">
        <v>123</v>
      </c>
      <c r="B6" s="299"/>
      <c r="C6" s="299"/>
      <c r="D6" s="299"/>
      <c r="E6" s="299"/>
      <c r="F6" s="299"/>
      <c r="G6" s="299"/>
      <c r="H6" s="299"/>
      <c r="I6" s="299"/>
    </row>
    <row r="7" spans="1:10" ht="15.75" thickBot="1">
      <c r="J7" s="148"/>
    </row>
    <row r="8" spans="1:10" ht="16.5" customHeight="1" thickTop="1">
      <c r="A8" s="149"/>
      <c r="B8" s="149"/>
      <c r="C8" s="149"/>
      <c r="D8" s="149"/>
      <c r="E8" s="149"/>
      <c r="F8" s="149"/>
      <c r="G8" s="149"/>
      <c r="H8" s="149"/>
      <c r="I8" s="149"/>
    </row>
    <row r="9" spans="1:10" ht="15.75">
      <c r="A9" s="147"/>
      <c r="B9" s="150" t="s">
        <v>124</v>
      </c>
      <c r="C9" s="147"/>
      <c r="D9" s="150" t="s">
        <v>125</v>
      </c>
      <c r="E9" s="147"/>
      <c r="F9" s="151" t="s">
        <v>126</v>
      </c>
      <c r="G9" s="147"/>
      <c r="H9" s="147"/>
      <c r="I9" s="147"/>
    </row>
    <row r="10" spans="1:10" ht="15.75">
      <c r="A10" s="147"/>
      <c r="B10" s="150" t="s">
        <v>127</v>
      </c>
      <c r="C10" s="147"/>
      <c r="D10" s="150" t="s">
        <v>128</v>
      </c>
      <c r="E10" s="147"/>
      <c r="F10" s="150" t="s">
        <v>129</v>
      </c>
      <c r="G10" s="147"/>
      <c r="H10" s="151" t="s">
        <v>130</v>
      </c>
      <c r="I10" s="147"/>
    </row>
    <row r="11" spans="1:10" ht="15.75">
      <c r="A11" s="150" t="s">
        <v>10</v>
      </c>
      <c r="B11" s="150" t="s">
        <v>131</v>
      </c>
      <c r="C11" s="147"/>
      <c r="D11" s="150" t="s">
        <v>131</v>
      </c>
      <c r="E11" s="147"/>
      <c r="F11" s="150" t="s">
        <v>90</v>
      </c>
      <c r="G11" s="147"/>
      <c r="H11" s="150" t="s">
        <v>132</v>
      </c>
      <c r="I11" s="147"/>
    </row>
    <row r="12" spans="1:10" ht="15.75">
      <c r="A12" s="152"/>
      <c r="B12" s="152"/>
      <c r="C12" s="153"/>
      <c r="D12" s="152"/>
      <c r="E12" s="153"/>
      <c r="F12" s="152"/>
      <c r="G12" s="153"/>
      <c r="H12" s="152"/>
      <c r="I12" s="153"/>
    </row>
    <row r="13" spans="1:10" ht="15" customHeight="1">
      <c r="A13" s="154"/>
      <c r="B13" s="154"/>
      <c r="C13" s="154"/>
      <c r="D13" s="154"/>
      <c r="E13" s="154"/>
      <c r="F13" s="154"/>
      <c r="G13" s="154"/>
      <c r="H13" s="154"/>
      <c r="I13" s="154"/>
      <c r="J13" s="154"/>
    </row>
    <row r="14" spans="1:10" ht="15" customHeight="1">
      <c r="A14" s="300" t="s">
        <v>133</v>
      </c>
      <c r="B14" s="300"/>
      <c r="C14" s="300"/>
      <c r="D14" s="300"/>
      <c r="E14" s="300"/>
      <c r="F14" s="300"/>
      <c r="G14" s="300"/>
      <c r="H14" s="300"/>
      <c r="I14" s="300"/>
      <c r="J14" s="148"/>
    </row>
    <row r="15" spans="1:10" ht="15" customHeight="1">
      <c r="A15" s="155" t="s">
        <v>134</v>
      </c>
      <c r="B15" s="156">
        <v>-2E-3</v>
      </c>
      <c r="C15" s="156"/>
      <c r="D15" s="156">
        <v>-8.8999999999999996E-2</v>
      </c>
      <c r="E15" s="156"/>
      <c r="F15" s="156">
        <v>8.5000000000000006E-2</v>
      </c>
      <c r="G15" s="156"/>
      <c r="H15" s="156">
        <v>7.0000000000000007E-2</v>
      </c>
      <c r="I15" s="156"/>
      <c r="J15" s="157"/>
    </row>
    <row r="16" spans="1:10" ht="15" customHeight="1">
      <c r="A16" s="155" t="s">
        <v>135</v>
      </c>
      <c r="B16" s="156">
        <v>5.3999999999999999E-2</v>
      </c>
      <c r="C16" s="156"/>
      <c r="D16" s="156">
        <v>7.9000000000000001E-2</v>
      </c>
      <c r="E16" s="156"/>
      <c r="F16" s="156">
        <v>7.6999999999999999E-2</v>
      </c>
      <c r="G16" s="156"/>
      <c r="H16" s="156">
        <v>4.8000000000000001E-2</v>
      </c>
      <c r="I16" s="156"/>
    </row>
    <row r="17" spans="1:11" ht="15" customHeight="1">
      <c r="A17" s="155" t="s">
        <v>136</v>
      </c>
      <c r="B17" s="156">
        <v>4.5999999999999999E-2</v>
      </c>
      <c r="C17" s="156"/>
      <c r="D17" s="156">
        <v>7.5999999999999998E-2</v>
      </c>
      <c r="E17" s="156"/>
      <c r="F17" s="156">
        <v>7.0999999999999994E-2</v>
      </c>
      <c r="G17" s="156"/>
      <c r="H17" s="156">
        <v>6.8000000000000005E-2</v>
      </c>
      <c r="I17" s="156"/>
      <c r="J17" s="158"/>
      <c r="K17" s="159"/>
    </row>
    <row r="18" spans="1:11" ht="15" customHeight="1">
      <c r="A18" s="155" t="s">
        <v>137</v>
      </c>
      <c r="B18" s="156">
        <v>5.6000000000000001E-2</v>
      </c>
      <c r="C18" s="156"/>
      <c r="D18" s="156">
        <v>5.5E-2</v>
      </c>
      <c r="E18" s="156"/>
      <c r="F18" s="156">
        <v>6.0999999999999999E-2</v>
      </c>
      <c r="G18" s="156"/>
      <c r="H18" s="156">
        <v>0.09</v>
      </c>
      <c r="I18" s="156"/>
      <c r="J18" s="158"/>
      <c r="K18" s="159"/>
    </row>
    <row r="19" spans="1:11" ht="15" customHeight="1">
      <c r="A19" s="155" t="s">
        <v>138</v>
      </c>
      <c r="B19" s="156">
        <v>3.2000000000000001E-2</v>
      </c>
      <c r="C19" s="156"/>
      <c r="D19" s="156">
        <v>0.03</v>
      </c>
      <c r="E19" s="156"/>
      <c r="F19" s="156">
        <v>5.8000000000000003E-2</v>
      </c>
      <c r="G19" s="156"/>
      <c r="H19" s="156">
        <v>0.13300000000000001</v>
      </c>
      <c r="I19" s="156"/>
    </row>
    <row r="20" spans="1:11" ht="15" customHeight="1">
      <c r="A20" s="155" t="s">
        <v>139</v>
      </c>
      <c r="B20" s="156">
        <v>-2E-3</v>
      </c>
      <c r="C20" s="156"/>
      <c r="D20" s="156">
        <v>-2.5999999999999999E-2</v>
      </c>
      <c r="E20" s="156"/>
      <c r="F20" s="156">
        <v>7.0999999999999994E-2</v>
      </c>
      <c r="G20" s="156"/>
      <c r="H20" s="156">
        <v>0.124</v>
      </c>
      <c r="I20" s="156"/>
      <c r="J20" s="158"/>
      <c r="K20" s="159"/>
    </row>
    <row r="21" spans="1:11" ht="15" customHeight="1">
      <c r="A21" s="155" t="s">
        <v>140</v>
      </c>
      <c r="B21" s="156">
        <v>2.5999999999999999E-2</v>
      </c>
      <c r="C21" s="156"/>
      <c r="D21" s="156">
        <v>1.2999999999999999E-2</v>
      </c>
      <c r="E21" s="156"/>
      <c r="F21" s="156">
        <v>7.5999999999999998E-2</v>
      </c>
      <c r="G21" s="156"/>
      <c r="H21" s="156">
        <v>8.8999999999999996E-2</v>
      </c>
      <c r="I21" s="156"/>
      <c r="J21" s="158"/>
      <c r="K21" s="159"/>
    </row>
    <row r="22" spans="1:11" ht="15" customHeight="1">
      <c r="A22" s="155" t="s">
        <v>141</v>
      </c>
      <c r="B22" s="156">
        <v>-1.9E-2</v>
      </c>
      <c r="C22" s="156"/>
      <c r="D22" s="156">
        <v>-5.1999999999999998E-2</v>
      </c>
      <c r="E22" s="156"/>
      <c r="F22" s="156">
        <v>9.7000000000000003E-2</v>
      </c>
      <c r="G22" s="156"/>
      <c r="H22" s="156">
        <v>3.7999999999999999E-2</v>
      </c>
      <c r="I22" s="156"/>
      <c r="J22" s="158"/>
      <c r="K22" s="159"/>
    </row>
    <row r="23" spans="1:11" ht="15" customHeight="1">
      <c r="A23" s="155"/>
      <c r="B23" s="156"/>
      <c r="C23" s="156"/>
      <c r="D23" s="156"/>
      <c r="E23" s="156"/>
      <c r="F23" s="156"/>
      <c r="G23" s="156"/>
      <c r="H23" s="156"/>
      <c r="I23" s="156"/>
      <c r="J23" s="158"/>
      <c r="K23" s="159"/>
    </row>
    <row r="24" spans="1:11" ht="15" customHeight="1">
      <c r="A24" s="301" t="s">
        <v>142</v>
      </c>
      <c r="B24" s="301"/>
      <c r="C24" s="301"/>
      <c r="D24" s="301"/>
      <c r="E24" s="301"/>
      <c r="F24" s="301"/>
      <c r="G24" s="301"/>
      <c r="H24" s="301"/>
      <c r="I24" s="301"/>
      <c r="J24" s="160"/>
      <c r="K24" s="159"/>
    </row>
    <row r="25" spans="1:11" ht="15" customHeight="1">
      <c r="A25" s="155" t="s">
        <v>143</v>
      </c>
      <c r="B25" s="156">
        <v>4.5999999999999999E-2</v>
      </c>
      <c r="C25" s="156"/>
      <c r="D25" s="156">
        <v>2.7E-2</v>
      </c>
      <c r="E25" s="156"/>
      <c r="F25" s="156">
        <v>9.6000000000000002E-2</v>
      </c>
      <c r="G25" s="156"/>
      <c r="H25" s="156">
        <v>3.7999999999999999E-2</v>
      </c>
      <c r="I25" s="156"/>
      <c r="J25" s="158"/>
      <c r="K25" s="159"/>
    </row>
    <row r="26" spans="1:11" ht="15" customHeight="1">
      <c r="A26" s="155" t="s">
        <v>144</v>
      </c>
      <c r="B26" s="156">
        <v>7.2999999999999995E-2</v>
      </c>
      <c r="C26" s="156"/>
      <c r="D26" s="156">
        <v>8.8999999999999996E-2</v>
      </c>
      <c r="E26" s="156"/>
      <c r="F26" s="156">
        <v>7.4999999999999997E-2</v>
      </c>
      <c r="G26" s="156"/>
      <c r="H26" s="156">
        <v>3.9E-2</v>
      </c>
      <c r="I26" s="156"/>
      <c r="J26" s="158"/>
      <c r="K26" s="159"/>
    </row>
    <row r="27" spans="1:11" ht="15" customHeight="1">
      <c r="A27" s="155" t="s">
        <v>145</v>
      </c>
      <c r="B27" s="156">
        <v>4.2000000000000003E-2</v>
      </c>
      <c r="C27" s="156"/>
      <c r="D27" s="156">
        <v>1.2E-2</v>
      </c>
      <c r="E27" s="156"/>
      <c r="F27" s="156">
        <v>7.1999999999999995E-2</v>
      </c>
      <c r="G27" s="156"/>
      <c r="H27" s="156">
        <v>3.7999999999999999E-2</v>
      </c>
      <c r="I27" s="156"/>
      <c r="J27" s="158"/>
      <c r="K27" s="159"/>
    </row>
    <row r="28" spans="1:11" ht="15" customHeight="1">
      <c r="A28" s="155" t="s">
        <v>146</v>
      </c>
      <c r="B28" s="156">
        <v>3.5000000000000003E-2</v>
      </c>
      <c r="C28" s="156"/>
      <c r="D28" s="156">
        <v>0.01</v>
      </c>
      <c r="E28" s="156"/>
      <c r="F28" s="156">
        <v>7.0000000000000007E-2</v>
      </c>
      <c r="G28" s="156"/>
      <c r="H28" s="156">
        <v>1.0999999999999999E-2</v>
      </c>
      <c r="I28" s="156"/>
      <c r="J28" s="158"/>
      <c r="K28" s="159"/>
    </row>
    <row r="29" spans="1:11" ht="15" customHeight="1">
      <c r="A29" s="155" t="s">
        <v>147</v>
      </c>
      <c r="B29" s="156">
        <v>3.5000000000000003E-2</v>
      </c>
      <c r="C29" s="156"/>
      <c r="D29" s="156">
        <v>5.1999999999999998E-2</v>
      </c>
      <c r="E29" s="156"/>
      <c r="F29" s="156">
        <v>6.2E-2</v>
      </c>
      <c r="G29" s="156"/>
      <c r="H29" s="156">
        <v>4.3999999999999997E-2</v>
      </c>
      <c r="I29" s="156"/>
      <c r="J29" s="158"/>
      <c r="K29" s="159"/>
    </row>
    <row r="30" spans="1:11" ht="15" customHeight="1">
      <c r="A30" s="155" t="s">
        <v>148</v>
      </c>
      <c r="B30" s="156">
        <v>4.2000000000000003E-2</v>
      </c>
      <c r="C30" s="156"/>
      <c r="D30" s="156">
        <v>5.1999999999999998E-2</v>
      </c>
      <c r="E30" s="156"/>
      <c r="F30" s="156">
        <v>5.5E-2</v>
      </c>
      <c r="G30" s="156"/>
      <c r="H30" s="156">
        <v>4.3999999999999997E-2</v>
      </c>
      <c r="I30" s="156"/>
      <c r="J30" s="158"/>
      <c r="K30" s="159"/>
    </row>
    <row r="31" spans="1:11" ht="15" customHeight="1">
      <c r="A31" s="155" t="s">
        <v>149</v>
      </c>
      <c r="B31" s="156">
        <v>3.6999999999999998E-2</v>
      </c>
      <c r="C31" s="156"/>
      <c r="D31" s="156">
        <v>8.9999999999999993E-3</v>
      </c>
      <c r="E31" s="156"/>
      <c r="F31" s="156">
        <v>5.2999999999999999E-2</v>
      </c>
      <c r="G31" s="156"/>
      <c r="H31" s="156">
        <v>4.5999999999999999E-2</v>
      </c>
      <c r="I31" s="156"/>
      <c r="J31" s="158"/>
      <c r="K31" s="159"/>
    </row>
    <row r="32" spans="1:11" ht="15" customHeight="1">
      <c r="A32" s="155" t="s">
        <v>150</v>
      </c>
      <c r="B32" s="156">
        <v>1.9E-2</v>
      </c>
      <c r="C32" s="156"/>
      <c r="D32" s="156">
        <v>0.01</v>
      </c>
      <c r="E32" s="156"/>
      <c r="F32" s="156">
        <v>5.6000000000000001E-2</v>
      </c>
      <c r="G32" s="156"/>
      <c r="H32" s="156">
        <v>6.0999999999999999E-2</v>
      </c>
      <c r="I32" s="156"/>
      <c r="J32" s="158"/>
      <c r="K32" s="159"/>
    </row>
    <row r="33" spans="1:11" ht="15" customHeight="1">
      <c r="A33" s="155" t="s">
        <v>151</v>
      </c>
      <c r="B33" s="156">
        <v>-1E-3</v>
      </c>
      <c r="C33" s="156"/>
      <c r="D33" s="156">
        <v>-1.4999999999999999E-2</v>
      </c>
      <c r="E33" s="156"/>
      <c r="F33" s="156">
        <v>6.8000000000000005E-2</v>
      </c>
      <c r="G33" s="156"/>
      <c r="H33" s="156">
        <v>3.1E-2</v>
      </c>
      <c r="I33" s="156"/>
      <c r="J33" s="158"/>
      <c r="K33" s="159"/>
    </row>
    <row r="34" spans="1:11" ht="15" customHeight="1">
      <c r="A34" s="155"/>
      <c r="B34" s="156"/>
      <c r="C34" s="156"/>
      <c r="D34" s="156"/>
      <c r="E34" s="156"/>
      <c r="F34" s="156"/>
      <c r="G34" s="156"/>
      <c r="H34" s="156"/>
      <c r="I34" s="156"/>
      <c r="J34" s="158"/>
      <c r="K34" s="159"/>
    </row>
    <row r="35" spans="1:11" ht="15" customHeight="1">
      <c r="A35" s="300" t="s">
        <v>152</v>
      </c>
      <c r="B35" s="300"/>
      <c r="C35" s="300"/>
      <c r="D35" s="300"/>
      <c r="E35" s="300"/>
      <c r="F35" s="300"/>
      <c r="G35" s="300"/>
      <c r="H35" s="300"/>
      <c r="I35" s="300"/>
      <c r="J35" s="148"/>
    </row>
    <row r="36" spans="1:11" ht="15" customHeight="1">
      <c r="A36" s="155" t="s">
        <v>1</v>
      </c>
      <c r="B36" s="156">
        <v>3.5999999999999997E-2</v>
      </c>
      <c r="C36" s="156" t="s">
        <v>153</v>
      </c>
      <c r="D36" s="156">
        <v>2.9000000000000001E-2</v>
      </c>
      <c r="E36" s="156"/>
      <c r="F36" s="156">
        <v>7.4999999999999997E-2</v>
      </c>
      <c r="G36" s="156"/>
      <c r="H36" s="156">
        <v>2.9000000000000001E-2</v>
      </c>
      <c r="I36" s="156"/>
    </row>
    <row r="37" spans="1:11" ht="15" customHeight="1">
      <c r="A37" s="155" t="s">
        <v>2</v>
      </c>
      <c r="B37" s="156">
        <v>2.7E-2</v>
      </c>
      <c r="C37" s="156"/>
      <c r="D37" s="156">
        <v>3.3000000000000002E-2</v>
      </c>
      <c r="E37" s="156"/>
      <c r="F37" s="156">
        <v>6.9000000000000006E-2</v>
      </c>
      <c r="G37" s="156"/>
      <c r="H37" s="156">
        <v>2.7E-2</v>
      </c>
      <c r="I37" s="156"/>
    </row>
    <row r="38" spans="1:11" ht="15" customHeight="1">
      <c r="A38" s="155" t="s">
        <v>3</v>
      </c>
      <c r="B38" s="156">
        <v>0.04</v>
      </c>
      <c r="C38" s="156"/>
      <c r="D38" s="156">
        <v>5.1999999999999998E-2</v>
      </c>
      <c r="E38" s="156"/>
      <c r="F38" s="156">
        <v>6.0999999999999999E-2</v>
      </c>
      <c r="G38" s="156"/>
      <c r="H38" s="156">
        <v>2.7E-2</v>
      </c>
      <c r="I38" s="156"/>
    </row>
    <row r="39" spans="1:11" ht="15" customHeight="1">
      <c r="A39" s="155" t="s">
        <v>4</v>
      </c>
      <c r="B39" s="156">
        <v>2.7E-2</v>
      </c>
      <c r="C39" s="156"/>
      <c r="D39" s="156">
        <v>4.7E-2</v>
      </c>
      <c r="E39" s="156"/>
      <c r="F39" s="156">
        <v>5.6000000000000001E-2</v>
      </c>
      <c r="G39" s="156"/>
      <c r="H39" s="156">
        <v>2.5000000000000001E-2</v>
      </c>
      <c r="I39" s="156"/>
    </row>
    <row r="40" spans="1:11" ht="15" customHeight="1">
      <c r="A40" s="155" t="s">
        <v>5</v>
      </c>
      <c r="B40" s="156">
        <v>3.7999999999999999E-2</v>
      </c>
      <c r="C40" s="156"/>
      <c r="D40" s="156">
        <v>4.4999999999999998E-2</v>
      </c>
      <c r="E40" s="156"/>
      <c r="F40" s="156">
        <v>5.3999999999999999E-2</v>
      </c>
      <c r="G40" s="156"/>
      <c r="H40" s="156">
        <v>3.3000000000000002E-2</v>
      </c>
      <c r="I40" s="156"/>
    </row>
    <row r="41" spans="1:11" ht="15" customHeight="1">
      <c r="A41" s="155" t="s">
        <v>6</v>
      </c>
      <c r="B41" s="156">
        <v>4.4999999999999998E-2</v>
      </c>
      <c r="C41" s="156"/>
      <c r="D41" s="156">
        <v>7.1999999999999995E-2</v>
      </c>
      <c r="E41" s="156"/>
      <c r="F41" s="156">
        <v>4.9000000000000002E-2</v>
      </c>
      <c r="G41" s="156"/>
      <c r="H41" s="156">
        <v>1.7000000000000001E-2</v>
      </c>
      <c r="I41" s="156"/>
    </row>
    <row r="42" spans="1:11" ht="15" customHeight="1">
      <c r="A42" s="161">
        <v>1998</v>
      </c>
      <c r="B42" s="156">
        <v>4.4999999999999998E-2</v>
      </c>
      <c r="C42" s="156"/>
      <c r="D42" s="156">
        <v>5.8000000000000003E-2</v>
      </c>
      <c r="E42" s="156"/>
      <c r="F42" s="156">
        <v>4.4999999999999998E-2</v>
      </c>
      <c r="G42" s="156"/>
      <c r="H42" s="156">
        <v>1.6E-2</v>
      </c>
      <c r="I42" s="156"/>
      <c r="J42" s="158"/>
      <c r="K42" s="159"/>
    </row>
    <row r="43" spans="1:11" ht="15" customHeight="1">
      <c r="A43" s="161">
        <v>1999</v>
      </c>
      <c r="B43" s="156">
        <v>4.7E-2</v>
      </c>
      <c r="C43" s="156"/>
      <c r="D43" s="156">
        <v>4.3999999999999997E-2</v>
      </c>
      <c r="E43" s="156"/>
      <c r="F43" s="156">
        <v>4.2000000000000003E-2</v>
      </c>
      <c r="G43" s="156"/>
      <c r="H43" s="156">
        <v>2.7E-2</v>
      </c>
      <c r="I43" s="156"/>
    </row>
    <row r="44" spans="1:11" ht="15" customHeight="1">
      <c r="A44" s="161">
        <v>2000</v>
      </c>
      <c r="B44" s="156">
        <v>4.1000000000000002E-2</v>
      </c>
      <c r="C44" s="156"/>
      <c r="D44" s="156">
        <v>3.9E-2</v>
      </c>
      <c r="E44" s="156"/>
      <c r="F44" s="156">
        <v>0.04</v>
      </c>
      <c r="G44" s="156"/>
      <c r="H44" s="156">
        <v>3.4000000000000002E-2</v>
      </c>
      <c r="I44" s="156"/>
    </row>
    <row r="45" spans="1:11" ht="15" customHeight="1">
      <c r="A45" s="161">
        <v>2001</v>
      </c>
      <c r="B45" s="156">
        <v>0.01</v>
      </c>
      <c r="C45" s="156"/>
      <c r="D45" s="156">
        <v>-3.1E-2</v>
      </c>
      <c r="E45" s="156"/>
      <c r="F45" s="156">
        <v>4.7E-2</v>
      </c>
      <c r="G45" s="156"/>
      <c r="H45" s="156">
        <v>1.6E-2</v>
      </c>
      <c r="I45" s="156"/>
    </row>
    <row r="46" spans="1:11" ht="15" customHeight="1">
      <c r="A46" s="155"/>
      <c r="B46" s="156"/>
      <c r="C46" s="156"/>
      <c r="D46" s="156"/>
      <c r="E46" s="156"/>
      <c r="F46" s="156"/>
      <c r="G46" s="156"/>
      <c r="H46" s="156"/>
      <c r="I46" s="156"/>
    </row>
    <row r="47" spans="1:11" ht="15" customHeight="1">
      <c r="A47" s="300" t="s">
        <v>154</v>
      </c>
      <c r="B47" s="300"/>
      <c r="C47" s="300"/>
      <c r="D47" s="300"/>
      <c r="E47" s="300"/>
      <c r="F47" s="300"/>
      <c r="G47" s="300"/>
      <c r="H47" s="300"/>
      <c r="I47" s="300"/>
      <c r="J47" s="146"/>
    </row>
    <row r="48" spans="1:11" ht="15" customHeight="1">
      <c r="A48" s="161">
        <v>2002</v>
      </c>
      <c r="B48" s="156">
        <v>1.7999999999999999E-2</v>
      </c>
      <c r="C48" s="156"/>
      <c r="D48" s="162">
        <v>3.0000000000000001E-3</v>
      </c>
      <c r="E48" s="156"/>
      <c r="F48" s="156">
        <v>5.8000000000000003E-2</v>
      </c>
      <c r="G48" s="156"/>
      <c r="H48" s="162">
        <v>2.4E-2</v>
      </c>
      <c r="I48" s="162"/>
      <c r="J48" s="162"/>
    </row>
    <row r="49" spans="1:10" ht="15" customHeight="1">
      <c r="A49" s="161">
        <v>2003</v>
      </c>
      <c r="B49" s="156">
        <v>2.8000000000000001E-2</v>
      </c>
      <c r="C49" s="156"/>
      <c r="D49" s="162">
        <v>1.2E-2</v>
      </c>
      <c r="E49" s="156"/>
      <c r="F49" s="156">
        <v>0.06</v>
      </c>
      <c r="G49" s="156"/>
      <c r="H49" s="162">
        <v>1.9E-2</v>
      </c>
      <c r="I49" s="162"/>
      <c r="J49" s="162"/>
    </row>
    <row r="50" spans="1:10" ht="15" customHeight="1">
      <c r="A50" s="161">
        <v>2004</v>
      </c>
      <c r="B50" s="156">
        <v>3.7999999999999999E-2</v>
      </c>
      <c r="C50" s="156"/>
      <c r="D50" s="162">
        <v>2.5999999999999999E-2</v>
      </c>
      <c r="E50" s="156"/>
      <c r="F50" s="156">
        <v>5.5E-2</v>
      </c>
      <c r="G50" s="156"/>
      <c r="H50" s="162">
        <v>3.3000000000000002E-2</v>
      </c>
      <c r="I50" s="162"/>
      <c r="J50" s="162"/>
    </row>
    <row r="51" spans="1:10" ht="15" customHeight="1">
      <c r="A51" s="161">
        <v>2005</v>
      </c>
      <c r="B51" s="156">
        <v>3.3000000000000002E-2</v>
      </c>
      <c r="C51" s="156"/>
      <c r="D51" s="162">
        <v>3.3000000000000002E-2</v>
      </c>
      <c r="E51" s="156"/>
      <c r="F51" s="156">
        <v>5.0999999999999997E-2</v>
      </c>
      <c r="G51" s="156"/>
      <c r="H51" s="162">
        <v>3.4000000000000002E-2</v>
      </c>
      <c r="I51" s="162"/>
      <c r="J51" s="162"/>
    </row>
    <row r="52" spans="1:10" ht="15" customHeight="1">
      <c r="A52" s="161">
        <v>2006</v>
      </c>
      <c r="B52" s="156">
        <v>2.7E-2</v>
      </c>
      <c r="C52" s="156"/>
      <c r="D52" s="162">
        <v>2.1999999999999999E-2</v>
      </c>
      <c r="E52" s="156"/>
      <c r="F52" s="156">
        <v>4.5999999999999999E-2</v>
      </c>
      <c r="G52" s="156"/>
      <c r="H52" s="162">
        <v>2.5000000000000001E-2</v>
      </c>
      <c r="I52" s="162"/>
      <c r="J52" s="162"/>
    </row>
    <row r="53" spans="1:10" ht="15" customHeight="1">
      <c r="A53" s="161">
        <v>2007</v>
      </c>
      <c r="B53" s="156">
        <v>1.7999999999999999E-2</v>
      </c>
      <c r="C53" s="156"/>
      <c r="D53" s="162">
        <v>2.5000000000000001E-2</v>
      </c>
      <c r="E53" s="156"/>
      <c r="F53" s="156">
        <v>4.5999999999999999E-2</v>
      </c>
      <c r="G53" s="156"/>
      <c r="H53" s="162">
        <v>4.1000000000000002E-2</v>
      </c>
      <c r="I53" s="162"/>
      <c r="J53" s="162"/>
    </row>
    <row r="54" spans="1:10" ht="15" customHeight="1">
      <c r="A54" s="161">
        <v>2008</v>
      </c>
      <c r="B54" s="156">
        <v>-3.0000000000000001E-3</v>
      </c>
      <c r="C54" s="156"/>
      <c r="D54" s="162">
        <v>-3.5000000000000003E-2</v>
      </c>
      <c r="E54" s="156"/>
      <c r="F54" s="156">
        <v>5.8000000000000003E-2</v>
      </c>
      <c r="G54" s="156"/>
      <c r="H54" s="162">
        <v>1E-3</v>
      </c>
      <c r="I54" s="162"/>
      <c r="J54" s="162"/>
    </row>
    <row r="55" spans="1:10" ht="15" customHeight="1">
      <c r="A55" s="163">
        <v>2009</v>
      </c>
      <c r="B55" s="164">
        <v>-2.8000000000000001E-2</v>
      </c>
      <c r="C55" s="164"/>
      <c r="D55" s="165">
        <v>-0.115</v>
      </c>
      <c r="E55" s="164"/>
      <c r="F55" s="164">
        <v>9.2999999999999999E-2</v>
      </c>
      <c r="G55" s="164"/>
      <c r="H55" s="165">
        <v>2.7E-2</v>
      </c>
      <c r="I55" s="165"/>
      <c r="J55" s="165"/>
    </row>
    <row r="56" spans="1:10" ht="15" customHeight="1">
      <c r="A56" s="163"/>
      <c r="B56" s="164"/>
      <c r="C56" s="164"/>
      <c r="D56" s="165"/>
      <c r="E56" s="164"/>
      <c r="F56" s="164"/>
      <c r="G56" s="164"/>
      <c r="H56" s="165"/>
      <c r="I56" s="165"/>
      <c r="J56" s="165"/>
    </row>
    <row r="57" spans="1:10" ht="15" customHeight="1">
      <c r="A57" s="298" t="s">
        <v>155</v>
      </c>
      <c r="B57" s="298"/>
      <c r="C57" s="298"/>
      <c r="D57" s="298"/>
      <c r="E57" s="298"/>
      <c r="F57" s="298"/>
      <c r="G57" s="298"/>
      <c r="H57" s="298"/>
      <c r="I57" s="298"/>
      <c r="J57" s="165"/>
    </row>
    <row r="58" spans="1:10" ht="15" customHeight="1">
      <c r="A58" s="163">
        <v>2010</v>
      </c>
      <c r="B58" s="164">
        <v>2.5000000000000001E-2</v>
      </c>
      <c r="C58" s="164"/>
      <c r="D58" s="165">
        <v>5.5E-2</v>
      </c>
      <c r="E58" s="164"/>
      <c r="F58" s="164">
        <v>9.6000000000000002E-2</v>
      </c>
      <c r="G58" s="164"/>
      <c r="H58" s="165">
        <v>1.4999999999999999E-2</v>
      </c>
      <c r="I58" s="165"/>
    </row>
    <row r="59" spans="1:10" ht="15" customHeight="1">
      <c r="A59" s="163">
        <v>2011</v>
      </c>
      <c r="B59" s="164">
        <v>1.6E-2</v>
      </c>
      <c r="C59" s="164"/>
      <c r="D59" s="165">
        <v>3.1E-2</v>
      </c>
      <c r="E59" s="164"/>
      <c r="F59" s="164">
        <v>8.8999999999999996E-2</v>
      </c>
      <c r="G59" s="164"/>
      <c r="H59" s="165">
        <v>0.03</v>
      </c>
      <c r="I59" s="165"/>
    </row>
    <row r="60" spans="1:10" ht="15" customHeight="1">
      <c r="A60" s="163">
        <v>2012</v>
      </c>
      <c r="B60" s="164">
        <v>2.1999999999999999E-2</v>
      </c>
      <c r="C60" s="164"/>
      <c r="D60" s="165">
        <v>2.9000000000000001E-2</v>
      </c>
      <c r="E60" s="164"/>
      <c r="F60" s="164">
        <v>8.1000000000000003E-2</v>
      </c>
      <c r="G60" s="164"/>
      <c r="H60" s="165">
        <v>1.7000000000000001E-2</v>
      </c>
      <c r="I60" s="165"/>
    </row>
    <row r="61" spans="1:10" ht="15" customHeight="1">
      <c r="A61" s="163">
        <v>2013</v>
      </c>
      <c r="B61" s="164">
        <v>1.7000000000000001E-2</v>
      </c>
      <c r="C61" s="164"/>
      <c r="D61" s="165">
        <v>0.02</v>
      </c>
      <c r="E61" s="164"/>
      <c r="F61" s="164">
        <v>7.3999999999999996E-2</v>
      </c>
      <c r="G61" s="164"/>
      <c r="H61" s="165">
        <v>1.4999999999999999E-2</v>
      </c>
      <c r="I61" s="165"/>
    </row>
    <row r="62" spans="1:10" ht="15" customHeight="1">
      <c r="A62" s="163">
        <v>2014</v>
      </c>
      <c r="B62" s="164">
        <v>2.4E-2</v>
      </c>
      <c r="C62" s="164"/>
      <c r="D62" s="165">
        <v>3.1E-2</v>
      </c>
      <c r="E62" s="164"/>
      <c r="F62" s="164">
        <v>6.2E-2</v>
      </c>
      <c r="G62" s="164"/>
      <c r="H62" s="165">
        <v>8.0000000000000002E-3</v>
      </c>
      <c r="I62" s="165"/>
    </row>
    <row r="63" spans="1:10" ht="15" customHeight="1">
      <c r="A63" s="163">
        <v>2015</v>
      </c>
      <c r="B63" s="164">
        <v>2.5999999999999999E-2</v>
      </c>
      <c r="C63" s="164"/>
      <c r="D63" s="165">
        <v>-7.0000000000000001E-3</v>
      </c>
      <c r="E63" s="164"/>
      <c r="F63" s="164">
        <v>5.2999999999999999E-2</v>
      </c>
      <c r="G63" s="164"/>
      <c r="H63" s="165">
        <v>7.0000000000000001E-3</v>
      </c>
      <c r="I63" s="165"/>
    </row>
    <row r="64" spans="1:10" ht="15" customHeight="1">
      <c r="A64" s="163">
        <v>2016</v>
      </c>
      <c r="B64" s="164">
        <v>1.6E-2</v>
      </c>
      <c r="C64" s="164"/>
      <c r="D64" s="165">
        <v>-1.2E-2</v>
      </c>
      <c r="E64" s="164"/>
      <c r="F64" s="164">
        <v>4.9000000000000002E-2</v>
      </c>
      <c r="G64" s="164"/>
      <c r="H64" s="165">
        <v>2.1000000000000001E-2</v>
      </c>
      <c r="I64" s="165"/>
    </row>
    <row r="65" spans="1:10" ht="15" customHeight="1">
      <c r="A65" s="163">
        <v>2017</v>
      </c>
      <c r="B65" s="164"/>
      <c r="C65" s="164"/>
      <c r="D65" s="165"/>
      <c r="E65" s="164"/>
      <c r="F65" s="164"/>
      <c r="G65" s="164"/>
      <c r="H65" s="165"/>
      <c r="I65" s="165"/>
    </row>
    <row r="66" spans="1:10" ht="15" customHeight="1">
      <c r="A66" s="163" t="s">
        <v>371</v>
      </c>
      <c r="B66" s="164">
        <v>1.2E-2</v>
      </c>
      <c r="C66" s="164"/>
      <c r="D66" s="165">
        <v>6.0000000000000001E-3</v>
      </c>
      <c r="E66" s="164"/>
      <c r="F66" s="164">
        <v>4.5999999999999999E-2</v>
      </c>
      <c r="G66" s="164"/>
      <c r="H66" s="165">
        <v>1.6E-2</v>
      </c>
      <c r="I66" s="165"/>
    </row>
    <row r="67" spans="1:10" ht="15" customHeight="1" thickBot="1">
      <c r="A67" s="166"/>
      <c r="B67" s="167"/>
      <c r="C67" s="167"/>
      <c r="D67" s="167"/>
      <c r="E67" s="167"/>
      <c r="F67" s="167"/>
      <c r="G67" s="167"/>
      <c r="H67" s="167"/>
      <c r="I67" s="167"/>
    </row>
    <row r="68" spans="1:10" ht="15" customHeight="1" thickTop="1">
      <c r="A68" s="154"/>
      <c r="B68" s="164"/>
      <c r="C68" s="164"/>
      <c r="D68" s="164"/>
      <c r="E68" s="164"/>
      <c r="F68" s="164"/>
      <c r="G68" s="164"/>
      <c r="H68" s="164"/>
      <c r="I68" s="164"/>
      <c r="J68" s="154"/>
    </row>
    <row r="69" spans="1:10">
      <c r="A69" s="145" t="s">
        <v>156</v>
      </c>
      <c r="J69" s="154"/>
    </row>
    <row r="70" spans="1:10">
      <c r="J70" s="154"/>
    </row>
    <row r="71" spans="1:10">
      <c r="A71" s="145" t="s">
        <v>376</v>
      </c>
      <c r="J71" s="154"/>
    </row>
    <row r="72" spans="1:10">
      <c r="J72" s="154"/>
    </row>
    <row r="73" spans="1:10">
      <c r="A73" s="145" t="s">
        <v>375</v>
      </c>
      <c r="B73" s="156"/>
      <c r="C73" s="156"/>
      <c r="D73" s="156"/>
      <c r="E73" s="156"/>
      <c r="F73" s="156"/>
      <c r="G73" s="156"/>
      <c r="H73" s="156"/>
      <c r="I73" s="156"/>
    </row>
    <row r="74" spans="1:10">
      <c r="A74" s="145" t="s">
        <v>382</v>
      </c>
      <c r="B74" s="156"/>
      <c r="C74" s="156"/>
      <c r="D74" s="156"/>
      <c r="E74" s="156"/>
      <c r="F74" s="156"/>
      <c r="G74" s="156"/>
      <c r="H74" s="156"/>
      <c r="I74" s="156"/>
    </row>
    <row r="75" spans="1:10">
      <c r="B75" s="156"/>
      <c r="C75" s="156"/>
      <c r="D75" s="156"/>
      <c r="E75" s="156"/>
      <c r="F75" s="156"/>
      <c r="G75" s="156"/>
      <c r="H75" s="156"/>
      <c r="I75" s="156"/>
    </row>
  </sheetData>
  <mergeCells count="6">
    <mergeCell ref="A57:I57"/>
    <mergeCell ref="A6:I6"/>
    <mergeCell ref="A14:I14"/>
    <mergeCell ref="A24:I24"/>
    <mergeCell ref="A35:I35"/>
    <mergeCell ref="A47:I47"/>
  </mergeCells>
  <printOptions horizontalCentered="1" verticalCentered="1"/>
  <pageMargins left="0.5" right="0.5" top="0.5" bottom="0.5" header="0.5" footer="0.5"/>
  <pageSetup scale="59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95"/>
  <sheetViews>
    <sheetView showOutlineSymbols="0" zoomScale="75" zoomScaleNormal="75" workbookViewId="0">
      <selection activeCell="P2" sqref="P2"/>
    </sheetView>
  </sheetViews>
  <sheetFormatPr defaultColWidth="9.77734375" defaultRowHeight="15"/>
  <cols>
    <col min="1" max="1" width="27.109375" style="13" customWidth="1"/>
    <col min="2" max="6" width="9.77734375" style="13"/>
    <col min="7" max="7" width="9.77734375" style="122"/>
    <col min="8" max="16384" width="9.77734375" style="13"/>
  </cols>
  <sheetData>
    <row r="1" spans="1:18" ht="15.75">
      <c r="P1" s="1" t="str">
        <f>+'DCP-12, P 1'!S1</f>
        <v>Exh. DCP-12</v>
      </c>
    </row>
    <row r="2" spans="1:18" ht="15.75">
      <c r="P2" s="137" t="s">
        <v>304</v>
      </c>
    </row>
    <row r="3" spans="1:18" ht="15.75">
      <c r="N3" s="1"/>
      <c r="O3" s="1"/>
      <c r="P3" s="1" t="s">
        <v>103</v>
      </c>
    </row>
    <row r="4" spans="1:18" ht="15.75">
      <c r="N4" s="1"/>
      <c r="O4" s="1"/>
      <c r="P4" s="1"/>
    </row>
    <row r="6" spans="1:18" ht="20.25">
      <c r="A6" s="2" t="str">
        <f>'DCP-12, P 1'!A6</f>
        <v>PROXY COMPANIES</v>
      </c>
      <c r="B6" s="2"/>
      <c r="C6" s="2"/>
      <c r="D6" s="2"/>
      <c r="E6" s="2"/>
      <c r="F6" s="2"/>
      <c r="G6" s="123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8" ht="20.25">
      <c r="A7" s="2" t="s">
        <v>50</v>
      </c>
      <c r="B7" s="2"/>
      <c r="C7" s="2"/>
      <c r="D7" s="2"/>
      <c r="E7" s="2"/>
      <c r="F7" s="2"/>
      <c r="G7" s="123"/>
      <c r="H7" s="2"/>
      <c r="I7" s="2"/>
      <c r="J7" s="2"/>
      <c r="K7" s="2"/>
      <c r="L7" s="2"/>
      <c r="M7" s="2"/>
      <c r="N7" s="2"/>
      <c r="O7" s="2"/>
      <c r="P7" s="2"/>
      <c r="Q7" s="2"/>
    </row>
    <row r="10" spans="1:18" ht="15.75" thickBot="1">
      <c r="R10" s="37"/>
    </row>
    <row r="11" spans="1:18" ht="15.75" thickTop="1">
      <c r="A11" s="14"/>
      <c r="B11" s="14"/>
      <c r="C11" s="14"/>
      <c r="D11" s="14"/>
      <c r="E11" s="14"/>
      <c r="F11" s="14"/>
      <c r="G11" s="12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8" ht="15.75">
      <c r="A12" s="1"/>
      <c r="B12" s="209"/>
      <c r="C12" s="209"/>
      <c r="D12" s="209"/>
      <c r="E12" s="209"/>
      <c r="F12" s="209"/>
      <c r="G12" s="186"/>
      <c r="H12" s="209"/>
      <c r="I12" s="209"/>
      <c r="J12" s="209"/>
      <c r="K12" s="209"/>
      <c r="L12" s="209"/>
      <c r="M12" s="209"/>
      <c r="N12" s="209"/>
      <c r="O12" s="209"/>
      <c r="P12" s="209"/>
      <c r="Q12" s="209" t="s">
        <v>120</v>
      </c>
      <c r="R12" s="1" t="s">
        <v>272</v>
      </c>
    </row>
    <row r="13" spans="1:18" ht="15.75">
      <c r="A13" s="209" t="s">
        <v>18</v>
      </c>
      <c r="B13" s="209">
        <v>2002</v>
      </c>
      <c r="C13" s="209">
        <v>2003</v>
      </c>
      <c r="D13" s="209">
        <v>2004</v>
      </c>
      <c r="E13" s="209">
        <v>2005</v>
      </c>
      <c r="F13" s="209">
        <v>2006</v>
      </c>
      <c r="G13" s="209">
        <v>2007</v>
      </c>
      <c r="H13" s="209">
        <v>2008</v>
      </c>
      <c r="I13" s="209">
        <v>2009</v>
      </c>
      <c r="J13" s="209">
        <v>2010</v>
      </c>
      <c r="K13" s="209">
        <v>2011</v>
      </c>
      <c r="L13" s="209">
        <v>2012</v>
      </c>
      <c r="M13" s="209">
        <v>2013</v>
      </c>
      <c r="N13" s="209">
        <v>2014</v>
      </c>
      <c r="O13" s="209">
        <v>2015</v>
      </c>
      <c r="P13" s="209">
        <v>2016</v>
      </c>
      <c r="Q13" s="209" t="str">
        <f>'DCP-12, P 1'!Q13</f>
        <v>Average</v>
      </c>
      <c r="R13" s="209" t="str">
        <f>'DCP-12, P 1'!R13</f>
        <v>Average</v>
      </c>
    </row>
    <row r="14" spans="1:18" ht="15.75" thickBot="1">
      <c r="B14" s="5"/>
      <c r="C14" s="5"/>
      <c r="D14" s="5"/>
      <c r="E14" s="5"/>
      <c r="F14" s="5"/>
      <c r="G14" s="11"/>
      <c r="H14" s="5"/>
      <c r="I14" s="5"/>
      <c r="J14" s="5"/>
      <c r="K14" s="5"/>
      <c r="L14" s="5"/>
      <c r="M14" s="196"/>
      <c r="N14" s="196"/>
      <c r="O14" s="196"/>
      <c r="P14" s="196"/>
      <c r="Q14" s="5"/>
      <c r="R14" s="37"/>
    </row>
    <row r="15" spans="1:18" ht="15.75" thickTop="1">
      <c r="A15" s="14"/>
      <c r="B15" s="16"/>
      <c r="C15" s="16"/>
      <c r="D15" s="16"/>
      <c r="E15" s="16"/>
      <c r="F15" s="16"/>
      <c r="G15" s="125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8">
      <c r="B16" s="5"/>
      <c r="C16" s="5"/>
      <c r="D16" s="5"/>
      <c r="E16" s="5"/>
      <c r="F16" s="5"/>
      <c r="G16" s="11"/>
      <c r="H16" s="5"/>
      <c r="I16" s="5"/>
      <c r="J16" s="5"/>
      <c r="K16" s="5"/>
      <c r="L16" s="5"/>
      <c r="M16" s="196"/>
      <c r="N16" s="196"/>
      <c r="O16" s="196"/>
      <c r="P16" s="196"/>
      <c r="Q16" s="5"/>
    </row>
    <row r="17" spans="1:18" ht="15.75">
      <c r="A17" s="24" t="str">
        <f>'DCP-12, P 1'!A17</f>
        <v>Parcell Proxy Group</v>
      </c>
      <c r="B17" s="5"/>
      <c r="C17" s="5"/>
      <c r="D17" s="5"/>
      <c r="E17" s="5"/>
      <c r="F17" s="5"/>
      <c r="G17" s="11"/>
      <c r="H17" s="5"/>
      <c r="I17" s="5"/>
      <c r="J17" s="5"/>
      <c r="K17" s="5"/>
      <c r="L17" s="5"/>
      <c r="M17" s="196"/>
      <c r="N17" s="196"/>
      <c r="O17" s="196"/>
      <c r="P17" s="196"/>
      <c r="Q17" s="5"/>
    </row>
    <row r="18" spans="1:18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98"/>
    </row>
    <row r="19" spans="1:18">
      <c r="A19" s="13" t="str">
        <f>+'DCP-12, P 1'!A19</f>
        <v>ALLETE</v>
      </c>
      <c r="B19" s="11"/>
      <c r="C19" s="11"/>
      <c r="D19" s="11"/>
      <c r="E19" s="11">
        <v>2.12</v>
      </c>
      <c r="F19" s="11">
        <v>2.19</v>
      </c>
      <c r="G19" s="11">
        <v>1.95</v>
      </c>
      <c r="H19" s="11">
        <v>1.56</v>
      </c>
      <c r="I19" s="11">
        <v>1.1299999999999999</v>
      </c>
      <c r="J19" s="11">
        <v>1.27</v>
      </c>
      <c r="K19" s="11">
        <v>1.38</v>
      </c>
      <c r="L19" s="11">
        <v>1.36</v>
      </c>
      <c r="M19" s="11">
        <v>1.52</v>
      </c>
      <c r="N19" s="11">
        <v>1.51</v>
      </c>
      <c r="O19" s="11">
        <v>1.46</v>
      </c>
      <c r="P19" s="11">
        <v>1.53</v>
      </c>
      <c r="Q19" s="11"/>
      <c r="R19" s="98">
        <f>AVERAGE(I19:P19)</f>
        <v>1.3949999999999998</v>
      </c>
    </row>
    <row r="20" spans="1:18">
      <c r="A20" s="13" t="str">
        <f>+'DCP-12, P 1'!A20</f>
        <v>Alliant Energy</v>
      </c>
      <c r="B20" s="11">
        <v>1.1000000000000001</v>
      </c>
      <c r="C20" s="11">
        <v>0.97</v>
      </c>
      <c r="D20" s="11">
        <v>1.2</v>
      </c>
      <c r="E20" s="11">
        <v>1.31</v>
      </c>
      <c r="F20" s="11">
        <v>1.55</v>
      </c>
      <c r="G20" s="11">
        <v>1.73</v>
      </c>
      <c r="H20" s="11">
        <v>1.31</v>
      </c>
      <c r="I20" s="11">
        <v>1.03</v>
      </c>
      <c r="J20" s="11">
        <v>1.31</v>
      </c>
      <c r="K20" s="11">
        <v>1.47</v>
      </c>
      <c r="L20" s="11">
        <v>1.61</v>
      </c>
      <c r="M20" s="11">
        <v>1.69</v>
      </c>
      <c r="N20" s="11">
        <v>1.97</v>
      </c>
      <c r="O20" s="11">
        <v>1.96</v>
      </c>
      <c r="P20" s="11">
        <v>2.14</v>
      </c>
      <c r="Q20" s="11">
        <f>AVERAGE(B20:H20)</f>
        <v>1.31</v>
      </c>
      <c r="R20" s="98">
        <f t="shared" ref="R20:R34" si="0">AVERAGE(I20:P20)</f>
        <v>1.6475</v>
      </c>
    </row>
    <row r="21" spans="1:18">
      <c r="A21" s="13" t="str">
        <f>+'DCP-12, P 1'!A21</f>
        <v>Ameren Corp</v>
      </c>
      <c r="B21" s="11">
        <v>1.63</v>
      </c>
      <c r="C21" s="11">
        <v>1.62</v>
      </c>
      <c r="D21" s="11">
        <v>1.61</v>
      </c>
      <c r="E21" s="11">
        <v>1.72</v>
      </c>
      <c r="F21" s="11">
        <v>1.64</v>
      </c>
      <c r="G21" s="11">
        <v>1.59</v>
      </c>
      <c r="H21" s="11">
        <v>1.22</v>
      </c>
      <c r="I21" s="11">
        <v>0.83</v>
      </c>
      <c r="J21" s="11">
        <v>0.81</v>
      </c>
      <c r="K21" s="11">
        <v>0.92</v>
      </c>
      <c r="L21" s="11">
        <v>1.06</v>
      </c>
      <c r="M21" s="11">
        <v>1.25</v>
      </c>
      <c r="N21" s="11">
        <v>1.52</v>
      </c>
      <c r="O21" s="11">
        <v>1.49</v>
      </c>
      <c r="P21" s="11">
        <v>1.65</v>
      </c>
      <c r="Q21" s="11">
        <f t="shared" ref="Q21:Q34" si="1">AVERAGE(B21:H21)</f>
        <v>1.5757142857142858</v>
      </c>
      <c r="R21" s="98">
        <f t="shared" si="0"/>
        <v>1.1912500000000001</v>
      </c>
    </row>
    <row r="22" spans="1:18">
      <c r="A22" s="13" t="str">
        <f>+'DCP-12, P 1'!A22</f>
        <v>Avista</v>
      </c>
      <c r="B22" s="11">
        <v>0.85</v>
      </c>
      <c r="C22" s="11">
        <v>0.94</v>
      </c>
      <c r="D22" s="11">
        <v>1.1100000000000001</v>
      </c>
      <c r="E22" s="11">
        <v>1.1499999999999999</v>
      </c>
      <c r="F22" s="11">
        <v>1.35</v>
      </c>
      <c r="G22" s="11">
        <v>1.27</v>
      </c>
      <c r="H22" s="11">
        <v>1.1000000000000001</v>
      </c>
      <c r="I22" s="11">
        <v>0.94</v>
      </c>
      <c r="J22" s="11">
        <v>1.06</v>
      </c>
      <c r="K22" s="11">
        <v>1.19</v>
      </c>
      <c r="L22" s="11">
        <v>1.23</v>
      </c>
      <c r="M22" s="11">
        <v>1.25</v>
      </c>
      <c r="N22" s="11">
        <v>1.43</v>
      </c>
      <c r="O22" s="11">
        <v>1.41</v>
      </c>
      <c r="P22" s="11">
        <v>1.58</v>
      </c>
      <c r="Q22" s="11">
        <f t="shared" si="1"/>
        <v>1.1099999999999999</v>
      </c>
      <c r="R22" s="98">
        <f t="shared" si="0"/>
        <v>1.26125</v>
      </c>
    </row>
    <row r="23" spans="1:18">
      <c r="A23" s="13" t="str">
        <f>+'DCP-12, P 1'!A23</f>
        <v>Black Hills Corp</v>
      </c>
      <c r="B23" s="11">
        <v>1.43</v>
      </c>
      <c r="C23" s="11">
        <v>1.34</v>
      </c>
      <c r="D23" s="11">
        <v>1.34</v>
      </c>
      <c r="E23" s="11">
        <v>1.65</v>
      </c>
      <c r="F23" s="11">
        <v>1.53</v>
      </c>
      <c r="G23" s="11">
        <v>1.64</v>
      </c>
      <c r="H23" s="11">
        <v>1.24</v>
      </c>
      <c r="I23" s="11">
        <v>0.77</v>
      </c>
      <c r="J23" s="11">
        <v>1.08</v>
      </c>
      <c r="K23" s="11">
        <v>1.0900000000000001</v>
      </c>
      <c r="L23" s="11">
        <v>1.21</v>
      </c>
      <c r="M23" s="11">
        <v>1.61</v>
      </c>
      <c r="N23" s="11">
        <v>1.81</v>
      </c>
      <c r="O23" s="11">
        <v>1.52</v>
      </c>
      <c r="P23" s="11">
        <v>1.86</v>
      </c>
      <c r="Q23" s="11">
        <f t="shared" si="1"/>
        <v>1.4528571428571428</v>
      </c>
      <c r="R23" s="98">
        <f t="shared" si="0"/>
        <v>1.3687499999999999</v>
      </c>
    </row>
    <row r="24" spans="1:18">
      <c r="A24" s="13" t="str">
        <f>+'DCP-12, P 1'!A24</f>
        <v>El Paso Electric</v>
      </c>
      <c r="B24" s="11">
        <v>1.4</v>
      </c>
      <c r="C24" s="11">
        <v>1.2</v>
      </c>
      <c r="D24" s="11">
        <v>1.48</v>
      </c>
      <c r="E24" s="11">
        <v>1.76</v>
      </c>
      <c r="F24" s="11">
        <v>1.79</v>
      </c>
      <c r="G24" s="11">
        <v>1.79</v>
      </c>
      <c r="H24" s="11">
        <v>1.34</v>
      </c>
      <c r="I24" s="11">
        <v>1.02</v>
      </c>
      <c r="J24" s="11">
        <v>1.34</v>
      </c>
      <c r="K24" s="11">
        <v>1.64</v>
      </c>
      <c r="L24" s="11">
        <v>1.63</v>
      </c>
      <c r="M24" s="11">
        <v>1.61</v>
      </c>
      <c r="N24" s="11">
        <v>1.58</v>
      </c>
      <c r="O24" s="11">
        <v>1.52</v>
      </c>
      <c r="P24" s="11">
        <v>1.67</v>
      </c>
      <c r="Q24" s="11">
        <f t="shared" si="1"/>
        <v>1.5371428571428571</v>
      </c>
      <c r="R24" s="98">
        <f t="shared" si="0"/>
        <v>1.50125</v>
      </c>
    </row>
    <row r="25" spans="1:18">
      <c r="A25" s="13" t="str">
        <f>+'DCP-12, P 1'!A25</f>
        <v>Hawaiian Electric Industries</v>
      </c>
      <c r="B25" s="11">
        <v>1.53</v>
      </c>
      <c r="C25" s="11">
        <v>1.51</v>
      </c>
      <c r="D25" s="11">
        <v>1.79</v>
      </c>
      <c r="E25" s="11">
        <v>1.81</v>
      </c>
      <c r="F25" s="11">
        <v>1.92</v>
      </c>
      <c r="G25" s="11">
        <v>1.66</v>
      </c>
      <c r="H25" s="11">
        <v>1.66</v>
      </c>
      <c r="I25" s="11">
        <v>1.1299999999999999</v>
      </c>
      <c r="J25" s="11">
        <v>1.4</v>
      </c>
      <c r="K25" s="11">
        <v>1.5</v>
      </c>
      <c r="L25" s="11">
        <v>1.64</v>
      </c>
      <c r="M25" s="11">
        <v>1.56</v>
      </c>
      <c r="N25" s="11">
        <v>1.67</v>
      </c>
      <c r="O25" s="11">
        <v>1.75</v>
      </c>
      <c r="P25" s="11">
        <v>1.69</v>
      </c>
      <c r="Q25" s="11">
        <f t="shared" si="1"/>
        <v>1.6971428571428573</v>
      </c>
      <c r="R25" s="98">
        <f t="shared" si="0"/>
        <v>1.5424999999999998</v>
      </c>
    </row>
    <row r="26" spans="1:18">
      <c r="A26" s="13" t="str">
        <f>+'DCP-12, P 1'!A26</f>
        <v>IDACORP</v>
      </c>
      <c r="B26" s="11">
        <v>1.34</v>
      </c>
      <c r="C26" s="11">
        <v>1.1200000000000001</v>
      </c>
      <c r="D26" s="11">
        <v>1.25</v>
      </c>
      <c r="E26" s="11">
        <v>1.22</v>
      </c>
      <c r="F26" s="11">
        <v>1.39</v>
      </c>
      <c r="G26" s="11">
        <v>1.32</v>
      </c>
      <c r="H26" s="11">
        <v>1.04</v>
      </c>
      <c r="I26" s="11">
        <v>0.94</v>
      </c>
      <c r="J26" s="11">
        <v>1.1299999999999999</v>
      </c>
      <c r="K26" s="11">
        <v>1.19</v>
      </c>
      <c r="L26" s="11">
        <v>1.23</v>
      </c>
      <c r="M26" s="11">
        <v>1.36</v>
      </c>
      <c r="N26" s="11">
        <v>1.59</v>
      </c>
      <c r="O26" s="11">
        <v>1.58</v>
      </c>
      <c r="P26" s="11">
        <v>1.77</v>
      </c>
      <c r="Q26" s="11">
        <f t="shared" si="1"/>
        <v>1.24</v>
      </c>
      <c r="R26" s="98">
        <f t="shared" si="0"/>
        <v>1.3487499999999999</v>
      </c>
    </row>
    <row r="27" spans="1:18">
      <c r="A27" s="13" t="str">
        <f>+'DCP-12, P 1'!A27</f>
        <v>Northwestern Corp</v>
      </c>
      <c r="B27" s="11"/>
      <c r="C27" s="11"/>
      <c r="D27" s="11"/>
      <c r="E27" s="11"/>
      <c r="F27" s="11">
        <v>1.6</v>
      </c>
      <c r="G27" s="11">
        <v>1.47</v>
      </c>
      <c r="H27" s="11">
        <v>1.0900000000000001</v>
      </c>
      <c r="I27" s="11">
        <v>1.05</v>
      </c>
      <c r="J27" s="11">
        <v>1.22</v>
      </c>
      <c r="K27" s="11">
        <v>1.38</v>
      </c>
      <c r="L27" s="11">
        <v>1.46</v>
      </c>
      <c r="M27" s="11">
        <v>1.59</v>
      </c>
      <c r="N27" s="11">
        <v>1.74</v>
      </c>
      <c r="O27" s="11">
        <v>1.67</v>
      </c>
      <c r="P27" s="11">
        <v>1.71</v>
      </c>
      <c r="Q27" s="11"/>
      <c r="R27" s="98">
        <f t="shared" si="0"/>
        <v>1.4775</v>
      </c>
    </row>
    <row r="28" spans="1:18">
      <c r="A28" s="13" t="str">
        <f>+'DCP-12, P 1'!A28</f>
        <v>OGE Energy Corp</v>
      </c>
      <c r="B28" s="11">
        <v>1.47</v>
      </c>
      <c r="C28" s="11">
        <v>1.54</v>
      </c>
      <c r="D28" s="11">
        <v>1.78</v>
      </c>
      <c r="E28" s="11">
        <v>1.87</v>
      </c>
      <c r="F28" s="11">
        <v>2.0499999999999998</v>
      </c>
      <c r="G28" s="11">
        <v>1.97</v>
      </c>
      <c r="H28" s="11">
        <v>1.45</v>
      </c>
      <c r="I28" s="11">
        <v>1.39</v>
      </c>
      <c r="J28" s="11">
        <v>1.8</v>
      </c>
      <c r="K28" s="11">
        <v>1.97</v>
      </c>
      <c r="L28" s="11">
        <v>2.04</v>
      </c>
      <c r="M28" s="11">
        <v>2.31</v>
      </c>
      <c r="N28" s="11">
        <v>2.2799999999999998</v>
      </c>
      <c r="O28" s="11">
        <v>1.84</v>
      </c>
      <c r="P28" s="11">
        <v>1.7</v>
      </c>
      <c r="Q28" s="11">
        <f t="shared" si="1"/>
        <v>1.7328571428571429</v>
      </c>
      <c r="R28" s="98">
        <f t="shared" si="0"/>
        <v>1.9162499999999998</v>
      </c>
    </row>
    <row r="29" spans="1:18">
      <c r="A29" s="13" t="str">
        <f>+'DCP-12, P 1'!A29</f>
        <v>Otter Tail Corp</v>
      </c>
      <c r="B29" s="11">
        <v>2.4500000000000002</v>
      </c>
      <c r="C29" s="11">
        <v>2.09</v>
      </c>
      <c r="D29" s="11">
        <v>1.85</v>
      </c>
      <c r="E29" s="11">
        <v>1.83</v>
      </c>
      <c r="F29" s="11">
        <v>1.78</v>
      </c>
      <c r="G29" s="11">
        <v>2</v>
      </c>
      <c r="H29" s="11">
        <v>1.67</v>
      </c>
      <c r="I29" s="11">
        <v>1.08</v>
      </c>
      <c r="J29" s="11">
        <v>1.2</v>
      </c>
      <c r="K29" s="11">
        <v>1.23</v>
      </c>
      <c r="L29" s="11">
        <v>1.52</v>
      </c>
      <c r="M29" s="11">
        <v>1.96</v>
      </c>
      <c r="N29" s="11">
        <v>1.96</v>
      </c>
      <c r="O29" s="11">
        <v>1.86</v>
      </c>
      <c r="P29" s="11">
        <v>2.0699999999999998</v>
      </c>
      <c r="Q29" s="11">
        <f t="shared" si="1"/>
        <v>1.9528571428571428</v>
      </c>
      <c r="R29" s="98">
        <f t="shared" si="0"/>
        <v>1.6099999999999999</v>
      </c>
    </row>
    <row r="30" spans="1:18">
      <c r="A30" s="13" t="str">
        <f>+'DCP-12, P 1'!A30</f>
        <v>Pinnacle West Capital Corp</v>
      </c>
      <c r="B30" s="11">
        <v>1.1599999999999999</v>
      </c>
      <c r="C30" s="11">
        <v>1.1399999999999999</v>
      </c>
      <c r="D30" s="11">
        <v>1.3</v>
      </c>
      <c r="E30" s="11">
        <v>1.3</v>
      </c>
      <c r="F30" s="11">
        <v>1.29</v>
      </c>
      <c r="G30" s="11">
        <v>1.27</v>
      </c>
      <c r="H30" s="11">
        <v>1</v>
      </c>
      <c r="I30" s="11">
        <v>0.9</v>
      </c>
      <c r="J30" s="11">
        <v>1.1299999999999999</v>
      </c>
      <c r="K30" s="11">
        <v>1.25</v>
      </c>
      <c r="L30" s="11">
        <v>1.41</v>
      </c>
      <c r="M30" s="11">
        <v>1.53</v>
      </c>
      <c r="N30" s="11">
        <v>1.58</v>
      </c>
      <c r="O30" s="11">
        <v>1.6</v>
      </c>
      <c r="P30" s="11">
        <v>1.72</v>
      </c>
      <c r="Q30" s="11">
        <f t="shared" si="1"/>
        <v>1.2085714285714284</v>
      </c>
      <c r="R30" s="98">
        <f t="shared" si="0"/>
        <v>1.3900000000000001</v>
      </c>
    </row>
    <row r="31" spans="1:18">
      <c r="A31" s="13" t="str">
        <f>+'DCP-12, P 1'!A31</f>
        <v>Portland General Electric</v>
      </c>
      <c r="B31" s="11"/>
      <c r="C31" s="11"/>
      <c r="D31" s="11"/>
      <c r="E31" s="11"/>
      <c r="F31" s="11">
        <v>1.53</v>
      </c>
      <c r="G31" s="11">
        <v>1.4</v>
      </c>
      <c r="H31" s="11">
        <v>1.01</v>
      </c>
      <c r="I31" s="11">
        <v>0.83</v>
      </c>
      <c r="J31" s="11">
        <v>0.97</v>
      </c>
      <c r="K31" s="11">
        <v>1.0900000000000001</v>
      </c>
      <c r="L31" s="11">
        <v>1.17</v>
      </c>
      <c r="M31" s="11">
        <v>1.31</v>
      </c>
      <c r="N31" s="11">
        <v>1.45</v>
      </c>
      <c r="O31" s="11">
        <v>1.48</v>
      </c>
      <c r="P31" s="11">
        <v>1.55</v>
      </c>
      <c r="Q31" s="11"/>
      <c r="R31" s="98">
        <f t="shared" si="0"/>
        <v>1.23125</v>
      </c>
    </row>
    <row r="32" spans="1:18">
      <c r="A32" s="13" t="str">
        <f>+'DCP-12, P 1'!A32</f>
        <v>PNM Resources</v>
      </c>
      <c r="B32" s="11">
        <v>0.95</v>
      </c>
      <c r="C32" s="11">
        <v>0.93</v>
      </c>
      <c r="D32" s="11">
        <v>1.24</v>
      </c>
      <c r="E32" s="11">
        <v>1.47</v>
      </c>
      <c r="F32" s="11">
        <v>1.34</v>
      </c>
      <c r="G32" s="11">
        <v>1.25</v>
      </c>
      <c r="H32" s="11">
        <v>0.72</v>
      </c>
      <c r="I32" s="11">
        <v>0.5</v>
      </c>
      <c r="J32" s="11">
        <v>0.68</v>
      </c>
      <c r="K32" s="11">
        <v>0.86</v>
      </c>
      <c r="L32" s="11">
        <v>1</v>
      </c>
      <c r="M32" s="11">
        <v>1.0900000000000001</v>
      </c>
      <c r="N32" s="11">
        <v>1.27</v>
      </c>
      <c r="O32" s="11">
        <v>1.29</v>
      </c>
      <c r="P32" s="11">
        <v>1.56</v>
      </c>
      <c r="Q32" s="11">
        <f t="shared" si="1"/>
        <v>1.1285714285714286</v>
      </c>
      <c r="R32" s="98">
        <f t="shared" si="0"/>
        <v>1.03125</v>
      </c>
    </row>
    <row r="33" spans="1:18">
      <c r="A33" s="13" t="str">
        <f>+'DCP-12, P 1'!A33</f>
        <v>SCANA Corp.</v>
      </c>
      <c r="B33" s="98">
        <v>1.37</v>
      </c>
      <c r="C33" s="98">
        <v>1.58</v>
      </c>
      <c r="D33" s="98">
        <v>1.71</v>
      </c>
      <c r="E33" s="98">
        <v>1.79</v>
      </c>
      <c r="F33" s="98">
        <v>1.67</v>
      </c>
      <c r="G33" s="98">
        <v>1.58</v>
      </c>
      <c r="H33" s="98">
        <v>1.41</v>
      </c>
      <c r="I33" s="98">
        <v>1.21</v>
      </c>
      <c r="J33" s="98">
        <v>1.34</v>
      </c>
      <c r="K33" s="98">
        <v>1.35</v>
      </c>
      <c r="L33" s="98">
        <v>1.52</v>
      </c>
      <c r="M33" s="98">
        <v>1.54</v>
      </c>
      <c r="N33" s="98">
        <v>1.6</v>
      </c>
      <c r="O33" s="98">
        <v>1.58</v>
      </c>
      <c r="P33" s="11">
        <v>1.74</v>
      </c>
      <c r="Q33" s="11">
        <f t="shared" si="1"/>
        <v>1.5871428571428574</v>
      </c>
      <c r="R33" s="98">
        <f t="shared" si="0"/>
        <v>1.4850000000000001</v>
      </c>
    </row>
    <row r="34" spans="1:18">
      <c r="A34" s="13" t="str">
        <f>+'DCP-12, P 1'!A34</f>
        <v>Vectren</v>
      </c>
      <c r="B34" s="11">
        <v>1.74</v>
      </c>
      <c r="C34" s="11">
        <v>1.7</v>
      </c>
      <c r="D34" s="11">
        <v>1.75</v>
      </c>
      <c r="E34" s="11">
        <v>1.85</v>
      </c>
      <c r="F34" s="11">
        <v>1.79</v>
      </c>
      <c r="G34" s="11">
        <v>1.75</v>
      </c>
      <c r="H34" s="11">
        <v>1.57</v>
      </c>
      <c r="I34" s="11">
        <v>1.33</v>
      </c>
      <c r="J34" s="11">
        <v>1.42</v>
      </c>
      <c r="K34" s="11">
        <v>1.53</v>
      </c>
      <c r="L34" s="11">
        <v>1.6</v>
      </c>
      <c r="M34" s="11">
        <v>1.8</v>
      </c>
      <c r="N34" s="11">
        <v>2.16</v>
      </c>
      <c r="O34" s="11">
        <v>2.1800000000000002</v>
      </c>
      <c r="P34" s="11">
        <v>2.2200000000000002</v>
      </c>
      <c r="Q34" s="11">
        <f t="shared" si="1"/>
        <v>1.7357142857142855</v>
      </c>
      <c r="R34" s="98">
        <f t="shared" si="0"/>
        <v>1.78</v>
      </c>
    </row>
    <row r="35" spans="1:18">
      <c r="A35" s="3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35"/>
    </row>
    <row r="36" spans="1:18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8" ht="15.75">
      <c r="A37" s="13" t="str">
        <f>'DCP-12, P 1'!A37</f>
        <v>Average</v>
      </c>
      <c r="B37" s="11">
        <f>AVERAGE(B19:B34)</f>
        <v>1.416923076923077</v>
      </c>
      <c r="C37" s="11">
        <f t="shared" ref="C37:P37" si="2">AVERAGE(C19:C34)</f>
        <v>1.3599999999999999</v>
      </c>
      <c r="D37" s="11">
        <f t="shared" si="2"/>
        <v>1.4930769230769232</v>
      </c>
      <c r="E37" s="11">
        <f t="shared" si="2"/>
        <v>1.6321428571428576</v>
      </c>
      <c r="F37" s="11">
        <f t="shared" si="2"/>
        <v>1.6506250000000002</v>
      </c>
      <c r="G37" s="11">
        <f t="shared" si="2"/>
        <v>1.6025</v>
      </c>
      <c r="H37" s="11">
        <f t="shared" si="2"/>
        <v>1.2743749999999998</v>
      </c>
      <c r="I37" s="11">
        <f t="shared" si="2"/>
        <v>1.0050000000000003</v>
      </c>
      <c r="J37" s="11">
        <f t="shared" si="2"/>
        <v>1.1975000000000002</v>
      </c>
      <c r="K37" s="11">
        <f t="shared" si="2"/>
        <v>1.3150000000000002</v>
      </c>
      <c r="L37" s="11">
        <f t="shared" si="2"/>
        <v>1.4181250000000001</v>
      </c>
      <c r="M37" s="11">
        <f t="shared" si="2"/>
        <v>1.56125</v>
      </c>
      <c r="N37" s="11">
        <f t="shared" si="2"/>
        <v>1.6950000000000001</v>
      </c>
      <c r="O37" s="11">
        <f t="shared" si="2"/>
        <v>1.6368749999999999</v>
      </c>
      <c r="P37" s="11">
        <f t="shared" si="2"/>
        <v>1.7599999999999996</v>
      </c>
      <c r="Q37" s="186">
        <f>AVERAGE(Q19:Q34)</f>
        <v>1.4821978021978022</v>
      </c>
      <c r="R37" s="186">
        <f>AVERAGE(R19:R34)</f>
        <v>1.4485937500000001</v>
      </c>
    </row>
    <row r="38" spans="1:18">
      <c r="A38" s="35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56"/>
      <c r="R38" s="35"/>
    </row>
    <row r="39" spans="1:18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1"/>
    </row>
    <row r="40" spans="1:18" ht="15.75">
      <c r="A40" s="13" t="str">
        <f>'DCP-12, P 1'!A40</f>
        <v>Median</v>
      </c>
      <c r="B40" s="98">
        <f>MEDIAN(B19:B34)</f>
        <v>1.4</v>
      </c>
      <c r="C40" s="98">
        <f t="shared" ref="C40:P40" si="3">MEDIAN(C19:C34)</f>
        <v>1.34</v>
      </c>
      <c r="D40" s="98">
        <f t="shared" si="3"/>
        <v>1.48</v>
      </c>
      <c r="E40" s="98">
        <f t="shared" si="3"/>
        <v>1.74</v>
      </c>
      <c r="F40" s="98">
        <f t="shared" si="3"/>
        <v>1.62</v>
      </c>
      <c r="G40" s="98">
        <f t="shared" si="3"/>
        <v>1.615</v>
      </c>
      <c r="H40" s="98">
        <f t="shared" si="3"/>
        <v>1.2749999999999999</v>
      </c>
      <c r="I40" s="98">
        <f t="shared" si="3"/>
        <v>1.0249999999999999</v>
      </c>
      <c r="J40" s="98">
        <f t="shared" si="3"/>
        <v>1.21</v>
      </c>
      <c r="K40" s="98">
        <f t="shared" si="3"/>
        <v>1.3</v>
      </c>
      <c r="L40" s="98">
        <f t="shared" si="3"/>
        <v>1.4350000000000001</v>
      </c>
      <c r="M40" s="98">
        <f t="shared" si="3"/>
        <v>1.55</v>
      </c>
      <c r="N40" s="98">
        <f t="shared" si="3"/>
        <v>1.5950000000000002</v>
      </c>
      <c r="O40" s="98">
        <f t="shared" si="3"/>
        <v>1.58</v>
      </c>
      <c r="P40" s="98">
        <f t="shared" si="3"/>
        <v>1.7050000000000001</v>
      </c>
      <c r="Q40" s="186">
        <f>AVERAGE(B40:H40)</f>
        <v>1.4957142857142858</v>
      </c>
      <c r="R40" s="186">
        <f>AVERAGE(I40:P40)</f>
        <v>1.425</v>
      </c>
    </row>
    <row r="41" spans="1:18" ht="15.75">
      <c r="A41" s="35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11"/>
      <c r="R41" s="35"/>
    </row>
    <row r="42" spans="1:18" ht="15.75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62"/>
    </row>
    <row r="43" spans="1:18" ht="15.75">
      <c r="A43" s="24" t="str">
        <f>+'DCP-12, P 1'!A43</f>
        <v>Morin Proxy Group</v>
      </c>
      <c r="B43" s="11"/>
      <c r="C43" s="11"/>
      <c r="D43" s="11"/>
      <c r="E43" s="11"/>
      <c r="F43" s="11"/>
      <c r="G43" s="11"/>
      <c r="H43" s="6"/>
      <c r="I43" s="6"/>
      <c r="J43" s="6"/>
      <c r="K43" s="6"/>
      <c r="L43" s="6"/>
      <c r="M43" s="6"/>
      <c r="N43" s="6"/>
      <c r="O43" s="6"/>
      <c r="P43" s="6"/>
      <c r="Q43" s="11"/>
    </row>
    <row r="44" spans="1:18">
      <c r="B44" s="11"/>
      <c r="C44" s="11"/>
      <c r="D44" s="11"/>
      <c r="E44" s="11"/>
      <c r="F44" s="11"/>
      <c r="G44" s="11"/>
      <c r="H44" s="6"/>
      <c r="I44" s="6"/>
      <c r="J44" s="6"/>
      <c r="K44" s="6"/>
      <c r="L44" s="6"/>
      <c r="M44" s="6"/>
      <c r="N44" s="6"/>
      <c r="O44" s="6"/>
      <c r="P44" s="6"/>
      <c r="Q44" s="11"/>
    </row>
    <row r="45" spans="1:18">
      <c r="A45" s="13" t="str">
        <f>+'DCP-12, P 1'!A45</f>
        <v>Alliant Energy</v>
      </c>
      <c r="B45" s="11">
        <f t="shared" ref="B45:P45" si="4">+B20</f>
        <v>1.1000000000000001</v>
      </c>
      <c r="C45" s="11">
        <f t="shared" si="4"/>
        <v>0.97</v>
      </c>
      <c r="D45" s="11">
        <f t="shared" si="4"/>
        <v>1.2</v>
      </c>
      <c r="E45" s="11">
        <f t="shared" si="4"/>
        <v>1.31</v>
      </c>
      <c r="F45" s="11">
        <f t="shared" si="4"/>
        <v>1.55</v>
      </c>
      <c r="G45" s="11">
        <f t="shared" si="4"/>
        <v>1.73</v>
      </c>
      <c r="H45" s="11">
        <f t="shared" si="4"/>
        <v>1.31</v>
      </c>
      <c r="I45" s="11">
        <f t="shared" si="4"/>
        <v>1.03</v>
      </c>
      <c r="J45" s="11">
        <f t="shared" si="4"/>
        <v>1.31</v>
      </c>
      <c r="K45" s="11">
        <f t="shared" si="4"/>
        <v>1.47</v>
      </c>
      <c r="L45" s="11">
        <f t="shared" si="4"/>
        <v>1.61</v>
      </c>
      <c r="M45" s="11">
        <f t="shared" si="4"/>
        <v>1.69</v>
      </c>
      <c r="N45" s="11">
        <f t="shared" si="4"/>
        <v>1.97</v>
      </c>
      <c r="O45" s="11">
        <f t="shared" si="4"/>
        <v>1.96</v>
      </c>
      <c r="P45" s="11">
        <f t="shared" si="4"/>
        <v>2.14</v>
      </c>
      <c r="Q45" s="11">
        <f>AVERAGE(B45:H45)</f>
        <v>1.31</v>
      </c>
      <c r="R45" s="98">
        <f>AVERAGE(I45:P45)</f>
        <v>1.6475</v>
      </c>
    </row>
    <row r="46" spans="1:18">
      <c r="A46" s="13" t="str">
        <f>+'DCP-12, P 1'!A46</f>
        <v>Ameren Corp</v>
      </c>
      <c r="B46" s="11">
        <f t="shared" ref="B46:P46" si="5">+B21</f>
        <v>1.63</v>
      </c>
      <c r="C46" s="11">
        <f t="shared" si="5"/>
        <v>1.62</v>
      </c>
      <c r="D46" s="11">
        <f t="shared" si="5"/>
        <v>1.61</v>
      </c>
      <c r="E46" s="11">
        <f t="shared" si="5"/>
        <v>1.72</v>
      </c>
      <c r="F46" s="11">
        <f t="shared" si="5"/>
        <v>1.64</v>
      </c>
      <c r="G46" s="11">
        <f t="shared" si="5"/>
        <v>1.59</v>
      </c>
      <c r="H46" s="11">
        <f t="shared" si="5"/>
        <v>1.22</v>
      </c>
      <c r="I46" s="11">
        <f t="shared" si="5"/>
        <v>0.83</v>
      </c>
      <c r="J46" s="11">
        <f t="shared" si="5"/>
        <v>0.81</v>
      </c>
      <c r="K46" s="11">
        <f t="shared" si="5"/>
        <v>0.92</v>
      </c>
      <c r="L46" s="11">
        <f t="shared" si="5"/>
        <v>1.06</v>
      </c>
      <c r="M46" s="11">
        <f t="shared" si="5"/>
        <v>1.25</v>
      </c>
      <c r="N46" s="11">
        <f t="shared" si="5"/>
        <v>1.52</v>
      </c>
      <c r="O46" s="11">
        <f t="shared" si="5"/>
        <v>1.49</v>
      </c>
      <c r="P46" s="11">
        <f t="shared" si="5"/>
        <v>1.65</v>
      </c>
      <c r="Q46" s="11">
        <f t="shared" ref="Q46:Q62" si="6">AVERAGE(B46:H46)</f>
        <v>1.5757142857142858</v>
      </c>
      <c r="R46" s="98">
        <f t="shared" ref="R46:R62" si="7">AVERAGE(I46:P46)</f>
        <v>1.1912500000000001</v>
      </c>
    </row>
    <row r="47" spans="1:18">
      <c r="A47" s="13" t="str">
        <f>+'DCP-12, P 1'!A47</f>
        <v>Avista Corp</v>
      </c>
      <c r="B47" s="11">
        <f t="shared" ref="B47:O47" si="8">+B22</f>
        <v>0.85</v>
      </c>
      <c r="C47" s="11">
        <f t="shared" si="8"/>
        <v>0.94</v>
      </c>
      <c r="D47" s="11">
        <f t="shared" si="8"/>
        <v>1.1100000000000001</v>
      </c>
      <c r="E47" s="11">
        <f t="shared" si="8"/>
        <v>1.1499999999999999</v>
      </c>
      <c r="F47" s="11">
        <f t="shared" si="8"/>
        <v>1.35</v>
      </c>
      <c r="G47" s="11">
        <f t="shared" si="8"/>
        <v>1.27</v>
      </c>
      <c r="H47" s="11">
        <f t="shared" si="8"/>
        <v>1.1000000000000001</v>
      </c>
      <c r="I47" s="11">
        <f t="shared" si="8"/>
        <v>0.94</v>
      </c>
      <c r="J47" s="11">
        <f t="shared" si="8"/>
        <v>1.06</v>
      </c>
      <c r="K47" s="11">
        <f t="shared" si="8"/>
        <v>1.19</v>
      </c>
      <c r="L47" s="11">
        <f t="shared" si="8"/>
        <v>1.23</v>
      </c>
      <c r="M47" s="11">
        <f t="shared" si="8"/>
        <v>1.25</v>
      </c>
      <c r="N47" s="11">
        <f t="shared" si="8"/>
        <v>1.43</v>
      </c>
      <c r="O47" s="11">
        <f t="shared" si="8"/>
        <v>1.41</v>
      </c>
      <c r="P47" s="11">
        <f>+P22</f>
        <v>1.58</v>
      </c>
      <c r="Q47" s="11">
        <f t="shared" si="6"/>
        <v>1.1099999999999999</v>
      </c>
      <c r="R47" s="98">
        <f t="shared" si="7"/>
        <v>1.26125</v>
      </c>
    </row>
    <row r="48" spans="1:18">
      <c r="A48" s="13" t="str">
        <f>+'DCP-12, P 1'!A48</f>
        <v>CenterPoint Energy</v>
      </c>
      <c r="B48" s="11">
        <v>1.1599999999999999</v>
      </c>
      <c r="C48" s="11">
        <v>1.42</v>
      </c>
      <c r="D48" s="11">
        <v>2.36</v>
      </c>
      <c r="E48" s="11">
        <v>3.29</v>
      </c>
      <c r="F48" s="11">
        <v>3.12</v>
      </c>
      <c r="G48" s="11">
        <v>3.3</v>
      </c>
      <c r="H48" s="11">
        <v>2.2400000000000002</v>
      </c>
      <c r="I48" s="11">
        <v>1.87</v>
      </c>
      <c r="J48" s="11">
        <v>1.58</v>
      </c>
      <c r="K48" s="11">
        <v>2.1</v>
      </c>
      <c r="L48" s="11">
        <v>2</v>
      </c>
      <c r="M48" s="11">
        <v>2.23</v>
      </c>
      <c r="N48" s="11">
        <v>2.27</v>
      </c>
      <c r="O48" s="11">
        <v>2.13</v>
      </c>
      <c r="P48" s="11">
        <v>2.57</v>
      </c>
      <c r="Q48" s="11">
        <f t="shared" si="6"/>
        <v>2.4128571428571428</v>
      </c>
      <c r="R48" s="98">
        <f t="shared" si="7"/>
        <v>2.09375</v>
      </c>
    </row>
    <row r="49" spans="1:18">
      <c r="A49" s="13" t="str">
        <f>+'DCP-12, P 1'!A49</f>
        <v>Chesapeake Utilities</v>
      </c>
      <c r="B49" s="11">
        <v>1.58</v>
      </c>
      <c r="C49" s="11">
        <v>1.81</v>
      </c>
      <c r="D49" s="11">
        <v>1.81</v>
      </c>
      <c r="E49" s="11">
        <v>2.12</v>
      </c>
      <c r="F49" s="11">
        <v>2.0499999999999998</v>
      </c>
      <c r="G49" s="11">
        <v>1.9</v>
      </c>
      <c r="H49" s="11">
        <v>1.59</v>
      </c>
      <c r="I49" s="11">
        <v>1.41</v>
      </c>
      <c r="J49" s="11">
        <v>1.52</v>
      </c>
      <c r="K49" s="11">
        <v>1.65</v>
      </c>
      <c r="L49" s="11">
        <v>1.71</v>
      </c>
      <c r="M49" s="11">
        <v>1.92</v>
      </c>
      <c r="N49" s="11">
        <v>2.2599999999999998</v>
      </c>
      <c r="O49" s="11">
        <v>2.4</v>
      </c>
      <c r="P49" s="11">
        <v>2.4</v>
      </c>
      <c r="Q49" s="11">
        <f t="shared" si="6"/>
        <v>1.8371428571428574</v>
      </c>
      <c r="R49" s="98">
        <f t="shared" si="7"/>
        <v>1.9087500000000002</v>
      </c>
    </row>
    <row r="50" spans="1:18">
      <c r="A50" s="13" t="str">
        <f>+'DCP-12, P 1'!A50</f>
        <v>CMS Energy</v>
      </c>
      <c r="B50" s="11">
        <v>1.37</v>
      </c>
      <c r="C50" s="11">
        <v>0.8</v>
      </c>
      <c r="D50" s="11">
        <v>0.9</v>
      </c>
      <c r="E50" s="11">
        <v>1.25</v>
      </c>
      <c r="F50" s="11">
        <v>1.42</v>
      </c>
      <c r="G50" s="11">
        <v>1.77</v>
      </c>
      <c r="H50" s="11">
        <v>1.27</v>
      </c>
      <c r="I50" s="11">
        <v>1.17</v>
      </c>
      <c r="J50" s="11">
        <v>1.48</v>
      </c>
      <c r="K50" s="11">
        <v>1.7</v>
      </c>
      <c r="L50" s="11">
        <v>1.92</v>
      </c>
      <c r="M50" s="11">
        <v>2.1800000000000002</v>
      </c>
      <c r="N50" s="11">
        <v>2.39</v>
      </c>
      <c r="O50" s="11">
        <v>2.54</v>
      </c>
      <c r="P50" s="11">
        <v>2.76</v>
      </c>
      <c r="Q50" s="11">
        <f t="shared" si="6"/>
        <v>1.2542857142857142</v>
      </c>
      <c r="R50" s="98">
        <f t="shared" si="7"/>
        <v>2.0175000000000001</v>
      </c>
    </row>
    <row r="51" spans="1:18">
      <c r="A51" s="13" t="str">
        <f>+'DCP-12, P 1'!A51</f>
        <v>Consolidated Edison</v>
      </c>
      <c r="B51" s="11">
        <v>1.44</v>
      </c>
      <c r="C51" s="11">
        <v>1.46</v>
      </c>
      <c r="D51" s="11">
        <v>1.43</v>
      </c>
      <c r="E51" s="11">
        <v>1.54</v>
      </c>
      <c r="F51" s="11">
        <v>1.49</v>
      </c>
      <c r="G51" s="11">
        <v>1.51</v>
      </c>
      <c r="H51" s="11">
        <v>1.23</v>
      </c>
      <c r="I51" s="11">
        <v>1.1000000000000001</v>
      </c>
      <c r="J51" s="11">
        <v>1.24</v>
      </c>
      <c r="K51" s="11">
        <v>1.45</v>
      </c>
      <c r="L51" s="11">
        <v>1.5</v>
      </c>
      <c r="M51" s="11">
        <v>1.44</v>
      </c>
      <c r="N51" s="11">
        <v>1.43</v>
      </c>
      <c r="O51" s="11">
        <v>1.48</v>
      </c>
      <c r="P51" s="11">
        <v>1.59</v>
      </c>
      <c r="Q51" s="11">
        <f t="shared" si="6"/>
        <v>1.4428571428571431</v>
      </c>
      <c r="R51" s="98">
        <f t="shared" si="7"/>
        <v>1.4037500000000001</v>
      </c>
    </row>
    <row r="52" spans="1:18">
      <c r="A52" s="13" t="str">
        <f>+'DCP-12, P 1'!A52</f>
        <v>DTE Energy</v>
      </c>
      <c r="B52" s="11">
        <v>1.45</v>
      </c>
      <c r="C52" s="11">
        <v>1.42</v>
      </c>
      <c r="D52" s="11">
        <v>1.32</v>
      </c>
      <c r="E52" s="11">
        <v>1.4</v>
      </c>
      <c r="F52" s="11">
        <v>1.34</v>
      </c>
      <c r="G52" s="11">
        <v>1.43</v>
      </c>
      <c r="H52" s="11">
        <v>1.01</v>
      </c>
      <c r="I52" s="11">
        <v>0.91</v>
      </c>
      <c r="J52" s="11">
        <v>1.1599999999999999</v>
      </c>
      <c r="K52" s="11">
        <v>1.21</v>
      </c>
      <c r="L52" s="11">
        <v>1.37</v>
      </c>
      <c r="M52" s="11">
        <v>1.53</v>
      </c>
      <c r="N52" s="11">
        <v>1.7</v>
      </c>
      <c r="O52" s="11">
        <v>1.73</v>
      </c>
      <c r="P52" s="11">
        <v>1.8</v>
      </c>
      <c r="Q52" s="11">
        <f t="shared" si="6"/>
        <v>1.3385714285714285</v>
      </c>
      <c r="R52" s="98">
        <f t="shared" si="7"/>
        <v>1.4262500000000002</v>
      </c>
    </row>
    <row r="53" spans="1:18">
      <c r="A53" s="13" t="str">
        <f>+'DCP-12, P 1'!A53</f>
        <v>Eversource Energy</v>
      </c>
      <c r="B53" s="11">
        <v>0.99</v>
      </c>
      <c r="C53" s="11">
        <v>0.95</v>
      </c>
      <c r="D53" s="11">
        <v>1.06</v>
      </c>
      <c r="E53" s="11">
        <v>1.08</v>
      </c>
      <c r="F53" s="11">
        <v>1.31</v>
      </c>
      <c r="G53" s="11">
        <v>1.63</v>
      </c>
      <c r="H53" s="11">
        <v>1.28</v>
      </c>
      <c r="I53" s="11">
        <v>1.1399999999999999</v>
      </c>
      <c r="J53" s="11">
        <v>1.36</v>
      </c>
      <c r="K53" s="11">
        <v>1.5</v>
      </c>
      <c r="L53" s="11">
        <v>1.43</v>
      </c>
      <c r="M53" s="11">
        <v>1.41</v>
      </c>
      <c r="N53" s="11">
        <v>1.58</v>
      </c>
      <c r="O53" s="11">
        <v>1.58</v>
      </c>
      <c r="P53" s="11">
        <v>1.66</v>
      </c>
      <c r="Q53" s="11">
        <f t="shared" si="6"/>
        <v>1.1857142857142857</v>
      </c>
      <c r="R53" s="98">
        <f t="shared" si="7"/>
        <v>1.4575</v>
      </c>
    </row>
    <row r="54" spans="1:18">
      <c r="A54" s="13" t="str">
        <f>+'DCP-12, P 1'!A54</f>
        <v>MGE Energy</v>
      </c>
      <c r="B54" s="98">
        <v>2.14</v>
      </c>
      <c r="C54" s="98">
        <v>2.23</v>
      </c>
      <c r="D54" s="98">
        <v>2.0699999999999998</v>
      </c>
      <c r="E54" s="98">
        <v>2.0699999999999998</v>
      </c>
      <c r="F54" s="98">
        <v>1.91</v>
      </c>
      <c r="G54" s="98">
        <v>1.78</v>
      </c>
      <c r="H54" s="98">
        <v>1.59</v>
      </c>
      <c r="I54" s="98">
        <v>1.54</v>
      </c>
      <c r="J54" s="98">
        <v>1.71</v>
      </c>
      <c r="K54" s="98">
        <v>1.82</v>
      </c>
      <c r="L54" s="98">
        <v>2.0299999999999998</v>
      </c>
      <c r="M54" s="98">
        <v>2.14</v>
      </c>
      <c r="N54" s="98">
        <v>2.27</v>
      </c>
      <c r="O54" s="98">
        <v>2.17</v>
      </c>
      <c r="P54" s="11">
        <v>2.74</v>
      </c>
      <c r="Q54" s="11">
        <f t="shared" si="6"/>
        <v>1.97</v>
      </c>
      <c r="R54" s="98">
        <f t="shared" si="7"/>
        <v>2.0525000000000002</v>
      </c>
    </row>
    <row r="55" spans="1:18">
      <c r="A55" s="13" t="str">
        <f>+'DCP-12, P 1'!A55</f>
        <v>NorthWestern Corp</v>
      </c>
      <c r="B55" s="98"/>
      <c r="C55" s="98"/>
      <c r="D55" s="98"/>
      <c r="E55" s="98"/>
      <c r="F55" s="98">
        <f>+F27</f>
        <v>1.6</v>
      </c>
      <c r="G55" s="98">
        <f t="shared" ref="G55:O55" si="9">+G27</f>
        <v>1.47</v>
      </c>
      <c r="H55" s="98">
        <f t="shared" si="9"/>
        <v>1.0900000000000001</v>
      </c>
      <c r="I55" s="98">
        <f t="shared" si="9"/>
        <v>1.05</v>
      </c>
      <c r="J55" s="98">
        <f t="shared" si="9"/>
        <v>1.22</v>
      </c>
      <c r="K55" s="98">
        <f t="shared" si="9"/>
        <v>1.38</v>
      </c>
      <c r="L55" s="98">
        <f t="shared" si="9"/>
        <v>1.46</v>
      </c>
      <c r="M55" s="98">
        <f t="shared" si="9"/>
        <v>1.59</v>
      </c>
      <c r="N55" s="98">
        <f t="shared" si="9"/>
        <v>1.74</v>
      </c>
      <c r="O55" s="98">
        <f t="shared" si="9"/>
        <v>1.67</v>
      </c>
      <c r="P55" s="11">
        <f>+P27</f>
        <v>1.71</v>
      </c>
      <c r="Q55" s="11"/>
      <c r="R55" s="98">
        <f t="shared" si="7"/>
        <v>1.4775</v>
      </c>
    </row>
    <row r="56" spans="1:18">
      <c r="A56" s="13" t="str">
        <f>+'DCP-12, P 1'!A56</f>
        <v>PG&amp;E Corp</v>
      </c>
      <c r="B56" s="98">
        <v>1.49</v>
      </c>
      <c r="C56" s="98">
        <v>2.0299999999999998</v>
      </c>
      <c r="D56" s="98">
        <v>1.96</v>
      </c>
      <c r="E56" s="98">
        <v>1.79</v>
      </c>
      <c r="F56" s="98">
        <v>2.0099999999999998</v>
      </c>
      <c r="G56" s="98">
        <v>2.0299999999999998</v>
      </c>
      <c r="H56" s="98">
        <v>1.44</v>
      </c>
      <c r="I56" s="98">
        <v>1.49</v>
      </c>
      <c r="J56" s="98">
        <v>1.48</v>
      </c>
      <c r="K56" s="98">
        <v>1.46</v>
      </c>
      <c r="L56" s="98">
        <v>1.45</v>
      </c>
      <c r="M56" s="98">
        <v>1.43</v>
      </c>
      <c r="N56" s="98">
        <v>1.47</v>
      </c>
      <c r="O56" s="98">
        <v>1.61</v>
      </c>
      <c r="P56" s="11">
        <v>1.68</v>
      </c>
      <c r="Q56" s="11">
        <f t="shared" si="6"/>
        <v>1.8214285714285712</v>
      </c>
      <c r="R56" s="98">
        <f t="shared" si="7"/>
        <v>1.5087499999999998</v>
      </c>
    </row>
    <row r="57" spans="1:18">
      <c r="A57" s="13" t="str">
        <f>+'DCP-12, P 1'!A57</f>
        <v>Public Service Enterprise</v>
      </c>
      <c r="B57" s="98">
        <v>1.78</v>
      </c>
      <c r="C57" s="98">
        <v>1.86</v>
      </c>
      <c r="D57" s="98">
        <v>1.91</v>
      </c>
      <c r="E57" s="98">
        <v>2.4500000000000002</v>
      </c>
      <c r="F57" s="98">
        <v>2.67</v>
      </c>
      <c r="G57" s="98">
        <v>3.04</v>
      </c>
      <c r="H57" s="98">
        <v>2.5</v>
      </c>
      <c r="I57" s="98">
        <v>1.77</v>
      </c>
      <c r="J57" s="98">
        <v>1.76</v>
      </c>
      <c r="K57" s="98">
        <v>1.61</v>
      </c>
      <c r="L57" s="98">
        <v>1.54</v>
      </c>
      <c r="M57" s="98">
        <v>1.51</v>
      </c>
      <c r="N57" s="98">
        <v>1.6</v>
      </c>
      <c r="O57" s="98">
        <v>1.63</v>
      </c>
      <c r="P57" s="11">
        <v>1.64</v>
      </c>
      <c r="Q57" s="11">
        <f t="shared" si="6"/>
        <v>2.3157142857142858</v>
      </c>
      <c r="R57" s="98">
        <f t="shared" si="7"/>
        <v>1.6325000000000003</v>
      </c>
    </row>
    <row r="58" spans="1:18">
      <c r="A58" s="13" t="str">
        <f>+'DCP-12, P 1'!A58</f>
        <v>SCANA Corp</v>
      </c>
      <c r="B58" s="98">
        <f>+B33</f>
        <v>1.37</v>
      </c>
      <c r="C58" s="98">
        <f t="shared" ref="C58:P58" si="10">+C33</f>
        <v>1.58</v>
      </c>
      <c r="D58" s="98">
        <f t="shared" si="10"/>
        <v>1.71</v>
      </c>
      <c r="E58" s="98">
        <f t="shared" si="10"/>
        <v>1.79</v>
      </c>
      <c r="F58" s="98">
        <f t="shared" si="10"/>
        <v>1.67</v>
      </c>
      <c r="G58" s="98">
        <f t="shared" si="10"/>
        <v>1.58</v>
      </c>
      <c r="H58" s="98">
        <f t="shared" si="10"/>
        <v>1.41</v>
      </c>
      <c r="I58" s="98">
        <f t="shared" si="10"/>
        <v>1.21</v>
      </c>
      <c r="J58" s="98">
        <f t="shared" si="10"/>
        <v>1.34</v>
      </c>
      <c r="K58" s="98">
        <f t="shared" si="10"/>
        <v>1.35</v>
      </c>
      <c r="L58" s="98">
        <f t="shared" si="10"/>
        <v>1.52</v>
      </c>
      <c r="M58" s="98">
        <f t="shared" si="10"/>
        <v>1.54</v>
      </c>
      <c r="N58" s="98">
        <f t="shared" si="10"/>
        <v>1.6</v>
      </c>
      <c r="O58" s="98">
        <f t="shared" si="10"/>
        <v>1.58</v>
      </c>
      <c r="P58" s="98">
        <f t="shared" si="10"/>
        <v>1.74</v>
      </c>
      <c r="Q58" s="11">
        <f t="shared" si="6"/>
        <v>1.5871428571428574</v>
      </c>
      <c r="R58" s="98">
        <f t="shared" si="7"/>
        <v>1.4850000000000001</v>
      </c>
    </row>
    <row r="59" spans="1:18">
      <c r="A59" s="13" t="str">
        <f>+'DCP-12, P 1'!A59</f>
        <v>Sempra Energy</v>
      </c>
      <c r="B59" s="98">
        <v>1.55</v>
      </c>
      <c r="C59" s="98">
        <v>1.72</v>
      </c>
      <c r="D59" s="98">
        <v>1.78</v>
      </c>
      <c r="E59" s="98">
        <v>1.86</v>
      </c>
      <c r="F59" s="98">
        <v>1.9</v>
      </c>
      <c r="G59" s="98">
        <v>1.94</v>
      </c>
      <c r="H59" s="98">
        <v>1.51</v>
      </c>
      <c r="I59" s="98">
        <v>1.35</v>
      </c>
      <c r="J59" s="98">
        <v>1.36</v>
      </c>
      <c r="K59" s="98">
        <v>1.28</v>
      </c>
      <c r="L59" s="98">
        <v>1.53</v>
      </c>
      <c r="M59" s="98">
        <v>1.87</v>
      </c>
      <c r="N59" s="98">
        <v>2.23</v>
      </c>
      <c r="O59" s="98">
        <v>2.2000000000000002</v>
      </c>
      <c r="P59" s="11">
        <v>2.0299999999999998</v>
      </c>
      <c r="Q59" s="11">
        <f t="shared" si="6"/>
        <v>1.7514285714285713</v>
      </c>
      <c r="R59" s="98">
        <f t="shared" si="7"/>
        <v>1.73125</v>
      </c>
    </row>
    <row r="60" spans="1:18">
      <c r="A60" s="13" t="str">
        <f>+'DCP-12, P 1'!A60</f>
        <v>Vectren Corp</v>
      </c>
      <c r="B60" s="98">
        <f>+B34</f>
        <v>1.74</v>
      </c>
      <c r="C60" s="98">
        <f t="shared" ref="C60:O60" si="11">+C34</f>
        <v>1.7</v>
      </c>
      <c r="D60" s="98">
        <f t="shared" si="11"/>
        <v>1.75</v>
      </c>
      <c r="E60" s="98">
        <f t="shared" si="11"/>
        <v>1.85</v>
      </c>
      <c r="F60" s="98">
        <f t="shared" si="11"/>
        <v>1.79</v>
      </c>
      <c r="G60" s="98">
        <f t="shared" si="11"/>
        <v>1.75</v>
      </c>
      <c r="H60" s="98">
        <f t="shared" si="11"/>
        <v>1.57</v>
      </c>
      <c r="I60" s="98">
        <f t="shared" si="11"/>
        <v>1.33</v>
      </c>
      <c r="J60" s="98">
        <f t="shared" si="11"/>
        <v>1.42</v>
      </c>
      <c r="K60" s="98">
        <f t="shared" si="11"/>
        <v>1.53</v>
      </c>
      <c r="L60" s="98">
        <f t="shared" si="11"/>
        <v>1.6</v>
      </c>
      <c r="M60" s="98">
        <f t="shared" si="11"/>
        <v>1.8</v>
      </c>
      <c r="N60" s="98">
        <f t="shared" si="11"/>
        <v>2.16</v>
      </c>
      <c r="O60" s="98">
        <f t="shared" si="11"/>
        <v>2.1800000000000002</v>
      </c>
      <c r="P60" s="11">
        <f>+P34</f>
        <v>2.2200000000000002</v>
      </c>
      <c r="Q60" s="11">
        <f t="shared" si="6"/>
        <v>1.7357142857142855</v>
      </c>
      <c r="R60" s="98">
        <f t="shared" si="7"/>
        <v>1.78</v>
      </c>
    </row>
    <row r="61" spans="1:18">
      <c r="A61" s="13" t="str">
        <f>+'DCP-12, P 1'!A61</f>
        <v>WEC Energy Group</v>
      </c>
      <c r="B61" s="98">
        <v>1.29</v>
      </c>
      <c r="C61" s="98">
        <v>1.47</v>
      </c>
      <c r="D61" s="98">
        <v>1.56</v>
      </c>
      <c r="E61" s="98">
        <v>1.68</v>
      </c>
      <c r="F61" s="98">
        <v>1.82</v>
      </c>
      <c r="G61" s="98">
        <v>1.79</v>
      </c>
      <c r="H61" s="98">
        <v>1.53</v>
      </c>
      <c r="I61" s="98">
        <v>1.47</v>
      </c>
      <c r="J61" s="98">
        <v>1.71</v>
      </c>
      <c r="K61" s="98">
        <v>1.86</v>
      </c>
      <c r="L61" s="98">
        <v>2.13</v>
      </c>
      <c r="M61" s="98">
        <v>2.23</v>
      </c>
      <c r="N61" s="98">
        <v>2.4900000000000002</v>
      </c>
      <c r="O61" s="98">
        <v>2.19</v>
      </c>
      <c r="P61" s="11">
        <v>2.09</v>
      </c>
      <c r="Q61" s="11">
        <f t="shared" si="6"/>
        <v>1.5914285714285712</v>
      </c>
      <c r="R61" s="98">
        <f t="shared" si="7"/>
        <v>2.0212500000000002</v>
      </c>
    </row>
    <row r="62" spans="1:18">
      <c r="A62" s="13" t="str">
        <f>+'DCP-12, P 1'!A62</f>
        <v>Xcel Energy</v>
      </c>
      <c r="B62" s="98">
        <v>1.1299999999999999</v>
      </c>
      <c r="C62" s="98">
        <v>1.1299999999999999</v>
      </c>
      <c r="D62" s="98">
        <v>1.32</v>
      </c>
      <c r="E62" s="98">
        <v>1.39</v>
      </c>
      <c r="F62" s="98">
        <v>1.5</v>
      </c>
      <c r="G62" s="98">
        <v>1.54</v>
      </c>
      <c r="H62" s="98">
        <v>1.27</v>
      </c>
      <c r="I62" s="98">
        <v>1.21</v>
      </c>
      <c r="J62" s="98">
        <v>1.35</v>
      </c>
      <c r="K62" s="98">
        <v>1.43</v>
      </c>
      <c r="L62" s="98">
        <v>1.56</v>
      </c>
      <c r="M62" s="98">
        <v>1.57</v>
      </c>
      <c r="N62" s="98">
        <v>1.65</v>
      </c>
      <c r="O62" s="98">
        <v>1.71</v>
      </c>
      <c r="P62" s="11">
        <v>1.89</v>
      </c>
      <c r="Q62" s="11">
        <f t="shared" si="6"/>
        <v>1.3257142857142856</v>
      </c>
      <c r="R62" s="98">
        <f t="shared" si="7"/>
        <v>1.5462500000000001</v>
      </c>
    </row>
    <row r="63" spans="1:18">
      <c r="A63" s="3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35"/>
    </row>
    <row r="64" spans="1:18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8" ht="15.75">
      <c r="A65" s="13" t="str">
        <f>'DCP-12, P 1'!A65</f>
        <v>Average</v>
      </c>
      <c r="B65" s="11">
        <f>AVERAGE(B45:B62)</f>
        <v>1.4152941176470588</v>
      </c>
      <c r="C65" s="11">
        <f t="shared" ref="C65:P65" si="12">AVERAGE(C45:C62)</f>
        <v>1.4770588235294113</v>
      </c>
      <c r="D65" s="11">
        <f t="shared" si="12"/>
        <v>1.58</v>
      </c>
      <c r="E65" s="11">
        <f t="shared" si="12"/>
        <v>1.7494117647058822</v>
      </c>
      <c r="F65" s="11">
        <f t="shared" si="12"/>
        <v>1.7855555555555556</v>
      </c>
      <c r="G65" s="11">
        <f t="shared" si="12"/>
        <v>1.8361111111111112</v>
      </c>
      <c r="H65" s="11">
        <f t="shared" si="12"/>
        <v>1.4533333333333336</v>
      </c>
      <c r="I65" s="11">
        <f t="shared" si="12"/>
        <v>1.2677777777777781</v>
      </c>
      <c r="J65" s="11">
        <f t="shared" si="12"/>
        <v>1.3816666666666668</v>
      </c>
      <c r="K65" s="11">
        <f t="shared" si="12"/>
        <v>1.4950000000000001</v>
      </c>
      <c r="L65" s="11">
        <f t="shared" si="12"/>
        <v>1.5916666666666666</v>
      </c>
      <c r="M65" s="11">
        <f t="shared" si="12"/>
        <v>1.6988888888888889</v>
      </c>
      <c r="N65" s="11">
        <f t="shared" si="12"/>
        <v>1.8755555555555554</v>
      </c>
      <c r="O65" s="11">
        <f t="shared" si="12"/>
        <v>1.87</v>
      </c>
      <c r="P65" s="11">
        <f t="shared" si="12"/>
        <v>1.9938888888888888</v>
      </c>
      <c r="Q65" s="186">
        <f>AVERAGE(Q45:Q62)</f>
        <v>1.6215126050420168</v>
      </c>
      <c r="R65" s="186">
        <f>AVERAGE(R45:R62)</f>
        <v>1.6468055555555554</v>
      </c>
    </row>
    <row r="66" spans="1:18">
      <c r="A66" s="35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56"/>
      <c r="R66" s="35"/>
    </row>
    <row r="67" spans="1:18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11"/>
    </row>
    <row r="68" spans="1:18" ht="15.75">
      <c r="A68" s="13" t="str">
        <f>'DCP-12, P 1'!A68</f>
        <v>Median</v>
      </c>
      <c r="B68" s="98">
        <f>MEDIAN(B45:B62)</f>
        <v>1.44</v>
      </c>
      <c r="C68" s="98">
        <f t="shared" ref="C68:P68" si="13">MEDIAN(C45:C62)</f>
        <v>1.47</v>
      </c>
      <c r="D68" s="98">
        <f t="shared" si="13"/>
        <v>1.61</v>
      </c>
      <c r="E68" s="98">
        <f t="shared" si="13"/>
        <v>1.72</v>
      </c>
      <c r="F68" s="98">
        <f t="shared" si="13"/>
        <v>1.6549999999999998</v>
      </c>
      <c r="G68" s="98">
        <f t="shared" si="13"/>
        <v>1.74</v>
      </c>
      <c r="H68" s="98">
        <f t="shared" si="13"/>
        <v>1.3599999999999999</v>
      </c>
      <c r="I68" s="98">
        <f t="shared" si="13"/>
        <v>1.21</v>
      </c>
      <c r="J68" s="98">
        <f t="shared" si="13"/>
        <v>1.36</v>
      </c>
      <c r="K68" s="98">
        <f t="shared" si="13"/>
        <v>1.4649999999999999</v>
      </c>
      <c r="L68" s="98">
        <f t="shared" si="13"/>
        <v>1.5350000000000001</v>
      </c>
      <c r="M68" s="98">
        <f t="shared" si="13"/>
        <v>1.58</v>
      </c>
      <c r="N68" s="98">
        <f t="shared" si="13"/>
        <v>1.72</v>
      </c>
      <c r="O68" s="98">
        <f t="shared" si="13"/>
        <v>1.72</v>
      </c>
      <c r="P68" s="98">
        <f t="shared" si="13"/>
        <v>1.845</v>
      </c>
      <c r="Q68" s="186">
        <f>AVERAGE(B68:H68)</f>
        <v>1.5707142857142855</v>
      </c>
      <c r="R68" s="186">
        <f>AVERAGE(I68:P68)</f>
        <v>1.5543750000000003</v>
      </c>
    </row>
    <row r="69" spans="1:18" ht="15.75" thickBot="1">
      <c r="A69" s="3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37"/>
    </row>
    <row r="70" spans="1:18" ht="15.75" thickTop="1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8">
      <c r="A71" s="13" t="str">
        <f>+'DCP-12, P 1'!A73</f>
        <v>Source:  Calculations made from data contained in Value Line Investment Survey.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8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8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8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8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8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8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8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8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8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78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78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78">
      <c r="A83" s="2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1:78">
      <c r="A84" s="26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</row>
    <row r="85" spans="1:78">
      <c r="A85" s="27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</row>
    <row r="86" spans="1:78">
      <c r="A86" s="2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</row>
    <row r="87" spans="1:78">
      <c r="A87" s="26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</row>
    <row r="88" spans="1:78" ht="15.75">
      <c r="A88" s="2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9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</row>
    <row r="89" spans="1:78">
      <c r="A89" s="2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</row>
    <row r="90" spans="1:78">
      <c r="A90" s="26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</row>
    <row r="91" spans="1:78" ht="15.75">
      <c r="A91" s="27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60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</row>
    <row r="92" spans="1:78">
      <c r="A92" s="27"/>
      <c r="B92" s="27"/>
      <c r="C92" s="27"/>
      <c r="D92" s="27"/>
      <c r="E92" s="27"/>
      <c r="F92" s="27"/>
      <c r="G92" s="126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</row>
    <row r="93" spans="1:78">
      <c r="A93" s="26"/>
      <c r="B93" s="26"/>
      <c r="C93" s="26"/>
      <c r="D93" s="26"/>
      <c r="E93" s="26"/>
      <c r="F93" s="26"/>
      <c r="G93" s="105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</row>
    <row r="94" spans="1:78">
      <c r="A94" s="27"/>
      <c r="B94" s="27"/>
      <c r="C94" s="27"/>
      <c r="D94" s="27"/>
      <c r="E94" s="27"/>
      <c r="F94" s="27"/>
      <c r="G94" s="126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</row>
    <row r="95" spans="1:78">
      <c r="A95" s="27"/>
      <c r="B95" s="27"/>
      <c r="C95" s="27"/>
      <c r="D95" s="27"/>
      <c r="E95" s="27"/>
      <c r="F95" s="27"/>
      <c r="G95" s="126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</row>
  </sheetData>
  <phoneticPr fontId="0" type="noConversion"/>
  <printOptions horizontalCentered="1"/>
  <pageMargins left="0.5" right="0.5" top="0.5" bottom="0.55000000000000004" header="0" footer="0"/>
  <pageSetup scale="49" orientation="landscape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OutlineSymbols="0" zoomScaleNormal="100" workbookViewId="0">
      <selection activeCell="E2" sqref="E2"/>
    </sheetView>
  </sheetViews>
  <sheetFormatPr defaultColWidth="9.77734375" defaultRowHeight="15"/>
  <cols>
    <col min="1" max="1" width="9.77734375" style="25" customWidth="1"/>
    <col min="2" max="2" width="9.6640625" style="25" customWidth="1"/>
    <col min="3" max="3" width="12.77734375" style="25" customWidth="1"/>
    <col min="4" max="4" width="15.77734375" style="25" customWidth="1"/>
    <col min="5" max="5" width="12.77734375" style="25" customWidth="1"/>
    <col min="6" max="6" width="13.77734375" style="25" customWidth="1"/>
    <col min="7" max="7" width="2.77734375" style="25" customWidth="1"/>
    <col min="8" max="16384" width="9.77734375" style="25"/>
  </cols>
  <sheetData>
    <row r="1" spans="2:7" ht="15.75">
      <c r="C1" s="74"/>
      <c r="D1" s="74"/>
      <c r="E1" s="1" t="s">
        <v>302</v>
      </c>
    </row>
    <row r="2" spans="2:7" ht="15.75">
      <c r="E2" s="137" t="s">
        <v>304</v>
      </c>
    </row>
    <row r="3" spans="2:7" ht="15.75">
      <c r="E3" s="1" t="s">
        <v>378</v>
      </c>
    </row>
    <row r="6" spans="2:7" ht="15.95" customHeight="1">
      <c r="B6" s="66"/>
      <c r="C6" s="67"/>
      <c r="D6" s="67"/>
      <c r="E6" s="67"/>
      <c r="F6" s="67"/>
      <c r="G6" s="67"/>
    </row>
    <row r="7" spans="2:7" ht="20.25">
      <c r="B7" s="66" t="s">
        <v>52</v>
      </c>
      <c r="C7" s="67"/>
      <c r="D7" s="67"/>
      <c r="E7" s="67"/>
      <c r="F7" s="67"/>
      <c r="G7" s="67"/>
    </row>
    <row r="8" spans="2:7" ht="20.25">
      <c r="B8" s="66" t="s">
        <v>53</v>
      </c>
      <c r="C8" s="67"/>
      <c r="D8" s="67"/>
      <c r="E8" s="67"/>
      <c r="F8" s="67"/>
      <c r="G8" s="67"/>
    </row>
    <row r="9" spans="2:7" ht="20.25">
      <c r="B9" s="2" t="s">
        <v>280</v>
      </c>
      <c r="C9" s="67"/>
      <c r="D9" s="67"/>
      <c r="E9" s="67"/>
      <c r="F9" s="67"/>
      <c r="G9" s="67"/>
    </row>
    <row r="11" spans="2:7" ht="15.75" thickBot="1">
      <c r="B11" s="213"/>
      <c r="C11" s="213"/>
      <c r="D11" s="213"/>
      <c r="E11" s="213"/>
      <c r="F11" s="213"/>
      <c r="G11" s="213"/>
    </row>
    <row r="12" spans="2:7" ht="15.75" thickTop="1">
      <c r="B12" s="93"/>
      <c r="C12" s="93"/>
      <c r="D12" s="93"/>
      <c r="E12" s="93"/>
      <c r="F12" s="93"/>
      <c r="G12" s="93"/>
    </row>
    <row r="13" spans="2:7" ht="15.75">
      <c r="B13" s="212"/>
      <c r="C13" s="212"/>
      <c r="D13" s="212" t="s">
        <v>55</v>
      </c>
      <c r="E13" s="212"/>
      <c r="F13" s="212" t="s">
        <v>57</v>
      </c>
      <c r="G13" s="212"/>
    </row>
    <row r="14" spans="2:7" ht="15.75">
      <c r="B14" s="212" t="s">
        <v>0</v>
      </c>
      <c r="C14" s="212"/>
      <c r="D14" s="212" t="s">
        <v>56</v>
      </c>
      <c r="E14" s="212"/>
      <c r="F14" s="212" t="s">
        <v>58</v>
      </c>
      <c r="G14" s="212"/>
    </row>
    <row r="15" spans="2:7">
      <c r="B15" s="214"/>
      <c r="C15" s="214"/>
      <c r="D15" s="214"/>
      <c r="E15" s="214"/>
      <c r="F15" s="214"/>
      <c r="G15" s="214"/>
    </row>
    <row r="16" spans="2:7">
      <c r="B16" s="68"/>
      <c r="C16" s="68"/>
      <c r="D16" s="63"/>
      <c r="E16" s="68"/>
      <c r="F16" s="77"/>
      <c r="G16" s="68"/>
    </row>
    <row r="17" spans="2:7">
      <c r="B17" s="68">
        <v>2002</v>
      </c>
      <c r="C17" s="68"/>
      <c r="D17" s="63">
        <v>8.3599999999999994E-2</v>
      </c>
      <c r="E17" s="68"/>
      <c r="F17" s="77">
        <v>2.95</v>
      </c>
      <c r="G17" s="68"/>
    </row>
    <row r="18" spans="2:7">
      <c r="B18" s="68"/>
      <c r="C18" s="68"/>
      <c r="D18" s="63"/>
      <c r="E18" s="68"/>
      <c r="F18" s="77"/>
      <c r="G18" s="68"/>
    </row>
    <row r="19" spans="2:7">
      <c r="B19" s="68">
        <v>2003</v>
      </c>
      <c r="C19" s="68"/>
      <c r="D19" s="63">
        <v>0.14149999999999999</v>
      </c>
      <c r="E19" s="68"/>
      <c r="F19" s="77">
        <v>2.78</v>
      </c>
      <c r="G19" s="68"/>
    </row>
    <row r="20" spans="2:7">
      <c r="B20" s="68"/>
      <c r="C20" s="68"/>
      <c r="D20" s="63"/>
      <c r="E20" s="68"/>
      <c r="F20" s="77"/>
      <c r="G20" s="68"/>
    </row>
    <row r="21" spans="2:7">
      <c r="B21" s="68">
        <v>2004</v>
      </c>
      <c r="C21" s="68"/>
      <c r="D21" s="63">
        <v>0.14979999999999999</v>
      </c>
      <c r="E21" s="68"/>
      <c r="F21" s="77">
        <v>2.91</v>
      </c>
      <c r="G21" s="68"/>
    </row>
    <row r="22" spans="2:7">
      <c r="B22" s="68"/>
      <c r="C22" s="68"/>
      <c r="D22" s="63"/>
      <c r="E22" s="68"/>
      <c r="F22" s="77"/>
      <c r="G22" s="68"/>
    </row>
    <row r="23" spans="2:7">
      <c r="B23" s="68">
        <v>2005</v>
      </c>
      <c r="C23" s="68"/>
      <c r="D23" s="63">
        <v>0.16120000000000001</v>
      </c>
      <c r="E23" s="68"/>
      <c r="F23" s="77">
        <v>2.78</v>
      </c>
      <c r="G23" s="68"/>
    </row>
    <row r="24" spans="2:7">
      <c r="B24" s="68"/>
      <c r="C24" s="68"/>
      <c r="D24" s="63"/>
      <c r="E24" s="68"/>
      <c r="F24" s="77"/>
      <c r="G24" s="68"/>
    </row>
    <row r="25" spans="2:7">
      <c r="B25" s="68">
        <v>2006</v>
      </c>
      <c r="C25" s="68"/>
      <c r="D25" s="63">
        <v>0.17030000000000001</v>
      </c>
      <c r="E25" s="68"/>
      <c r="F25" s="77">
        <v>2.77</v>
      </c>
      <c r="G25" s="68"/>
    </row>
    <row r="26" spans="2:7">
      <c r="B26" s="68"/>
      <c r="C26" s="68"/>
      <c r="D26" s="63"/>
      <c r="E26" s="68"/>
      <c r="F26" s="77"/>
      <c r="G26" s="68"/>
    </row>
    <row r="27" spans="2:7">
      <c r="B27" s="68">
        <v>2007</v>
      </c>
      <c r="C27" s="68"/>
      <c r="D27" s="63">
        <v>0.128</v>
      </c>
      <c r="E27" s="68"/>
      <c r="F27" s="77">
        <v>2.84</v>
      </c>
      <c r="G27" s="68"/>
    </row>
    <row r="28" spans="2:7">
      <c r="B28" s="68"/>
      <c r="C28" s="68"/>
      <c r="D28" s="63"/>
      <c r="E28" s="68"/>
      <c r="F28" s="77"/>
      <c r="G28" s="68"/>
    </row>
    <row r="29" spans="2:7">
      <c r="B29" s="68">
        <v>2008</v>
      </c>
      <c r="C29" s="68"/>
      <c r="D29" s="63">
        <v>3.0300000000000001E-2</v>
      </c>
      <c r="E29" s="68"/>
      <c r="F29" s="77">
        <v>2.2400000000000002</v>
      </c>
      <c r="G29" s="68"/>
    </row>
    <row r="30" spans="2:7">
      <c r="B30" s="68"/>
      <c r="C30" s="68"/>
      <c r="D30" s="63"/>
      <c r="E30" s="68"/>
      <c r="F30" s="77"/>
      <c r="G30" s="68"/>
    </row>
    <row r="31" spans="2:7">
      <c r="B31" s="68">
        <v>2009</v>
      </c>
      <c r="C31" s="68"/>
      <c r="D31" s="63">
        <v>0.1056</v>
      </c>
      <c r="E31" s="68"/>
      <c r="F31" s="77">
        <v>1.87</v>
      </c>
      <c r="G31" s="68"/>
    </row>
    <row r="32" spans="2:7">
      <c r="B32" s="68"/>
      <c r="C32" s="68"/>
      <c r="D32" s="63"/>
      <c r="E32" s="68"/>
      <c r="F32" s="77"/>
      <c r="G32" s="68"/>
    </row>
    <row r="33" spans="2:7">
      <c r="B33" s="68">
        <v>2010</v>
      </c>
      <c r="C33" s="68"/>
      <c r="D33" s="63">
        <v>0.1416</v>
      </c>
      <c r="E33" s="68"/>
      <c r="F33" s="77">
        <v>2.08</v>
      </c>
      <c r="G33" s="68"/>
    </row>
    <row r="34" spans="2:7">
      <c r="B34" s="68"/>
      <c r="C34" s="68"/>
      <c r="D34" s="63"/>
      <c r="E34" s="68"/>
      <c r="F34" s="77"/>
      <c r="G34" s="68"/>
    </row>
    <row r="35" spans="2:7">
      <c r="B35" s="68">
        <v>2011</v>
      </c>
      <c r="C35" s="68"/>
      <c r="D35" s="63">
        <v>0.1459</v>
      </c>
      <c r="E35" s="68"/>
      <c r="F35" s="77">
        <v>2.0699999999999998</v>
      </c>
      <c r="G35" s="68"/>
    </row>
    <row r="36" spans="2:7">
      <c r="B36" s="68"/>
      <c r="C36" s="68"/>
      <c r="D36" s="63"/>
      <c r="E36" s="68"/>
      <c r="F36" s="77"/>
      <c r="G36" s="68"/>
    </row>
    <row r="37" spans="2:7">
      <c r="B37" s="68">
        <v>2012</v>
      </c>
      <c r="C37" s="68"/>
      <c r="D37" s="63">
        <v>0.13519999999999999</v>
      </c>
      <c r="E37" s="68"/>
      <c r="F37" s="77">
        <v>2.14</v>
      </c>
      <c r="G37" s="68"/>
    </row>
    <row r="38" spans="2:7">
      <c r="B38" s="68"/>
      <c r="C38" s="68"/>
      <c r="D38" s="63"/>
      <c r="E38" s="68"/>
      <c r="F38" s="77"/>
      <c r="G38" s="68"/>
    </row>
    <row r="39" spans="2:7">
      <c r="B39" s="68">
        <v>2013</v>
      </c>
      <c r="C39" s="68"/>
      <c r="D39" s="63">
        <v>0.1449</v>
      </c>
      <c r="E39" s="68"/>
      <c r="F39" s="77">
        <v>2.37</v>
      </c>
      <c r="G39" s="68"/>
    </row>
    <row r="40" spans="2:7">
      <c r="B40" s="68"/>
      <c r="C40" s="68"/>
      <c r="D40" s="63"/>
      <c r="E40" s="68"/>
      <c r="F40" s="77"/>
      <c r="G40" s="68"/>
    </row>
    <row r="41" spans="2:7">
      <c r="B41" s="68">
        <v>2014</v>
      </c>
      <c r="C41" s="68"/>
      <c r="D41" s="63">
        <v>0.14180000000000001</v>
      </c>
      <c r="E41" s="68"/>
      <c r="F41" s="77">
        <v>2.68</v>
      </c>
      <c r="G41" s="68"/>
    </row>
    <row r="42" spans="2:7">
      <c r="B42" s="68"/>
      <c r="C42" s="68"/>
      <c r="D42" s="63"/>
      <c r="E42" s="68"/>
      <c r="F42" s="77"/>
      <c r="G42" s="68"/>
    </row>
    <row r="43" spans="2:7">
      <c r="B43" s="68">
        <v>2015</v>
      </c>
      <c r="C43" s="68"/>
      <c r="D43" s="63">
        <v>0.1205</v>
      </c>
      <c r="E43" s="68"/>
      <c r="F43" s="77">
        <v>2.73</v>
      </c>
      <c r="G43" s="68"/>
    </row>
    <row r="44" spans="2:7">
      <c r="B44" s="68"/>
      <c r="C44" s="68"/>
      <c r="D44" s="63"/>
      <c r="E44" s="68"/>
      <c r="F44" s="77"/>
      <c r="G44" s="68"/>
    </row>
    <row r="45" spans="2:7">
      <c r="B45" s="68">
        <v>2016</v>
      </c>
      <c r="C45" s="68"/>
      <c r="D45" s="63">
        <v>0.1265</v>
      </c>
      <c r="E45" s="68"/>
      <c r="F45" s="77">
        <v>2.71</v>
      </c>
      <c r="G45" s="68"/>
    </row>
    <row r="46" spans="2:7">
      <c r="B46" s="68"/>
      <c r="C46" s="68"/>
      <c r="D46" s="63"/>
      <c r="E46" s="68"/>
      <c r="F46" s="77"/>
      <c r="G46" s="68"/>
    </row>
    <row r="47" spans="2:7">
      <c r="B47" s="68" t="s">
        <v>54</v>
      </c>
      <c r="C47" s="68"/>
      <c r="D47" s="63"/>
      <c r="E47" s="68"/>
      <c r="F47" s="77"/>
      <c r="G47" s="68"/>
    </row>
    <row r="48" spans="2:7">
      <c r="B48" s="68"/>
      <c r="C48" s="68"/>
      <c r="D48" s="63"/>
      <c r="E48" s="68"/>
      <c r="F48" s="77"/>
      <c r="G48" s="68"/>
    </row>
    <row r="49" spans="2:7">
      <c r="B49" s="5" t="s">
        <v>120</v>
      </c>
      <c r="C49" s="68"/>
      <c r="D49" s="63">
        <f>AVERAGE(D17:D29)</f>
        <v>0.12352857142857143</v>
      </c>
      <c r="E49" s="78"/>
      <c r="F49" s="77">
        <f>AVERAGE(F17:F29)</f>
        <v>2.7528571428571431</v>
      </c>
      <c r="G49" s="78"/>
    </row>
    <row r="50" spans="2:7">
      <c r="B50" s="5"/>
      <c r="C50" s="68"/>
      <c r="D50" s="63"/>
      <c r="E50" s="78"/>
      <c r="F50" s="77"/>
      <c r="G50" s="78"/>
    </row>
    <row r="51" spans="2:7">
      <c r="B51" s="196" t="s">
        <v>272</v>
      </c>
      <c r="C51" s="68"/>
      <c r="D51" s="63">
        <f>AVERAGE(D31:D45)</f>
        <v>0.13275000000000001</v>
      </c>
      <c r="E51" s="78"/>
      <c r="F51" s="77">
        <f>AVERAGE(F31:F45)</f>
        <v>2.3312500000000003</v>
      </c>
      <c r="G51" s="78"/>
    </row>
    <row r="52" spans="2:7" ht="15.75" thickBot="1">
      <c r="B52" s="213"/>
      <c r="C52" s="213"/>
      <c r="D52" s="215"/>
      <c r="E52" s="213"/>
      <c r="F52" s="216"/>
      <c r="G52" s="213"/>
    </row>
    <row r="53" spans="2:7" ht="15.75" thickTop="1">
      <c r="B53" s="70"/>
      <c r="C53" s="70"/>
      <c r="D53" s="70"/>
      <c r="E53" s="70"/>
      <c r="F53" s="70"/>
      <c r="G53" s="70"/>
    </row>
    <row r="54" spans="2:7">
      <c r="B54" s="4" t="s">
        <v>270</v>
      </c>
    </row>
  </sheetData>
  <phoneticPr fontId="0" type="noConversion"/>
  <printOptions horizontalCentered="1"/>
  <pageMargins left="0.5" right="0.5" top="0.5" bottom="0.55000000000000004" header="0" footer="0"/>
  <pageSetup scale="8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OutlineSymbols="0" zoomScaleNormal="100" workbookViewId="0">
      <selection activeCell="I2" sqref="I2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3" width="12.77734375" style="13" customWidth="1"/>
    <col min="4" max="4" width="2.77734375" style="13" customWidth="1"/>
    <col min="5" max="5" width="12.77734375" style="13" customWidth="1"/>
    <col min="6" max="6" width="2.77734375" style="13" customWidth="1"/>
    <col min="7" max="7" width="12.77734375" style="13" customWidth="1"/>
    <col min="8" max="8" width="7.77734375" style="13" customWidth="1"/>
    <col min="9" max="9" width="2.77734375" style="13" customWidth="1"/>
    <col min="10" max="10" width="12.77734375" style="13" customWidth="1"/>
    <col min="11" max="16384" width="9.77734375" style="13"/>
  </cols>
  <sheetData>
    <row r="1" spans="1:11" ht="15.75">
      <c r="I1" s="1" t="s">
        <v>303</v>
      </c>
    </row>
    <row r="2" spans="1:11" ht="15.75">
      <c r="I2" s="137" t="s">
        <v>304</v>
      </c>
    </row>
    <row r="3" spans="1:11" ht="15.75">
      <c r="I3" s="1" t="s">
        <v>102</v>
      </c>
    </row>
    <row r="4" spans="1:11" ht="15.75">
      <c r="I4" s="1"/>
    </row>
    <row r="6" spans="1:11" ht="20.25">
      <c r="A6" s="310" t="s">
        <v>65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</row>
    <row r="7" spans="1:11" ht="15.75" thickBo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5.75" thickTop="1"/>
    <row r="9" spans="1:11" ht="15.75">
      <c r="A9" s="1"/>
      <c r="B9" s="1"/>
      <c r="C9" s="209"/>
      <c r="D9" s="209"/>
      <c r="E9" s="209"/>
      <c r="F9" s="209"/>
      <c r="G9" s="209" t="s">
        <v>21</v>
      </c>
      <c r="H9" s="209"/>
      <c r="I9" s="209"/>
      <c r="J9" s="209" t="s">
        <v>64</v>
      </c>
    </row>
    <row r="10" spans="1:11" ht="15.75">
      <c r="A10" s="1"/>
      <c r="B10" s="1"/>
      <c r="C10" s="209" t="s">
        <v>21</v>
      </c>
      <c r="D10" s="209"/>
      <c r="E10" s="209" t="s">
        <v>21</v>
      </c>
      <c r="F10" s="209"/>
      <c r="G10" s="209" t="s">
        <v>59</v>
      </c>
      <c r="H10" s="209"/>
      <c r="I10" s="209"/>
      <c r="J10" s="209" t="s">
        <v>15</v>
      </c>
    </row>
    <row r="11" spans="1:11" ht="15.75">
      <c r="A11" s="1" t="str">
        <f>+'DCP-12, P 2'!A13</f>
        <v>COMPANY</v>
      </c>
      <c r="B11" s="1"/>
      <c r="C11" s="209" t="s">
        <v>22</v>
      </c>
      <c r="D11" s="209"/>
      <c r="E11" s="209" t="s">
        <v>47</v>
      </c>
      <c r="F11" s="209"/>
      <c r="G11" s="209" t="s">
        <v>60</v>
      </c>
      <c r="H11" s="209"/>
      <c r="I11" s="209"/>
      <c r="J11" s="209" t="s">
        <v>19</v>
      </c>
    </row>
    <row r="12" spans="1:11">
      <c r="C12" s="5"/>
      <c r="D12" s="5"/>
      <c r="E12" s="5"/>
      <c r="F12" s="5"/>
      <c r="G12" s="5"/>
      <c r="H12" s="5"/>
      <c r="I12" s="5"/>
      <c r="J12" s="5"/>
    </row>
    <row r="13" spans="1:11">
      <c r="A13" s="14"/>
      <c r="B13" s="14"/>
      <c r="C13" s="16"/>
      <c r="D13" s="16"/>
      <c r="E13" s="16"/>
      <c r="F13" s="16"/>
      <c r="G13" s="16"/>
      <c r="H13" s="16"/>
      <c r="I13" s="16"/>
      <c r="J13" s="16"/>
      <c r="K13" s="14"/>
    </row>
    <row r="14" spans="1:11">
      <c r="C14" s="5"/>
      <c r="D14" s="5"/>
      <c r="E14" s="5"/>
      <c r="F14" s="5"/>
      <c r="G14" s="5"/>
      <c r="H14" s="5"/>
      <c r="I14" s="5"/>
      <c r="J14" s="5"/>
    </row>
    <row r="15" spans="1:11" ht="15.75">
      <c r="A15" s="24" t="str">
        <f>+'DCP-12, P 2'!A17</f>
        <v>Parcell Proxy Group</v>
      </c>
      <c r="C15" s="5"/>
      <c r="D15" s="5"/>
      <c r="E15" s="5"/>
      <c r="F15" s="5"/>
      <c r="G15" s="5"/>
      <c r="H15" s="5"/>
      <c r="I15" s="5"/>
      <c r="J15" s="5"/>
    </row>
    <row r="16" spans="1:11">
      <c r="C16" s="5"/>
      <c r="D16" s="5"/>
      <c r="E16" s="5"/>
      <c r="F16" s="5"/>
      <c r="G16" s="5"/>
      <c r="H16" s="5"/>
      <c r="I16" s="5"/>
      <c r="J16" s="5"/>
    </row>
    <row r="17" spans="1:11">
      <c r="A17" s="13" t="str">
        <f>+'DCP-12, P 2'!A19</f>
        <v>ALLETE</v>
      </c>
      <c r="C17" s="5">
        <v>2</v>
      </c>
      <c r="D17" s="5"/>
      <c r="E17" s="9">
        <v>0.8</v>
      </c>
      <c r="F17" s="5"/>
      <c r="G17" s="196" t="s">
        <v>63</v>
      </c>
      <c r="H17" s="9">
        <v>4</v>
      </c>
      <c r="I17" s="5"/>
      <c r="J17" s="10" t="s">
        <v>20</v>
      </c>
      <c r="K17" s="9">
        <v>3.67</v>
      </c>
    </row>
    <row r="18" spans="1:11">
      <c r="A18" s="13" t="str">
        <f>+'DCP-12, P 2'!A20</f>
        <v>Alliant Energy</v>
      </c>
      <c r="C18" s="196">
        <v>2</v>
      </c>
      <c r="D18" s="196"/>
      <c r="E18" s="9">
        <v>0.7</v>
      </c>
      <c r="F18" s="196"/>
      <c r="G18" s="196" t="s">
        <v>63</v>
      </c>
      <c r="H18" s="9">
        <v>4</v>
      </c>
      <c r="I18" s="196"/>
      <c r="J18" s="10" t="s">
        <v>122</v>
      </c>
      <c r="K18" s="9">
        <v>3.33</v>
      </c>
    </row>
    <row r="19" spans="1:11">
      <c r="A19" s="13" t="str">
        <f>+'DCP-12, P 2'!A21</f>
        <v>Ameren Corp</v>
      </c>
      <c r="C19" s="196">
        <v>2</v>
      </c>
      <c r="D19" s="196"/>
      <c r="E19" s="9">
        <v>0.7</v>
      </c>
      <c r="F19" s="196"/>
      <c r="G19" s="196" t="s">
        <v>63</v>
      </c>
      <c r="H19" s="9">
        <v>4</v>
      </c>
      <c r="I19" s="196"/>
      <c r="J19" s="10" t="s">
        <v>62</v>
      </c>
      <c r="K19" s="9">
        <v>3</v>
      </c>
    </row>
    <row r="20" spans="1:11">
      <c r="A20" s="13" t="str">
        <f>+'DCP-12, P 2'!A22</f>
        <v>Avista</v>
      </c>
      <c r="C20" s="196">
        <v>2</v>
      </c>
      <c r="D20" s="196"/>
      <c r="E20" s="9">
        <v>0.7</v>
      </c>
      <c r="F20" s="196"/>
      <c r="G20" s="196" t="s">
        <v>63</v>
      </c>
      <c r="H20" s="9">
        <v>4</v>
      </c>
      <c r="I20" s="196"/>
      <c r="J20" s="10" t="s">
        <v>20</v>
      </c>
      <c r="K20" s="9">
        <v>3.67</v>
      </c>
    </row>
    <row r="21" spans="1:11">
      <c r="A21" s="13" t="str">
        <f>+'DCP-12, P 2'!A23</f>
        <v>Black Hills Corp</v>
      </c>
      <c r="C21" s="196">
        <v>2</v>
      </c>
      <c r="D21" s="196"/>
      <c r="E21" s="9">
        <v>0.85</v>
      </c>
      <c r="F21" s="196"/>
      <c r="G21" s="196" t="s">
        <v>63</v>
      </c>
      <c r="H21" s="9">
        <v>4</v>
      </c>
      <c r="I21" s="196"/>
      <c r="J21" s="10" t="s">
        <v>62</v>
      </c>
      <c r="K21" s="9">
        <v>3</v>
      </c>
    </row>
    <row r="22" spans="1:11">
      <c r="A22" s="13" t="str">
        <f>+'DCP-12, P 2'!A24</f>
        <v>El Paso Electric</v>
      </c>
      <c r="C22" s="5">
        <v>2</v>
      </c>
      <c r="D22" s="5"/>
      <c r="E22" s="9">
        <v>0.75</v>
      </c>
      <c r="F22" s="5"/>
      <c r="G22" s="196" t="s">
        <v>61</v>
      </c>
      <c r="H22" s="9">
        <v>3.67</v>
      </c>
      <c r="I22" s="5"/>
      <c r="J22" s="10" t="s">
        <v>282</v>
      </c>
      <c r="K22" s="9">
        <v>3</v>
      </c>
    </row>
    <row r="23" spans="1:11">
      <c r="A23" s="13" t="str">
        <f>+'DCP-12, P 2'!A25</f>
        <v>Hawaiian Electric Industries</v>
      </c>
      <c r="C23" s="5">
        <v>2</v>
      </c>
      <c r="D23" s="5"/>
      <c r="E23" s="9">
        <v>0.7</v>
      </c>
      <c r="F23" s="5"/>
      <c r="G23" s="196" t="s">
        <v>63</v>
      </c>
      <c r="H23" s="9">
        <v>4</v>
      </c>
      <c r="I23" s="5"/>
      <c r="J23" s="10" t="s">
        <v>122</v>
      </c>
      <c r="K23" s="9">
        <v>3.33</v>
      </c>
    </row>
    <row r="24" spans="1:11">
      <c r="A24" s="13" t="str">
        <f>+'DCP-12, P 2'!A26</f>
        <v>IDACORP</v>
      </c>
      <c r="C24" s="196">
        <v>2</v>
      </c>
      <c r="D24" s="196"/>
      <c r="E24" s="9">
        <v>0.75</v>
      </c>
      <c r="F24" s="196"/>
      <c r="G24" s="196" t="s">
        <v>63</v>
      </c>
      <c r="H24" s="9">
        <v>4</v>
      </c>
      <c r="I24" s="196"/>
      <c r="J24" s="10" t="s">
        <v>20</v>
      </c>
      <c r="K24" s="9">
        <v>3.67</v>
      </c>
    </row>
    <row r="25" spans="1:11">
      <c r="A25" s="13" t="str">
        <f>+'DCP-12, P 2'!A27</f>
        <v>Northwestern Corp</v>
      </c>
      <c r="C25" s="196">
        <v>3</v>
      </c>
      <c r="D25" s="196"/>
      <c r="E25" s="9">
        <v>0.65</v>
      </c>
      <c r="F25" s="196"/>
      <c r="G25" s="196" t="s">
        <v>274</v>
      </c>
      <c r="H25" s="9">
        <v>3.33</v>
      </c>
      <c r="I25" s="196"/>
      <c r="J25" s="10" t="s">
        <v>187</v>
      </c>
      <c r="K25" s="9">
        <v>4.33</v>
      </c>
    </row>
    <row r="26" spans="1:11">
      <c r="A26" s="13" t="str">
        <f>+'DCP-12, P 2'!A28</f>
        <v>OGE Energy Corp</v>
      </c>
      <c r="C26" s="196">
        <v>2</v>
      </c>
      <c r="D26" s="196"/>
      <c r="E26" s="9">
        <v>0.95</v>
      </c>
      <c r="F26" s="196"/>
      <c r="G26" s="196" t="s">
        <v>63</v>
      </c>
      <c r="H26" s="9">
        <v>4</v>
      </c>
      <c r="I26" s="196"/>
      <c r="J26" s="10" t="s">
        <v>20</v>
      </c>
      <c r="K26" s="9">
        <v>3.67</v>
      </c>
    </row>
    <row r="27" spans="1:11">
      <c r="A27" s="13" t="str">
        <f>+'DCP-12, P 2'!A29</f>
        <v>Otter Tail Corp</v>
      </c>
      <c r="C27" s="196">
        <v>2</v>
      </c>
      <c r="D27" s="196"/>
      <c r="E27" s="9">
        <v>0.85</v>
      </c>
      <c r="F27" s="196"/>
      <c r="G27" s="196" t="s">
        <v>63</v>
      </c>
      <c r="H27" s="9">
        <v>4</v>
      </c>
      <c r="I27" s="196"/>
      <c r="J27" s="10" t="s">
        <v>62</v>
      </c>
      <c r="K27" s="9">
        <v>3</v>
      </c>
    </row>
    <row r="28" spans="1:11">
      <c r="A28" s="13" t="str">
        <f>+'DCP-12, P 2'!A30</f>
        <v>Pinnacle West Capital Corp</v>
      </c>
      <c r="C28" s="196">
        <v>1</v>
      </c>
      <c r="D28" s="196"/>
      <c r="E28" s="9">
        <v>0.7</v>
      </c>
      <c r="F28" s="196"/>
      <c r="G28" s="196" t="s">
        <v>187</v>
      </c>
      <c r="H28" s="9">
        <v>4.33</v>
      </c>
      <c r="I28" s="196"/>
      <c r="J28" s="10" t="s">
        <v>122</v>
      </c>
      <c r="K28" s="9">
        <v>3.33</v>
      </c>
    </row>
    <row r="29" spans="1:11">
      <c r="A29" s="13" t="str">
        <f>+'DCP-12, P 2'!A31</f>
        <v>Portland General Electric</v>
      </c>
      <c r="C29" s="196">
        <v>2</v>
      </c>
      <c r="D29" s="196"/>
      <c r="E29" s="9">
        <v>0.7</v>
      </c>
      <c r="F29" s="196"/>
      <c r="G29" s="196" t="s">
        <v>61</v>
      </c>
      <c r="H29" s="9">
        <v>3.67</v>
      </c>
      <c r="I29" s="196"/>
      <c r="J29" s="10" t="s">
        <v>241</v>
      </c>
      <c r="K29" s="9"/>
    </row>
    <row r="30" spans="1:11">
      <c r="A30" s="13" t="str">
        <f>+'DCP-12, P 2'!A32</f>
        <v>PNM Resources</v>
      </c>
      <c r="C30" s="196">
        <v>3</v>
      </c>
      <c r="D30" s="196"/>
      <c r="E30" s="9">
        <v>0.7</v>
      </c>
      <c r="F30" s="196"/>
      <c r="G30" s="196" t="s">
        <v>62</v>
      </c>
      <c r="H30" s="9">
        <v>3</v>
      </c>
      <c r="I30" s="196"/>
      <c r="J30" s="10" t="s">
        <v>62</v>
      </c>
      <c r="K30" s="9">
        <v>3</v>
      </c>
    </row>
    <row r="31" spans="1:11">
      <c r="A31" s="13" t="str">
        <f>+'DCP-12, P 2'!A33</f>
        <v>SCANA Corp.</v>
      </c>
      <c r="C31" s="196">
        <v>2</v>
      </c>
      <c r="D31" s="196"/>
      <c r="E31" s="9">
        <v>0.65</v>
      </c>
      <c r="F31" s="196"/>
      <c r="G31" s="9" t="s">
        <v>61</v>
      </c>
      <c r="H31" s="9">
        <v>3.67</v>
      </c>
      <c r="I31" s="196"/>
      <c r="J31" s="9" t="s">
        <v>63</v>
      </c>
      <c r="K31" s="9">
        <v>4</v>
      </c>
    </row>
    <row r="32" spans="1:11">
      <c r="A32" s="13" t="str">
        <f>+'DCP-12, P 2'!A34</f>
        <v>Vectren</v>
      </c>
      <c r="C32" s="5">
        <v>2</v>
      </c>
      <c r="D32" s="5"/>
      <c r="E32" s="9">
        <v>0.75</v>
      </c>
      <c r="F32" s="5"/>
      <c r="G32" s="196" t="s">
        <v>63</v>
      </c>
      <c r="H32" s="9">
        <v>4</v>
      </c>
      <c r="I32" s="5"/>
      <c r="J32" s="10" t="s">
        <v>122</v>
      </c>
      <c r="K32" s="9">
        <v>3.33</v>
      </c>
    </row>
    <row r="33" spans="1:11">
      <c r="A33" s="35"/>
      <c r="B33" s="35"/>
      <c r="C33" s="144"/>
      <c r="D33" s="144"/>
      <c r="E33" s="51"/>
      <c r="F33" s="144"/>
      <c r="G33" s="144"/>
      <c r="H33" s="51"/>
      <c r="I33" s="144"/>
      <c r="J33" s="187"/>
      <c r="K33" s="51"/>
    </row>
    <row r="34" spans="1:11">
      <c r="C34" s="5"/>
      <c r="D34" s="5"/>
      <c r="E34" s="9"/>
      <c r="F34" s="5"/>
      <c r="G34" s="5"/>
      <c r="H34" s="9"/>
      <c r="I34" s="5"/>
      <c r="J34" s="10"/>
      <c r="K34" s="9"/>
    </row>
    <row r="35" spans="1:11">
      <c r="C35" s="17">
        <f>AVERAGE(C17:C32)</f>
        <v>2.0625</v>
      </c>
      <c r="D35" s="5"/>
      <c r="E35" s="9">
        <f>AVERAGE(E17:E32)</f>
        <v>0.74374999999999991</v>
      </c>
      <c r="F35" s="5"/>
      <c r="G35" s="196" t="s">
        <v>356</v>
      </c>
      <c r="H35" s="9">
        <f>AVERAGE(H17:H32)</f>
        <v>3.8543750000000001</v>
      </c>
      <c r="I35" s="5"/>
      <c r="J35" s="10" t="s">
        <v>122</v>
      </c>
      <c r="K35" s="9">
        <f>AVERAGE(K17:K32)</f>
        <v>3.4219999999999997</v>
      </c>
    </row>
    <row r="36" spans="1:11" ht="15.75" thickBot="1">
      <c r="A36" s="37"/>
      <c r="B36" s="37"/>
      <c r="C36" s="61"/>
      <c r="D36" s="61"/>
      <c r="E36" s="53"/>
      <c r="F36" s="61"/>
      <c r="G36" s="61"/>
      <c r="H36" s="53"/>
      <c r="I36" s="61"/>
      <c r="J36" s="135"/>
      <c r="K36" s="53"/>
    </row>
    <row r="37" spans="1:11" ht="15.75" thickTop="1">
      <c r="C37" s="5"/>
      <c r="D37" s="5"/>
      <c r="E37" s="9"/>
      <c r="F37" s="5"/>
      <c r="G37" s="5"/>
      <c r="H37" s="9"/>
      <c r="I37" s="5"/>
      <c r="J37" s="10"/>
      <c r="K37" s="9"/>
    </row>
    <row r="38" spans="1:11" ht="15.75">
      <c r="A38" s="24" t="str">
        <f>+'DCP-12, P 2'!A43</f>
        <v>Morin Proxy Group</v>
      </c>
      <c r="C38" s="5"/>
      <c r="D38" s="5"/>
      <c r="E38" s="9"/>
      <c r="F38" s="5"/>
      <c r="G38" s="5"/>
      <c r="H38" s="9"/>
      <c r="I38" s="5"/>
      <c r="J38" s="10"/>
      <c r="K38" s="9"/>
    </row>
    <row r="39" spans="1:11">
      <c r="C39" s="5"/>
      <c r="D39" s="5"/>
      <c r="E39" s="9"/>
      <c r="F39" s="5"/>
      <c r="G39" s="5"/>
      <c r="H39" s="9"/>
      <c r="I39" s="5"/>
      <c r="J39" s="10"/>
      <c r="K39" s="9"/>
    </row>
    <row r="40" spans="1:11">
      <c r="A40" s="13" t="str">
        <f>+'DCP-12, P 2'!A45</f>
        <v>Alliant Energy</v>
      </c>
      <c r="C40" s="196">
        <f>+C18</f>
        <v>2</v>
      </c>
      <c r="D40" s="196"/>
      <c r="E40" s="9">
        <f>+E18</f>
        <v>0.7</v>
      </c>
      <c r="F40" s="196"/>
      <c r="G40" s="196" t="str">
        <f>+G18</f>
        <v>A</v>
      </c>
      <c r="H40" s="9">
        <f>+H18</f>
        <v>4</v>
      </c>
      <c r="I40" s="196"/>
      <c r="J40" s="10" t="str">
        <f>+J18</f>
        <v>B+</v>
      </c>
      <c r="K40" s="9">
        <f>+K18</f>
        <v>3.33</v>
      </c>
    </row>
    <row r="41" spans="1:11">
      <c r="A41" s="13" t="str">
        <f>+'DCP-12, P 2'!A46</f>
        <v>Ameren Corp</v>
      </c>
      <c r="C41" s="196">
        <f>+C19</f>
        <v>2</v>
      </c>
      <c r="D41" s="196"/>
      <c r="E41" s="9">
        <f>+E19</f>
        <v>0.7</v>
      </c>
      <c r="F41" s="196"/>
      <c r="G41" s="196" t="str">
        <f>+G19</f>
        <v>A</v>
      </c>
      <c r="H41" s="9">
        <f>+H19</f>
        <v>4</v>
      </c>
      <c r="I41" s="196"/>
      <c r="J41" s="10" t="str">
        <f>+J19</f>
        <v>B</v>
      </c>
      <c r="K41" s="9">
        <f>+K19</f>
        <v>3</v>
      </c>
    </row>
    <row r="42" spans="1:11">
      <c r="A42" s="13" t="str">
        <f>+'DCP-12, P 2'!A47</f>
        <v>Avista Corp</v>
      </c>
      <c r="C42" s="196">
        <v>2</v>
      </c>
      <c r="D42" s="196"/>
      <c r="E42" s="9">
        <v>0.7</v>
      </c>
      <c r="F42" s="196"/>
      <c r="G42" s="196" t="s">
        <v>63</v>
      </c>
      <c r="H42" s="9">
        <v>4</v>
      </c>
      <c r="I42" s="196"/>
      <c r="J42" s="10" t="s">
        <v>62</v>
      </c>
      <c r="K42" s="9">
        <v>3</v>
      </c>
    </row>
    <row r="43" spans="1:11">
      <c r="A43" s="13" t="str">
        <f>+'DCP-12, P 2'!A48</f>
        <v>CenterPoint Energy</v>
      </c>
      <c r="C43" s="196">
        <v>3</v>
      </c>
      <c r="D43" s="196"/>
      <c r="E43" s="9">
        <v>0.85</v>
      </c>
      <c r="F43" s="196"/>
      <c r="G43" s="9" t="s">
        <v>122</v>
      </c>
      <c r="H43" s="9">
        <v>3.33</v>
      </c>
      <c r="I43" s="9"/>
      <c r="J43" s="9" t="s">
        <v>62</v>
      </c>
      <c r="K43" s="9">
        <v>3</v>
      </c>
    </row>
    <row r="44" spans="1:11">
      <c r="A44" s="13" t="str">
        <f>+'DCP-12, P 2'!A49</f>
        <v>Chesapeake Utilities</v>
      </c>
      <c r="C44" s="196">
        <v>2</v>
      </c>
      <c r="D44" s="196"/>
      <c r="E44" s="9">
        <v>0.7</v>
      </c>
      <c r="F44" s="196"/>
      <c r="G44" s="9" t="s">
        <v>61</v>
      </c>
      <c r="H44" s="9">
        <v>3.67</v>
      </c>
      <c r="I44" s="196"/>
      <c r="J44" s="10" t="s">
        <v>63</v>
      </c>
      <c r="K44" s="9">
        <v>4</v>
      </c>
    </row>
    <row r="45" spans="1:11">
      <c r="A45" s="13" t="str">
        <f>+'DCP-12, P 2'!A50</f>
        <v>CMS Energy</v>
      </c>
      <c r="C45" s="196">
        <v>2</v>
      </c>
      <c r="D45" s="196"/>
      <c r="E45" s="9">
        <v>0.65</v>
      </c>
      <c r="F45" s="196"/>
      <c r="G45" s="9" t="s">
        <v>61</v>
      </c>
      <c r="H45" s="9">
        <v>3.67</v>
      </c>
      <c r="I45" s="196"/>
      <c r="J45" s="9" t="s">
        <v>62</v>
      </c>
      <c r="K45" s="9">
        <v>3</v>
      </c>
    </row>
    <row r="46" spans="1:11">
      <c r="A46" s="13" t="str">
        <f>+'DCP-12, P 2'!A51</f>
        <v>Consolidated Edison</v>
      </c>
      <c r="C46" s="196">
        <v>1</v>
      </c>
      <c r="D46" s="196"/>
      <c r="E46" s="9">
        <v>0.5</v>
      </c>
      <c r="F46" s="196"/>
      <c r="G46" s="9" t="s">
        <v>187</v>
      </c>
      <c r="H46" s="9">
        <v>4.33</v>
      </c>
      <c r="I46" s="196"/>
      <c r="J46" s="9" t="s">
        <v>122</v>
      </c>
      <c r="K46" s="9">
        <v>3.33</v>
      </c>
    </row>
    <row r="47" spans="1:11">
      <c r="A47" s="13" t="str">
        <f>+'DCP-12, P 2'!A52</f>
        <v>DTE Energy</v>
      </c>
      <c r="C47" s="196">
        <v>2</v>
      </c>
      <c r="D47" s="196"/>
      <c r="E47" s="9">
        <v>0.65</v>
      </c>
      <c r="F47" s="196"/>
      <c r="G47" s="9" t="s">
        <v>61</v>
      </c>
      <c r="H47" s="9">
        <v>3.67</v>
      </c>
      <c r="I47" s="196"/>
      <c r="J47" s="9" t="s">
        <v>20</v>
      </c>
      <c r="K47" s="9">
        <v>3.67</v>
      </c>
    </row>
    <row r="48" spans="1:11">
      <c r="A48" s="13" t="str">
        <f>+'DCP-12, P 2'!A53</f>
        <v>Eversource Energy</v>
      </c>
      <c r="C48" s="196">
        <v>1</v>
      </c>
      <c r="D48" s="196"/>
      <c r="E48" s="9">
        <v>0.65</v>
      </c>
      <c r="F48" s="196"/>
      <c r="G48" s="196" t="s">
        <v>63</v>
      </c>
      <c r="H48" s="9">
        <v>4</v>
      </c>
      <c r="I48" s="196"/>
      <c r="J48" s="10" t="s">
        <v>20</v>
      </c>
      <c r="K48" s="9">
        <v>3.67</v>
      </c>
    </row>
    <row r="49" spans="1:12">
      <c r="A49" s="13" t="str">
        <f>+'DCP-12, P 2'!A54</f>
        <v>MGE Energy</v>
      </c>
      <c r="C49" s="5">
        <v>1</v>
      </c>
      <c r="D49" s="5"/>
      <c r="E49" s="9">
        <v>0.7</v>
      </c>
      <c r="F49" s="5"/>
      <c r="G49" s="9" t="s">
        <v>63</v>
      </c>
      <c r="H49" s="9">
        <v>4</v>
      </c>
      <c r="I49" s="5"/>
      <c r="J49" s="9" t="s">
        <v>20</v>
      </c>
      <c r="K49" s="9">
        <v>3.67</v>
      </c>
    </row>
    <row r="50" spans="1:12">
      <c r="A50" s="13" t="str">
        <f>+'DCP-12, P 2'!A55</f>
        <v>NorthWestern Corp</v>
      </c>
      <c r="C50" s="5">
        <f>+C25</f>
        <v>3</v>
      </c>
      <c r="D50" s="5"/>
      <c r="E50" s="9">
        <f>+E25</f>
        <v>0.65</v>
      </c>
      <c r="F50" s="5"/>
      <c r="G50" s="9" t="str">
        <f>+G25</f>
        <v xml:space="preserve">B+ </v>
      </c>
      <c r="H50" s="9">
        <f>+H25</f>
        <v>3.33</v>
      </c>
      <c r="I50" s="5"/>
      <c r="J50" s="9" t="str">
        <f>+J25</f>
        <v>A+</v>
      </c>
      <c r="K50" s="9">
        <f>+K25</f>
        <v>4.33</v>
      </c>
    </row>
    <row r="51" spans="1:12">
      <c r="A51" s="13" t="str">
        <f>+'DCP-12, P 2'!A56</f>
        <v>PG&amp;E Corp</v>
      </c>
      <c r="C51" s="196">
        <v>3</v>
      </c>
      <c r="D51" s="196"/>
      <c r="E51" s="9">
        <v>0.65</v>
      </c>
      <c r="F51" s="196"/>
      <c r="G51" s="9" t="s">
        <v>122</v>
      </c>
      <c r="H51" s="9">
        <v>3.33</v>
      </c>
      <c r="I51" s="196"/>
      <c r="J51" s="9" t="s">
        <v>62</v>
      </c>
      <c r="K51" s="9">
        <v>3</v>
      </c>
    </row>
    <row r="52" spans="1:12">
      <c r="A52" s="13" t="str">
        <f>+'DCP-12, P 2'!A57</f>
        <v>Public Service Enterprise</v>
      </c>
      <c r="C52" s="196">
        <v>1</v>
      </c>
      <c r="D52" s="196"/>
      <c r="E52" s="9">
        <v>0.65</v>
      </c>
      <c r="F52" s="196"/>
      <c r="G52" s="9" t="s">
        <v>226</v>
      </c>
      <c r="H52" s="9">
        <v>4.67</v>
      </c>
      <c r="I52" s="196"/>
      <c r="J52" s="9" t="s">
        <v>122</v>
      </c>
      <c r="K52" s="9">
        <v>3.33</v>
      </c>
    </row>
    <row r="53" spans="1:12">
      <c r="A53" s="13" t="str">
        <f>+'DCP-12, P 2'!A58</f>
        <v>SCANA Corp</v>
      </c>
      <c r="C53" s="196">
        <f>+C31</f>
        <v>2</v>
      </c>
      <c r="D53" s="196"/>
      <c r="E53" s="9">
        <f>+E31</f>
        <v>0.65</v>
      </c>
      <c r="F53" s="196"/>
      <c r="G53" s="9" t="str">
        <f>+G31</f>
        <v>B++</v>
      </c>
      <c r="H53" s="9">
        <f>+H31</f>
        <v>3.67</v>
      </c>
      <c r="I53" s="196"/>
      <c r="J53" s="9" t="str">
        <f>+J31</f>
        <v>A</v>
      </c>
      <c r="K53" s="9">
        <f>+K31</f>
        <v>4</v>
      </c>
    </row>
    <row r="54" spans="1:12">
      <c r="A54" s="13" t="str">
        <f>+'DCP-12, P 2'!A59</f>
        <v>Sempra Energy</v>
      </c>
      <c r="C54" s="196">
        <v>2</v>
      </c>
      <c r="D54" s="196"/>
      <c r="E54" s="9">
        <v>0.8</v>
      </c>
      <c r="F54" s="196"/>
      <c r="G54" s="9" t="s">
        <v>63</v>
      </c>
      <c r="H54" s="9">
        <v>4</v>
      </c>
      <c r="I54" s="196"/>
      <c r="J54" s="9" t="s">
        <v>122</v>
      </c>
      <c r="K54" s="9">
        <v>3.33</v>
      </c>
    </row>
    <row r="55" spans="1:12">
      <c r="A55" s="13" t="str">
        <f>+'DCP-12, P 2'!A60</f>
        <v>Vectren Corp</v>
      </c>
      <c r="C55" s="196">
        <f>+C32</f>
        <v>2</v>
      </c>
      <c r="D55" s="196"/>
      <c r="E55" s="9">
        <f>+E32</f>
        <v>0.75</v>
      </c>
      <c r="F55" s="196"/>
      <c r="G55" s="9" t="str">
        <f>+G32</f>
        <v>A</v>
      </c>
      <c r="H55" s="9">
        <f>+H32</f>
        <v>4</v>
      </c>
      <c r="I55" s="196"/>
      <c r="J55" s="9" t="str">
        <f>+J32</f>
        <v>B+</v>
      </c>
      <c r="K55" s="9">
        <f>+K32</f>
        <v>3.33</v>
      </c>
    </row>
    <row r="56" spans="1:12">
      <c r="A56" s="13" t="str">
        <f>+'DCP-12, P 2'!A61</f>
        <v>WEC Energy Group</v>
      </c>
      <c r="C56" s="196">
        <v>1</v>
      </c>
      <c r="D56" s="196"/>
      <c r="E56" s="9">
        <v>0.6</v>
      </c>
      <c r="F56" s="196"/>
      <c r="G56" s="9" t="s">
        <v>187</v>
      </c>
      <c r="H56" s="9">
        <v>4.33</v>
      </c>
      <c r="I56" s="196"/>
      <c r="J56" s="9" t="s">
        <v>63</v>
      </c>
      <c r="K56" s="9">
        <v>4</v>
      </c>
    </row>
    <row r="57" spans="1:12">
      <c r="A57" s="13" t="str">
        <f>+'DCP-12, P 2'!A62</f>
        <v>Xcel Energy</v>
      </c>
      <c r="C57" s="196">
        <v>1</v>
      </c>
      <c r="D57" s="196"/>
      <c r="E57" s="9">
        <v>0.6</v>
      </c>
      <c r="F57" s="196"/>
      <c r="G57" s="9" t="s">
        <v>187</v>
      </c>
      <c r="H57" s="9">
        <v>4.33</v>
      </c>
      <c r="I57" s="196"/>
      <c r="J57" s="9" t="s">
        <v>20</v>
      </c>
      <c r="K57" s="9">
        <v>3.67</v>
      </c>
    </row>
    <row r="58" spans="1:12">
      <c r="A58" s="35"/>
      <c r="B58" s="35"/>
      <c r="C58" s="54"/>
      <c r="D58" s="54"/>
      <c r="E58" s="51"/>
      <c r="F58" s="54"/>
      <c r="G58" s="54"/>
      <c r="H58" s="51"/>
      <c r="I58" s="54"/>
      <c r="J58" s="54"/>
      <c r="K58" s="51"/>
    </row>
    <row r="59" spans="1:12">
      <c r="C59" s="5"/>
      <c r="D59" s="5"/>
      <c r="E59" s="9"/>
      <c r="F59" s="5"/>
      <c r="G59" s="5"/>
      <c r="H59" s="9"/>
      <c r="I59" s="5"/>
      <c r="J59" s="5"/>
      <c r="K59" s="9"/>
    </row>
    <row r="60" spans="1:12">
      <c r="A60" s="13" t="s">
        <v>31</v>
      </c>
      <c r="C60" s="17">
        <f>+AVERAGE(C40:C57)</f>
        <v>1.8333333333333333</v>
      </c>
      <c r="D60" s="5"/>
      <c r="E60" s="9">
        <f>+AVERAGE(E40:E57)</f>
        <v>0.67500000000000016</v>
      </c>
      <c r="F60" s="9"/>
      <c r="G60" s="9" t="s">
        <v>63</v>
      </c>
      <c r="H60" s="9">
        <f>+AVERAGE(H40:H57)</f>
        <v>3.9072222222222219</v>
      </c>
      <c r="I60" s="9"/>
      <c r="J60" s="9" t="s">
        <v>210</v>
      </c>
      <c r="K60" s="9">
        <f>+AVERAGE(K40:K57)</f>
        <v>3.4811111111111108</v>
      </c>
      <c r="L60" s="142"/>
    </row>
    <row r="61" spans="1:12" ht="15.75" thickBot="1">
      <c r="A61" s="37"/>
      <c r="B61" s="37"/>
      <c r="C61" s="61"/>
      <c r="D61" s="61"/>
      <c r="E61" s="53"/>
      <c r="F61" s="61"/>
      <c r="G61" s="61"/>
      <c r="H61" s="53"/>
      <c r="I61" s="61"/>
      <c r="J61" s="61"/>
      <c r="K61" s="53"/>
    </row>
    <row r="62" spans="1:12" ht="15.75" thickTop="1">
      <c r="C62" s="5"/>
      <c r="D62" s="5"/>
      <c r="E62" s="9"/>
      <c r="F62" s="5"/>
      <c r="G62" s="5"/>
      <c r="H62" s="9"/>
      <c r="I62" s="5"/>
      <c r="J62" s="5"/>
      <c r="K62" s="9"/>
    </row>
  </sheetData>
  <mergeCells count="1">
    <mergeCell ref="A6:K6"/>
  </mergeCells>
  <phoneticPr fontId="0" type="noConversion"/>
  <printOptions horizontalCentered="1"/>
  <pageMargins left="0.5" right="0.5" top="0.5" bottom="0.55000000000000004" header="0" footer="0"/>
  <pageSetup scale="70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showOutlineSymbols="0" topLeftCell="B1" zoomScaleNormal="100" workbookViewId="0">
      <selection activeCell="G35" sqref="G35"/>
    </sheetView>
  </sheetViews>
  <sheetFormatPr defaultColWidth="9.77734375" defaultRowHeight="15"/>
  <cols>
    <col min="1" max="1" width="2.77734375" style="25" customWidth="1"/>
    <col min="2" max="2" width="30.77734375" style="25" customWidth="1"/>
    <col min="3" max="3" width="1.77734375" style="25" customWidth="1"/>
    <col min="4" max="6" width="12.77734375" style="25" customWidth="1"/>
    <col min="7" max="7" width="14.77734375" style="25" customWidth="1"/>
    <col min="8" max="8" width="12.77734375" style="25" customWidth="1"/>
    <col min="9" max="16384" width="9.77734375" style="25"/>
  </cols>
  <sheetData>
    <row r="1" spans="2:8" ht="15.75">
      <c r="F1" s="24" t="str">
        <f>+'DCP-14, P 1'!I1</f>
        <v>Exh. DCP-14</v>
      </c>
    </row>
    <row r="2" spans="2:8" ht="15.75">
      <c r="F2" s="137" t="s">
        <v>304</v>
      </c>
    </row>
    <row r="3" spans="2:8" ht="15.75">
      <c r="C3" s="71"/>
      <c r="D3" s="71"/>
      <c r="E3" s="71"/>
      <c r="F3" s="1" t="s">
        <v>103</v>
      </c>
    </row>
    <row r="4" spans="2:8" ht="15.75">
      <c r="C4" s="71"/>
      <c r="D4" s="71"/>
      <c r="E4" s="71"/>
      <c r="F4" s="1"/>
    </row>
    <row r="6" spans="2:8">
      <c r="C6" s="71"/>
      <c r="D6" s="71"/>
      <c r="E6" s="71"/>
      <c r="F6" s="71"/>
    </row>
    <row r="7" spans="2:8">
      <c r="C7" s="71"/>
      <c r="D7" s="71"/>
      <c r="E7" s="71"/>
      <c r="F7" s="71"/>
    </row>
    <row r="8" spans="2:8" ht="20.25">
      <c r="B8" s="79" t="s">
        <v>65</v>
      </c>
      <c r="C8" s="73"/>
      <c r="D8" s="67"/>
      <c r="E8" s="73"/>
      <c r="F8" s="73"/>
      <c r="G8" s="67"/>
    </row>
    <row r="9" spans="2:8" ht="15.75" thickBot="1">
      <c r="B9" s="213"/>
      <c r="C9" s="217"/>
      <c r="D9" s="217"/>
      <c r="E9" s="217"/>
      <c r="F9" s="217"/>
      <c r="G9" s="213"/>
    </row>
    <row r="10" spans="2:8" ht="15.75" thickTop="1">
      <c r="B10" s="93"/>
      <c r="C10" s="93"/>
      <c r="D10" s="93"/>
      <c r="E10" s="93"/>
      <c r="F10" s="93"/>
      <c r="G10" s="93"/>
      <c r="H10" s="93"/>
    </row>
    <row r="11" spans="2:8" ht="15.75">
      <c r="B11" s="218"/>
      <c r="C11" s="218"/>
      <c r="D11" s="212" t="s">
        <v>21</v>
      </c>
      <c r="E11" s="212" t="s">
        <v>21</v>
      </c>
      <c r="F11" s="212" t="s">
        <v>21</v>
      </c>
      <c r="G11" s="212" t="s">
        <v>11</v>
      </c>
    </row>
    <row r="12" spans="2:8" ht="15.75">
      <c r="B12" s="209" t="s">
        <v>66</v>
      </c>
      <c r="C12" s="1"/>
      <c r="D12" s="209" t="s">
        <v>22</v>
      </c>
      <c r="E12" s="209" t="s">
        <v>47</v>
      </c>
      <c r="F12" s="209" t="s">
        <v>76</v>
      </c>
      <c r="G12" s="209" t="s">
        <v>77</v>
      </c>
    </row>
    <row r="13" spans="2:8">
      <c r="B13" s="68"/>
      <c r="D13" s="68"/>
      <c r="E13" s="68"/>
      <c r="F13" s="68"/>
      <c r="G13" s="68"/>
    </row>
    <row r="14" spans="2:8">
      <c r="B14" s="69"/>
      <c r="C14" s="69"/>
      <c r="D14" s="69"/>
      <c r="E14" s="69"/>
      <c r="F14" s="69"/>
      <c r="G14" s="69"/>
    </row>
    <row r="15" spans="2:8">
      <c r="B15" s="25" t="s">
        <v>67</v>
      </c>
    </row>
    <row r="16" spans="2:8">
      <c r="B16" s="25" t="s">
        <v>68</v>
      </c>
      <c r="D16" s="68">
        <v>2.4</v>
      </c>
      <c r="E16" s="78">
        <v>1.04</v>
      </c>
      <c r="F16" s="5" t="s">
        <v>61</v>
      </c>
      <c r="G16" s="5" t="s">
        <v>122</v>
      </c>
    </row>
    <row r="17" spans="2:7">
      <c r="E17" s="72"/>
    </row>
    <row r="18" spans="2:7">
      <c r="B18" s="25" t="str">
        <f>+'DCP-14, P 1'!A15</f>
        <v>Parcell Proxy Group</v>
      </c>
      <c r="D18" s="80">
        <f>+'DCP-14, P 1'!C35</f>
        <v>2.0625</v>
      </c>
      <c r="E18" s="78">
        <f>+'DCP-14, P 1'!E35</f>
        <v>0.74374999999999991</v>
      </c>
      <c r="F18" s="68" t="str">
        <f>+'DCP-14, P 1'!G35</f>
        <v>A/B++</v>
      </c>
      <c r="G18" s="83" t="str">
        <f>+'DCP-14, P 1'!J35</f>
        <v>B+</v>
      </c>
    </row>
    <row r="19" spans="2:7">
      <c r="D19" s="80"/>
      <c r="E19" s="78"/>
      <c r="F19" s="68"/>
      <c r="G19" s="68"/>
    </row>
    <row r="20" spans="2:7">
      <c r="B20" s="25" t="str">
        <f>+'DCP-14, P 1'!A38</f>
        <v>Morin Proxy Group</v>
      </c>
      <c r="D20" s="80">
        <f>+'DCP-14, P 1'!C60</f>
        <v>1.8333333333333333</v>
      </c>
      <c r="E20" s="78">
        <f>+'DCP-14, P 1'!E60</f>
        <v>0.67500000000000016</v>
      </c>
      <c r="F20" s="68" t="str">
        <f>+'DCP-14, P 1'!G60</f>
        <v>A</v>
      </c>
      <c r="G20" s="68" t="str">
        <f>+'DCP-14, P 1'!J60</f>
        <v>B+/A-</v>
      </c>
    </row>
    <row r="21" spans="2:7">
      <c r="D21" s="80"/>
      <c r="E21" s="78"/>
      <c r="F21" s="68"/>
      <c r="G21" s="68"/>
    </row>
    <row r="22" spans="2:7" ht="15.75" thickBot="1">
      <c r="B22" s="213"/>
      <c r="C22" s="213"/>
      <c r="D22" s="213"/>
      <c r="E22" s="213"/>
      <c r="F22" s="213"/>
      <c r="G22" s="213"/>
    </row>
    <row r="23" spans="2:7" ht="15.75" thickTop="1">
      <c r="B23" s="70"/>
      <c r="C23" s="70"/>
      <c r="D23" s="70"/>
      <c r="E23" s="70"/>
      <c r="F23" s="70"/>
      <c r="G23" s="70"/>
    </row>
    <row r="24" spans="2:7">
      <c r="B24" s="25" t="s">
        <v>69</v>
      </c>
    </row>
    <row r="26" spans="2:7">
      <c r="B26" s="25" t="s">
        <v>70</v>
      </c>
    </row>
    <row r="28" spans="2:7">
      <c r="B28" s="25" t="s">
        <v>71</v>
      </c>
    </row>
    <row r="30" spans="2:7">
      <c r="B30" s="25" t="s">
        <v>72</v>
      </c>
    </row>
    <row r="31" spans="2:7">
      <c r="B31" s="25" t="s">
        <v>73</v>
      </c>
    </row>
    <row r="32" spans="2:7">
      <c r="B32" s="25" t="s">
        <v>74</v>
      </c>
    </row>
    <row r="34" spans="2:2">
      <c r="B34" s="25" t="s">
        <v>75</v>
      </c>
    </row>
    <row r="36" spans="2:2">
      <c r="B36" s="4" t="s">
        <v>387</v>
      </c>
    </row>
  </sheetData>
  <phoneticPr fontId="0" type="noConversion"/>
  <printOptions horizontalCentered="1"/>
  <pageMargins left="0.5" right="0.5" top="1.08" bottom="0.55000000000000004" header="0.45" footer="0"/>
  <pageSetup scale="90"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Normal="100" workbookViewId="0">
      <pane xSplit="1" ySplit="11" topLeftCell="B83" activePane="bottomRight" state="frozen"/>
      <selection pane="topRight" activeCell="B1" sqref="B1"/>
      <selection pane="bottomLeft" activeCell="A7" sqref="A7"/>
      <selection pane="bottomRight" activeCell="H2" sqref="H2"/>
    </sheetView>
  </sheetViews>
  <sheetFormatPr defaultColWidth="8.88671875" defaultRowHeight="12.75"/>
  <cols>
    <col min="1" max="1" width="25.5546875" style="267" customWidth="1"/>
    <col min="2" max="2" width="10.88671875" style="267" customWidth="1"/>
    <col min="3" max="3" width="7.77734375" style="267" customWidth="1"/>
    <col min="4" max="4" width="8" style="267" customWidth="1"/>
    <col min="5" max="5" width="7.77734375" style="267" customWidth="1"/>
    <col min="6" max="7" width="7.77734375" style="267" hidden="1" customWidth="1"/>
    <col min="8" max="8" width="7.77734375" style="267" customWidth="1"/>
    <col min="9" max="9" width="7.77734375" style="267" hidden="1" customWidth="1"/>
    <col min="10" max="10" width="0.44140625" style="267" customWidth="1"/>
    <col min="11" max="11" width="9.21875" style="267" customWidth="1"/>
    <col min="12" max="12" width="8.6640625" style="267" hidden="1" customWidth="1"/>
    <col min="13" max="13" width="8.77734375" style="267" customWidth="1"/>
    <col min="14" max="14" width="8.88671875" style="267" hidden="1" customWidth="1"/>
    <col min="15" max="16384" width="8.88671875" style="267"/>
  </cols>
  <sheetData>
    <row r="1" spans="1:14">
      <c r="H1" s="268" t="s">
        <v>351</v>
      </c>
      <c r="I1" s="268" t="s">
        <v>351</v>
      </c>
    </row>
    <row r="2" spans="1:14" ht="15.75">
      <c r="H2" s="137" t="s">
        <v>304</v>
      </c>
      <c r="I2" s="268" t="str">
        <f>+'DCP-14, P 2'!F3</f>
        <v>Page 2 of 2</v>
      </c>
    </row>
    <row r="3" spans="1:14">
      <c r="H3" s="268" t="s">
        <v>378</v>
      </c>
      <c r="I3" s="268">
        <f>+'DCP-14, P 2'!F4</f>
        <v>0</v>
      </c>
    </row>
    <row r="4" spans="1:14">
      <c r="H4" s="268"/>
      <c r="I4" s="268"/>
    </row>
    <row r="5" spans="1:14" ht="18">
      <c r="A5" s="318" t="s">
        <v>308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</row>
    <row r="6" spans="1:14" ht="18">
      <c r="A6" s="318" t="s">
        <v>65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</row>
    <row r="7" spans="1:14" ht="13.5" thickBo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</row>
    <row r="8" spans="1:14" ht="13.5" thickTop="1">
      <c r="B8" s="270">
        <v>2017</v>
      </c>
      <c r="H8" s="270" t="s">
        <v>9</v>
      </c>
      <c r="I8" s="270"/>
      <c r="J8" s="270"/>
      <c r="K8" s="270" t="str">
        <f>+H8</f>
        <v>S&amp;P</v>
      </c>
      <c r="L8" s="270"/>
      <c r="M8" s="270" t="s">
        <v>309</v>
      </c>
    </row>
    <row r="9" spans="1:14">
      <c r="B9" s="270" t="s">
        <v>310</v>
      </c>
      <c r="C9" s="319" t="s">
        <v>21</v>
      </c>
      <c r="D9" s="319"/>
      <c r="E9" s="319"/>
      <c r="F9" s="281"/>
      <c r="G9" s="281"/>
      <c r="H9" s="270" t="s">
        <v>15</v>
      </c>
      <c r="I9" s="270"/>
      <c r="J9" s="270"/>
      <c r="K9" s="270" t="s">
        <v>311</v>
      </c>
      <c r="L9" s="270"/>
      <c r="M9" s="270" t="s">
        <v>311</v>
      </c>
    </row>
    <row r="10" spans="1:14">
      <c r="B10" s="271" t="s">
        <v>229</v>
      </c>
      <c r="C10" s="281"/>
      <c r="D10" s="281"/>
      <c r="E10" s="281" t="s">
        <v>312</v>
      </c>
      <c r="F10" s="281"/>
      <c r="G10" s="281"/>
      <c r="H10" s="270" t="s">
        <v>19</v>
      </c>
      <c r="I10" s="270"/>
      <c r="J10" s="270"/>
      <c r="K10" s="270" t="s">
        <v>313</v>
      </c>
      <c r="L10" s="270"/>
      <c r="M10" s="270" t="s">
        <v>313</v>
      </c>
    </row>
    <row r="11" spans="1:14">
      <c r="A11" s="272" t="s">
        <v>18</v>
      </c>
      <c r="B11" s="273" t="s">
        <v>314</v>
      </c>
      <c r="C11" s="274" t="s">
        <v>22</v>
      </c>
      <c r="D11" s="274" t="s">
        <v>47</v>
      </c>
      <c r="E11" s="274" t="s">
        <v>315</v>
      </c>
      <c r="F11" s="274"/>
      <c r="G11" s="274"/>
      <c r="H11" s="274" t="s">
        <v>9</v>
      </c>
      <c r="I11" s="274"/>
      <c r="J11" s="274"/>
      <c r="K11" s="274" t="s">
        <v>316</v>
      </c>
      <c r="L11" s="274"/>
      <c r="M11" s="274" t="s">
        <v>316</v>
      </c>
    </row>
    <row r="12" spans="1:14">
      <c r="A12" s="275"/>
      <c r="B12" s="276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4">
      <c r="A13" s="267" t="s">
        <v>208</v>
      </c>
      <c r="B13" s="282">
        <v>1500000</v>
      </c>
      <c r="C13" s="270">
        <v>3</v>
      </c>
      <c r="D13" s="277">
        <v>0.85</v>
      </c>
      <c r="E13" s="270" t="s">
        <v>63</v>
      </c>
      <c r="F13" s="270">
        <v>3.33</v>
      </c>
      <c r="G13" s="277">
        <v>4</v>
      </c>
      <c r="H13" s="277" t="s">
        <v>62</v>
      </c>
      <c r="I13" s="277">
        <v>3</v>
      </c>
      <c r="J13" s="277">
        <v>3</v>
      </c>
      <c r="K13" s="277" t="s">
        <v>85</v>
      </c>
      <c r="L13" s="277">
        <v>3.33</v>
      </c>
      <c r="M13" s="277"/>
      <c r="N13" s="279"/>
    </row>
    <row r="14" spans="1:14">
      <c r="A14" s="267" t="s">
        <v>317</v>
      </c>
      <c r="B14" s="282">
        <v>2100000</v>
      </c>
      <c r="C14" s="270">
        <v>2</v>
      </c>
      <c r="D14" s="277">
        <v>0.75</v>
      </c>
      <c r="E14" s="270" t="s">
        <v>61</v>
      </c>
      <c r="F14" s="270">
        <v>3.67</v>
      </c>
      <c r="G14" s="277">
        <v>3.67</v>
      </c>
      <c r="H14" s="277" t="s">
        <v>62</v>
      </c>
      <c r="I14" s="277">
        <v>3</v>
      </c>
      <c r="J14" s="277">
        <v>3</v>
      </c>
      <c r="K14" s="277" t="s">
        <v>85</v>
      </c>
      <c r="L14" s="277">
        <v>3.33</v>
      </c>
      <c r="M14" s="277" t="s">
        <v>195</v>
      </c>
      <c r="N14" s="277">
        <v>3.67</v>
      </c>
    </row>
    <row r="15" spans="1:14">
      <c r="A15" s="267" t="s">
        <v>318</v>
      </c>
      <c r="B15" s="282">
        <v>2200000</v>
      </c>
      <c r="C15" s="270">
        <v>1</v>
      </c>
      <c r="D15" s="277">
        <v>0.7</v>
      </c>
      <c r="E15" s="270" t="s">
        <v>63</v>
      </c>
      <c r="F15" s="270">
        <v>4</v>
      </c>
      <c r="G15" s="277">
        <v>4</v>
      </c>
      <c r="H15" s="277" t="s">
        <v>20</v>
      </c>
      <c r="I15" s="277">
        <v>3.33</v>
      </c>
      <c r="J15" s="277">
        <v>3.67</v>
      </c>
      <c r="K15" s="277" t="s">
        <v>232</v>
      </c>
      <c r="L15" s="277">
        <v>4</v>
      </c>
      <c r="M15" s="277" t="s">
        <v>233</v>
      </c>
      <c r="N15" s="277">
        <v>5.33</v>
      </c>
    </row>
    <row r="16" spans="1:14">
      <c r="A16" s="267" t="s">
        <v>319</v>
      </c>
      <c r="B16" s="282">
        <v>2600000</v>
      </c>
      <c r="C16" s="270">
        <v>2</v>
      </c>
      <c r="D16" s="277">
        <v>0.7</v>
      </c>
      <c r="E16" s="270" t="s">
        <v>63</v>
      </c>
      <c r="F16" s="270">
        <v>4</v>
      </c>
      <c r="G16" s="277">
        <v>4</v>
      </c>
      <c r="H16" s="277" t="s">
        <v>20</v>
      </c>
      <c r="I16" s="277">
        <v>3.67</v>
      </c>
      <c r="J16" s="277">
        <v>3.67</v>
      </c>
      <c r="K16" s="277" t="s">
        <v>85</v>
      </c>
      <c r="L16" s="277">
        <v>3.33</v>
      </c>
      <c r="M16" s="277" t="s">
        <v>195</v>
      </c>
      <c r="N16" s="277">
        <v>3.67</v>
      </c>
    </row>
    <row r="17" spans="1:14">
      <c r="A17" s="267" t="s">
        <v>242</v>
      </c>
      <c r="B17" s="282">
        <v>2700000</v>
      </c>
      <c r="C17" s="270">
        <v>3</v>
      </c>
      <c r="D17" s="277">
        <v>0.7</v>
      </c>
      <c r="E17" s="270" t="s">
        <v>62</v>
      </c>
      <c r="F17" s="270">
        <v>3</v>
      </c>
      <c r="G17" s="277">
        <v>3</v>
      </c>
      <c r="H17" s="277" t="s">
        <v>62</v>
      </c>
      <c r="I17" s="277">
        <v>3</v>
      </c>
      <c r="J17" s="277">
        <v>3</v>
      </c>
      <c r="K17" s="277" t="s">
        <v>109</v>
      </c>
      <c r="L17" s="277">
        <v>3.67</v>
      </c>
      <c r="M17" s="277" t="s">
        <v>254</v>
      </c>
      <c r="N17" s="277">
        <v>3</v>
      </c>
    </row>
    <row r="18" spans="1:14">
      <c r="A18" s="267" t="s">
        <v>320</v>
      </c>
      <c r="B18" s="282">
        <v>2900000</v>
      </c>
      <c r="C18" s="270">
        <v>3</v>
      </c>
      <c r="D18" s="277">
        <v>0.65</v>
      </c>
      <c r="E18" s="270" t="s">
        <v>122</v>
      </c>
      <c r="F18" s="270">
        <v>3.33</v>
      </c>
      <c r="G18" s="277">
        <v>3.33</v>
      </c>
      <c r="H18" s="277" t="s">
        <v>187</v>
      </c>
      <c r="I18" s="277"/>
      <c r="J18" s="277">
        <v>4.33</v>
      </c>
      <c r="K18" s="277" t="s">
        <v>85</v>
      </c>
      <c r="L18" s="277">
        <v>3.33</v>
      </c>
      <c r="M18" s="277" t="s">
        <v>195</v>
      </c>
      <c r="N18" s="277">
        <v>3.67</v>
      </c>
    </row>
    <row r="19" spans="1:14">
      <c r="B19" s="282"/>
      <c r="C19" s="270"/>
      <c r="D19" s="277"/>
      <c r="E19" s="270"/>
      <c r="F19" s="270"/>
      <c r="G19" s="277"/>
      <c r="H19" s="277"/>
      <c r="I19" s="277"/>
      <c r="J19" s="277"/>
      <c r="K19" s="277"/>
      <c r="L19" s="277"/>
      <c r="M19" s="277"/>
      <c r="N19" s="277"/>
    </row>
    <row r="20" spans="1:14">
      <c r="A20" s="268" t="s">
        <v>353</v>
      </c>
      <c r="B20" s="284"/>
      <c r="C20" s="285">
        <f>AVERAGE(C13:C18)</f>
        <v>2.3333333333333335</v>
      </c>
      <c r="D20" s="286">
        <f>AVERAGE(D13:D18)</f>
        <v>0.72500000000000009</v>
      </c>
      <c r="E20" s="287" t="s">
        <v>61</v>
      </c>
      <c r="F20" s="287"/>
      <c r="G20" s="286">
        <f>AVERAGE(G13:G18)</f>
        <v>3.6666666666666665</v>
      </c>
      <c r="H20" s="286" t="s">
        <v>354</v>
      </c>
      <c r="I20" s="286"/>
      <c r="J20" s="286">
        <f>AVERAGE(J13:J18)</f>
        <v>3.4450000000000003</v>
      </c>
      <c r="K20" s="286" t="s">
        <v>327</v>
      </c>
      <c r="L20" s="286">
        <f>AVERAGE(L13:L18)</f>
        <v>3.4983333333333335</v>
      </c>
      <c r="M20" s="286" t="s">
        <v>322</v>
      </c>
      <c r="N20" s="286">
        <f>AVERAGE(N13:N18)</f>
        <v>3.8679999999999999</v>
      </c>
    </row>
    <row r="21" spans="1:14">
      <c r="B21" s="282"/>
      <c r="C21" s="270"/>
      <c r="D21" s="277"/>
      <c r="E21" s="270"/>
      <c r="F21" s="270"/>
      <c r="G21" s="277"/>
      <c r="H21" s="277"/>
      <c r="I21" s="277"/>
      <c r="J21" s="277"/>
      <c r="K21" s="277"/>
      <c r="L21" s="277"/>
      <c r="M21" s="277"/>
      <c r="N21" s="277"/>
    </row>
    <row r="22" spans="1:14">
      <c r="B22" s="282"/>
      <c r="C22" s="270"/>
      <c r="D22" s="277"/>
      <c r="E22" s="270"/>
      <c r="F22" s="270"/>
      <c r="G22" s="277"/>
      <c r="H22" s="277"/>
      <c r="I22" s="277"/>
      <c r="J22" s="277"/>
      <c r="K22" s="277"/>
      <c r="L22" s="277"/>
      <c r="M22" s="277"/>
      <c r="N22" s="277"/>
    </row>
    <row r="23" spans="1:14">
      <c r="A23" s="267" t="s">
        <v>235</v>
      </c>
      <c r="B23" s="288">
        <v>3300000</v>
      </c>
      <c r="C23" s="270">
        <v>2</v>
      </c>
      <c r="D23" s="277">
        <v>0.8</v>
      </c>
      <c r="E23" s="270" t="s">
        <v>63</v>
      </c>
      <c r="F23" s="270">
        <v>4</v>
      </c>
      <c r="G23" s="277">
        <v>4</v>
      </c>
      <c r="H23" s="277" t="s">
        <v>20</v>
      </c>
      <c r="I23" s="277">
        <v>3</v>
      </c>
      <c r="J23" s="277">
        <v>3.67</v>
      </c>
      <c r="K23" s="277" t="s">
        <v>109</v>
      </c>
      <c r="L23" s="277">
        <v>3.67</v>
      </c>
      <c r="M23" s="277" t="s">
        <v>118</v>
      </c>
      <c r="N23" s="277">
        <v>4</v>
      </c>
    </row>
    <row r="24" spans="1:14">
      <c r="A24" s="267" t="s">
        <v>321</v>
      </c>
      <c r="B24" s="282">
        <v>3700000</v>
      </c>
      <c r="C24" s="270">
        <v>2</v>
      </c>
      <c r="D24" s="277">
        <v>0.85</v>
      </c>
      <c r="E24" s="270" t="s">
        <v>63</v>
      </c>
      <c r="F24" s="270">
        <v>3.33</v>
      </c>
      <c r="G24" s="277">
        <v>4</v>
      </c>
      <c r="H24" s="277" t="s">
        <v>62</v>
      </c>
      <c r="I24" s="277">
        <v>3</v>
      </c>
      <c r="J24" s="277">
        <v>3</v>
      </c>
      <c r="K24" s="277" t="s">
        <v>85</v>
      </c>
      <c r="L24" s="277">
        <v>3.33</v>
      </c>
      <c r="M24" s="277" t="s">
        <v>110</v>
      </c>
      <c r="N24" s="277">
        <v>3.33</v>
      </c>
    </row>
    <row r="25" spans="1:14">
      <c r="A25" s="267" t="s">
        <v>323</v>
      </c>
      <c r="B25" s="282">
        <v>3700000</v>
      </c>
      <c r="C25" s="270">
        <v>2</v>
      </c>
      <c r="D25" s="277">
        <v>0.7</v>
      </c>
      <c r="E25" s="270" t="s">
        <v>63</v>
      </c>
      <c r="F25" s="270">
        <v>3.67</v>
      </c>
      <c r="G25" s="277">
        <v>4</v>
      </c>
      <c r="H25" s="277" t="s">
        <v>122</v>
      </c>
      <c r="I25" s="277">
        <v>3</v>
      </c>
      <c r="J25" s="277">
        <v>3.33</v>
      </c>
      <c r="K25" s="277" t="s">
        <v>209</v>
      </c>
      <c r="L25" s="277">
        <v>3</v>
      </c>
      <c r="M25" s="277" t="s">
        <v>110</v>
      </c>
      <c r="N25" s="277">
        <v>3.33</v>
      </c>
    </row>
    <row r="26" spans="1:14">
      <c r="A26" s="267" t="s">
        <v>324</v>
      </c>
      <c r="B26" s="282">
        <v>4100000</v>
      </c>
      <c r="C26" s="270">
        <v>2</v>
      </c>
      <c r="D26" s="277">
        <v>0.7</v>
      </c>
      <c r="E26" s="270" t="s">
        <v>61</v>
      </c>
      <c r="F26" s="270">
        <v>3.67</v>
      </c>
      <c r="G26" s="277">
        <v>3.67</v>
      </c>
      <c r="H26" s="277" t="s">
        <v>283</v>
      </c>
      <c r="I26" s="277"/>
      <c r="J26" s="277"/>
      <c r="K26" s="277" t="s">
        <v>85</v>
      </c>
      <c r="L26" s="277">
        <v>3.33</v>
      </c>
      <c r="M26" s="277" t="s">
        <v>118</v>
      </c>
      <c r="N26" s="277">
        <v>4</v>
      </c>
    </row>
    <row r="27" spans="1:14">
      <c r="A27" s="267" t="s">
        <v>238</v>
      </c>
      <c r="B27" s="282">
        <v>4300000</v>
      </c>
      <c r="C27" s="270">
        <v>2</v>
      </c>
      <c r="D27" s="277">
        <v>0.75</v>
      </c>
      <c r="E27" s="270" t="s">
        <v>63</v>
      </c>
      <c r="F27" s="270">
        <v>3.67</v>
      </c>
      <c r="G27" s="277">
        <v>4</v>
      </c>
      <c r="H27" s="277" t="s">
        <v>63</v>
      </c>
      <c r="I27" s="277">
        <v>3.33</v>
      </c>
      <c r="J27" s="277">
        <v>4</v>
      </c>
      <c r="K27" s="277" t="s">
        <v>85</v>
      </c>
      <c r="L27" s="277">
        <v>3.33</v>
      </c>
      <c r="M27" s="277" t="s">
        <v>195</v>
      </c>
      <c r="N27" s="277">
        <v>3.67</v>
      </c>
    </row>
    <row r="28" spans="1:14">
      <c r="A28" s="267" t="s">
        <v>243</v>
      </c>
      <c r="B28" s="282">
        <v>4700000</v>
      </c>
      <c r="C28" s="270">
        <v>2</v>
      </c>
      <c r="D28" s="277">
        <v>0.75</v>
      </c>
      <c r="E28" s="270" t="s">
        <v>63</v>
      </c>
      <c r="F28" s="270">
        <v>4</v>
      </c>
      <c r="G28" s="277">
        <v>4</v>
      </c>
      <c r="H28" s="277" t="s">
        <v>122</v>
      </c>
      <c r="I28" s="277">
        <v>3.33</v>
      </c>
      <c r="J28" s="277">
        <v>3.33</v>
      </c>
      <c r="K28" s="277" t="s">
        <v>20</v>
      </c>
      <c r="L28" s="277">
        <v>4</v>
      </c>
      <c r="M28" s="277" t="s">
        <v>228</v>
      </c>
      <c r="N28" s="277">
        <v>4.33</v>
      </c>
    </row>
    <row r="29" spans="1:14">
      <c r="B29" s="282"/>
      <c r="C29" s="270"/>
      <c r="D29" s="277"/>
      <c r="E29" s="270"/>
      <c r="F29" s="270"/>
      <c r="G29" s="277"/>
      <c r="H29" s="277"/>
      <c r="I29" s="277"/>
      <c r="J29" s="277"/>
      <c r="K29" s="277"/>
      <c r="L29" s="277"/>
      <c r="M29" s="277"/>
      <c r="N29" s="277"/>
    </row>
    <row r="30" spans="1:14">
      <c r="A30" s="268" t="s">
        <v>355</v>
      </c>
      <c r="B30" s="284"/>
      <c r="C30" s="285">
        <f>+AVERAGE(C23:C28)</f>
        <v>2</v>
      </c>
      <c r="D30" s="286">
        <f>+AVERAGE(D23:D28)</f>
        <v>0.7583333333333333</v>
      </c>
      <c r="E30" s="287" t="s">
        <v>63</v>
      </c>
      <c r="F30" s="287"/>
      <c r="G30" s="286">
        <f>+AVERAGE(G23:G28)</f>
        <v>3.9450000000000003</v>
      </c>
      <c r="H30" s="286" t="s">
        <v>354</v>
      </c>
      <c r="I30" s="286"/>
      <c r="J30" s="286">
        <f>+AVERAGE(J23:J28)</f>
        <v>3.4659999999999997</v>
      </c>
      <c r="K30" s="286" t="s">
        <v>85</v>
      </c>
      <c r="L30" s="286">
        <f>+AVERAGE(L23:L28)</f>
        <v>3.4433333333333334</v>
      </c>
      <c r="M30" s="286" t="s">
        <v>195</v>
      </c>
      <c r="N30" s="286">
        <f>+AVERAGE(N23:N28)</f>
        <v>3.776666666666666</v>
      </c>
    </row>
    <row r="31" spans="1:14">
      <c r="B31" s="282"/>
      <c r="C31" s="270"/>
      <c r="D31" s="277"/>
      <c r="E31" s="270"/>
      <c r="F31" s="270"/>
      <c r="G31" s="277"/>
      <c r="H31" s="277"/>
      <c r="I31" s="277"/>
      <c r="J31" s="277"/>
      <c r="K31" s="277"/>
      <c r="L31" s="277"/>
      <c r="M31" s="277"/>
      <c r="N31" s="277"/>
    </row>
    <row r="32" spans="1:14">
      <c r="B32" s="282"/>
      <c r="C32" s="270"/>
      <c r="D32" s="277"/>
      <c r="E32" s="270"/>
      <c r="F32" s="270"/>
      <c r="G32" s="277"/>
      <c r="H32" s="277"/>
      <c r="I32" s="277"/>
      <c r="J32" s="277"/>
      <c r="K32" s="277"/>
      <c r="L32" s="277"/>
      <c r="M32" s="277"/>
      <c r="N32" s="277"/>
    </row>
    <row r="33" spans="1:14">
      <c r="A33" s="267" t="s">
        <v>325</v>
      </c>
      <c r="B33" s="282">
        <v>6200000</v>
      </c>
      <c r="C33" s="270">
        <v>3</v>
      </c>
      <c r="D33" s="277">
        <v>0.75</v>
      </c>
      <c r="E33" s="270" t="s">
        <v>122</v>
      </c>
      <c r="F33" s="270">
        <v>3.33</v>
      </c>
      <c r="G33" s="277">
        <v>3.33</v>
      </c>
      <c r="H33" s="277" t="s">
        <v>62</v>
      </c>
      <c r="I33" s="277">
        <v>3</v>
      </c>
      <c r="J33" s="277">
        <v>3</v>
      </c>
      <c r="K33" s="277" t="s">
        <v>109</v>
      </c>
      <c r="L33" s="277">
        <v>3.67</v>
      </c>
      <c r="M33" s="277" t="s">
        <v>254</v>
      </c>
      <c r="N33" s="277">
        <v>3</v>
      </c>
    </row>
    <row r="34" spans="1:14">
      <c r="A34" s="267" t="s">
        <v>326</v>
      </c>
      <c r="B34" s="282">
        <v>7300000</v>
      </c>
      <c r="C34" s="270">
        <v>2</v>
      </c>
      <c r="D34" s="277">
        <v>0.95</v>
      </c>
      <c r="E34" s="270" t="s">
        <v>63</v>
      </c>
      <c r="F34" s="270">
        <v>4</v>
      </c>
      <c r="G34" s="277">
        <v>4</v>
      </c>
      <c r="H34" s="277" t="s">
        <v>20</v>
      </c>
      <c r="I34" s="277">
        <v>3.67</v>
      </c>
      <c r="J34" s="277">
        <v>3.67</v>
      </c>
      <c r="K34" s="277" t="s">
        <v>20</v>
      </c>
      <c r="L34" s="277">
        <v>4</v>
      </c>
      <c r="M34" s="277" t="s">
        <v>118</v>
      </c>
      <c r="N34" s="277">
        <v>4</v>
      </c>
    </row>
    <row r="35" spans="1:14">
      <c r="A35" s="267" t="s">
        <v>328</v>
      </c>
      <c r="B35" s="282">
        <v>7700000</v>
      </c>
      <c r="C35" s="270">
        <v>2</v>
      </c>
      <c r="D35" s="277">
        <v>0.7</v>
      </c>
      <c r="E35" s="270" t="s">
        <v>63</v>
      </c>
      <c r="F35" s="270">
        <v>3.67</v>
      </c>
      <c r="G35" s="277">
        <v>4</v>
      </c>
      <c r="H35" s="277" t="s">
        <v>20</v>
      </c>
      <c r="I35" s="277">
        <v>3.33</v>
      </c>
      <c r="J35" s="277">
        <v>3.67</v>
      </c>
      <c r="K35" s="277" t="s">
        <v>109</v>
      </c>
      <c r="L35" s="277">
        <v>3.67</v>
      </c>
      <c r="M35" s="277" t="s">
        <v>195</v>
      </c>
      <c r="N35" s="277">
        <v>3.67</v>
      </c>
    </row>
    <row r="36" spans="1:14">
      <c r="A36" s="267" t="s">
        <v>213</v>
      </c>
      <c r="B36" s="289">
        <v>8900000</v>
      </c>
      <c r="C36" s="270">
        <v>2</v>
      </c>
      <c r="D36" s="277">
        <v>0.7</v>
      </c>
      <c r="E36" s="270" t="s">
        <v>63</v>
      </c>
      <c r="F36" s="270">
        <v>4</v>
      </c>
      <c r="G36" s="277">
        <v>4</v>
      </c>
      <c r="H36" s="277" t="s">
        <v>122</v>
      </c>
      <c r="I36" s="277">
        <v>3</v>
      </c>
      <c r="J36" s="277">
        <v>3.33</v>
      </c>
      <c r="K36" s="277" t="s">
        <v>20</v>
      </c>
      <c r="L36" s="277">
        <v>4</v>
      </c>
      <c r="M36" s="277" t="s">
        <v>195</v>
      </c>
      <c r="N36" s="277">
        <v>3.67</v>
      </c>
    </row>
    <row r="37" spans="1:14">
      <c r="A37" s="267" t="s">
        <v>286</v>
      </c>
      <c r="B37" s="282">
        <v>9400000</v>
      </c>
      <c r="C37" s="270">
        <v>2</v>
      </c>
      <c r="D37" s="277">
        <v>0.65</v>
      </c>
      <c r="E37" s="270" t="s">
        <v>61</v>
      </c>
      <c r="F37" s="270">
        <v>3.67</v>
      </c>
      <c r="G37" s="277">
        <v>3.67</v>
      </c>
      <c r="H37" s="277" t="s">
        <v>63</v>
      </c>
      <c r="I37" s="277">
        <v>3.67</v>
      </c>
      <c r="J37" s="277">
        <v>4</v>
      </c>
      <c r="K37" s="277" t="s">
        <v>109</v>
      </c>
      <c r="L37" s="277">
        <v>3.67</v>
      </c>
      <c r="M37" s="277" t="s">
        <v>254</v>
      </c>
      <c r="N37" s="277">
        <v>3</v>
      </c>
    </row>
    <row r="38" spans="1:14">
      <c r="A38" s="267" t="s">
        <v>329</v>
      </c>
      <c r="B38" s="282">
        <v>9600000</v>
      </c>
      <c r="C38" s="270">
        <v>1</v>
      </c>
      <c r="D38" s="277">
        <v>0.7</v>
      </c>
      <c r="E38" s="270" t="s">
        <v>187</v>
      </c>
      <c r="F38" s="270">
        <v>4</v>
      </c>
      <c r="G38" s="277">
        <v>4.33</v>
      </c>
      <c r="H38" s="277" t="s">
        <v>122</v>
      </c>
      <c r="I38" s="277">
        <v>3</v>
      </c>
      <c r="J38" s="277">
        <v>3.33</v>
      </c>
      <c r="K38" s="277" t="s">
        <v>20</v>
      </c>
      <c r="L38" s="277">
        <v>4</v>
      </c>
      <c r="M38" s="277" t="s">
        <v>118</v>
      </c>
      <c r="N38" s="277">
        <v>4</v>
      </c>
    </row>
    <row r="39" spans="1:14">
      <c r="B39" s="282"/>
      <c r="C39" s="270"/>
      <c r="D39" s="277"/>
      <c r="E39" s="270"/>
      <c r="F39" s="270"/>
      <c r="G39" s="277"/>
      <c r="H39" s="277"/>
      <c r="I39" s="277"/>
      <c r="J39" s="277"/>
      <c r="K39" s="277"/>
      <c r="L39" s="277"/>
      <c r="M39" s="277"/>
      <c r="N39" s="277"/>
    </row>
    <row r="40" spans="1:14">
      <c r="A40" s="268" t="s">
        <v>330</v>
      </c>
      <c r="B40" s="284"/>
      <c r="C40" s="285">
        <f>AVERAGE(C33:C38)</f>
        <v>2</v>
      </c>
      <c r="D40" s="286">
        <f>AVERAGE(D33:D38)</f>
        <v>0.74166666666666659</v>
      </c>
      <c r="E40" s="287" t="s">
        <v>356</v>
      </c>
      <c r="F40" s="287"/>
      <c r="G40" s="286">
        <f>AVERAGE(G33:G38)</f>
        <v>3.8883333333333332</v>
      </c>
      <c r="H40" s="286" t="s">
        <v>354</v>
      </c>
      <c r="I40" s="286"/>
      <c r="J40" s="286">
        <f>AVERAGE(J33:J38)</f>
        <v>3.5</v>
      </c>
      <c r="K40" s="286" t="s">
        <v>109</v>
      </c>
      <c r="L40" s="286">
        <f>AVERAGE(L33:L38)</f>
        <v>3.8349999999999995</v>
      </c>
      <c r="M40" s="286" t="s">
        <v>333</v>
      </c>
      <c r="N40" s="286">
        <f>AVERAGE(N33:N38)</f>
        <v>3.5566666666666666</v>
      </c>
    </row>
    <row r="41" spans="1:14">
      <c r="B41" s="282"/>
      <c r="C41" s="270"/>
      <c r="D41" s="277"/>
      <c r="E41" s="270"/>
      <c r="F41" s="270"/>
      <c r="G41" s="277"/>
      <c r="H41" s="277"/>
      <c r="I41" s="277"/>
      <c r="J41" s="277"/>
      <c r="K41" s="277"/>
      <c r="L41" s="277"/>
      <c r="M41" s="277"/>
      <c r="N41" s="277"/>
    </row>
    <row r="42" spans="1:14">
      <c r="B42" s="282"/>
      <c r="C42" s="270"/>
      <c r="D42" s="277"/>
      <c r="E42" s="270"/>
      <c r="F42" s="270"/>
      <c r="G42" s="277"/>
      <c r="H42" s="277"/>
      <c r="I42" s="277"/>
      <c r="J42" s="277"/>
      <c r="K42" s="277"/>
      <c r="L42" s="277"/>
      <c r="M42" s="277"/>
      <c r="N42" s="277"/>
    </row>
    <row r="43" spans="1:14">
      <c r="A43" s="267" t="s">
        <v>335</v>
      </c>
      <c r="B43" s="282">
        <v>12000000</v>
      </c>
      <c r="C43" s="270">
        <v>2</v>
      </c>
      <c r="D43" s="277">
        <v>0.65</v>
      </c>
      <c r="E43" s="270" t="s">
        <v>61</v>
      </c>
      <c r="F43" s="270">
        <v>3.33</v>
      </c>
      <c r="G43" s="277">
        <v>3.67</v>
      </c>
      <c r="H43" s="277" t="s">
        <v>62</v>
      </c>
      <c r="I43" s="277">
        <v>3</v>
      </c>
      <c r="J43" s="277">
        <v>3</v>
      </c>
      <c r="K43" s="277" t="s">
        <v>109</v>
      </c>
      <c r="L43" s="277">
        <v>3.67</v>
      </c>
      <c r="M43" s="277" t="s">
        <v>195</v>
      </c>
      <c r="N43" s="277">
        <v>3.67</v>
      </c>
    </row>
    <row r="44" spans="1:14">
      <c r="A44" s="267" t="s">
        <v>331</v>
      </c>
      <c r="B44" s="282">
        <v>12000000</v>
      </c>
      <c r="C44" s="270">
        <v>3</v>
      </c>
      <c r="D44" s="277">
        <v>0.85</v>
      </c>
      <c r="E44" s="270" t="s">
        <v>122</v>
      </c>
      <c r="F44" s="270">
        <v>3.67</v>
      </c>
      <c r="G44" s="277">
        <v>3.33</v>
      </c>
      <c r="H44" s="277" t="s">
        <v>62</v>
      </c>
      <c r="I44" s="277">
        <v>3</v>
      </c>
      <c r="J44" s="277">
        <v>3</v>
      </c>
      <c r="K44" s="277" t="s">
        <v>20</v>
      </c>
      <c r="L44" s="277">
        <v>4</v>
      </c>
      <c r="M44" s="277" t="s">
        <v>195</v>
      </c>
      <c r="N44" s="277">
        <v>3.67</v>
      </c>
    </row>
    <row r="45" spans="1:14">
      <c r="A45" s="267" t="s">
        <v>334</v>
      </c>
      <c r="B45" s="282">
        <v>13000000</v>
      </c>
      <c r="C45" s="270">
        <v>2</v>
      </c>
      <c r="D45" s="277">
        <v>0.7</v>
      </c>
      <c r="E45" s="270" t="s">
        <v>63</v>
      </c>
      <c r="F45" s="270">
        <v>3.67</v>
      </c>
      <c r="G45" s="277">
        <v>4</v>
      </c>
      <c r="H45" s="277" t="s">
        <v>62</v>
      </c>
      <c r="I45" s="277">
        <v>3</v>
      </c>
      <c r="J45" s="277">
        <v>3</v>
      </c>
      <c r="K45" s="277" t="s">
        <v>109</v>
      </c>
      <c r="L45" s="277">
        <v>3.67</v>
      </c>
      <c r="M45" s="277" t="s">
        <v>195</v>
      </c>
      <c r="N45" s="277">
        <v>3.67</v>
      </c>
    </row>
    <row r="46" spans="1:14">
      <c r="A46" s="267" t="s">
        <v>336</v>
      </c>
      <c r="B46" s="282">
        <v>13000000</v>
      </c>
      <c r="C46" s="270">
        <v>3</v>
      </c>
      <c r="D46" s="277">
        <v>0.65</v>
      </c>
      <c r="E46" s="270" t="s">
        <v>61</v>
      </c>
      <c r="F46" s="270">
        <v>3.67</v>
      </c>
      <c r="G46" s="277">
        <v>3.67</v>
      </c>
      <c r="H46" s="277" t="s">
        <v>20</v>
      </c>
      <c r="I46" s="277">
        <v>4</v>
      </c>
      <c r="J46" s="277">
        <v>3.67</v>
      </c>
      <c r="K46" s="277" t="s">
        <v>109</v>
      </c>
      <c r="L46" s="277">
        <v>3.67</v>
      </c>
      <c r="M46" s="277" t="s">
        <v>110</v>
      </c>
      <c r="N46" s="277">
        <v>3.33</v>
      </c>
    </row>
    <row r="47" spans="1:14">
      <c r="A47" s="267" t="s">
        <v>337</v>
      </c>
      <c r="B47" s="282">
        <v>13000000</v>
      </c>
      <c r="C47" s="270">
        <v>3</v>
      </c>
      <c r="D47" s="277">
        <v>0.65</v>
      </c>
      <c r="E47" s="270" t="s">
        <v>122</v>
      </c>
      <c r="F47" s="270">
        <v>3.33</v>
      </c>
      <c r="G47" s="277">
        <v>3.33</v>
      </c>
      <c r="H47" s="277" t="s">
        <v>62</v>
      </c>
      <c r="I47" s="277">
        <v>3.33</v>
      </c>
      <c r="J47" s="277">
        <v>3</v>
      </c>
      <c r="K47" s="277" t="s">
        <v>209</v>
      </c>
      <c r="L47" s="277">
        <v>3</v>
      </c>
      <c r="M47" s="277" t="s">
        <v>254</v>
      </c>
      <c r="N47" s="277">
        <v>3</v>
      </c>
    </row>
    <row r="48" spans="1:14">
      <c r="A48" s="267" t="s">
        <v>357</v>
      </c>
      <c r="B48" s="282">
        <v>14000000</v>
      </c>
      <c r="C48" s="270">
        <v>3</v>
      </c>
      <c r="D48" s="277" t="s">
        <v>273</v>
      </c>
      <c r="E48" s="270" t="s">
        <v>122</v>
      </c>
      <c r="F48" s="270"/>
      <c r="G48" s="277">
        <v>3.33</v>
      </c>
      <c r="H48" s="277"/>
      <c r="I48" s="277"/>
      <c r="J48" s="277"/>
      <c r="K48" s="277" t="s">
        <v>109</v>
      </c>
      <c r="L48" s="277">
        <v>3.67</v>
      </c>
      <c r="M48" s="277" t="s">
        <v>195</v>
      </c>
      <c r="N48" s="277">
        <v>3.67</v>
      </c>
    </row>
    <row r="49" spans="1:14">
      <c r="B49" s="282"/>
      <c r="C49" s="270"/>
      <c r="D49" s="277"/>
      <c r="E49" s="270"/>
      <c r="F49" s="270"/>
      <c r="G49" s="277"/>
      <c r="H49" s="277"/>
      <c r="I49" s="277"/>
      <c r="J49" s="277"/>
      <c r="K49" s="277"/>
      <c r="L49" s="277"/>
      <c r="M49" s="277"/>
      <c r="N49" s="277"/>
    </row>
    <row r="50" spans="1:14">
      <c r="A50" s="268" t="s">
        <v>358</v>
      </c>
      <c r="B50" s="284"/>
      <c r="C50" s="285">
        <f>+AVERAGE(C43:C48)</f>
        <v>2.6666666666666665</v>
      </c>
      <c r="D50" s="286">
        <f>+AVERAGE(D43:D48)</f>
        <v>0.7</v>
      </c>
      <c r="E50" s="287" t="s">
        <v>359</v>
      </c>
      <c r="F50" s="287"/>
      <c r="G50" s="286">
        <f>+AVERAGE(G43:G48)</f>
        <v>3.5549999999999997</v>
      </c>
      <c r="H50" s="286" t="s">
        <v>62</v>
      </c>
      <c r="I50" s="286"/>
      <c r="J50" s="286">
        <f>+AVERAGE(J43:J48)</f>
        <v>3.1339999999999999</v>
      </c>
      <c r="K50" s="286" t="s">
        <v>109</v>
      </c>
      <c r="L50" s="286">
        <f>+AVERAGE(L43:L48)</f>
        <v>3.6133333333333333</v>
      </c>
      <c r="M50" s="286" t="s">
        <v>333</v>
      </c>
      <c r="N50" s="286">
        <f>+AVERAGE(N43:N48)</f>
        <v>3.5016666666666665</v>
      </c>
    </row>
    <row r="51" spans="1:14">
      <c r="B51" s="282"/>
      <c r="C51" s="270"/>
      <c r="D51" s="277"/>
      <c r="E51" s="270"/>
      <c r="F51" s="270"/>
      <c r="G51" s="277"/>
      <c r="H51" s="277"/>
      <c r="I51" s="277"/>
      <c r="J51" s="277"/>
      <c r="K51" s="277"/>
      <c r="L51" s="277"/>
      <c r="M51" s="277"/>
      <c r="N51" s="277"/>
    </row>
    <row r="52" spans="1:14">
      <c r="B52" s="282"/>
      <c r="C52" s="270"/>
      <c r="D52" s="277"/>
      <c r="E52" s="270"/>
      <c r="F52" s="270"/>
      <c r="G52" s="277"/>
      <c r="H52" s="277"/>
      <c r="I52" s="277"/>
      <c r="J52" s="277"/>
      <c r="K52" s="277"/>
      <c r="L52" s="277"/>
      <c r="M52" s="277"/>
      <c r="N52" s="277"/>
    </row>
    <row r="53" spans="1:14">
      <c r="A53" s="267" t="s">
        <v>360</v>
      </c>
      <c r="B53" s="282">
        <v>17000000</v>
      </c>
      <c r="C53" s="270">
        <v>2</v>
      </c>
      <c r="D53" s="277">
        <v>0.65</v>
      </c>
      <c r="E53" s="270" t="s">
        <v>122</v>
      </c>
      <c r="F53" s="270"/>
      <c r="G53" s="277">
        <v>3.33</v>
      </c>
      <c r="H53" s="277"/>
      <c r="I53" s="277"/>
      <c r="J53" s="277"/>
      <c r="K53" s="277" t="s">
        <v>20</v>
      </c>
      <c r="L53" s="277">
        <v>4</v>
      </c>
      <c r="M53" s="277" t="s">
        <v>254</v>
      </c>
      <c r="N53" s="277">
        <v>3</v>
      </c>
    </row>
    <row r="54" spans="1:14">
      <c r="A54" s="267" t="s">
        <v>338</v>
      </c>
      <c r="B54" s="282">
        <v>18000000</v>
      </c>
      <c r="C54" s="270">
        <v>2</v>
      </c>
      <c r="D54" s="277">
        <v>0.65</v>
      </c>
      <c r="E54" s="270" t="s">
        <v>61</v>
      </c>
      <c r="F54" s="270">
        <v>3.67</v>
      </c>
      <c r="G54" s="277">
        <v>3.67</v>
      </c>
      <c r="H54" s="277" t="s">
        <v>20</v>
      </c>
      <c r="I54" s="277">
        <v>3.33</v>
      </c>
      <c r="J54" s="277">
        <v>3.67</v>
      </c>
      <c r="K54" s="277" t="s">
        <v>109</v>
      </c>
      <c r="L54" s="277">
        <v>3.67</v>
      </c>
      <c r="M54" s="277" t="s">
        <v>195</v>
      </c>
      <c r="N54" s="277">
        <v>3.67</v>
      </c>
    </row>
    <row r="55" spans="1:14">
      <c r="A55" s="267" t="s">
        <v>206</v>
      </c>
      <c r="B55" s="282">
        <v>19000000</v>
      </c>
      <c r="C55" s="270">
        <v>1</v>
      </c>
      <c r="D55" s="277">
        <v>0.65</v>
      </c>
      <c r="E55" s="270" t="s">
        <v>63</v>
      </c>
      <c r="F55" s="270"/>
      <c r="G55" s="277">
        <v>4</v>
      </c>
      <c r="H55" s="277" t="s">
        <v>20</v>
      </c>
      <c r="I55" s="277"/>
      <c r="J55" s="277">
        <v>3.67</v>
      </c>
      <c r="K55" s="277" t="s">
        <v>63</v>
      </c>
      <c r="L55" s="277">
        <v>4.33</v>
      </c>
      <c r="M55" s="277" t="s">
        <v>195</v>
      </c>
      <c r="N55" s="277">
        <v>3.67</v>
      </c>
    </row>
    <row r="56" spans="1:14">
      <c r="A56" s="267" t="s">
        <v>246</v>
      </c>
      <c r="B56" s="282">
        <v>19000000</v>
      </c>
      <c r="C56" s="270">
        <v>1</v>
      </c>
      <c r="D56" s="277">
        <v>0.6</v>
      </c>
      <c r="E56" s="270" t="s">
        <v>187</v>
      </c>
      <c r="F56" s="270">
        <v>4</v>
      </c>
      <c r="G56" s="277">
        <v>4.33</v>
      </c>
      <c r="H56" s="277" t="s">
        <v>63</v>
      </c>
      <c r="I56" s="277">
        <v>4</v>
      </c>
      <c r="J56" s="277">
        <v>4</v>
      </c>
      <c r="K56" s="277" t="s">
        <v>20</v>
      </c>
      <c r="L56" s="277">
        <v>4</v>
      </c>
      <c r="M56" s="277" t="s">
        <v>118</v>
      </c>
      <c r="N56" s="277">
        <v>4</v>
      </c>
    </row>
    <row r="57" spans="1:14">
      <c r="A57" s="267" t="s">
        <v>342</v>
      </c>
      <c r="B57" s="282">
        <v>22000000</v>
      </c>
      <c r="C57" s="270">
        <v>1</v>
      </c>
      <c r="D57" s="277">
        <v>0.65</v>
      </c>
      <c r="E57" s="270" t="s">
        <v>226</v>
      </c>
      <c r="F57" s="270">
        <v>4.33</v>
      </c>
      <c r="G57" s="277">
        <v>4.67</v>
      </c>
      <c r="H57" s="277" t="s">
        <v>122</v>
      </c>
      <c r="I57" s="277">
        <v>3.33</v>
      </c>
      <c r="J57" s="277">
        <v>3.33</v>
      </c>
      <c r="K57" s="277" t="s">
        <v>109</v>
      </c>
      <c r="L57" s="277">
        <v>3.67</v>
      </c>
      <c r="M57" s="277" t="s">
        <v>110</v>
      </c>
      <c r="N57" s="277">
        <v>3.33</v>
      </c>
    </row>
    <row r="58" spans="1:14">
      <c r="A58" s="267" t="s">
        <v>339</v>
      </c>
      <c r="B58" s="282">
        <v>23000000</v>
      </c>
      <c r="C58" s="270">
        <v>1</v>
      </c>
      <c r="D58" s="277">
        <v>0.6</v>
      </c>
      <c r="E58" s="270" t="s">
        <v>187</v>
      </c>
      <c r="F58" s="270">
        <v>3.67</v>
      </c>
      <c r="G58" s="277">
        <v>4.33</v>
      </c>
      <c r="H58" s="277" t="s">
        <v>20</v>
      </c>
      <c r="I58" s="277">
        <v>3.33</v>
      </c>
      <c r="J58" s="277">
        <v>3.67</v>
      </c>
      <c r="K58" s="277" t="s">
        <v>20</v>
      </c>
      <c r="L58" s="277">
        <v>4</v>
      </c>
      <c r="M58" s="277" t="s">
        <v>118</v>
      </c>
      <c r="N58" s="277">
        <v>4</v>
      </c>
    </row>
    <row r="59" spans="1:14">
      <c r="A59" s="267" t="s">
        <v>340</v>
      </c>
      <c r="B59" s="282">
        <v>24000000</v>
      </c>
      <c r="C59" s="270">
        <v>1</v>
      </c>
      <c r="D59" s="277">
        <v>0.5</v>
      </c>
      <c r="E59" s="270" t="s">
        <v>187</v>
      </c>
      <c r="F59" s="270">
        <v>4.33</v>
      </c>
      <c r="G59" s="277">
        <v>4.33</v>
      </c>
      <c r="H59" s="277" t="s">
        <v>122</v>
      </c>
      <c r="I59" s="277">
        <v>3.33</v>
      </c>
      <c r="J59" s="277">
        <v>3.33</v>
      </c>
      <c r="K59" s="277" t="s">
        <v>20</v>
      </c>
      <c r="L59" s="277">
        <v>4</v>
      </c>
      <c r="M59" s="277" t="s">
        <v>118</v>
      </c>
      <c r="N59" s="277">
        <v>4</v>
      </c>
    </row>
    <row r="60" spans="1:14">
      <c r="B60" s="282"/>
      <c r="C60" s="270"/>
      <c r="D60" s="277"/>
      <c r="E60" s="270"/>
      <c r="F60" s="270"/>
      <c r="G60" s="277"/>
      <c r="H60" s="277"/>
      <c r="I60" s="277"/>
      <c r="J60" s="277"/>
      <c r="K60" s="277"/>
      <c r="L60" s="277"/>
      <c r="M60" s="277"/>
      <c r="N60" s="277"/>
    </row>
    <row r="61" spans="1:14">
      <c r="A61" s="268" t="s">
        <v>361</v>
      </c>
      <c r="B61" s="284"/>
      <c r="C61" s="285">
        <f>AVERAGE(C53:C59)</f>
        <v>1.2857142857142858</v>
      </c>
      <c r="D61" s="286">
        <f>AVERAGE(D53:D59)</f>
        <v>0.61428571428571443</v>
      </c>
      <c r="E61" s="287" t="s">
        <v>63</v>
      </c>
      <c r="F61" s="287"/>
      <c r="G61" s="286">
        <f>AVERAGE(G53:G59)</f>
        <v>4.0942857142857134</v>
      </c>
      <c r="H61" s="286" t="s">
        <v>20</v>
      </c>
      <c r="I61" s="286"/>
      <c r="J61" s="286">
        <f>AVERAGE(J53:J59)</f>
        <v>3.6116666666666668</v>
      </c>
      <c r="K61" s="286" t="s">
        <v>20</v>
      </c>
      <c r="L61" s="286">
        <f>AVERAGE(L53:L59)</f>
        <v>3.9528571428571433</v>
      </c>
      <c r="M61" s="286" t="s">
        <v>195</v>
      </c>
      <c r="N61" s="286">
        <f>AVERAGE(N53:N59)</f>
        <v>3.6671428571428573</v>
      </c>
    </row>
    <row r="62" spans="1:14">
      <c r="B62" s="282"/>
      <c r="C62" s="270"/>
      <c r="D62" s="277"/>
      <c r="E62" s="270"/>
      <c r="F62" s="270"/>
      <c r="G62" s="277"/>
      <c r="H62" s="277"/>
      <c r="I62" s="277"/>
      <c r="J62" s="277"/>
      <c r="K62" s="277"/>
      <c r="L62" s="277"/>
      <c r="M62" s="277"/>
      <c r="N62" s="277"/>
    </row>
    <row r="63" spans="1:14">
      <c r="B63" s="282"/>
      <c r="C63" s="270"/>
      <c r="D63" s="277"/>
      <c r="E63" s="270"/>
      <c r="F63" s="270"/>
      <c r="G63" s="277"/>
      <c r="H63" s="277"/>
      <c r="I63" s="277"/>
      <c r="J63" s="277"/>
      <c r="K63" s="277"/>
      <c r="L63" s="277"/>
      <c r="M63" s="277"/>
      <c r="N63" s="277"/>
    </row>
    <row r="64" spans="1:14">
      <c r="A64" s="267" t="s">
        <v>341</v>
      </c>
      <c r="B64" s="282">
        <v>26000000</v>
      </c>
      <c r="C64" s="270">
        <v>2</v>
      </c>
      <c r="D64" s="277">
        <v>0.6</v>
      </c>
      <c r="E64" s="270" t="s">
        <v>63</v>
      </c>
      <c r="F64" s="270">
        <v>3.67</v>
      </c>
      <c r="G64" s="277">
        <v>4</v>
      </c>
      <c r="H64" s="277" t="s">
        <v>62</v>
      </c>
      <c r="I64" s="277">
        <v>3</v>
      </c>
      <c r="J64" s="277">
        <v>3</v>
      </c>
      <c r="K64" s="277" t="s">
        <v>109</v>
      </c>
      <c r="L64" s="277">
        <v>3.67</v>
      </c>
      <c r="M64" s="277" t="s">
        <v>118</v>
      </c>
      <c r="N64" s="277">
        <v>4</v>
      </c>
    </row>
    <row r="65" spans="1:14">
      <c r="A65" s="267" t="s">
        <v>343</v>
      </c>
      <c r="B65" s="282">
        <v>26000000</v>
      </c>
      <c r="C65" s="270">
        <v>2</v>
      </c>
      <c r="D65" s="277">
        <v>0.7</v>
      </c>
      <c r="E65" s="270" t="s">
        <v>61</v>
      </c>
      <c r="F65" s="270">
        <v>3.67</v>
      </c>
      <c r="G65" s="277">
        <v>3.67</v>
      </c>
      <c r="H65" s="277" t="s">
        <v>122</v>
      </c>
      <c r="I65" s="277">
        <v>3.33</v>
      </c>
      <c r="J65" s="277">
        <v>3.33</v>
      </c>
      <c r="K65" s="277" t="s">
        <v>20</v>
      </c>
      <c r="L65" s="277">
        <v>4</v>
      </c>
      <c r="M65" s="277" t="s">
        <v>110</v>
      </c>
      <c r="N65" s="277">
        <v>3.33</v>
      </c>
    </row>
    <row r="66" spans="1:14">
      <c r="A66" s="267" t="s">
        <v>223</v>
      </c>
      <c r="B66" s="282">
        <v>28000000</v>
      </c>
      <c r="C66" s="270">
        <v>2</v>
      </c>
      <c r="D66" s="277">
        <v>0.8</v>
      </c>
      <c r="E66" s="270" t="s">
        <v>63</v>
      </c>
      <c r="F66" s="270">
        <v>4</v>
      </c>
      <c r="G66" s="277">
        <v>4</v>
      </c>
      <c r="H66" s="277" t="s">
        <v>122</v>
      </c>
      <c r="I66" s="277">
        <v>3.33</v>
      </c>
      <c r="J66" s="277">
        <v>3.33</v>
      </c>
      <c r="K66" s="277" t="s">
        <v>109</v>
      </c>
      <c r="L66" s="277">
        <v>3.67</v>
      </c>
      <c r="M66" s="277" t="s">
        <v>195</v>
      </c>
      <c r="N66" s="277">
        <v>3.67</v>
      </c>
    </row>
    <row r="67" spans="1:14">
      <c r="A67" s="267" t="s">
        <v>346</v>
      </c>
      <c r="B67" s="282">
        <v>31000000</v>
      </c>
      <c r="C67" s="270">
        <v>3</v>
      </c>
      <c r="D67" s="277">
        <v>0.7</v>
      </c>
      <c r="E67" s="270" t="s">
        <v>61</v>
      </c>
      <c r="F67" s="270">
        <v>3.67</v>
      </c>
      <c r="G67" s="277">
        <v>3.67</v>
      </c>
      <c r="H67" s="277" t="s">
        <v>62</v>
      </c>
      <c r="I67" s="277">
        <v>3.33</v>
      </c>
      <c r="J67" s="277">
        <v>3</v>
      </c>
      <c r="K67" s="277" t="s">
        <v>85</v>
      </c>
      <c r="L67" s="277">
        <v>3.33</v>
      </c>
      <c r="M67" s="277" t="s">
        <v>110</v>
      </c>
      <c r="N67" s="277">
        <v>3.33</v>
      </c>
    </row>
    <row r="68" spans="1:14">
      <c r="A68" s="267" t="s">
        <v>345</v>
      </c>
      <c r="B68" s="282">
        <v>33000000</v>
      </c>
      <c r="C68" s="270">
        <v>1</v>
      </c>
      <c r="D68" s="277">
        <v>0.65</v>
      </c>
      <c r="E68" s="270" t="s">
        <v>63</v>
      </c>
      <c r="F68" s="270">
        <v>3.67</v>
      </c>
      <c r="G68" s="277">
        <v>4</v>
      </c>
      <c r="H68" s="277" t="s">
        <v>20</v>
      </c>
      <c r="I68" s="277">
        <v>3</v>
      </c>
      <c r="J68" s="277">
        <v>3.67</v>
      </c>
      <c r="K68" s="277" t="s">
        <v>20</v>
      </c>
      <c r="L68" s="277">
        <v>4</v>
      </c>
      <c r="M68" s="277" t="s">
        <v>195</v>
      </c>
      <c r="N68" s="277">
        <v>3.67</v>
      </c>
    </row>
    <row r="69" spans="1:14">
      <c r="A69" s="267" t="s">
        <v>344</v>
      </c>
      <c r="B69" s="282">
        <v>34000000</v>
      </c>
      <c r="C69" s="270">
        <v>3</v>
      </c>
      <c r="D69" s="277">
        <v>0.65</v>
      </c>
      <c r="E69" s="270" t="s">
        <v>122</v>
      </c>
      <c r="F69" s="270">
        <v>3.33</v>
      </c>
      <c r="G69" s="277">
        <v>3.33</v>
      </c>
      <c r="H69" s="277" t="s">
        <v>62</v>
      </c>
      <c r="I69" s="277">
        <v>3</v>
      </c>
      <c r="J69" s="277">
        <v>3</v>
      </c>
      <c r="K69" s="277" t="s">
        <v>109</v>
      </c>
      <c r="L69" s="277">
        <v>3.67</v>
      </c>
      <c r="M69" s="277" t="s">
        <v>195</v>
      </c>
      <c r="N69" s="277">
        <v>3.67</v>
      </c>
    </row>
    <row r="70" spans="1:14">
      <c r="A70" s="267" t="s">
        <v>347</v>
      </c>
      <c r="B70" s="282">
        <v>49000000</v>
      </c>
      <c r="C70" s="270">
        <v>2</v>
      </c>
      <c r="D70" s="277">
        <v>0.65</v>
      </c>
      <c r="E70" s="270" t="s">
        <v>61</v>
      </c>
      <c r="F70" s="270">
        <v>3.67</v>
      </c>
      <c r="G70" s="277">
        <v>3.67</v>
      </c>
      <c r="H70" s="277" t="s">
        <v>62</v>
      </c>
      <c r="I70" s="277">
        <v>3.33</v>
      </c>
      <c r="J70" s="277">
        <v>3</v>
      </c>
      <c r="K70" s="277" t="s">
        <v>109</v>
      </c>
      <c r="L70" s="277">
        <v>3.67</v>
      </c>
      <c r="M70" s="277" t="s">
        <v>110</v>
      </c>
      <c r="N70" s="277">
        <v>3.33</v>
      </c>
    </row>
    <row r="71" spans="1:14">
      <c r="A71" s="267" t="s">
        <v>348</v>
      </c>
      <c r="B71" s="282">
        <v>50000000</v>
      </c>
      <c r="C71" s="270">
        <v>2</v>
      </c>
      <c r="D71" s="277">
        <v>0.55000000000000004</v>
      </c>
      <c r="E71" s="270" t="s">
        <v>63</v>
      </c>
      <c r="F71" s="270">
        <v>4</v>
      </c>
      <c r="G71" s="277">
        <v>4</v>
      </c>
      <c r="H71" s="277" t="s">
        <v>20</v>
      </c>
      <c r="I71" s="277">
        <v>3.67</v>
      </c>
      <c r="J71" s="277">
        <v>3.67</v>
      </c>
      <c r="K71" s="277" t="s">
        <v>20</v>
      </c>
      <c r="L71" s="277">
        <v>4</v>
      </c>
      <c r="M71" s="277" t="s">
        <v>110</v>
      </c>
      <c r="N71" s="277">
        <v>3.33</v>
      </c>
    </row>
    <row r="72" spans="1:14">
      <c r="A72" s="267" t="s">
        <v>349</v>
      </c>
      <c r="B72" s="282">
        <v>57000000</v>
      </c>
      <c r="C72" s="270">
        <v>2</v>
      </c>
      <c r="D72" s="277">
        <v>0.6</v>
      </c>
      <c r="E72" s="270" t="s">
        <v>63</v>
      </c>
      <c r="F72" s="270">
        <v>4</v>
      </c>
      <c r="G72" s="277">
        <v>4</v>
      </c>
      <c r="H72" s="277" t="s">
        <v>62</v>
      </c>
      <c r="I72" s="277">
        <v>3</v>
      </c>
      <c r="J72" s="277">
        <v>3</v>
      </c>
      <c r="K72" s="277" t="s">
        <v>20</v>
      </c>
      <c r="L72" s="277">
        <v>4</v>
      </c>
      <c r="M72" s="277" t="s">
        <v>195</v>
      </c>
      <c r="N72" s="277">
        <v>3.67</v>
      </c>
    </row>
    <row r="73" spans="1:14">
      <c r="A73" s="267" t="s">
        <v>350</v>
      </c>
      <c r="B73" s="282">
        <v>63000000</v>
      </c>
      <c r="C73" s="270">
        <v>2</v>
      </c>
      <c r="D73" s="277">
        <v>0.65</v>
      </c>
      <c r="E73" s="270" t="s">
        <v>63</v>
      </c>
      <c r="F73" s="270">
        <v>4</v>
      </c>
      <c r="G73" s="277">
        <v>4</v>
      </c>
      <c r="H73" s="277" t="s">
        <v>63</v>
      </c>
      <c r="I73" s="277">
        <v>4</v>
      </c>
      <c r="J73" s="277">
        <v>4</v>
      </c>
      <c r="K73" s="277" t="s">
        <v>20</v>
      </c>
      <c r="L73" s="277">
        <v>4</v>
      </c>
      <c r="M73" s="277" t="s">
        <v>195</v>
      </c>
      <c r="N73" s="277">
        <v>3.67</v>
      </c>
    </row>
    <row r="74" spans="1:14">
      <c r="A74" s="275"/>
      <c r="B74" s="276"/>
      <c r="C74" s="281"/>
      <c r="D74" s="281"/>
      <c r="E74" s="281"/>
      <c r="F74" s="281"/>
      <c r="G74" s="283"/>
      <c r="H74" s="283"/>
      <c r="I74" s="283"/>
      <c r="J74" s="283"/>
      <c r="K74" s="283"/>
      <c r="L74" s="283"/>
      <c r="M74" s="283"/>
      <c r="N74" s="277"/>
    </row>
    <row r="75" spans="1:14">
      <c r="A75" s="290" t="s">
        <v>362</v>
      </c>
      <c r="B75" s="291"/>
      <c r="C75" s="292">
        <f>AVERAGE(C64:C73)</f>
        <v>2.1</v>
      </c>
      <c r="D75" s="293">
        <f>AVERAGE(D64:D73)</f>
        <v>0.65500000000000003</v>
      </c>
      <c r="E75" s="294" t="s">
        <v>61</v>
      </c>
      <c r="F75" s="294"/>
      <c r="G75" s="293">
        <f>AVERAGE(G64:G73)</f>
        <v>3.8340000000000005</v>
      </c>
      <c r="H75" s="293" t="s">
        <v>122</v>
      </c>
      <c r="I75" s="293"/>
      <c r="J75" s="293">
        <f>AVERAGE(J64:J73)</f>
        <v>3.3</v>
      </c>
      <c r="K75" s="293" t="s">
        <v>61</v>
      </c>
      <c r="L75" s="293">
        <f>AVERAGE(L64:L73)</f>
        <v>3.8010000000000006</v>
      </c>
      <c r="M75" s="293" t="s">
        <v>333</v>
      </c>
      <c r="N75" s="293">
        <f>AVERAGE(N64:N73)</f>
        <v>3.5670000000000002</v>
      </c>
    </row>
    <row r="76" spans="1:14" ht="13.5" thickBot="1">
      <c r="A76" s="269"/>
      <c r="B76" s="280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70"/>
    </row>
    <row r="77" spans="1:14" ht="13.5" hidden="1" thickTop="1">
      <c r="A77" s="267" t="s">
        <v>31</v>
      </c>
      <c r="B77" s="282"/>
      <c r="C77" s="278">
        <f>AVERAGE(C14:C74)</f>
        <v>2.0285714285714289</v>
      </c>
      <c r="D77" s="277">
        <f>AVERAGE(D14:D74)</f>
        <v>0.69066558441558412</v>
      </c>
      <c r="E77" s="270" t="s">
        <v>61</v>
      </c>
      <c r="F77" s="277">
        <f>AVERAGE(F14:F74)</f>
        <v>3.7394594594594599</v>
      </c>
      <c r="G77" s="277"/>
      <c r="H77" s="270" t="s">
        <v>122</v>
      </c>
      <c r="I77" s="277">
        <f>AVERAGE(I14:I74)</f>
        <v>3.2848571428571423</v>
      </c>
      <c r="J77" s="277"/>
      <c r="K77" s="267" t="s">
        <v>332</v>
      </c>
      <c r="L77" s="277"/>
    </row>
    <row r="78" spans="1:14" ht="13.5" thickTop="1">
      <c r="B78" s="282"/>
      <c r="C78" s="295"/>
    </row>
    <row r="79" spans="1:14">
      <c r="A79" s="267" t="s">
        <v>363</v>
      </c>
      <c r="B79" s="282"/>
    </row>
    <row r="80" spans="1:14">
      <c r="A80" s="267" t="s">
        <v>364</v>
      </c>
    </row>
    <row r="81" spans="1:1">
      <c r="A81" s="267" t="s">
        <v>365</v>
      </c>
    </row>
    <row r="82" spans="1:1">
      <c r="A82" s="267" t="s">
        <v>366</v>
      </c>
    </row>
    <row r="83" spans="1:1">
      <c r="A83" s="267" t="s">
        <v>367</v>
      </c>
    </row>
    <row r="85" spans="1:1">
      <c r="A85" s="267" t="s">
        <v>368</v>
      </c>
    </row>
  </sheetData>
  <mergeCells count="3">
    <mergeCell ref="A5:M5"/>
    <mergeCell ref="A6:M6"/>
    <mergeCell ref="C9:E9"/>
  </mergeCells>
  <printOptions horizontalCentered="1"/>
  <pageMargins left="0.75" right="0.75" top="1" bottom="1" header="0.5" footer="0.5"/>
  <pageSetup scale="61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topLeftCell="A52" zoomScaleNormal="100" workbookViewId="0">
      <selection activeCell="I3" sqref="I3:J3"/>
    </sheetView>
  </sheetViews>
  <sheetFormatPr defaultColWidth="9.77734375" defaultRowHeight="15"/>
  <cols>
    <col min="1" max="1" width="9.77734375" style="145" customWidth="1"/>
    <col min="2" max="2" width="7.77734375" style="145" customWidth="1"/>
    <col min="3" max="3" width="2.77734375" style="145" customWidth="1"/>
    <col min="4" max="4" width="10.88671875" style="145" customWidth="1"/>
    <col min="5" max="5" width="2.77734375" style="145" customWidth="1"/>
    <col min="6" max="6" width="10.88671875" style="145" customWidth="1"/>
    <col min="7" max="8" width="2.77734375" style="145" customWidth="1"/>
    <col min="9" max="9" width="7.77734375" style="145" customWidth="1"/>
    <col min="10" max="10" width="2.77734375" style="145" customWidth="1"/>
    <col min="11" max="11" width="7.77734375" style="145" customWidth="1"/>
    <col min="12" max="12" width="2.77734375" style="145" customWidth="1"/>
    <col min="13" max="13" width="7.77734375" style="145" customWidth="1"/>
    <col min="14" max="14" width="2.77734375" style="147" customWidth="1"/>
    <col min="15" max="16384" width="9.77734375" style="145"/>
  </cols>
  <sheetData>
    <row r="1" spans="1:15" ht="15.75">
      <c r="I1" s="146" t="str">
        <f>+'DCP-4, P 1'!F1</f>
        <v>Exh. DCP-4</v>
      </c>
    </row>
    <row r="2" spans="1:15" ht="15.75">
      <c r="I2" s="146" t="str">
        <f>+'DCP-3'!$F$2</f>
        <v>Dockets UE-170033/UG-170034</v>
      </c>
    </row>
    <row r="3" spans="1:15" ht="15.75">
      <c r="I3" s="146" t="s">
        <v>373</v>
      </c>
    </row>
    <row r="4" spans="1:15" ht="15.75">
      <c r="I4" s="146"/>
      <c r="O4" s="146"/>
    </row>
    <row r="5" spans="1:15" ht="15.75">
      <c r="O5" s="146"/>
    </row>
    <row r="6" spans="1:15" ht="20.25">
      <c r="A6" s="299" t="s">
        <v>159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148"/>
    </row>
    <row r="7" spans="1:15" ht="21" thickBo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48"/>
    </row>
    <row r="8" spans="1:15" ht="15.75" thickTop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5" ht="15.75">
      <c r="A9" s="150"/>
      <c r="B9" s="150"/>
      <c r="C9" s="150"/>
      <c r="D9" s="150" t="s">
        <v>160</v>
      </c>
      <c r="E9" s="150"/>
      <c r="F9" s="150" t="s">
        <v>160</v>
      </c>
      <c r="G9" s="150"/>
      <c r="H9" s="150"/>
      <c r="I9" s="150" t="s">
        <v>161</v>
      </c>
      <c r="J9" s="150"/>
      <c r="K9" s="150" t="s">
        <v>161</v>
      </c>
      <c r="L9" s="150"/>
      <c r="M9" s="150" t="s">
        <v>161</v>
      </c>
    </row>
    <row r="10" spans="1:15" ht="15.75">
      <c r="A10" s="150"/>
      <c r="B10" s="150" t="s">
        <v>162</v>
      </c>
      <c r="C10" s="150"/>
      <c r="D10" s="150" t="s">
        <v>163</v>
      </c>
      <c r="E10" s="150"/>
      <c r="F10" s="150" t="s">
        <v>164</v>
      </c>
      <c r="G10" s="150"/>
      <c r="H10" s="150"/>
      <c r="I10" s="150" t="s">
        <v>165</v>
      </c>
      <c r="J10" s="150"/>
      <c r="K10" s="150" t="s">
        <v>165</v>
      </c>
      <c r="L10" s="150"/>
      <c r="M10" s="150" t="s">
        <v>165</v>
      </c>
    </row>
    <row r="11" spans="1:15" ht="15.75">
      <c r="A11" s="150" t="s">
        <v>10</v>
      </c>
      <c r="B11" s="150" t="s">
        <v>90</v>
      </c>
      <c r="C11" s="150"/>
      <c r="D11" s="150" t="s">
        <v>166</v>
      </c>
      <c r="E11" s="150"/>
      <c r="F11" s="150" t="s">
        <v>167</v>
      </c>
      <c r="G11" s="150"/>
      <c r="H11" s="150"/>
      <c r="I11" s="151" t="s">
        <v>168</v>
      </c>
      <c r="J11" s="150"/>
      <c r="K11" s="151" t="s">
        <v>169</v>
      </c>
      <c r="L11" s="150"/>
      <c r="M11" s="151" t="s">
        <v>170</v>
      </c>
    </row>
    <row r="12" spans="1:15" ht="15.7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</row>
    <row r="13" spans="1:15" ht="15" customHeight="1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</row>
    <row r="14" spans="1:15" ht="15" customHeight="1">
      <c r="A14" s="300" t="s">
        <v>133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148"/>
    </row>
    <row r="15" spans="1:15" ht="15" customHeight="1">
      <c r="A15" s="155" t="s">
        <v>134</v>
      </c>
      <c r="B15" s="171">
        <v>7.8600000000000003E-2</v>
      </c>
      <c r="C15" s="171"/>
      <c r="D15" s="171">
        <v>5.8400000000000001E-2</v>
      </c>
      <c r="E15" s="171"/>
      <c r="F15" s="171">
        <v>7.9899999999999999E-2</v>
      </c>
      <c r="G15" s="171"/>
      <c r="H15" s="171"/>
      <c r="I15" s="171">
        <v>9.4399999999999998E-2</v>
      </c>
      <c r="J15" s="171"/>
      <c r="K15" s="171">
        <v>0.1009</v>
      </c>
      <c r="L15" s="171"/>
      <c r="M15" s="171">
        <v>0.1096</v>
      </c>
    </row>
    <row r="16" spans="1:15" ht="15" customHeight="1">
      <c r="A16" s="155" t="s">
        <v>135</v>
      </c>
      <c r="B16" s="171">
        <v>6.8400000000000002E-2</v>
      </c>
      <c r="C16" s="171"/>
      <c r="D16" s="171">
        <v>4.99E-2</v>
      </c>
      <c r="E16" s="171"/>
      <c r="F16" s="171">
        <v>7.6100000000000001E-2</v>
      </c>
      <c r="G16" s="171"/>
      <c r="H16" s="171"/>
      <c r="I16" s="171">
        <v>8.9200000000000002E-2</v>
      </c>
      <c r="J16" s="171"/>
      <c r="K16" s="171">
        <v>9.2899999999999996E-2</v>
      </c>
      <c r="L16" s="171"/>
      <c r="M16" s="171">
        <v>9.8199999999999996E-2</v>
      </c>
    </row>
    <row r="17" spans="1:14" ht="15" customHeight="1">
      <c r="A17" s="155" t="s">
        <v>136</v>
      </c>
      <c r="B17" s="171">
        <v>6.83E-2</v>
      </c>
      <c r="C17" s="171"/>
      <c r="D17" s="171">
        <v>5.2699999999999997E-2</v>
      </c>
      <c r="E17" s="171"/>
      <c r="F17" s="171">
        <v>7.4200000000000002E-2</v>
      </c>
      <c r="G17" s="171"/>
      <c r="H17" s="171"/>
      <c r="I17" s="171">
        <v>8.43E-2</v>
      </c>
      <c r="J17" s="171"/>
      <c r="K17" s="171">
        <v>8.6099999999999996E-2</v>
      </c>
      <c r="L17" s="171"/>
      <c r="M17" s="171">
        <v>9.06E-2</v>
      </c>
    </row>
    <row r="18" spans="1:14" ht="15" customHeight="1">
      <c r="A18" s="155" t="s">
        <v>137</v>
      </c>
      <c r="B18" s="171">
        <v>9.06E-2</v>
      </c>
      <c r="C18" s="171"/>
      <c r="D18" s="171">
        <v>7.22E-2</v>
      </c>
      <c r="E18" s="171"/>
      <c r="F18" s="171">
        <v>8.4099999999999994E-2</v>
      </c>
      <c r="G18" s="171"/>
      <c r="H18" s="171"/>
      <c r="I18" s="171">
        <v>9.0999999999999998E-2</v>
      </c>
      <c r="J18" s="171"/>
      <c r="K18" s="171">
        <v>9.2899999999999996E-2</v>
      </c>
      <c r="L18" s="171"/>
      <c r="M18" s="171">
        <v>9.6199999999999994E-2</v>
      </c>
    </row>
    <row r="19" spans="1:14" ht="15" customHeight="1">
      <c r="A19" s="155" t="s">
        <v>138</v>
      </c>
      <c r="B19" s="171">
        <v>0.12670000000000001</v>
      </c>
      <c r="C19" s="171"/>
      <c r="D19" s="171">
        <v>0.1004</v>
      </c>
      <c r="E19" s="171"/>
      <c r="F19" s="171">
        <v>9.4399999999999998E-2</v>
      </c>
      <c r="G19" s="171"/>
      <c r="H19" s="171"/>
      <c r="I19" s="171">
        <v>0.1022</v>
      </c>
      <c r="J19" s="171"/>
      <c r="K19" s="171">
        <v>0.10489999999999999</v>
      </c>
      <c r="L19" s="171"/>
      <c r="M19" s="171">
        <v>0.1096</v>
      </c>
    </row>
    <row r="20" spans="1:14" ht="15" customHeight="1">
      <c r="A20" s="155" t="s">
        <v>139</v>
      </c>
      <c r="B20" s="171">
        <v>0.1527</v>
      </c>
      <c r="C20" s="171"/>
      <c r="D20" s="171">
        <v>0.11509999999999999</v>
      </c>
      <c r="E20" s="171"/>
      <c r="F20" s="171">
        <v>0.11459999999999999</v>
      </c>
      <c r="G20" s="171"/>
      <c r="H20" s="171"/>
      <c r="I20" s="171">
        <v>0.13</v>
      </c>
      <c r="J20" s="171"/>
      <c r="K20" s="171">
        <v>0.13339999999999999</v>
      </c>
      <c r="L20" s="171"/>
      <c r="M20" s="171">
        <v>0.13950000000000001</v>
      </c>
    </row>
    <row r="21" spans="1:14" ht="15" customHeight="1">
      <c r="A21" s="155" t="s">
        <v>140</v>
      </c>
      <c r="B21" s="171">
        <v>0.18890000000000001</v>
      </c>
      <c r="C21" s="171"/>
      <c r="D21" s="171">
        <v>0.14030000000000001</v>
      </c>
      <c r="E21" s="171"/>
      <c r="F21" s="171">
        <v>0.13930000000000001</v>
      </c>
      <c r="G21" s="171"/>
      <c r="H21" s="171"/>
      <c r="I21" s="171">
        <v>0.153</v>
      </c>
      <c r="J21" s="171"/>
      <c r="K21" s="171">
        <v>0.1595</v>
      </c>
      <c r="L21" s="171"/>
      <c r="M21" s="171">
        <v>0.16600000000000001</v>
      </c>
    </row>
    <row r="22" spans="1:14" ht="15" customHeight="1">
      <c r="A22" s="155" t="s">
        <v>141</v>
      </c>
      <c r="B22" s="171">
        <v>0.14860000000000001</v>
      </c>
      <c r="C22" s="171"/>
      <c r="D22" s="171">
        <v>0.1069</v>
      </c>
      <c r="E22" s="171"/>
      <c r="F22" s="171">
        <v>0.13</v>
      </c>
      <c r="G22" s="171"/>
      <c r="H22" s="171"/>
      <c r="I22" s="171">
        <v>0.1479</v>
      </c>
      <c r="J22" s="171"/>
      <c r="K22" s="171">
        <v>0.15859999999999999</v>
      </c>
      <c r="L22" s="171"/>
      <c r="M22" s="171">
        <v>0.16450000000000001</v>
      </c>
    </row>
    <row r="23" spans="1:14" ht="15" customHeight="1">
      <c r="A23" s="155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4" ht="15" customHeight="1">
      <c r="A24" s="302" t="s">
        <v>142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148"/>
    </row>
    <row r="25" spans="1:14" ht="15" customHeight="1">
      <c r="A25" s="155" t="s">
        <v>143</v>
      </c>
      <c r="B25" s="171">
        <v>0.1079</v>
      </c>
      <c r="C25" s="171"/>
      <c r="D25" s="171">
        <v>8.6300000000000002E-2</v>
      </c>
      <c r="E25" s="171"/>
      <c r="F25" s="171">
        <v>0.111</v>
      </c>
      <c r="G25" s="171"/>
      <c r="H25" s="171"/>
      <c r="I25" s="171">
        <v>0.1283</v>
      </c>
      <c r="J25" s="171"/>
      <c r="K25" s="171">
        <v>0.1366</v>
      </c>
      <c r="L25" s="171"/>
      <c r="M25" s="171">
        <v>0.14199999999999999</v>
      </c>
    </row>
    <row r="26" spans="1:14" ht="15" customHeight="1">
      <c r="A26" s="155" t="s">
        <v>144</v>
      </c>
      <c r="B26" s="171">
        <v>0.12039999999999999</v>
      </c>
      <c r="C26" s="171"/>
      <c r="D26" s="171">
        <v>9.5799999999999996E-2</v>
      </c>
      <c r="E26" s="171"/>
      <c r="F26" s="171">
        <v>0.1244</v>
      </c>
      <c r="G26" s="171"/>
      <c r="H26" s="171"/>
      <c r="I26" s="171">
        <v>0.1366</v>
      </c>
      <c r="J26" s="171"/>
      <c r="K26" s="171">
        <v>0.14030000000000001</v>
      </c>
      <c r="L26" s="171"/>
      <c r="M26" s="171">
        <v>0.14530000000000001</v>
      </c>
    </row>
    <row r="27" spans="1:14" ht="15" customHeight="1">
      <c r="A27" s="155" t="s">
        <v>145</v>
      </c>
      <c r="B27" s="171">
        <v>9.9299999999999999E-2</v>
      </c>
      <c r="C27" s="171"/>
      <c r="D27" s="171">
        <v>7.4800000000000005E-2</v>
      </c>
      <c r="E27" s="171"/>
      <c r="F27" s="171">
        <v>0.1062</v>
      </c>
      <c r="G27" s="171"/>
      <c r="H27" s="171"/>
      <c r="I27" s="171">
        <v>0.1206</v>
      </c>
      <c r="J27" s="171"/>
      <c r="K27" s="171">
        <v>0.12470000000000001</v>
      </c>
      <c r="L27" s="171"/>
      <c r="M27" s="171">
        <v>0.12959999999999999</v>
      </c>
    </row>
    <row r="28" spans="1:14" ht="15" customHeight="1">
      <c r="A28" s="155" t="s">
        <v>146</v>
      </c>
      <c r="B28" s="171">
        <v>8.3299999999999999E-2</v>
      </c>
      <c r="C28" s="171"/>
      <c r="D28" s="171">
        <v>5.9799999999999999E-2</v>
      </c>
      <c r="E28" s="171"/>
      <c r="F28" s="171">
        <v>7.6799999999999993E-2</v>
      </c>
      <c r="G28" s="171"/>
      <c r="H28" s="171"/>
      <c r="I28" s="171">
        <v>9.2999999999999999E-2</v>
      </c>
      <c r="J28" s="171"/>
      <c r="K28" s="171">
        <v>9.5799999999999996E-2</v>
      </c>
      <c r="L28" s="171"/>
      <c r="M28" s="171">
        <v>0.1</v>
      </c>
    </row>
    <row r="29" spans="1:14" ht="15" customHeight="1">
      <c r="A29" s="155" t="s">
        <v>147</v>
      </c>
      <c r="B29" s="171">
        <v>8.2100000000000006E-2</v>
      </c>
      <c r="C29" s="171"/>
      <c r="D29" s="171">
        <v>5.8200000000000002E-2</v>
      </c>
      <c r="E29" s="171"/>
      <c r="F29" s="171">
        <v>8.3900000000000002E-2</v>
      </c>
      <c r="G29" s="171"/>
      <c r="H29" s="171"/>
      <c r="I29" s="171">
        <v>9.7699999999999995E-2</v>
      </c>
      <c r="J29" s="171"/>
      <c r="K29" s="171">
        <v>0.10100000000000001</v>
      </c>
      <c r="L29" s="171"/>
      <c r="M29" s="171">
        <v>0.1053</v>
      </c>
    </row>
    <row r="30" spans="1:14" ht="15" customHeight="1">
      <c r="A30" s="155" t="s">
        <v>148</v>
      </c>
      <c r="B30" s="171">
        <v>9.3200000000000005E-2</v>
      </c>
      <c r="C30" s="171"/>
      <c r="D30" s="171">
        <v>6.6900000000000001E-2</v>
      </c>
      <c r="E30" s="171"/>
      <c r="F30" s="171">
        <v>8.8499999999999995E-2</v>
      </c>
      <c r="G30" s="171"/>
      <c r="H30" s="171"/>
      <c r="I30" s="171">
        <v>0.1026</v>
      </c>
      <c r="J30" s="171"/>
      <c r="K30" s="171">
        <v>0.10489999999999999</v>
      </c>
      <c r="L30" s="171"/>
      <c r="M30" s="171">
        <v>0.11</v>
      </c>
    </row>
    <row r="31" spans="1:14" ht="15" customHeight="1">
      <c r="A31" s="155" t="s">
        <v>149</v>
      </c>
      <c r="B31" s="171">
        <v>0.1087</v>
      </c>
      <c r="C31" s="171"/>
      <c r="D31" s="171">
        <v>8.1199999999999994E-2</v>
      </c>
      <c r="E31" s="171"/>
      <c r="F31" s="171">
        <v>8.4900000000000003E-2</v>
      </c>
      <c r="G31" s="171"/>
      <c r="H31" s="171"/>
      <c r="I31" s="171">
        <v>9.5600000000000004E-2</v>
      </c>
      <c r="J31" s="171"/>
      <c r="K31" s="171">
        <v>9.7699999999999995E-2</v>
      </c>
      <c r="L31" s="171"/>
      <c r="M31" s="171">
        <v>9.9699999999999997E-2</v>
      </c>
    </row>
    <row r="32" spans="1:14" ht="15" customHeight="1">
      <c r="A32" s="155" t="s">
        <v>150</v>
      </c>
      <c r="B32" s="171">
        <v>0.10009999999999999</v>
      </c>
      <c r="C32" s="171"/>
      <c r="D32" s="171">
        <v>7.51E-2</v>
      </c>
      <c r="E32" s="171"/>
      <c r="F32" s="171">
        <v>8.5500000000000007E-2</v>
      </c>
      <c r="G32" s="171"/>
      <c r="H32" s="171"/>
      <c r="I32" s="171">
        <v>9.6500000000000002E-2</v>
      </c>
      <c r="J32" s="171"/>
      <c r="K32" s="171">
        <v>9.8599999999999993E-2</v>
      </c>
      <c r="L32" s="171"/>
      <c r="M32" s="171">
        <v>0.10059999999999999</v>
      </c>
    </row>
    <row r="33" spans="1:14" ht="15" customHeight="1">
      <c r="A33" s="155" t="s">
        <v>151</v>
      </c>
      <c r="B33" s="171">
        <v>8.4599999999999995E-2</v>
      </c>
      <c r="C33" s="171"/>
      <c r="D33" s="171">
        <v>5.4199999999999998E-2</v>
      </c>
      <c r="E33" s="171"/>
      <c r="F33" s="171">
        <v>7.8600000000000003E-2</v>
      </c>
      <c r="G33" s="171"/>
      <c r="H33" s="171"/>
      <c r="I33" s="171">
        <v>9.0899999999999995E-2</v>
      </c>
      <c r="J33" s="171"/>
      <c r="K33" s="171">
        <v>9.3600000000000003E-2</v>
      </c>
      <c r="L33" s="171"/>
      <c r="M33" s="171">
        <v>9.5500000000000002E-2</v>
      </c>
    </row>
    <row r="34" spans="1:14" ht="15" customHeight="1">
      <c r="A34" s="155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</row>
    <row r="35" spans="1:14" ht="15" customHeight="1">
      <c r="A35" s="300" t="s">
        <v>152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148"/>
    </row>
    <row r="36" spans="1:14" ht="15" customHeight="1">
      <c r="A36" s="155" t="s">
        <v>1</v>
      </c>
      <c r="B36" s="171">
        <v>6.25E-2</v>
      </c>
      <c r="C36" s="171"/>
      <c r="D36" s="171">
        <v>3.4500000000000003E-2</v>
      </c>
      <c r="E36" s="171"/>
      <c r="F36" s="171">
        <v>7.0099999999999996E-2</v>
      </c>
      <c r="G36" s="171"/>
      <c r="H36" s="171"/>
      <c r="I36" s="171">
        <v>8.5500000000000007E-2</v>
      </c>
      <c r="J36" s="171"/>
      <c r="K36" s="171">
        <v>8.6900000000000005E-2</v>
      </c>
      <c r="L36" s="171"/>
      <c r="M36" s="171">
        <v>8.8599999999999998E-2</v>
      </c>
    </row>
    <row r="37" spans="1:14" ht="15" customHeight="1">
      <c r="A37" s="155" t="s">
        <v>2</v>
      </c>
      <c r="B37" s="171">
        <v>0.06</v>
      </c>
      <c r="C37" s="171"/>
      <c r="D37" s="171">
        <v>3.0200000000000001E-2</v>
      </c>
      <c r="E37" s="171"/>
      <c r="F37" s="171">
        <v>5.8700000000000002E-2</v>
      </c>
      <c r="G37" s="171"/>
      <c r="H37" s="171"/>
      <c r="I37" s="171">
        <v>7.4399999999999994E-2</v>
      </c>
      <c r="J37" s="171"/>
      <c r="K37" s="171">
        <v>7.5899999999999995E-2</v>
      </c>
      <c r="L37" s="171"/>
      <c r="M37" s="171">
        <v>7.9100000000000004E-2</v>
      </c>
    </row>
    <row r="38" spans="1:14" ht="15" customHeight="1">
      <c r="A38" s="155" t="s">
        <v>3</v>
      </c>
      <c r="B38" s="171">
        <v>7.1499999999999994E-2</v>
      </c>
      <c r="C38" s="171"/>
      <c r="D38" s="171">
        <v>4.2900000000000001E-2</v>
      </c>
      <c r="E38" s="171"/>
      <c r="F38" s="171">
        <v>7.0900000000000005E-2</v>
      </c>
      <c r="G38" s="171"/>
      <c r="H38" s="171"/>
      <c r="I38" s="171">
        <v>8.2100000000000006E-2</v>
      </c>
      <c r="J38" s="171"/>
      <c r="K38" s="171">
        <v>8.3099999999999993E-2</v>
      </c>
      <c r="L38" s="171"/>
      <c r="M38" s="171">
        <v>8.6300000000000002E-2</v>
      </c>
    </row>
    <row r="39" spans="1:14" ht="15" customHeight="1">
      <c r="A39" s="155" t="s">
        <v>4</v>
      </c>
      <c r="B39" s="171">
        <v>8.8300000000000003E-2</v>
      </c>
      <c r="C39" s="171"/>
      <c r="D39" s="171">
        <v>5.5100000000000003E-2</v>
      </c>
      <c r="E39" s="171"/>
      <c r="F39" s="171">
        <v>6.5699999999999995E-2</v>
      </c>
      <c r="G39" s="171"/>
      <c r="H39" s="171"/>
      <c r="I39" s="171">
        <v>7.7700000000000005E-2</v>
      </c>
      <c r="J39" s="171"/>
      <c r="K39" s="171">
        <v>7.8899999999999998E-2</v>
      </c>
      <c r="L39" s="171"/>
      <c r="M39" s="171">
        <v>8.2900000000000001E-2</v>
      </c>
    </row>
    <row r="40" spans="1:14" ht="15" customHeight="1">
      <c r="A40" s="155" t="s">
        <v>5</v>
      </c>
      <c r="B40" s="171">
        <v>8.2699999999999996E-2</v>
      </c>
      <c r="C40" s="171"/>
      <c r="D40" s="171">
        <v>5.0200000000000002E-2</v>
      </c>
      <c r="E40" s="171"/>
      <c r="F40" s="171">
        <v>6.4399999999999999E-2</v>
      </c>
      <c r="G40" s="171"/>
      <c r="H40" s="171"/>
      <c r="I40" s="171">
        <v>7.5700000000000003E-2</v>
      </c>
      <c r="J40" s="171"/>
      <c r="K40" s="171">
        <v>7.7499999999999999E-2</v>
      </c>
      <c r="L40" s="171"/>
      <c r="M40" s="171">
        <v>8.1600000000000006E-2</v>
      </c>
    </row>
    <row r="41" spans="1:14" ht="15" customHeight="1">
      <c r="A41" s="155" t="s">
        <v>6</v>
      </c>
      <c r="B41" s="171">
        <v>8.4400000000000003E-2</v>
      </c>
      <c r="C41" s="171"/>
      <c r="D41" s="171">
        <v>5.0700000000000002E-2</v>
      </c>
      <c r="E41" s="171"/>
      <c r="F41" s="171">
        <v>6.3500000000000001E-2</v>
      </c>
      <c r="G41" s="171"/>
      <c r="H41" s="171"/>
      <c r="I41" s="171">
        <v>7.5399999999999995E-2</v>
      </c>
      <c r="J41" s="171"/>
      <c r="K41" s="171">
        <v>7.5999999999999998E-2</v>
      </c>
      <c r="L41" s="171"/>
      <c r="M41" s="171">
        <v>7.9500000000000001E-2</v>
      </c>
    </row>
    <row r="42" spans="1:14" ht="15" customHeight="1">
      <c r="A42" s="161">
        <v>1998</v>
      </c>
      <c r="B42" s="171">
        <v>8.3500000000000005E-2</v>
      </c>
      <c r="C42" s="171"/>
      <c r="D42" s="171">
        <v>4.8099999999999997E-2</v>
      </c>
      <c r="E42" s="171"/>
      <c r="F42" s="171">
        <v>5.2600000000000001E-2</v>
      </c>
      <c r="G42" s="171"/>
      <c r="H42" s="171"/>
      <c r="I42" s="171">
        <v>6.9099999999999995E-2</v>
      </c>
      <c r="J42" s="171"/>
      <c r="K42" s="171">
        <v>7.0400000000000004E-2</v>
      </c>
      <c r="L42" s="171"/>
      <c r="M42" s="171">
        <v>7.2599999999999998E-2</v>
      </c>
    </row>
    <row r="43" spans="1:14" ht="15" customHeight="1">
      <c r="A43" s="161">
        <v>1999</v>
      </c>
      <c r="B43" s="171">
        <v>0.08</v>
      </c>
      <c r="C43" s="171"/>
      <c r="D43" s="171">
        <v>4.6600000000000003E-2</v>
      </c>
      <c r="E43" s="171"/>
      <c r="F43" s="171">
        <v>5.6500000000000002E-2</v>
      </c>
      <c r="G43" s="171"/>
      <c r="H43" s="171"/>
      <c r="I43" s="171">
        <v>7.51E-2</v>
      </c>
      <c r="J43" s="171"/>
      <c r="K43" s="171">
        <v>7.6200000000000004E-2</v>
      </c>
      <c r="L43" s="171"/>
      <c r="M43" s="171">
        <v>7.8799999999999995E-2</v>
      </c>
    </row>
    <row r="44" spans="1:14" ht="15" customHeight="1">
      <c r="A44" s="161">
        <v>2000</v>
      </c>
      <c r="B44" s="171">
        <v>9.2299999999999993E-2</v>
      </c>
      <c r="C44" s="171"/>
      <c r="D44" s="171">
        <v>5.8500000000000003E-2</v>
      </c>
      <c r="E44" s="171"/>
      <c r="F44" s="171">
        <v>6.0299999999999999E-2</v>
      </c>
      <c r="G44" s="171"/>
      <c r="H44" s="171"/>
      <c r="I44" s="171">
        <v>8.0600000000000005E-2</v>
      </c>
      <c r="J44" s="171"/>
      <c r="K44" s="171">
        <v>8.2400000000000001E-2</v>
      </c>
      <c r="L44" s="171"/>
      <c r="M44" s="171">
        <v>8.3599999999999994E-2</v>
      </c>
    </row>
    <row r="45" spans="1:14" ht="15" customHeight="1">
      <c r="A45" s="161">
        <v>2001</v>
      </c>
      <c r="B45" s="171">
        <v>6.9099999999999995E-2</v>
      </c>
      <c r="C45" s="171"/>
      <c r="D45" s="171">
        <v>3.44E-2</v>
      </c>
      <c r="E45" s="171"/>
      <c r="F45" s="171">
        <v>5.0200000000000002E-2</v>
      </c>
      <c r="G45" s="171"/>
      <c r="H45" s="171"/>
      <c r="I45" s="171">
        <v>7.5899999999999995E-2</v>
      </c>
      <c r="J45" s="171"/>
      <c r="K45" s="171">
        <v>7.7799999999999994E-2</v>
      </c>
      <c r="L45" s="171"/>
      <c r="M45" s="171">
        <v>8.0199999999999994E-2</v>
      </c>
    </row>
    <row r="46" spans="1:14" ht="15" customHeight="1">
      <c r="A46" s="16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</row>
    <row r="47" spans="1:14" ht="15" customHeight="1">
      <c r="A47" s="300" t="s">
        <v>154</v>
      </c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</row>
    <row r="48" spans="1:14" ht="15" customHeight="1">
      <c r="A48" s="161">
        <v>2002</v>
      </c>
      <c r="B48" s="171">
        <v>4.6699999999999998E-2</v>
      </c>
      <c r="C48" s="171"/>
      <c r="D48" s="171">
        <v>1.6199999999999999E-2</v>
      </c>
      <c r="E48" s="171"/>
      <c r="F48" s="171">
        <v>4.6100000000000002E-2</v>
      </c>
      <c r="G48" s="171"/>
      <c r="I48" s="171">
        <v>7.1900000000000006E-2</v>
      </c>
      <c r="J48" s="171"/>
      <c r="K48" s="171">
        <v>7.3700000000000002E-2</v>
      </c>
      <c r="L48" s="171"/>
      <c r="M48" s="171">
        <v>8.0199999999999994E-2</v>
      </c>
    </row>
    <row r="49" spans="1:15" ht="15" customHeight="1">
      <c r="A49" s="161">
        <v>2003</v>
      </c>
      <c r="B49" s="171">
        <v>4.1200000000000001E-2</v>
      </c>
      <c r="C49" s="171"/>
      <c r="D49" s="171">
        <v>1.01E-2</v>
      </c>
      <c r="E49" s="171"/>
      <c r="F49" s="171">
        <v>4.0099999999999997E-2</v>
      </c>
      <c r="G49" s="171"/>
      <c r="H49" s="171"/>
      <c r="I49" s="171">
        <v>6.4000000000000001E-2</v>
      </c>
      <c r="J49" s="171"/>
      <c r="K49" s="171">
        <v>6.5799999999999997E-2</v>
      </c>
      <c r="L49" s="171"/>
      <c r="M49" s="171">
        <v>6.8400000000000002E-2</v>
      </c>
    </row>
    <row r="50" spans="1:15" ht="15" customHeight="1">
      <c r="A50" s="161">
        <v>2004</v>
      </c>
      <c r="B50" s="171">
        <v>4.3400000000000001E-2</v>
      </c>
      <c r="C50" s="171"/>
      <c r="D50" s="171">
        <v>1.38E-2</v>
      </c>
      <c r="E50" s="171"/>
      <c r="F50" s="171">
        <v>4.2700000000000002E-2</v>
      </c>
      <c r="G50" s="171"/>
      <c r="H50" s="171"/>
      <c r="I50" s="171">
        <v>6.0400000000000002E-2</v>
      </c>
      <c r="J50" s="171"/>
      <c r="K50" s="171">
        <v>6.1600000000000002E-2</v>
      </c>
      <c r="L50" s="171"/>
      <c r="M50" s="171">
        <v>6.4000000000000001E-2</v>
      </c>
    </row>
    <row r="51" spans="1:15" s="147" customFormat="1" ht="15" customHeight="1">
      <c r="A51" s="161">
        <v>2005</v>
      </c>
      <c r="B51" s="171">
        <v>6.1899999999999997E-2</v>
      </c>
      <c r="C51" s="171"/>
      <c r="D51" s="171">
        <v>3.1600000000000003E-2</v>
      </c>
      <c r="E51" s="171"/>
      <c r="F51" s="171">
        <v>4.2900000000000001E-2</v>
      </c>
      <c r="G51" s="171"/>
      <c r="H51" s="171"/>
      <c r="I51" s="171">
        <v>5.4399999999999997E-2</v>
      </c>
      <c r="J51" s="171"/>
      <c r="K51" s="171">
        <v>5.6500000000000002E-2</v>
      </c>
      <c r="L51" s="171"/>
      <c r="M51" s="171">
        <v>5.9299999999999999E-2</v>
      </c>
      <c r="O51" s="145"/>
    </row>
    <row r="52" spans="1:15" s="147" customFormat="1" ht="15" customHeight="1">
      <c r="A52" s="161">
        <v>2006</v>
      </c>
      <c r="B52" s="171">
        <v>7.9600000000000004E-2</v>
      </c>
      <c r="C52" s="171"/>
      <c r="D52" s="171">
        <v>4.7300000000000002E-2</v>
      </c>
      <c r="E52" s="171"/>
      <c r="F52" s="171">
        <v>4.8000000000000001E-2</v>
      </c>
      <c r="G52" s="171"/>
      <c r="H52" s="171"/>
      <c r="I52" s="171">
        <v>5.8400000000000001E-2</v>
      </c>
      <c r="J52" s="171"/>
      <c r="K52" s="171">
        <v>6.0699999999999997E-2</v>
      </c>
      <c r="L52" s="171"/>
      <c r="M52" s="171">
        <v>6.3200000000000006E-2</v>
      </c>
      <c r="O52" s="145"/>
    </row>
    <row r="53" spans="1:15" s="147" customFormat="1" ht="15" customHeight="1">
      <c r="A53" s="161">
        <v>2007</v>
      </c>
      <c r="B53" s="171">
        <v>8.0500000000000002E-2</v>
      </c>
      <c r="C53" s="171"/>
      <c r="D53" s="171">
        <v>4.41E-2</v>
      </c>
      <c r="E53" s="171"/>
      <c r="F53" s="171">
        <v>4.6300000000000001E-2</v>
      </c>
      <c r="G53" s="171"/>
      <c r="H53" s="171"/>
      <c r="I53" s="171">
        <v>5.9400000000000001E-2</v>
      </c>
      <c r="J53" s="171"/>
      <c r="K53" s="171">
        <v>6.0699999999999997E-2</v>
      </c>
      <c r="L53" s="171"/>
      <c r="M53" s="171">
        <v>6.3299999999999995E-2</v>
      </c>
      <c r="O53" s="145"/>
    </row>
    <row r="54" spans="1:15" s="147" customFormat="1" ht="15" customHeight="1">
      <c r="A54" s="161">
        <v>2008</v>
      </c>
      <c r="B54" s="172">
        <v>5.0900000000000001E-2</v>
      </c>
      <c r="C54" s="172"/>
      <c r="D54" s="172">
        <v>1.4800000000000001E-2</v>
      </c>
      <c r="E54" s="172"/>
      <c r="F54" s="172">
        <v>3.6600000000000001E-2</v>
      </c>
      <c r="G54" s="172"/>
      <c r="H54" s="172"/>
      <c r="I54" s="172">
        <v>6.1800000000000001E-2</v>
      </c>
      <c r="J54" s="172"/>
      <c r="K54" s="172">
        <v>6.5299999999999997E-2</v>
      </c>
      <c r="L54" s="172"/>
      <c r="M54" s="172">
        <v>7.2499999999999995E-2</v>
      </c>
      <c r="O54" s="145"/>
    </row>
    <row r="55" spans="1:15" s="147" customFormat="1" ht="15" customHeight="1">
      <c r="A55" s="163">
        <v>2009</v>
      </c>
      <c r="B55" s="172">
        <v>3.2500000000000001E-2</v>
      </c>
      <c r="C55" s="172"/>
      <c r="D55" s="172">
        <v>1.6000000000000001E-3</v>
      </c>
      <c r="E55" s="172"/>
      <c r="F55" s="172">
        <v>3.2599999999999997E-2</v>
      </c>
      <c r="G55" s="172"/>
      <c r="H55" s="172"/>
      <c r="I55" s="172">
        <v>5.7508333333333349E-2</v>
      </c>
      <c r="J55" s="172"/>
      <c r="K55" s="172">
        <v>6.0391666666666656E-2</v>
      </c>
      <c r="L55" s="172"/>
      <c r="M55" s="172">
        <v>7.0550000000000002E-2</v>
      </c>
      <c r="O55" s="145"/>
    </row>
    <row r="56" spans="1:15" s="147" customFormat="1" ht="15" customHeight="1">
      <c r="A56" s="163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O56" s="145"/>
    </row>
    <row r="57" spans="1:15" s="147" customFormat="1" ht="15" customHeight="1">
      <c r="A57" s="300" t="s">
        <v>155</v>
      </c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O57" s="145"/>
    </row>
    <row r="58" spans="1:15" s="147" customFormat="1" ht="15" customHeight="1">
      <c r="A58" s="163">
        <v>2010</v>
      </c>
      <c r="B58" s="172">
        <v>3.2499999999999994E-2</v>
      </c>
      <c r="C58" s="172"/>
      <c r="D58" s="172">
        <v>1.4E-3</v>
      </c>
      <c r="E58" s="172"/>
      <c r="F58" s="172">
        <v>3.2199999999999999E-2</v>
      </c>
      <c r="G58" s="172"/>
      <c r="H58" s="172"/>
      <c r="I58" s="172">
        <v>5.2400000000000002E-2</v>
      </c>
      <c r="J58" s="172"/>
      <c r="K58" s="172">
        <v>5.4600000000000003E-2</v>
      </c>
      <c r="L58" s="172"/>
      <c r="M58" s="172">
        <v>5.96E-2</v>
      </c>
      <c r="O58" s="145"/>
    </row>
    <row r="59" spans="1:15" s="147" customFormat="1" ht="15" customHeight="1">
      <c r="A59" s="163">
        <v>2011</v>
      </c>
      <c r="B59" s="172">
        <v>3.2500000000000001E-2</v>
      </c>
      <c r="C59" s="172"/>
      <c r="D59" s="172">
        <v>5.9999999999999995E-4</v>
      </c>
      <c r="E59" s="172"/>
      <c r="F59" s="172">
        <v>2.7799999999999998E-2</v>
      </c>
      <c r="G59" s="172"/>
      <c r="H59" s="172"/>
      <c r="I59" s="172">
        <v>4.7800000000000002E-2</v>
      </c>
      <c r="J59" s="172"/>
      <c r="K59" s="172">
        <v>5.04E-2</v>
      </c>
      <c r="L59" s="172"/>
      <c r="M59" s="172">
        <v>5.57E-2</v>
      </c>
      <c r="O59" s="145"/>
    </row>
    <row r="60" spans="1:15" s="147" customFormat="1" ht="15" customHeight="1">
      <c r="A60" s="163">
        <v>2012</v>
      </c>
      <c r="B60" s="172">
        <v>3.2500000000000001E-2</v>
      </c>
      <c r="C60" s="172"/>
      <c r="D60" s="172">
        <v>8.9999999999999998E-4</v>
      </c>
      <c r="E60" s="172"/>
      <c r="F60" s="172">
        <v>1.7999999999999999E-2</v>
      </c>
      <c r="G60" s="172"/>
      <c r="H60" s="172"/>
      <c r="I60" s="172">
        <v>3.8300000000000001E-2</v>
      </c>
      <c r="J60" s="172"/>
      <c r="K60" s="172">
        <v>4.1300000000000003E-2</v>
      </c>
      <c r="L60" s="172"/>
      <c r="M60" s="172">
        <v>4.8599999999999997E-2</v>
      </c>
      <c r="O60" s="145"/>
    </row>
    <row r="61" spans="1:15" s="147" customFormat="1" ht="15" customHeight="1">
      <c r="A61" s="163">
        <v>2013</v>
      </c>
      <c r="B61" s="172">
        <v>3.2500000000000001E-2</v>
      </c>
      <c r="C61" s="172"/>
      <c r="D61" s="172">
        <v>5.9999999999999995E-4</v>
      </c>
      <c r="E61" s="172"/>
      <c r="F61" s="172">
        <v>2.35E-2</v>
      </c>
      <c r="G61" s="172"/>
      <c r="H61" s="172"/>
      <c r="I61" s="172">
        <v>4.24E-2</v>
      </c>
      <c r="J61" s="172"/>
      <c r="K61" s="172">
        <v>4.4699999999999997E-2</v>
      </c>
      <c r="L61" s="172"/>
      <c r="M61" s="172">
        <v>4.9799999999999997E-2</v>
      </c>
      <c r="O61" s="145"/>
    </row>
    <row r="62" spans="1:15" s="147" customFormat="1" ht="15" customHeight="1">
      <c r="A62" s="163">
        <v>2014</v>
      </c>
      <c r="B62" s="172">
        <v>3.2500000000000001E-2</v>
      </c>
      <c r="C62" s="172"/>
      <c r="D62" s="172">
        <v>2.9999999999999997E-4</v>
      </c>
      <c r="E62" s="172"/>
      <c r="F62" s="172">
        <v>2.5399999999999999E-2</v>
      </c>
      <c r="G62" s="172"/>
      <c r="H62" s="172"/>
      <c r="I62" s="172">
        <v>4.19E-2</v>
      </c>
      <c r="J62" s="172"/>
      <c r="K62" s="172">
        <v>4.2799999999999998E-2</v>
      </c>
      <c r="L62" s="172"/>
      <c r="M62" s="172">
        <v>4.8000000000000001E-2</v>
      </c>
      <c r="O62" s="145"/>
    </row>
    <row r="63" spans="1:15" s="147" customFormat="1" ht="15" customHeight="1">
      <c r="A63" s="163">
        <v>2015</v>
      </c>
      <c r="B63" s="172">
        <v>3.2599999999999997E-2</v>
      </c>
      <c r="C63" s="172"/>
      <c r="D63" s="172">
        <v>5.9999999999999995E-4</v>
      </c>
      <c r="E63" s="172"/>
      <c r="F63" s="172">
        <v>2.1399999999999999E-2</v>
      </c>
      <c r="G63" s="172"/>
      <c r="H63" s="172"/>
      <c r="I63" s="172">
        <v>0.04</v>
      </c>
      <c r="J63" s="172"/>
      <c r="K63" s="172">
        <v>4.1200000000000001E-2</v>
      </c>
      <c r="L63" s="172"/>
      <c r="M63" s="172">
        <v>5.0299999999999997E-2</v>
      </c>
      <c r="O63" s="145"/>
    </row>
    <row r="64" spans="1:15" s="147" customFormat="1" ht="15" customHeight="1">
      <c r="A64" s="163">
        <v>2016</v>
      </c>
      <c r="B64" s="172">
        <v>3.5099999999999999E-2</v>
      </c>
      <c r="C64" s="172"/>
      <c r="D64" s="172">
        <v>3.3E-3</v>
      </c>
      <c r="E64" s="172"/>
      <c r="F64" s="172">
        <v>1.84E-2</v>
      </c>
      <c r="G64" s="172"/>
      <c r="H64" s="172"/>
      <c r="I64" s="172">
        <v>3.73E-2</v>
      </c>
      <c r="J64" s="172"/>
      <c r="K64" s="172">
        <v>3.9300000000000002E-2</v>
      </c>
      <c r="L64" s="172"/>
      <c r="M64" s="172">
        <v>4.6899999999999997E-2</v>
      </c>
      <c r="O64" s="145"/>
    </row>
    <row r="65" spans="1:15" s="147" customFormat="1" ht="15" customHeight="1">
      <c r="A65" s="163">
        <v>2017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O65" s="145"/>
    </row>
    <row r="66" spans="1:15" s="147" customFormat="1" ht="15" customHeight="1">
      <c r="A66" s="163" t="s">
        <v>172</v>
      </c>
      <c r="B66" s="172">
        <v>3.7499999999999999E-2</v>
      </c>
      <c r="C66" s="172"/>
      <c r="D66" s="172">
        <v>5.1999999999999998E-3</v>
      </c>
      <c r="E66" s="172"/>
      <c r="F66" s="172">
        <v>2.4299999999999999E-2</v>
      </c>
      <c r="G66" s="172"/>
      <c r="H66" s="172"/>
      <c r="I66" s="172">
        <v>3.9600000000000003E-2</v>
      </c>
      <c r="J66" s="172"/>
      <c r="K66" s="172">
        <v>4.1399999999999999E-2</v>
      </c>
      <c r="L66" s="172"/>
      <c r="M66" s="172">
        <v>4.6199999999999998E-2</v>
      </c>
      <c r="O66" s="145"/>
    </row>
    <row r="67" spans="1:15" s="147" customFormat="1" ht="15" customHeight="1">
      <c r="A67" s="163" t="s">
        <v>173</v>
      </c>
      <c r="B67" s="172">
        <v>3.7499999999999999E-2</v>
      </c>
      <c r="C67" s="172"/>
      <c r="D67" s="172">
        <v>5.3E-3</v>
      </c>
      <c r="E67" s="172"/>
      <c r="F67" s="172">
        <v>2.4199999999999999E-2</v>
      </c>
      <c r="G67" s="172"/>
      <c r="H67" s="172"/>
      <c r="I67" s="172">
        <v>3.9899999999999998E-2</v>
      </c>
      <c r="J67" s="172"/>
      <c r="K67" s="172">
        <v>4.1799999999999997E-2</v>
      </c>
      <c r="L67" s="172"/>
      <c r="M67" s="172">
        <v>4.58E-2</v>
      </c>
      <c r="O67" s="145"/>
    </row>
    <row r="68" spans="1:15" s="147" customFormat="1" ht="15" customHeight="1">
      <c r="A68" s="163" t="s">
        <v>174</v>
      </c>
      <c r="B68" s="172">
        <v>0.04</v>
      </c>
      <c r="C68" s="172"/>
      <c r="D68" s="172">
        <v>7.1999999999999998E-3</v>
      </c>
      <c r="E68" s="172"/>
      <c r="F68" s="172">
        <v>2.4799999999999999E-2</v>
      </c>
      <c r="G68" s="172"/>
      <c r="H68" s="172"/>
      <c r="I68" s="172">
        <v>4.0399999999999998E-2</v>
      </c>
      <c r="J68" s="172"/>
      <c r="K68" s="172">
        <v>4.2299999999999997E-2</v>
      </c>
      <c r="L68" s="172"/>
      <c r="M68" s="172">
        <v>4.6199999999999998E-2</v>
      </c>
      <c r="O68" s="145"/>
    </row>
    <row r="69" spans="1:15" s="147" customFormat="1" ht="15" customHeight="1">
      <c r="A69" s="163" t="s">
        <v>175</v>
      </c>
      <c r="B69" s="172">
        <v>0.04</v>
      </c>
      <c r="C69" s="172"/>
      <c r="D69" s="172">
        <v>8.0999999999999996E-3</v>
      </c>
      <c r="E69" s="172"/>
      <c r="F69" s="172">
        <v>2.3E-2</v>
      </c>
      <c r="G69" s="172"/>
      <c r="H69" s="172"/>
      <c r="I69" s="172">
        <v>3.9300000000000002E-2</v>
      </c>
      <c r="J69" s="172"/>
      <c r="K69" s="172">
        <v>4.1200000000000001E-2</v>
      </c>
      <c r="L69" s="172"/>
      <c r="M69" s="172">
        <v>4.5100000000000001E-2</v>
      </c>
      <c r="O69" s="145"/>
    </row>
    <row r="70" spans="1:15" s="147" customFormat="1" ht="15" customHeight="1">
      <c r="A70" s="163" t="s">
        <v>176</v>
      </c>
      <c r="B70" s="172">
        <v>0.04</v>
      </c>
      <c r="C70" s="172"/>
      <c r="D70" s="172">
        <v>8.8999999999999999E-3</v>
      </c>
      <c r="E70" s="172"/>
      <c r="F70" s="172">
        <v>2.3E-2</v>
      </c>
      <c r="G70" s="172"/>
      <c r="H70" s="172"/>
      <c r="I70" s="172">
        <v>3.9399999999999998E-2</v>
      </c>
      <c r="J70" s="172"/>
      <c r="K70" s="172">
        <v>4.1200000000000001E-2</v>
      </c>
      <c r="L70" s="172"/>
      <c r="M70" s="172">
        <v>4.4999999999999998E-2</v>
      </c>
      <c r="O70" s="145"/>
    </row>
    <row r="71" spans="1:15" s="147" customFormat="1" ht="15" customHeight="1" thickBot="1">
      <c r="A71" s="166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O71" s="145"/>
    </row>
    <row r="72" spans="1:15" s="147" customFormat="1" ht="15" customHeight="1" thickTop="1"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O72" s="145"/>
    </row>
    <row r="73" spans="1:15" s="147" customFormat="1" ht="15" customHeight="1">
      <c r="A73" s="145" t="s">
        <v>377</v>
      </c>
      <c r="B73" s="174"/>
      <c r="C73" s="145"/>
      <c r="D73" s="174"/>
      <c r="E73" s="145"/>
      <c r="F73" s="174"/>
      <c r="G73" s="145"/>
      <c r="H73" s="145"/>
      <c r="I73" s="174"/>
      <c r="J73" s="145"/>
      <c r="K73" s="174"/>
      <c r="L73" s="145"/>
      <c r="M73" s="174"/>
      <c r="O73" s="145"/>
    </row>
    <row r="74" spans="1:15" s="147" customFormat="1" ht="15" customHeight="1">
      <c r="A74" s="145"/>
      <c r="B74" s="174"/>
      <c r="C74" s="145"/>
      <c r="D74" s="174"/>
      <c r="E74" s="145"/>
      <c r="F74" s="174"/>
      <c r="G74" s="145"/>
      <c r="H74" s="145"/>
      <c r="I74" s="174"/>
      <c r="J74" s="145"/>
      <c r="K74" s="174"/>
      <c r="L74" s="145"/>
      <c r="M74" s="174"/>
      <c r="O74" s="145"/>
    </row>
    <row r="75" spans="1:15" s="147" customFormat="1" ht="15" customHeight="1">
      <c r="A75" s="145"/>
      <c r="B75" s="174"/>
      <c r="C75" s="145"/>
      <c r="D75" s="174"/>
      <c r="E75" s="145"/>
      <c r="F75" s="174"/>
      <c r="G75" s="145"/>
      <c r="H75" s="145"/>
      <c r="I75" s="174"/>
      <c r="J75" s="145"/>
      <c r="K75" s="174"/>
      <c r="L75" s="145"/>
      <c r="M75" s="174"/>
      <c r="O75" s="145"/>
    </row>
    <row r="76" spans="1:15" ht="15" customHeight="1"/>
    <row r="77" spans="1:15" ht="15" customHeight="1"/>
    <row r="78" spans="1:15" ht="15" customHeight="1"/>
    <row r="79" spans="1:15" ht="15" customHeight="1"/>
    <row r="80" spans="1:15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mergeCells count="6">
    <mergeCell ref="A57:M57"/>
    <mergeCell ref="A6:M6"/>
    <mergeCell ref="A14:M14"/>
    <mergeCell ref="A24:M24"/>
    <mergeCell ref="A35:M35"/>
    <mergeCell ref="A47:M47"/>
  </mergeCells>
  <printOptions horizontalCentered="1" verticalCentered="1"/>
  <pageMargins left="0.5" right="0.5" top="0.5" bottom="0.5" header="0.5" footer="0.5"/>
  <pageSetup scale="58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opLeftCell="A56" zoomScaleNormal="100" workbookViewId="0">
      <selection activeCell="E3" sqref="E3"/>
    </sheetView>
  </sheetViews>
  <sheetFormatPr defaultColWidth="9.77734375" defaultRowHeight="15"/>
  <cols>
    <col min="1" max="1" width="11.77734375" style="175" customWidth="1"/>
    <col min="2" max="2" width="12.5546875" style="175" customWidth="1"/>
    <col min="3" max="3" width="12.21875" style="175" customWidth="1"/>
    <col min="4" max="5" width="11.77734375" style="175" customWidth="1"/>
    <col min="6" max="16384" width="9.77734375" style="175"/>
  </cols>
  <sheetData>
    <row r="1" spans="1:6" ht="15.75">
      <c r="E1" s="176" t="str">
        <f>+'DCP-4, P 2'!I1</f>
        <v>Exh. DCP-4</v>
      </c>
    </row>
    <row r="2" spans="1:6" ht="15.75">
      <c r="E2" s="146" t="str">
        <f>+'DCP-3'!$F$2</f>
        <v>Dockets UE-170033/UG-170034</v>
      </c>
    </row>
    <row r="3" spans="1:6" ht="15.75">
      <c r="E3" s="176" t="s">
        <v>374</v>
      </c>
    </row>
    <row r="4" spans="1:6" ht="15.75">
      <c r="E4" s="176"/>
    </row>
    <row r="6" spans="1:6" ht="20.25">
      <c r="A6" s="299" t="s">
        <v>177</v>
      </c>
      <c r="B6" s="299"/>
      <c r="C6" s="299"/>
      <c r="D6" s="299"/>
      <c r="E6" s="299"/>
      <c r="F6" s="299"/>
    </row>
    <row r="7" spans="1:6" ht="21" thickBot="1">
      <c r="A7" s="169"/>
      <c r="B7" s="169"/>
      <c r="C7" s="169"/>
      <c r="D7" s="169"/>
      <c r="E7" s="169"/>
      <c r="F7" s="169"/>
    </row>
    <row r="8" spans="1:6" ht="16.5" customHeight="1" thickTop="1">
      <c r="A8" s="177"/>
      <c r="B8" s="177"/>
      <c r="C8" s="177"/>
      <c r="D8" s="177"/>
      <c r="E8" s="177"/>
      <c r="F8" s="177"/>
    </row>
    <row r="9" spans="1:6" ht="15.75">
      <c r="A9" s="150"/>
      <c r="B9" s="150" t="s">
        <v>9</v>
      </c>
      <c r="C9" s="150" t="s">
        <v>178</v>
      </c>
      <c r="D9" s="150"/>
      <c r="E9" s="150" t="s">
        <v>9</v>
      </c>
      <c r="F9" s="150" t="s">
        <v>9</v>
      </c>
    </row>
    <row r="10" spans="1:6" ht="15.75">
      <c r="A10" s="150"/>
      <c r="B10" s="150" t="s">
        <v>179</v>
      </c>
      <c r="C10" s="150" t="s">
        <v>179</v>
      </c>
      <c r="D10" s="150" t="s">
        <v>180</v>
      </c>
      <c r="E10" s="150" t="s">
        <v>181</v>
      </c>
      <c r="F10" s="150" t="s">
        <v>182</v>
      </c>
    </row>
    <row r="11" spans="1:6" ht="15.75">
      <c r="A11" s="152"/>
      <c r="B11" s="152"/>
      <c r="C11" s="152"/>
      <c r="D11" s="152"/>
      <c r="E11" s="152"/>
      <c r="F11" s="152"/>
    </row>
    <row r="12" spans="1:6" ht="15" customHeight="1">
      <c r="A12" s="178"/>
      <c r="B12" s="178"/>
      <c r="C12" s="178"/>
      <c r="D12" s="178"/>
      <c r="E12" s="178"/>
      <c r="F12" s="178"/>
    </row>
    <row r="13" spans="1:6" ht="15" customHeight="1">
      <c r="A13" s="300" t="s">
        <v>133</v>
      </c>
      <c r="B13" s="300"/>
      <c r="C13" s="300"/>
      <c r="D13" s="300"/>
      <c r="E13" s="300"/>
      <c r="F13" s="300"/>
    </row>
    <row r="14" spans="1:6" ht="15" customHeight="1">
      <c r="A14" s="155" t="s">
        <v>134</v>
      </c>
      <c r="B14" s="155"/>
      <c r="C14" s="179"/>
      <c r="D14" s="180">
        <v>802.49</v>
      </c>
      <c r="E14" s="171">
        <v>4.3099999999999999E-2</v>
      </c>
      <c r="F14" s="171">
        <v>9.1499999999999998E-2</v>
      </c>
    </row>
    <row r="15" spans="1:6" ht="15" customHeight="1">
      <c r="A15" s="155" t="s">
        <v>135</v>
      </c>
      <c r="B15" s="179"/>
      <c r="C15" s="179"/>
      <c r="D15" s="180">
        <v>974.92</v>
      </c>
      <c r="E15" s="171">
        <v>3.7699999999999997E-2</v>
      </c>
      <c r="F15" s="171">
        <v>8.8999999999999996E-2</v>
      </c>
    </row>
    <row r="16" spans="1:6" ht="15" customHeight="1">
      <c r="A16" s="155" t="s">
        <v>136</v>
      </c>
      <c r="B16" s="179"/>
      <c r="C16" s="179"/>
      <c r="D16" s="180">
        <v>894.63</v>
      </c>
      <c r="E16" s="171">
        <v>4.6199999999999998E-2</v>
      </c>
      <c r="F16" s="171">
        <v>0.1079</v>
      </c>
    </row>
    <row r="17" spans="1:6" ht="15" customHeight="1">
      <c r="A17" s="155" t="s">
        <v>137</v>
      </c>
      <c r="B17" s="179"/>
      <c r="C17" s="179"/>
      <c r="D17" s="180">
        <v>820.23</v>
      </c>
      <c r="E17" s="171">
        <v>5.28E-2</v>
      </c>
      <c r="F17" s="171">
        <v>0.1203</v>
      </c>
    </row>
    <row r="18" spans="1:6" ht="15" customHeight="1">
      <c r="A18" s="155" t="s">
        <v>138</v>
      </c>
      <c r="B18" s="179"/>
      <c r="C18" s="179"/>
      <c r="D18" s="180">
        <v>844.4</v>
      </c>
      <c r="E18" s="171">
        <v>5.4699999999999999E-2</v>
      </c>
      <c r="F18" s="171">
        <v>0.1346</v>
      </c>
    </row>
    <row r="19" spans="1:6" ht="15" customHeight="1">
      <c r="A19" s="155" t="s">
        <v>139</v>
      </c>
      <c r="B19" s="179"/>
      <c r="C19" s="179"/>
      <c r="D19" s="180">
        <v>891.41</v>
      </c>
      <c r="E19" s="171">
        <v>5.2600000000000001E-2</v>
      </c>
      <c r="F19" s="171">
        <v>0.12659999999999999</v>
      </c>
    </row>
    <row r="20" spans="1:6" ht="15" customHeight="1">
      <c r="A20" s="155" t="s">
        <v>140</v>
      </c>
      <c r="B20" s="179"/>
      <c r="C20" s="179"/>
      <c r="D20" s="180">
        <v>932.92</v>
      </c>
      <c r="E20" s="171">
        <v>5.1999999999999998E-2</v>
      </c>
      <c r="F20" s="171">
        <v>0.1196</v>
      </c>
    </row>
    <row r="21" spans="1:6" ht="15" customHeight="1">
      <c r="A21" s="155" t="s">
        <v>141</v>
      </c>
      <c r="B21" s="179"/>
      <c r="C21" s="179"/>
      <c r="D21" s="180">
        <v>884.36</v>
      </c>
      <c r="E21" s="171">
        <v>5.8099999999999999E-2</v>
      </c>
      <c r="F21" s="171">
        <v>0.11600000000000001</v>
      </c>
    </row>
    <row r="22" spans="1:6" ht="15" customHeight="1">
      <c r="A22" s="155"/>
      <c r="B22" s="179"/>
      <c r="C22" s="179"/>
      <c r="D22" s="180"/>
      <c r="E22" s="171"/>
      <c r="F22" s="171"/>
    </row>
    <row r="23" spans="1:6" ht="15" customHeight="1">
      <c r="A23" s="302" t="s">
        <v>142</v>
      </c>
      <c r="B23" s="302"/>
      <c r="C23" s="302"/>
      <c r="D23" s="302"/>
      <c r="E23" s="302"/>
      <c r="F23" s="302"/>
    </row>
    <row r="24" spans="1:6" ht="15" customHeight="1">
      <c r="A24" s="181"/>
      <c r="B24" s="181"/>
      <c r="C24" s="181"/>
      <c r="D24" s="181"/>
      <c r="E24" s="181"/>
      <c r="F24" s="181"/>
    </row>
    <row r="25" spans="1:6" ht="15" customHeight="1">
      <c r="A25" s="155" t="s">
        <v>143</v>
      </c>
      <c r="B25" s="179"/>
      <c r="C25" s="179"/>
      <c r="D25" s="180">
        <v>1190.3399999999999</v>
      </c>
      <c r="E25" s="171">
        <v>4.3999999999999997E-2</v>
      </c>
      <c r="F25" s="171">
        <v>8.0299999999999996E-2</v>
      </c>
    </row>
    <row r="26" spans="1:6" ht="15" customHeight="1">
      <c r="A26" s="155" t="s">
        <v>144</v>
      </c>
      <c r="B26" s="179"/>
      <c r="C26" s="179"/>
      <c r="D26" s="180">
        <v>1178.48</v>
      </c>
      <c r="E26" s="171">
        <v>4.6399999999999997E-2</v>
      </c>
      <c r="F26" s="171">
        <v>0.1002</v>
      </c>
    </row>
    <row r="27" spans="1:6" ht="15" customHeight="1">
      <c r="A27" s="155" t="s">
        <v>145</v>
      </c>
      <c r="B27" s="179"/>
      <c r="C27" s="179"/>
      <c r="D27" s="180">
        <v>1328.23</v>
      </c>
      <c r="E27" s="171">
        <v>4.2500000000000003E-2</v>
      </c>
      <c r="F27" s="171">
        <v>8.1199999999999994E-2</v>
      </c>
    </row>
    <row r="28" spans="1:6" ht="15" customHeight="1">
      <c r="A28" s="155" t="s">
        <v>146</v>
      </c>
      <c r="B28" s="179"/>
      <c r="C28" s="179"/>
      <c r="D28" s="180">
        <v>1792.76</v>
      </c>
      <c r="E28" s="171">
        <v>3.49E-2</v>
      </c>
      <c r="F28" s="171">
        <v>6.0900000000000003E-2</v>
      </c>
    </row>
    <row r="29" spans="1:6" ht="15" customHeight="1">
      <c r="A29" s="155" t="s">
        <v>147</v>
      </c>
      <c r="B29" s="179"/>
      <c r="C29" s="179"/>
      <c r="D29" s="180">
        <v>2275.9899999999998</v>
      </c>
      <c r="E29" s="171">
        <v>3.0800000000000001E-2</v>
      </c>
      <c r="F29" s="171">
        <v>5.4800000000000001E-2</v>
      </c>
    </row>
    <row r="30" spans="1:6" ht="15" customHeight="1">
      <c r="A30" s="155" t="s">
        <v>148</v>
      </c>
      <c r="B30" s="179" t="s">
        <v>171</v>
      </c>
      <c r="C30" s="179" t="s">
        <v>171</v>
      </c>
      <c r="D30" s="180">
        <v>2060.8200000000002</v>
      </c>
      <c r="E30" s="171">
        <v>3.6400000000000002E-2</v>
      </c>
      <c r="F30" s="171">
        <v>8.0100000000000005E-2</v>
      </c>
    </row>
    <row r="31" spans="1:6" ht="15" customHeight="1">
      <c r="A31" s="155" t="s">
        <v>149</v>
      </c>
      <c r="B31" s="179">
        <v>322.83999999999997</v>
      </c>
      <c r="C31" s="179"/>
      <c r="D31" s="180">
        <v>2508.91</v>
      </c>
      <c r="E31" s="171">
        <v>3.4500000000000003E-2</v>
      </c>
      <c r="F31" s="171">
        <v>7.4200000000000002E-2</v>
      </c>
    </row>
    <row r="32" spans="1:6" ht="15" customHeight="1">
      <c r="A32" s="155" t="s">
        <v>150</v>
      </c>
      <c r="B32" s="179">
        <v>334.59</v>
      </c>
      <c r="C32" s="179"/>
      <c r="D32" s="180">
        <v>2678.94</v>
      </c>
      <c r="E32" s="171">
        <v>3.61E-2</v>
      </c>
      <c r="F32" s="171">
        <v>6.4699999999999994E-2</v>
      </c>
    </row>
    <row r="33" spans="1:6" ht="15" customHeight="1">
      <c r="A33" s="155" t="s">
        <v>151</v>
      </c>
      <c r="B33" s="179">
        <v>376.18</v>
      </c>
      <c r="C33" s="179">
        <v>491.69</v>
      </c>
      <c r="D33" s="180">
        <v>2929.33</v>
      </c>
      <c r="E33" s="171">
        <v>3.2399999999999998E-2</v>
      </c>
      <c r="F33" s="171">
        <v>4.7899999999999998E-2</v>
      </c>
    </row>
    <row r="34" spans="1:6" ht="15" customHeight="1">
      <c r="A34" s="155"/>
      <c r="B34" s="179"/>
      <c r="C34" s="179"/>
      <c r="D34" s="180"/>
      <c r="E34" s="171"/>
      <c r="F34" s="171"/>
    </row>
    <row r="35" spans="1:6" ht="15" customHeight="1">
      <c r="A35" s="300" t="s">
        <v>152</v>
      </c>
      <c r="B35" s="300"/>
      <c r="C35" s="300"/>
      <c r="D35" s="300"/>
      <c r="E35" s="300"/>
      <c r="F35" s="300"/>
    </row>
    <row r="36" spans="1:6" ht="15" customHeight="1">
      <c r="A36" s="155" t="s">
        <v>1</v>
      </c>
      <c r="B36" s="180">
        <v>415.74</v>
      </c>
      <c r="C36" s="155">
        <v>599.26</v>
      </c>
      <c r="D36" s="180">
        <v>3284.29</v>
      </c>
      <c r="E36" s="171">
        <v>2.9899999999999999E-2</v>
      </c>
      <c r="F36" s="171">
        <v>4.2200000000000001E-2</v>
      </c>
    </row>
    <row r="37" spans="1:6" ht="15" customHeight="1">
      <c r="A37" s="155" t="s">
        <v>2</v>
      </c>
      <c r="B37" s="180">
        <v>451.41</v>
      </c>
      <c r="C37" s="179">
        <v>715.16</v>
      </c>
      <c r="D37" s="180">
        <v>3522.06</v>
      </c>
      <c r="E37" s="171">
        <v>2.7799999999999998E-2</v>
      </c>
      <c r="F37" s="171">
        <v>4.4600000000000001E-2</v>
      </c>
    </row>
    <row r="38" spans="1:6" ht="15" customHeight="1">
      <c r="A38" s="155" t="s">
        <v>3</v>
      </c>
      <c r="B38" s="180">
        <v>460.33</v>
      </c>
      <c r="C38" s="179">
        <v>751.65</v>
      </c>
      <c r="D38" s="180">
        <v>3793.77</v>
      </c>
      <c r="E38" s="171">
        <v>2.8199999999999999E-2</v>
      </c>
      <c r="F38" s="171">
        <v>5.8299999999999998E-2</v>
      </c>
    </row>
    <row r="39" spans="1:6" ht="15" customHeight="1">
      <c r="A39" s="180" t="s">
        <v>4</v>
      </c>
      <c r="B39" s="180">
        <v>541.64</v>
      </c>
      <c r="C39" s="180">
        <v>925.19</v>
      </c>
      <c r="D39" s="180">
        <v>4493.76</v>
      </c>
      <c r="E39" s="171">
        <v>2.5600000000000001E-2</v>
      </c>
      <c r="F39" s="171">
        <v>6.0900000000000003E-2</v>
      </c>
    </row>
    <row r="40" spans="1:6" ht="15" customHeight="1">
      <c r="A40" s="180" t="s">
        <v>5</v>
      </c>
      <c r="B40" s="180">
        <v>670.83</v>
      </c>
      <c r="C40" s="180">
        <v>1164.96</v>
      </c>
      <c r="D40" s="180">
        <v>5742.89</v>
      </c>
      <c r="E40" s="171">
        <v>2.1899999999999999E-2</v>
      </c>
      <c r="F40" s="171">
        <v>5.2400000000000002E-2</v>
      </c>
    </row>
    <row r="41" spans="1:6" ht="15" customHeight="1">
      <c r="A41" s="180" t="s">
        <v>6</v>
      </c>
      <c r="B41" s="180">
        <v>872.72</v>
      </c>
      <c r="C41" s="180">
        <v>1469.49</v>
      </c>
      <c r="D41" s="180">
        <v>7441.15</v>
      </c>
      <c r="E41" s="171">
        <v>1.77E-2</v>
      </c>
      <c r="F41" s="171">
        <v>4.5699999999999998E-2</v>
      </c>
    </row>
    <row r="42" spans="1:6" ht="15" customHeight="1">
      <c r="A42" s="161">
        <v>1998</v>
      </c>
      <c r="B42" s="180">
        <v>1085.5</v>
      </c>
      <c r="C42" s="180">
        <v>1794.91</v>
      </c>
      <c r="D42" s="180">
        <v>8625.52</v>
      </c>
      <c r="E42" s="171">
        <v>1.49E-2</v>
      </c>
      <c r="F42" s="171">
        <v>3.4599999999999999E-2</v>
      </c>
    </row>
    <row r="43" spans="1:6" ht="15" customHeight="1">
      <c r="A43" s="161">
        <v>1999</v>
      </c>
      <c r="B43" s="180">
        <v>1327.33</v>
      </c>
      <c r="C43" s="180">
        <v>2728.15</v>
      </c>
      <c r="D43" s="180">
        <v>10464.879999999999</v>
      </c>
      <c r="E43" s="171">
        <v>1.2500000000000001E-2</v>
      </c>
      <c r="F43" s="171">
        <v>3.1699999999999999E-2</v>
      </c>
    </row>
    <row r="44" spans="1:6" ht="15" customHeight="1">
      <c r="A44" s="161">
        <v>2000</v>
      </c>
      <c r="B44" s="180">
        <v>1427.22</v>
      </c>
      <c r="C44" s="180">
        <v>2783.67</v>
      </c>
      <c r="D44" s="180">
        <v>10734.9</v>
      </c>
      <c r="E44" s="171">
        <v>1.15E-2</v>
      </c>
      <c r="F44" s="171">
        <v>3.6299999999999999E-2</v>
      </c>
    </row>
    <row r="45" spans="1:6" ht="15" customHeight="1">
      <c r="A45" s="161">
        <v>2001</v>
      </c>
      <c r="B45" s="180">
        <v>1194.18</v>
      </c>
      <c r="C45" s="180">
        <v>2035</v>
      </c>
      <c r="D45" s="180">
        <v>10189.129999999999</v>
      </c>
      <c r="E45" s="171">
        <v>1.32E-2</v>
      </c>
      <c r="F45" s="171">
        <v>2.9499999999999998E-2</v>
      </c>
    </row>
    <row r="46" spans="1:6" ht="15" customHeight="1">
      <c r="A46" s="161"/>
      <c r="B46" s="180"/>
      <c r="C46" s="180"/>
      <c r="D46" s="180"/>
      <c r="E46" s="171"/>
      <c r="F46" s="171"/>
    </row>
    <row r="47" spans="1:6" ht="15" customHeight="1">
      <c r="A47" s="303" t="s">
        <v>154</v>
      </c>
      <c r="B47" s="303"/>
      <c r="C47" s="303"/>
      <c r="D47" s="303"/>
      <c r="E47" s="303"/>
      <c r="F47" s="303"/>
    </row>
    <row r="48" spans="1:6" ht="15" customHeight="1">
      <c r="A48" s="161">
        <v>2002</v>
      </c>
      <c r="B48" s="180">
        <v>993.94</v>
      </c>
      <c r="C48" s="180">
        <v>1539.73</v>
      </c>
      <c r="D48" s="180">
        <v>9226.43</v>
      </c>
      <c r="E48" s="171">
        <v>1.61E-2</v>
      </c>
      <c r="F48" s="171">
        <v>2.92E-2</v>
      </c>
    </row>
    <row r="49" spans="1:6" ht="15" customHeight="1">
      <c r="A49" s="161">
        <v>2003</v>
      </c>
      <c r="B49" s="180">
        <v>965.23</v>
      </c>
      <c r="C49" s="180">
        <v>1647.17</v>
      </c>
      <c r="D49" s="180">
        <v>8993.59</v>
      </c>
      <c r="E49" s="171">
        <v>1.77E-2</v>
      </c>
      <c r="F49" s="171">
        <v>3.8399999999999997E-2</v>
      </c>
    </row>
    <row r="50" spans="1:6" ht="15" customHeight="1">
      <c r="A50" s="161">
        <v>2004</v>
      </c>
      <c r="B50" s="180">
        <v>1130.6500000000001</v>
      </c>
      <c r="C50" s="180">
        <v>1986.53</v>
      </c>
      <c r="D50" s="180">
        <v>10317.39</v>
      </c>
      <c r="E50" s="171">
        <v>1.72E-2</v>
      </c>
      <c r="F50" s="171">
        <v>4.8899999999999999E-2</v>
      </c>
    </row>
    <row r="51" spans="1:6" ht="15" customHeight="1">
      <c r="A51" s="161">
        <v>2005</v>
      </c>
      <c r="B51" s="180">
        <v>1207.23</v>
      </c>
      <c r="C51" s="180">
        <v>2099.3200000000002</v>
      </c>
      <c r="D51" s="180">
        <v>10547.67</v>
      </c>
      <c r="E51" s="171">
        <v>1.83E-2</v>
      </c>
      <c r="F51" s="171">
        <v>5.3600000000000002E-2</v>
      </c>
    </row>
    <row r="52" spans="1:6" ht="15" customHeight="1">
      <c r="A52" s="163">
        <v>2006</v>
      </c>
      <c r="B52" s="182">
        <v>1310.46</v>
      </c>
      <c r="C52" s="182">
        <v>2263.41</v>
      </c>
      <c r="D52" s="182">
        <v>11408.67</v>
      </c>
      <c r="E52" s="172">
        <v>1.8700000000000001E-2</v>
      </c>
      <c r="F52" s="172">
        <v>5.7799999999999997E-2</v>
      </c>
    </row>
    <row r="53" spans="1:6" ht="15" customHeight="1">
      <c r="A53" s="163">
        <v>2007</v>
      </c>
      <c r="B53" s="182">
        <v>1476.66</v>
      </c>
      <c r="C53" s="182">
        <v>2577.12</v>
      </c>
      <c r="D53" s="182">
        <v>13169.98</v>
      </c>
      <c r="E53" s="172">
        <v>1.8599999999999998E-2</v>
      </c>
      <c r="F53" s="172">
        <v>5.2900000000000003E-2</v>
      </c>
    </row>
    <row r="54" spans="1:6" ht="15" customHeight="1">
      <c r="A54" s="163">
        <v>2008</v>
      </c>
      <c r="B54" s="182">
        <v>1220.8900000000001</v>
      </c>
      <c r="C54" s="182">
        <v>2162.46</v>
      </c>
      <c r="D54" s="182">
        <v>11252.61</v>
      </c>
      <c r="E54" s="172">
        <v>2.3699999999999999E-2</v>
      </c>
      <c r="F54" s="172">
        <v>3.5400000000000001E-2</v>
      </c>
    </row>
    <row r="55" spans="1:6" ht="15" customHeight="1">
      <c r="A55" s="163">
        <v>2009</v>
      </c>
      <c r="B55" s="182">
        <v>948.73</v>
      </c>
      <c r="C55" s="182">
        <v>1841.03</v>
      </c>
      <c r="D55" s="182">
        <v>8876.15</v>
      </c>
      <c r="E55" s="172">
        <v>2.4E-2</v>
      </c>
      <c r="F55" s="183">
        <v>1.8599999999999998E-2</v>
      </c>
    </row>
    <row r="56" spans="1:6" ht="15" customHeight="1">
      <c r="A56" s="163"/>
      <c r="B56" s="182"/>
      <c r="C56" s="182"/>
      <c r="D56" s="182"/>
      <c r="E56" s="172"/>
      <c r="F56" s="183"/>
    </row>
    <row r="57" spans="1:6" ht="15" customHeight="1">
      <c r="A57" s="298" t="s">
        <v>155</v>
      </c>
      <c r="B57" s="298"/>
      <c r="C57" s="298"/>
      <c r="D57" s="298"/>
      <c r="E57" s="298"/>
      <c r="F57" s="298"/>
    </row>
    <row r="58" spans="1:6" ht="15" customHeight="1">
      <c r="A58" s="163">
        <v>2010</v>
      </c>
      <c r="B58" s="182">
        <v>1139.31</v>
      </c>
      <c r="C58" s="182">
        <v>2347.6999999999998</v>
      </c>
      <c r="D58" s="182">
        <v>10662.8</v>
      </c>
      <c r="E58" s="172">
        <v>1.9800000000000002E-2</v>
      </c>
      <c r="F58" s="183">
        <v>6.0400000000000002E-2</v>
      </c>
    </row>
    <row r="59" spans="1:6" ht="15" customHeight="1">
      <c r="A59" s="163">
        <v>2011</v>
      </c>
      <c r="B59" s="182">
        <v>1268.8900000000001</v>
      </c>
      <c r="C59" s="182">
        <v>2680.42</v>
      </c>
      <c r="D59" s="182">
        <v>11966.36</v>
      </c>
      <c r="E59" s="172">
        <v>2.0500000000000001E-2</v>
      </c>
      <c r="F59" s="183">
        <v>6.7699999999999996E-2</v>
      </c>
    </row>
    <row r="60" spans="1:6" ht="15" customHeight="1">
      <c r="A60" s="163">
        <v>2012</v>
      </c>
      <c r="B60" s="182">
        <v>1379.56</v>
      </c>
      <c r="C60" s="182">
        <v>2965.77</v>
      </c>
      <c r="D60" s="182">
        <v>12967.08</v>
      </c>
      <c r="E60" s="172">
        <v>2.24E-2</v>
      </c>
      <c r="F60" s="183">
        <v>6.2E-2</v>
      </c>
    </row>
    <row r="61" spans="1:6" ht="15" customHeight="1">
      <c r="A61" s="163">
        <v>2013</v>
      </c>
      <c r="B61" s="182">
        <v>1462.51</v>
      </c>
      <c r="C61" s="182">
        <v>3537.69</v>
      </c>
      <c r="D61" s="182">
        <v>14999.67</v>
      </c>
      <c r="E61" s="172">
        <v>2.1399999999999999E-2</v>
      </c>
      <c r="F61" s="183">
        <v>5.57E-2</v>
      </c>
    </row>
    <row r="62" spans="1:6" ht="15" customHeight="1">
      <c r="A62" s="163">
        <v>2014</v>
      </c>
      <c r="B62" s="182">
        <v>1930.67</v>
      </c>
      <c r="C62" s="182">
        <v>4374.3100000000004</v>
      </c>
      <c r="D62" s="182">
        <v>16773.990000000002</v>
      </c>
      <c r="E62" s="172">
        <v>2.0400000000000001E-2</v>
      </c>
      <c r="F62" s="183">
        <v>5.2499999999999998E-2</v>
      </c>
    </row>
    <row r="63" spans="1:6" ht="15" customHeight="1">
      <c r="A63" s="163">
        <v>2015</v>
      </c>
      <c r="B63" s="182">
        <v>2061.1999999999998</v>
      </c>
      <c r="C63" s="182">
        <v>4943.49</v>
      </c>
      <c r="D63" s="182">
        <v>17590.810000000001</v>
      </c>
      <c r="E63" s="172">
        <v>2.1000000000000001E-2</v>
      </c>
      <c r="F63" s="183">
        <v>4.5900000000000003E-2</v>
      </c>
    </row>
    <row r="64" spans="1:6" ht="15" customHeight="1">
      <c r="A64" s="163">
        <v>2016</v>
      </c>
      <c r="B64" s="182">
        <v>2092.39</v>
      </c>
      <c r="C64" s="182">
        <v>4982.49</v>
      </c>
      <c r="D64" s="182">
        <v>17908.080000000002</v>
      </c>
      <c r="E64" s="172">
        <v>2.1899999999999999E-2</v>
      </c>
      <c r="F64" s="183">
        <v>4.1700000000000001E-2</v>
      </c>
    </row>
    <row r="65" spans="1:6" ht="15" customHeight="1">
      <c r="A65" s="163">
        <v>2017</v>
      </c>
      <c r="B65" s="182"/>
      <c r="C65" s="182"/>
      <c r="D65" s="182"/>
      <c r="E65" s="172"/>
      <c r="F65" s="183"/>
    </row>
    <row r="66" spans="1:6" ht="15" customHeight="1">
      <c r="A66" s="163" t="s">
        <v>371</v>
      </c>
      <c r="B66" s="182">
        <v>2389.6799999999998</v>
      </c>
      <c r="C66" s="182">
        <v>6099.65</v>
      </c>
      <c r="D66" s="182">
        <v>20904.22</v>
      </c>
      <c r="E66" s="172">
        <v>2.0199999999999999E-2</v>
      </c>
      <c r="F66" s="183">
        <v>4.2700000000000002E-2</v>
      </c>
    </row>
    <row r="67" spans="1:6" ht="15" customHeight="1" thickBot="1">
      <c r="A67" s="168"/>
      <c r="B67" s="184"/>
      <c r="C67" s="184"/>
      <c r="D67" s="184"/>
      <c r="E67" s="173"/>
      <c r="F67" s="173"/>
    </row>
    <row r="68" spans="1:6" ht="15" customHeight="1" thickTop="1">
      <c r="A68" s="178"/>
      <c r="B68" s="185"/>
      <c r="C68" s="185"/>
      <c r="D68" s="182"/>
      <c r="E68" s="172"/>
      <c r="F68" s="172"/>
    </row>
    <row r="69" spans="1:6" ht="15" customHeight="1">
      <c r="A69" s="178" t="s">
        <v>183</v>
      </c>
      <c r="B69" s="185"/>
      <c r="C69" s="185"/>
      <c r="D69" s="182"/>
      <c r="E69" s="172"/>
      <c r="F69" s="172"/>
    </row>
    <row r="70" spans="1:6" ht="15" customHeight="1">
      <c r="A70" s="178" t="s">
        <v>184</v>
      </c>
      <c r="B70" s="185"/>
      <c r="C70" s="185"/>
      <c r="D70" s="182"/>
      <c r="E70" s="172"/>
      <c r="F70" s="172"/>
    </row>
    <row r="71" spans="1:6" ht="15" customHeight="1">
      <c r="A71" s="178"/>
      <c r="B71" s="185"/>
      <c r="C71" s="185"/>
      <c r="D71" s="182"/>
      <c r="E71" s="172"/>
      <c r="F71" s="172"/>
    </row>
    <row r="72" spans="1:6" ht="15" customHeight="1">
      <c r="A72" s="145" t="s">
        <v>157</v>
      </c>
      <c r="B72" s="179"/>
      <c r="C72" s="179"/>
      <c r="D72" s="180"/>
      <c r="E72" s="171"/>
      <c r="F72" s="171"/>
    </row>
    <row r="73" spans="1:6" ht="15" customHeight="1">
      <c r="B73" s="179"/>
      <c r="C73" s="179"/>
      <c r="D73" s="180"/>
      <c r="E73" s="179"/>
      <c r="F73" s="179"/>
    </row>
    <row r="74" spans="1:6" ht="15" customHeight="1">
      <c r="B74" s="155"/>
      <c r="C74" s="155"/>
      <c r="D74" s="180"/>
      <c r="E74" s="155"/>
      <c r="F74" s="155"/>
    </row>
    <row r="75" spans="1:6" ht="15" customHeight="1">
      <c r="B75" s="155"/>
      <c r="C75" s="155"/>
      <c r="D75" s="180"/>
      <c r="E75" s="155"/>
      <c r="F75" s="155"/>
    </row>
    <row r="76" spans="1:6" ht="15" customHeight="1">
      <c r="B76" s="155"/>
      <c r="C76" s="155"/>
      <c r="D76" s="180"/>
      <c r="E76" s="155"/>
      <c r="F76" s="155"/>
    </row>
    <row r="77" spans="1:6" ht="15" customHeight="1">
      <c r="B77" s="155"/>
      <c r="C77" s="155"/>
      <c r="D77" s="155"/>
      <c r="E77" s="155"/>
      <c r="F77" s="155"/>
    </row>
    <row r="78" spans="1:6" ht="15" customHeight="1">
      <c r="B78" s="155"/>
      <c r="C78" s="155"/>
      <c r="D78" s="155"/>
      <c r="E78" s="155"/>
      <c r="F78" s="155"/>
    </row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</sheetData>
  <mergeCells count="6">
    <mergeCell ref="A57:F57"/>
    <mergeCell ref="A6:F6"/>
    <mergeCell ref="A13:F13"/>
    <mergeCell ref="A23:F23"/>
    <mergeCell ref="A35:F35"/>
    <mergeCell ref="A47:F47"/>
  </mergeCells>
  <printOptions horizontalCentered="1" verticalCentered="1"/>
  <pageMargins left="0.5" right="0.5" top="0.5" bottom="0.5" header="0.5" footer="0.5"/>
  <pageSetup scale="5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3" workbookViewId="0">
      <selection activeCell="G28" sqref="G28"/>
    </sheetView>
  </sheetViews>
  <sheetFormatPr defaultColWidth="8.77734375" defaultRowHeight="15"/>
  <cols>
    <col min="1" max="2" width="8.77734375" style="136"/>
    <col min="3" max="3" width="17.21875" style="136" customWidth="1"/>
    <col min="4" max="4" width="19.77734375" style="136" customWidth="1"/>
    <col min="5" max="5" width="1.88671875" style="136" customWidth="1"/>
    <col min="6" max="6" width="17.44140625" style="136" customWidth="1"/>
    <col min="7" max="7" width="22.88671875" style="136" customWidth="1"/>
    <col min="8" max="8" width="4.33203125" style="136" customWidth="1"/>
    <col min="9" max="16384" width="8.77734375" style="136"/>
  </cols>
  <sheetData>
    <row r="1" spans="1:8" ht="15.75">
      <c r="G1" s="137" t="s">
        <v>294</v>
      </c>
    </row>
    <row r="2" spans="1:8" ht="15.75">
      <c r="G2" s="137" t="s">
        <v>379</v>
      </c>
    </row>
    <row r="3" spans="1:8" ht="15.75">
      <c r="G3" s="137" t="s">
        <v>378</v>
      </c>
    </row>
    <row r="5" spans="1:8" ht="18">
      <c r="A5" s="305" t="s">
        <v>248</v>
      </c>
      <c r="B5" s="305"/>
      <c r="C5" s="305"/>
      <c r="D5" s="305"/>
      <c r="E5" s="305"/>
      <c r="F5" s="305"/>
      <c r="G5" s="305"/>
      <c r="H5" s="305"/>
    </row>
    <row r="6" spans="1:8" ht="18">
      <c r="A6" s="307"/>
      <c r="B6" s="307"/>
      <c r="C6" s="307"/>
      <c r="D6" s="307"/>
      <c r="E6" s="307"/>
      <c r="F6" s="307"/>
      <c r="G6" s="307"/>
      <c r="H6" s="307"/>
    </row>
    <row r="7" spans="1:8" ht="18">
      <c r="A7" s="305" t="s">
        <v>202</v>
      </c>
      <c r="B7" s="305"/>
      <c r="C7" s="305"/>
      <c r="D7" s="305"/>
      <c r="E7" s="305"/>
      <c r="F7" s="305"/>
      <c r="G7" s="305"/>
      <c r="H7" s="305"/>
    </row>
    <row r="8" spans="1:8" ht="18">
      <c r="A8" s="305"/>
      <c r="B8" s="305"/>
      <c r="C8" s="305"/>
      <c r="D8" s="305"/>
      <c r="E8" s="305"/>
      <c r="F8" s="305"/>
      <c r="G8" s="305"/>
      <c r="H8" s="305"/>
    </row>
    <row r="9" spans="1:8" ht="18.75" thickBot="1">
      <c r="A9" s="239"/>
      <c r="B9" s="239"/>
      <c r="C9" s="239"/>
      <c r="D9" s="239"/>
      <c r="E9" s="239"/>
      <c r="F9" s="239"/>
      <c r="G9" s="239"/>
      <c r="H9" s="225"/>
    </row>
    <row r="10" spans="1:8" ht="15.75" thickTop="1"/>
    <row r="11" spans="1:8">
      <c r="C11" s="306" t="s">
        <v>234</v>
      </c>
      <c r="D11" s="306"/>
      <c r="E11" s="306"/>
      <c r="F11" s="306"/>
      <c r="G11" s="304"/>
    </row>
    <row r="12" spans="1:8">
      <c r="A12" s="138" t="s">
        <v>10</v>
      </c>
      <c r="C12" s="304" t="s">
        <v>9</v>
      </c>
      <c r="D12" s="304"/>
      <c r="E12" s="139"/>
      <c r="F12" s="304" t="s">
        <v>93</v>
      </c>
      <c r="G12" s="304"/>
    </row>
    <row r="13" spans="1:8">
      <c r="A13" s="138"/>
      <c r="C13" s="249" t="s">
        <v>252</v>
      </c>
      <c r="D13" s="249" t="s">
        <v>253</v>
      </c>
      <c r="E13" s="139"/>
      <c r="F13" s="249" t="s">
        <v>252</v>
      </c>
      <c r="G13" s="249" t="s">
        <v>253</v>
      </c>
    </row>
    <row r="14" spans="1:8">
      <c r="A14" s="227"/>
      <c r="B14" s="227"/>
      <c r="C14" s="227"/>
      <c r="D14" s="227"/>
      <c r="E14" s="227"/>
      <c r="F14" s="227"/>
      <c r="G14" s="227"/>
      <c r="H14" s="227"/>
    </row>
    <row r="15" spans="1:8">
      <c r="A15" s="140"/>
      <c r="B15" s="140"/>
      <c r="C15" s="140"/>
      <c r="D15" s="140"/>
      <c r="E15" s="140"/>
      <c r="F15" s="140"/>
      <c r="G15" s="140"/>
      <c r="H15" s="140"/>
    </row>
    <row r="16" spans="1:8">
      <c r="A16" s="140"/>
      <c r="B16" s="140"/>
      <c r="C16" s="140"/>
      <c r="D16" s="140"/>
      <c r="E16" s="140"/>
      <c r="F16" s="140"/>
      <c r="G16" s="140"/>
      <c r="H16" s="140"/>
    </row>
    <row r="17" spans="1:10">
      <c r="A17" s="139">
        <v>2009</v>
      </c>
      <c r="B17" s="139"/>
      <c r="C17" s="139" t="s">
        <v>85</v>
      </c>
      <c r="D17" s="139" t="s">
        <v>20</v>
      </c>
      <c r="E17" s="139"/>
      <c r="F17" s="139" t="s">
        <v>254</v>
      </c>
      <c r="G17" s="139" t="s">
        <v>195</v>
      </c>
      <c r="H17" s="139"/>
      <c r="I17" s="138"/>
      <c r="J17" s="138"/>
    </row>
    <row r="18" spans="1:10">
      <c r="A18" s="139">
        <v>2010</v>
      </c>
      <c r="B18" s="139"/>
      <c r="C18" s="139" t="s">
        <v>85</v>
      </c>
      <c r="D18" s="139" t="s">
        <v>20</v>
      </c>
      <c r="E18" s="139"/>
      <c r="F18" s="139" t="s">
        <v>254</v>
      </c>
      <c r="G18" s="139" t="s">
        <v>195</v>
      </c>
      <c r="H18" s="139"/>
      <c r="I18" s="138"/>
      <c r="J18" s="138"/>
    </row>
    <row r="19" spans="1:10">
      <c r="A19" s="139">
        <v>2011</v>
      </c>
      <c r="B19" s="139"/>
      <c r="C19" s="139" t="s">
        <v>85</v>
      </c>
      <c r="D19" s="139" t="s">
        <v>20</v>
      </c>
      <c r="E19" s="139"/>
      <c r="F19" s="139" t="s">
        <v>110</v>
      </c>
      <c r="G19" s="139" t="s">
        <v>118</v>
      </c>
      <c r="H19" s="139"/>
      <c r="I19" s="138"/>
      <c r="J19" s="138"/>
    </row>
    <row r="20" spans="1:10">
      <c r="A20" s="139">
        <v>2012</v>
      </c>
      <c r="B20" s="139"/>
      <c r="C20" s="139" t="s">
        <v>85</v>
      </c>
      <c r="D20" s="139" t="s">
        <v>20</v>
      </c>
      <c r="E20" s="139"/>
      <c r="F20" s="139" t="s">
        <v>110</v>
      </c>
      <c r="G20" s="139" t="s">
        <v>118</v>
      </c>
      <c r="H20" s="139"/>
      <c r="I20" s="138"/>
      <c r="J20" s="138"/>
    </row>
    <row r="21" spans="1:10">
      <c r="A21" s="139">
        <v>2013</v>
      </c>
      <c r="B21" s="139"/>
      <c r="C21" s="139" t="s">
        <v>85</v>
      </c>
      <c r="D21" s="139" t="s">
        <v>20</v>
      </c>
      <c r="E21" s="139"/>
      <c r="F21" s="139" t="s">
        <v>110</v>
      </c>
      <c r="G21" s="139" t="s">
        <v>118</v>
      </c>
      <c r="H21" s="139"/>
      <c r="I21" s="138"/>
      <c r="J21" s="138"/>
    </row>
    <row r="22" spans="1:10">
      <c r="A22" s="139">
        <v>2014</v>
      </c>
      <c r="B22" s="139"/>
      <c r="C22" s="139" t="s">
        <v>85</v>
      </c>
      <c r="D22" s="139" t="s">
        <v>20</v>
      </c>
      <c r="E22" s="139"/>
      <c r="F22" s="139" t="s">
        <v>195</v>
      </c>
      <c r="G22" s="139" t="s">
        <v>228</v>
      </c>
      <c r="H22" s="139"/>
      <c r="I22" s="138"/>
      <c r="J22" s="138"/>
    </row>
    <row r="23" spans="1:10">
      <c r="A23" s="138">
        <v>2015</v>
      </c>
      <c r="C23" s="139" t="s">
        <v>85</v>
      </c>
      <c r="D23" s="139" t="s">
        <v>20</v>
      </c>
      <c r="E23" s="240"/>
      <c r="F23" s="240" t="s">
        <v>195</v>
      </c>
      <c r="G23" s="139" t="s">
        <v>228</v>
      </c>
    </row>
    <row r="24" spans="1:10">
      <c r="A24" s="138">
        <v>2016</v>
      </c>
      <c r="C24" s="139" t="s">
        <v>85</v>
      </c>
      <c r="D24" s="139" t="s">
        <v>20</v>
      </c>
      <c r="E24" s="240"/>
      <c r="F24" s="240" t="s">
        <v>195</v>
      </c>
      <c r="G24" s="139" t="s">
        <v>228</v>
      </c>
    </row>
    <row r="25" spans="1:10">
      <c r="A25" s="138">
        <v>2017</v>
      </c>
      <c r="C25" s="139" t="s">
        <v>85</v>
      </c>
      <c r="D25" s="139" t="s">
        <v>20</v>
      </c>
      <c r="E25" s="240"/>
      <c r="F25" s="240" t="s">
        <v>195</v>
      </c>
      <c r="G25" s="139" t="s">
        <v>228</v>
      </c>
    </row>
    <row r="26" spans="1:10" ht="15.75" thickBot="1">
      <c r="A26" s="192"/>
      <c r="B26" s="225"/>
      <c r="C26" s="241"/>
      <c r="D26" s="241"/>
      <c r="E26" s="241"/>
      <c r="F26" s="241"/>
      <c r="G26" s="241"/>
      <c r="H26" s="225"/>
    </row>
    <row r="27" spans="1:10" ht="15.75" thickTop="1">
      <c r="A27" s="138"/>
      <c r="C27" s="138"/>
      <c r="D27" s="138"/>
      <c r="E27" s="138"/>
      <c r="F27" s="138"/>
      <c r="G27" s="138"/>
    </row>
    <row r="28" spans="1:10">
      <c r="A28" s="136" t="s">
        <v>383</v>
      </c>
      <c r="C28" s="138"/>
      <c r="D28" s="138"/>
      <c r="E28" s="138"/>
      <c r="F28" s="138"/>
      <c r="G28" s="138"/>
    </row>
  </sheetData>
  <mergeCells count="7">
    <mergeCell ref="C12:D12"/>
    <mergeCell ref="F12:G12"/>
    <mergeCell ref="A5:H5"/>
    <mergeCell ref="A7:H7"/>
    <mergeCell ref="A8:H8"/>
    <mergeCell ref="C11:G11"/>
    <mergeCell ref="A6:H6"/>
  </mergeCells>
  <pageMargins left="0.75" right="0.75" top="1" bottom="1" header="0.5" footer="0.5"/>
  <pageSetup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opLeftCell="B8" zoomScaleNormal="100" workbookViewId="0">
      <selection activeCell="B44" sqref="B44"/>
    </sheetView>
  </sheetViews>
  <sheetFormatPr defaultColWidth="8.88671875" defaultRowHeight="15"/>
  <cols>
    <col min="1" max="1" width="8.88671875" style="114"/>
    <col min="2" max="2" width="16.5546875" style="114" customWidth="1"/>
    <col min="3" max="3" width="18.6640625" style="114" customWidth="1"/>
    <col min="4" max="4" width="18" style="114" customWidth="1"/>
    <col min="5" max="5" width="23.21875" style="114" customWidth="1"/>
    <col min="6" max="16384" width="8.88671875" style="114"/>
  </cols>
  <sheetData>
    <row r="1" spans="1:6" ht="15.75">
      <c r="A1" s="4"/>
      <c r="B1" s="4"/>
      <c r="C1" s="4"/>
      <c r="D1" s="4"/>
      <c r="E1" s="1" t="s">
        <v>295</v>
      </c>
    </row>
    <row r="2" spans="1:6" ht="15.75">
      <c r="A2" s="4"/>
      <c r="B2" s="4"/>
      <c r="C2" s="4"/>
      <c r="D2" s="4"/>
      <c r="E2" s="1" t="s">
        <v>304</v>
      </c>
    </row>
    <row r="3" spans="1:6" ht="15.75">
      <c r="A3" s="4"/>
      <c r="B3" s="4"/>
      <c r="C3" s="4"/>
      <c r="D3" s="4"/>
      <c r="E3" s="1" t="s">
        <v>104</v>
      </c>
    </row>
    <row r="4" spans="1:6" ht="15.75">
      <c r="A4" s="4"/>
      <c r="B4" s="4"/>
      <c r="C4" s="4"/>
      <c r="D4" s="4"/>
      <c r="E4" s="1"/>
    </row>
    <row r="5" spans="1:6">
      <c r="A5" s="4"/>
      <c r="B5" s="4"/>
      <c r="C5" s="4"/>
      <c r="D5" s="4"/>
      <c r="E5" s="4"/>
    </row>
    <row r="6" spans="1:6" ht="20.25">
      <c r="A6" s="4"/>
      <c r="B6" s="2" t="s">
        <v>262</v>
      </c>
      <c r="C6" s="2"/>
      <c r="D6" s="2"/>
      <c r="E6" s="2"/>
    </row>
    <row r="7" spans="1:6" ht="20.25">
      <c r="A7" s="4"/>
      <c r="B7" s="2" t="s">
        <v>12</v>
      </c>
      <c r="C7" s="3"/>
      <c r="D7" s="3"/>
      <c r="E7" s="3"/>
    </row>
    <row r="8" spans="1:6" ht="20.25">
      <c r="A8" s="4"/>
      <c r="B8" s="2" t="s">
        <v>259</v>
      </c>
      <c r="C8" s="3"/>
      <c r="D8" s="3"/>
      <c r="E8" s="3"/>
    </row>
    <row r="9" spans="1:6" ht="20.25">
      <c r="A9" s="4"/>
      <c r="B9" s="2" t="s">
        <v>255</v>
      </c>
      <c r="C9" s="3"/>
      <c r="D9" s="3"/>
      <c r="E9" s="3"/>
    </row>
    <row r="10" spans="1:6" ht="20.25">
      <c r="A10" s="4"/>
      <c r="B10" s="197" t="s">
        <v>229</v>
      </c>
      <c r="C10" s="3"/>
      <c r="D10" s="3"/>
      <c r="E10" s="3"/>
    </row>
    <row r="11" spans="1:6">
      <c r="A11" s="4"/>
      <c r="B11" s="4"/>
      <c r="C11" s="4"/>
      <c r="D11" s="4"/>
      <c r="E11" s="4"/>
    </row>
    <row r="12" spans="1:6">
      <c r="A12" s="4"/>
      <c r="B12" s="4"/>
      <c r="C12" s="4"/>
      <c r="D12" s="4"/>
      <c r="E12" s="4"/>
    </row>
    <row r="13" spans="1:6" ht="15.75" thickBot="1">
      <c r="A13" s="4"/>
      <c r="B13" s="198"/>
      <c r="C13" s="198"/>
      <c r="D13" s="198"/>
      <c r="E13" s="198"/>
    </row>
    <row r="14" spans="1:6" ht="15.75" thickTop="1">
      <c r="A14" s="4"/>
      <c r="B14" s="96"/>
      <c r="C14" s="96"/>
      <c r="D14" s="96"/>
      <c r="E14" s="96"/>
    </row>
    <row r="15" spans="1:6">
      <c r="A15" s="4"/>
      <c r="B15" s="96"/>
      <c r="C15" s="34" t="s">
        <v>13</v>
      </c>
      <c r="D15" s="34" t="s">
        <v>16</v>
      </c>
      <c r="E15" s="34" t="s">
        <v>17</v>
      </c>
    </row>
    <row r="16" spans="1:6">
      <c r="A16" s="4"/>
      <c r="B16" s="34" t="s">
        <v>264</v>
      </c>
      <c r="C16" s="34" t="s">
        <v>257</v>
      </c>
      <c r="D16" s="34" t="s">
        <v>256</v>
      </c>
      <c r="E16" s="34" t="s">
        <v>205</v>
      </c>
      <c r="F16" s="115"/>
    </row>
    <row r="17" spans="1:6">
      <c r="A17" s="4"/>
      <c r="B17" s="199"/>
      <c r="C17" s="199"/>
      <c r="D17" s="199"/>
      <c r="E17" s="199"/>
      <c r="F17" s="115"/>
    </row>
    <row r="18" spans="1:6">
      <c r="A18" s="4"/>
      <c r="B18" s="4"/>
      <c r="C18" s="6"/>
      <c r="D18" s="6"/>
      <c r="E18" s="200"/>
    </row>
    <row r="19" spans="1:6">
      <c r="A19" s="4"/>
      <c r="B19" s="201" t="s">
        <v>158</v>
      </c>
      <c r="C19" s="247">
        <v>3672753</v>
      </c>
      <c r="D19" s="247">
        <v>3773846</v>
      </c>
      <c r="E19" s="247">
        <v>210598</v>
      </c>
    </row>
    <row r="20" spans="1:6">
      <c r="A20" s="4"/>
      <c r="B20" s="4"/>
      <c r="C20" s="6">
        <f>+C19/SUM($C19:$E19)</f>
        <v>0.47964718682306334</v>
      </c>
      <c r="D20" s="6">
        <f>+D19/SUM($C19:$E19)</f>
        <v>0.49284953750047178</v>
      </c>
      <c r="E20" s="6">
        <f>+E19/SUM($C19:$E19)</f>
        <v>2.7503275676464899E-2</v>
      </c>
      <c r="F20" s="116"/>
    </row>
    <row r="21" spans="1:6">
      <c r="A21" s="4"/>
      <c r="B21" s="96"/>
      <c r="C21" s="6">
        <f>+C19/(SUM($C19:$D19))</f>
        <v>0.49321213617115678</v>
      </c>
      <c r="D21" s="6">
        <f>+D19/(SUM($C19:$D19))</f>
        <v>0.50678786382884322</v>
      </c>
      <c r="E21" s="200"/>
      <c r="F21" s="116"/>
    </row>
    <row r="22" spans="1:6">
      <c r="A22" s="4"/>
      <c r="B22" s="96"/>
      <c r="C22" s="6"/>
      <c r="D22" s="6"/>
      <c r="E22" s="200"/>
    </row>
    <row r="23" spans="1:6">
      <c r="A23" s="4"/>
      <c r="B23" s="34">
        <v>2013</v>
      </c>
      <c r="C23" s="247">
        <v>3554742</v>
      </c>
      <c r="D23" s="247">
        <v>3760846</v>
      </c>
      <c r="E23" s="247">
        <v>191598</v>
      </c>
    </row>
    <row r="24" spans="1:6">
      <c r="A24" s="4"/>
      <c r="B24" s="96"/>
      <c r="C24" s="6">
        <f>+C23/SUM($C23:$E23)</f>
        <v>0.47351191245294844</v>
      </c>
      <c r="D24" s="6">
        <f>+D23/SUM($C23:$E23)</f>
        <v>0.50096614097479397</v>
      </c>
      <c r="E24" s="6">
        <f>+E23/SUM($C23:$E23)</f>
        <v>2.5521946572257568E-2</v>
      </c>
    </row>
    <row r="25" spans="1:6">
      <c r="A25" s="4"/>
      <c r="B25" s="96"/>
      <c r="C25" s="6">
        <f>+C23/(SUM($C23:$D23))</f>
        <v>0.48591336745590374</v>
      </c>
      <c r="D25" s="6">
        <f>+D23/(SUM($C23:$D23))</f>
        <v>0.51408663254409626</v>
      </c>
      <c r="E25" s="200"/>
    </row>
    <row r="26" spans="1:6">
      <c r="A26" s="4"/>
      <c r="B26" s="96"/>
      <c r="C26" s="6"/>
      <c r="D26" s="6"/>
      <c r="E26" s="200"/>
    </row>
    <row r="27" spans="1:6">
      <c r="A27" s="4"/>
      <c r="B27" s="34">
        <v>2014</v>
      </c>
      <c r="C27" s="247">
        <v>3530195</v>
      </c>
      <c r="D27" s="247">
        <v>3760847</v>
      </c>
      <c r="E27" s="247">
        <v>113933</v>
      </c>
    </row>
    <row r="28" spans="1:6">
      <c r="A28" s="4"/>
      <c r="B28" s="96"/>
      <c r="C28" s="6">
        <f>+C27/SUM($C27:$E27)</f>
        <v>0.47673287215689453</v>
      </c>
      <c r="D28" s="6">
        <f>+D27/SUM($C27:$E27)</f>
        <v>0.50788112046293199</v>
      </c>
      <c r="E28" s="6">
        <f>+E27/SUM($C27:$E27)</f>
        <v>1.5386007380173464E-2</v>
      </c>
    </row>
    <row r="29" spans="1:6">
      <c r="A29" s="4"/>
      <c r="B29" s="96"/>
      <c r="C29" s="6">
        <f>+C27/(SUM($C27:$D27))</f>
        <v>0.48418250779518207</v>
      </c>
      <c r="D29" s="6">
        <f>+D27/(SUM($C27:$D27))</f>
        <v>0.51581749220481787</v>
      </c>
      <c r="E29" s="200"/>
    </row>
    <row r="30" spans="1:6">
      <c r="A30" s="4"/>
      <c r="B30" s="96"/>
      <c r="C30" s="6"/>
      <c r="D30" s="6"/>
      <c r="E30" s="200"/>
    </row>
    <row r="31" spans="1:6">
      <c r="A31" s="4"/>
      <c r="B31" s="34">
        <v>2015</v>
      </c>
      <c r="C31" s="247">
        <v>3591258</v>
      </c>
      <c r="D31" s="247">
        <v>3771973</v>
      </c>
      <c r="E31" s="247">
        <v>159004</v>
      </c>
    </row>
    <row r="32" spans="1:6">
      <c r="A32" s="4"/>
      <c r="B32" s="96"/>
      <c r="C32" s="6">
        <f>+C31/SUM($C31:$E31)</f>
        <v>0.47741901176977319</v>
      </c>
      <c r="D32" s="6">
        <f>+D31/SUM($C31:$E31)</f>
        <v>0.50144312162542115</v>
      </c>
      <c r="E32" s="6">
        <f>+E31/SUM($C31:$E31)</f>
        <v>2.113786660480562E-2</v>
      </c>
    </row>
    <row r="33" spans="1:6">
      <c r="A33" s="4"/>
      <c r="B33" s="96"/>
      <c r="C33" s="6">
        <f>+C31/(SUM($C31:$D31))</f>
        <v>0.48772855285947159</v>
      </c>
      <c r="D33" s="6">
        <f>+D31/(SUM($C31:$D31))</f>
        <v>0.51227144714052841</v>
      </c>
      <c r="E33" s="200"/>
    </row>
    <row r="34" spans="1:6">
      <c r="A34" s="4"/>
      <c r="B34" s="96"/>
      <c r="C34" s="6"/>
      <c r="D34" s="6"/>
      <c r="E34" s="200"/>
    </row>
    <row r="35" spans="1:6">
      <c r="A35" s="4"/>
      <c r="B35" s="34">
        <v>2016</v>
      </c>
      <c r="C35" s="247">
        <v>3667443</v>
      </c>
      <c r="D35" s="247">
        <v>3744886</v>
      </c>
      <c r="E35" s="247">
        <v>245763</v>
      </c>
    </row>
    <row r="36" spans="1:6">
      <c r="A36" s="4"/>
      <c r="B36" s="96"/>
      <c r="C36" s="6">
        <f>+C35/SUM($C35:$E35)</f>
        <v>0.47889774633159277</v>
      </c>
      <c r="D36" s="6">
        <f>+D35/SUM($C35:$E35)</f>
        <v>0.48901031745244117</v>
      </c>
      <c r="E36" s="6">
        <f>+E35/SUM($C35:$E35)</f>
        <v>3.2091936215966066E-2</v>
      </c>
    </row>
    <row r="37" spans="1:6">
      <c r="A37" s="4"/>
      <c r="B37" s="96"/>
      <c r="C37" s="6">
        <f>+C35/(SUM($C35:$D35))</f>
        <v>0.49477606835854154</v>
      </c>
      <c r="D37" s="6">
        <f>+D35/(SUM($C35:$D35))</f>
        <v>0.5052239316414584</v>
      </c>
      <c r="E37" s="200"/>
    </row>
    <row r="38" spans="1:6" ht="15.75" thickBot="1">
      <c r="A38" s="4"/>
      <c r="B38" s="198"/>
      <c r="C38" s="202"/>
      <c r="D38" s="202"/>
      <c r="E38" s="202"/>
      <c r="F38" s="203"/>
    </row>
    <row r="39" spans="1:6" ht="15.75" thickTop="1">
      <c r="A39" s="4"/>
      <c r="B39" s="4"/>
      <c r="C39" s="204"/>
      <c r="D39" s="204"/>
      <c r="E39" s="204"/>
      <c r="F39" s="203"/>
    </row>
    <row r="40" spans="1:6">
      <c r="A40" s="4"/>
      <c r="B40" s="4" t="str">
        <f>+'[21]DCP-6, p 2'!B35</f>
        <v>Note:  Percentages may not total 100.0% due to rounding.</v>
      </c>
      <c r="C40" s="204"/>
      <c r="D40" s="204"/>
      <c r="E40" s="204"/>
      <c r="F40" s="203"/>
    </row>
    <row r="41" spans="1:6">
      <c r="A41" s="4"/>
      <c r="C41" s="4"/>
      <c r="D41" s="4"/>
      <c r="E41" s="4"/>
    </row>
    <row r="42" spans="1:6">
      <c r="B42" s="114" t="s">
        <v>258</v>
      </c>
    </row>
    <row r="44" spans="1:6">
      <c r="B44" s="114" t="s">
        <v>384</v>
      </c>
    </row>
  </sheetData>
  <pageMargins left="0.75" right="0.75" top="1" bottom="1" header="0.5" footer="0.5"/>
  <pageSetup scale="79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Normal="100" workbookViewId="0">
      <selection activeCell="E42" sqref="E42"/>
    </sheetView>
  </sheetViews>
  <sheetFormatPr defaultColWidth="8.88671875" defaultRowHeight="15"/>
  <cols>
    <col min="1" max="1" width="8.88671875" style="114"/>
    <col min="2" max="2" width="16.5546875" style="114" customWidth="1"/>
    <col min="3" max="3" width="18.6640625" style="114" customWidth="1"/>
    <col min="4" max="4" width="18" style="114" customWidth="1"/>
    <col min="5" max="5" width="23.21875" style="114" customWidth="1"/>
    <col min="6" max="16384" width="8.88671875" style="114"/>
  </cols>
  <sheetData>
    <row r="1" spans="1:6" ht="15.75">
      <c r="A1" s="4"/>
      <c r="B1" s="4"/>
      <c r="C1" s="4"/>
      <c r="D1" s="4"/>
      <c r="E1" s="1" t="s">
        <v>295</v>
      </c>
    </row>
    <row r="2" spans="1:6" ht="15.75">
      <c r="A2" s="4"/>
      <c r="B2" s="4"/>
      <c r="C2" s="4"/>
      <c r="D2" s="4"/>
      <c r="E2" s="1" t="s">
        <v>380</v>
      </c>
    </row>
    <row r="3" spans="1:6" ht="15.75">
      <c r="A3" s="4"/>
      <c r="B3" s="4"/>
      <c r="C3" s="4"/>
      <c r="D3" s="4"/>
      <c r="E3" s="1" t="s">
        <v>105</v>
      </c>
    </row>
    <row r="4" spans="1:6" ht="15.75">
      <c r="A4" s="4"/>
      <c r="B4" s="4"/>
      <c r="C4" s="4"/>
      <c r="D4" s="4"/>
      <c r="E4" s="1"/>
    </row>
    <row r="5" spans="1:6">
      <c r="A5" s="4"/>
      <c r="B5" s="4"/>
      <c r="C5" s="4"/>
      <c r="D5" s="4"/>
      <c r="E5" s="4"/>
    </row>
    <row r="6" spans="1:6" ht="20.25">
      <c r="A6" s="4"/>
      <c r="B6" s="2" t="s">
        <v>262</v>
      </c>
      <c r="C6" s="2"/>
      <c r="D6" s="2"/>
      <c r="E6" s="2"/>
    </row>
    <row r="7" spans="1:6" ht="20.25">
      <c r="A7" s="4"/>
      <c r="B7" s="2" t="s">
        <v>12</v>
      </c>
      <c r="C7" s="3"/>
      <c r="D7" s="3"/>
      <c r="E7" s="3"/>
    </row>
    <row r="8" spans="1:6" ht="20.25">
      <c r="A8" s="4"/>
      <c r="B8" s="2" t="s">
        <v>259</v>
      </c>
      <c r="C8" s="3"/>
      <c r="D8" s="3"/>
      <c r="E8" s="3"/>
    </row>
    <row r="9" spans="1:6" ht="20.25">
      <c r="A9" s="4"/>
      <c r="B9" s="2" t="s">
        <v>255</v>
      </c>
      <c r="C9" s="3"/>
      <c r="D9" s="3"/>
      <c r="E9" s="3"/>
    </row>
    <row r="10" spans="1:6" ht="20.25">
      <c r="A10" s="4"/>
      <c r="B10" s="197" t="s">
        <v>229</v>
      </c>
      <c r="C10" s="3"/>
      <c r="D10" s="3"/>
      <c r="E10" s="3"/>
    </row>
    <row r="11" spans="1:6">
      <c r="A11" s="4"/>
      <c r="B11" s="4"/>
      <c r="C11" s="4"/>
      <c r="D11" s="4"/>
      <c r="E11" s="4"/>
    </row>
    <row r="12" spans="1:6">
      <c r="A12" s="4"/>
      <c r="B12" s="4"/>
      <c r="C12" s="4"/>
      <c r="D12" s="4"/>
      <c r="E12" s="4"/>
    </row>
    <row r="13" spans="1:6" ht="15.75" thickBot="1">
      <c r="A13" s="4"/>
      <c r="B13" s="198"/>
      <c r="C13" s="198"/>
      <c r="D13" s="198"/>
      <c r="E13" s="198"/>
    </row>
    <row r="14" spans="1:6" ht="15.75" thickTop="1">
      <c r="A14" s="4"/>
      <c r="B14" s="96"/>
      <c r="C14" s="96"/>
      <c r="D14" s="96"/>
      <c r="E14" s="96"/>
    </row>
    <row r="15" spans="1:6">
      <c r="A15" s="4"/>
      <c r="B15" s="34" t="s">
        <v>352</v>
      </c>
      <c r="C15" s="34" t="s">
        <v>13</v>
      </c>
      <c r="D15" s="34" t="s">
        <v>16</v>
      </c>
      <c r="E15" s="34" t="s">
        <v>17</v>
      </c>
    </row>
    <row r="16" spans="1:6">
      <c r="A16" s="4"/>
      <c r="B16" s="34" t="s">
        <v>24</v>
      </c>
      <c r="C16" s="34" t="s">
        <v>257</v>
      </c>
      <c r="D16" s="34" t="s">
        <v>256</v>
      </c>
      <c r="E16" s="34" t="s">
        <v>205</v>
      </c>
      <c r="F16" s="115"/>
    </row>
    <row r="17" spans="1:6">
      <c r="A17" s="4"/>
      <c r="B17" s="199"/>
      <c r="C17" s="199"/>
      <c r="D17" s="199"/>
      <c r="E17" s="199"/>
      <c r="F17" s="115"/>
    </row>
    <row r="18" spans="1:6">
      <c r="A18" s="4"/>
      <c r="B18" s="4"/>
      <c r="C18" s="6"/>
      <c r="D18" s="6"/>
      <c r="E18" s="200"/>
    </row>
    <row r="19" spans="1:6">
      <c r="A19" s="4"/>
      <c r="B19" s="201" t="s">
        <v>158</v>
      </c>
      <c r="C19" s="247">
        <v>3613924</v>
      </c>
      <c r="D19" s="247">
        <v>3773846</v>
      </c>
      <c r="E19" s="247">
        <v>94048</v>
      </c>
    </row>
    <row r="20" spans="1:6">
      <c r="A20" s="4"/>
      <c r="B20" s="4"/>
      <c r="C20" s="6">
        <f>+C19/SUM($C19:$E19)</f>
        <v>0.48302752085121559</v>
      </c>
      <c r="D20" s="6">
        <f>+D19/SUM($C19:$E19)</f>
        <v>0.50440227228195067</v>
      </c>
      <c r="E20" s="6">
        <f>+E19/SUM($C19:$E19)</f>
        <v>1.2570206866833702E-2</v>
      </c>
      <c r="F20" s="116"/>
    </row>
    <row r="21" spans="1:6">
      <c r="A21" s="4"/>
      <c r="B21" s="96"/>
      <c r="C21" s="6">
        <f>+C19/(SUM($C19:$D19))</f>
        <v>0.48917657155000766</v>
      </c>
      <c r="D21" s="6">
        <f>+D19/(SUM($C19:$D19))</f>
        <v>0.5108234284499924</v>
      </c>
      <c r="E21" s="200"/>
      <c r="F21" s="116"/>
    </row>
    <row r="22" spans="1:6">
      <c r="A22" s="4"/>
      <c r="B22" s="96"/>
      <c r="C22" s="6"/>
      <c r="D22" s="6"/>
      <c r="E22" s="200"/>
    </row>
    <row r="23" spans="1:6">
      <c r="A23" s="4"/>
      <c r="B23" s="34">
        <v>2013</v>
      </c>
      <c r="C23" s="247">
        <v>3647886</v>
      </c>
      <c r="D23" s="247">
        <v>3784126</v>
      </c>
      <c r="E23" s="247">
        <v>83389</v>
      </c>
    </row>
    <row r="24" spans="1:6">
      <c r="A24" s="4"/>
      <c r="B24" s="96"/>
      <c r="C24" s="6">
        <f>+C23/SUM($C23:$E23)</f>
        <v>0.48538807177421406</v>
      </c>
      <c r="D24" s="6">
        <f>+D23/SUM($C23:$E23)</f>
        <v>0.50351617964231055</v>
      </c>
      <c r="E24" s="6">
        <f>+E23/SUM($C23:$E23)</f>
        <v>1.1095748583475453E-2</v>
      </c>
    </row>
    <row r="25" spans="1:6">
      <c r="A25" s="4"/>
      <c r="B25" s="96"/>
      <c r="C25" s="6">
        <f>+C23/(SUM($C23:$D23))</f>
        <v>0.49083424515460955</v>
      </c>
      <c r="D25" s="6">
        <f>+D23/(SUM($C23:$D23))</f>
        <v>0.50916575484539051</v>
      </c>
      <c r="E25" s="200"/>
    </row>
    <row r="26" spans="1:6">
      <c r="A26" s="4"/>
      <c r="B26" s="96"/>
      <c r="C26" s="6"/>
      <c r="D26" s="6"/>
      <c r="E26" s="200"/>
    </row>
    <row r="27" spans="1:6">
      <c r="A27" s="4"/>
      <c r="B27" s="34">
        <v>2014</v>
      </c>
      <c r="C27" s="247">
        <v>3546722</v>
      </c>
      <c r="D27" s="247">
        <v>3760847</v>
      </c>
      <c r="E27" s="247">
        <v>53168</v>
      </c>
    </row>
    <row r="28" spans="1:6">
      <c r="A28" s="4"/>
      <c r="B28" s="96"/>
      <c r="C28" s="6">
        <f>+C27/SUM($C27:$E27)</f>
        <v>0.48184332628648463</v>
      </c>
      <c r="D28" s="6">
        <f>+D27/SUM($C27:$E27)</f>
        <v>0.51093348397042304</v>
      </c>
      <c r="E28" s="6">
        <f>+E27/SUM($C27:$E27)</f>
        <v>7.2231897430923018E-3</v>
      </c>
    </row>
    <row r="29" spans="1:6">
      <c r="A29" s="4"/>
      <c r="B29" s="96"/>
      <c r="C29" s="6">
        <f>+C27/(SUM($C27:$D27))</f>
        <v>0.48534909489051692</v>
      </c>
      <c r="D29" s="6">
        <f>+D27/(SUM($C27:$D27))</f>
        <v>0.51465090510948308</v>
      </c>
      <c r="E29" s="200"/>
    </row>
    <row r="30" spans="1:6">
      <c r="A30" s="4"/>
      <c r="B30" s="96"/>
      <c r="C30" s="6"/>
      <c r="D30" s="6"/>
      <c r="E30" s="200"/>
    </row>
    <row r="31" spans="1:6">
      <c r="A31" s="4"/>
      <c r="B31" s="34">
        <v>2015</v>
      </c>
      <c r="C31" s="247">
        <v>3583713</v>
      </c>
      <c r="D31" s="247">
        <v>3805122</v>
      </c>
      <c r="E31" s="247">
        <v>53886</v>
      </c>
    </row>
    <row r="32" spans="1:6">
      <c r="A32" s="4"/>
      <c r="B32" s="96"/>
      <c r="C32" s="6">
        <f>+C31/SUM($C31:$E31)</f>
        <v>0.48150575575787402</v>
      </c>
      <c r="D32" s="6">
        <f>+D31/SUM($C31:$E31)</f>
        <v>0.51125415019587594</v>
      </c>
      <c r="E32" s="6">
        <f>+E31/SUM($C31:$E31)</f>
        <v>7.240094046250021E-3</v>
      </c>
    </row>
    <row r="33" spans="1:6">
      <c r="A33" s="4"/>
      <c r="B33" s="96"/>
      <c r="C33" s="6">
        <f>+C31/(SUM($C31:$D31))</f>
        <v>0.48501732681809784</v>
      </c>
      <c r="D33" s="6">
        <f>+D31/(SUM($C31:$D31))</f>
        <v>0.51498267318190216</v>
      </c>
      <c r="E33" s="200"/>
    </row>
    <row r="34" spans="1:6">
      <c r="A34" s="4"/>
      <c r="B34" s="96"/>
      <c r="C34" s="6"/>
      <c r="D34" s="6"/>
      <c r="E34" s="200"/>
    </row>
    <row r="35" spans="1:6">
      <c r="A35" s="4"/>
      <c r="B35" s="34">
        <v>2016</v>
      </c>
      <c r="C35" s="247">
        <v>3661288</v>
      </c>
      <c r="D35" s="247">
        <v>3743422</v>
      </c>
      <c r="E35" s="247">
        <v>80379</v>
      </c>
    </row>
    <row r="36" spans="1:6">
      <c r="A36" s="4"/>
      <c r="B36" s="96"/>
      <c r="C36" s="6">
        <f>+C35/SUM($C35:$E35)</f>
        <v>0.48914421725646817</v>
      </c>
      <c r="D36" s="6">
        <f>+D35/SUM($C35:$E35)</f>
        <v>0.50011723307498412</v>
      </c>
      <c r="E36" s="6">
        <f>+E35/SUM($C35:$E35)</f>
        <v>1.0738549668547695E-2</v>
      </c>
    </row>
    <row r="37" spans="1:6">
      <c r="A37" s="4"/>
      <c r="B37" s="96"/>
      <c r="C37" s="6">
        <f>+C35/(SUM($C35:$D35))</f>
        <v>0.49445393540057614</v>
      </c>
      <c r="D37" s="6">
        <f>+D35/(SUM($C35:$D35))</f>
        <v>0.50554606459942386</v>
      </c>
      <c r="E37" s="200"/>
    </row>
    <row r="38" spans="1:6" ht="15.75" thickBot="1">
      <c r="A38" s="4"/>
      <c r="B38" s="198"/>
      <c r="C38" s="202"/>
      <c r="D38" s="202"/>
      <c r="E38" s="202"/>
      <c r="F38" s="203"/>
    </row>
    <row r="39" spans="1:6" ht="15.75" thickTop="1">
      <c r="A39" s="4"/>
      <c r="B39" s="4"/>
      <c r="C39" s="204"/>
      <c r="D39" s="204"/>
      <c r="E39" s="204"/>
      <c r="F39" s="203"/>
    </row>
    <row r="40" spans="1:6">
      <c r="A40" s="4"/>
      <c r="B40" s="4" t="str">
        <f>+'[21]DCP-6, p 2'!B35</f>
        <v>Note:  Percentages may not total 100.0% due to rounding.</v>
      </c>
      <c r="C40" s="204"/>
      <c r="D40" s="204"/>
      <c r="E40" s="204"/>
      <c r="F40" s="203"/>
    </row>
    <row r="41" spans="1:6">
      <c r="A41" s="4"/>
      <c r="C41" s="4"/>
      <c r="D41" s="4"/>
      <c r="E41" s="4"/>
    </row>
    <row r="42" spans="1:6">
      <c r="B42" s="114" t="s">
        <v>258</v>
      </c>
    </row>
    <row r="44" spans="1:6">
      <c r="B44" s="114" t="s">
        <v>384</v>
      </c>
    </row>
  </sheetData>
  <pageMargins left="0.75" right="0.75" top="1" bottom="1" header="0.5" footer="0.5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19" zoomScaleNormal="100" workbookViewId="0">
      <selection activeCell="D2" sqref="D2"/>
    </sheetView>
  </sheetViews>
  <sheetFormatPr defaultColWidth="8.88671875" defaultRowHeight="15"/>
  <cols>
    <col min="1" max="1" width="13.5546875" style="102" bestFit="1" customWidth="1"/>
    <col min="2" max="2" width="20.44140625" style="102" customWidth="1"/>
    <col min="3" max="3" width="21.44140625" style="102" customWidth="1"/>
    <col min="4" max="4" width="20.21875" style="102" customWidth="1"/>
    <col min="5" max="16384" width="8.88671875" style="102"/>
  </cols>
  <sheetData>
    <row r="1" spans="1:5" ht="15.75">
      <c r="D1" s="29" t="str">
        <f>+'DCP-6, P 1'!E1</f>
        <v>Exh. DCP-6</v>
      </c>
    </row>
    <row r="2" spans="1:5" ht="15.75">
      <c r="D2" s="112" t="s">
        <v>304</v>
      </c>
    </row>
    <row r="3" spans="1:5" ht="15.75">
      <c r="A3" s="25"/>
      <c r="B3" s="25"/>
      <c r="C3" s="25"/>
      <c r="D3" s="112" t="s">
        <v>106</v>
      </c>
    </row>
    <row r="4" spans="1:5" ht="15.75">
      <c r="A4" s="25"/>
      <c r="B4" s="25"/>
      <c r="C4" s="25"/>
      <c r="D4" s="112"/>
    </row>
    <row r="5" spans="1:5">
      <c r="A5" s="25"/>
      <c r="B5" s="25"/>
      <c r="C5" s="25"/>
      <c r="D5" s="25"/>
    </row>
    <row r="6" spans="1:5" ht="20.25">
      <c r="A6" s="310" t="str">
        <f>+'DCP-6, P 1'!B6</f>
        <v>PUGET SOUND ENERGY, INC.</v>
      </c>
      <c r="B6" s="311"/>
      <c r="C6" s="311"/>
      <c r="D6" s="311"/>
    </row>
    <row r="7" spans="1:5" ht="20.25">
      <c r="A7" s="311" t="s">
        <v>12</v>
      </c>
      <c r="B7" s="311"/>
      <c r="C7" s="311"/>
      <c r="D7" s="311"/>
    </row>
    <row r="8" spans="1:5" ht="20.25">
      <c r="A8" s="310" t="s">
        <v>260</v>
      </c>
      <c r="B8" s="310"/>
      <c r="C8" s="310"/>
      <c r="D8" s="310"/>
    </row>
    <row r="9" spans="1:5" ht="20.25">
      <c r="A9" s="310" t="s">
        <v>255</v>
      </c>
      <c r="B9" s="311"/>
      <c r="C9" s="311"/>
      <c r="D9" s="311"/>
    </row>
    <row r="10" spans="1:5" ht="20.25">
      <c r="A10" s="308" t="s">
        <v>229</v>
      </c>
      <c r="B10" s="309"/>
      <c r="C10" s="309"/>
      <c r="D10" s="309"/>
    </row>
    <row r="11" spans="1:5" ht="21" thickBot="1">
      <c r="A11" s="131"/>
      <c r="B11" s="131"/>
      <c r="C11" s="131"/>
      <c r="D11" s="131"/>
    </row>
    <row r="12" spans="1:5" ht="21" thickTop="1">
      <c r="A12" s="132"/>
      <c r="B12" s="132"/>
      <c r="C12" s="132"/>
      <c r="D12" s="132"/>
    </row>
    <row r="13" spans="1:5">
      <c r="A13" s="93"/>
      <c r="B13" s="81" t="s">
        <v>13</v>
      </c>
      <c r="C13" s="34" t="s">
        <v>16</v>
      </c>
      <c r="D13" s="34" t="s">
        <v>17</v>
      </c>
    </row>
    <row r="14" spans="1:5">
      <c r="A14" s="196" t="s">
        <v>264</v>
      </c>
      <c r="B14" s="68" t="s">
        <v>14</v>
      </c>
      <c r="C14" s="196" t="s">
        <v>205</v>
      </c>
      <c r="D14" s="196" t="s">
        <v>227</v>
      </c>
    </row>
    <row r="15" spans="1:5">
      <c r="A15" s="82"/>
      <c r="B15" s="82"/>
      <c r="C15" s="82"/>
      <c r="D15" s="82"/>
      <c r="E15" s="103"/>
    </row>
    <row r="16" spans="1:5">
      <c r="A16" s="70"/>
      <c r="B16" s="70"/>
      <c r="C16" s="70"/>
      <c r="D16" s="70"/>
      <c r="E16" s="103"/>
    </row>
    <row r="17" spans="1:5">
      <c r="A17" s="25"/>
      <c r="B17" s="63"/>
      <c r="C17" s="63"/>
      <c r="D17" s="63"/>
    </row>
    <row r="18" spans="1:5">
      <c r="A18" s="68">
        <v>2012</v>
      </c>
      <c r="B18" s="92">
        <v>3404146</v>
      </c>
      <c r="C18" s="92">
        <v>3763258</v>
      </c>
      <c r="D18" s="92">
        <f>181000+29598+13000</f>
        <v>223598</v>
      </c>
    </row>
    <row r="19" spans="1:5">
      <c r="A19" s="68"/>
      <c r="B19" s="63">
        <f>B18/(SUM($B18:$D18))</f>
        <v>0.46057976983364368</v>
      </c>
      <c r="C19" s="63">
        <f>C18/(SUM($B18:$D18))</f>
        <v>0.50916749853402832</v>
      </c>
      <c r="D19" s="63">
        <f>D18/(SUM($B18:$D18))</f>
        <v>3.0252731632328066E-2</v>
      </c>
      <c r="E19" s="74"/>
    </row>
    <row r="20" spans="1:5">
      <c r="A20" s="68"/>
      <c r="B20" s="63">
        <f>+B18/SUM($B18:$C18)</f>
        <v>0.47494825183567163</v>
      </c>
      <c r="C20" s="63">
        <f>+C18/SUM($B18:$C18)</f>
        <v>0.52505174816432842</v>
      </c>
      <c r="D20" s="63"/>
      <c r="E20" s="74"/>
    </row>
    <row r="21" spans="1:5">
      <c r="A21" s="68"/>
      <c r="B21" s="92"/>
      <c r="C21" s="92"/>
      <c r="D21" s="92"/>
    </row>
    <row r="22" spans="1:5">
      <c r="A22" s="68">
        <v>2013</v>
      </c>
      <c r="B22" s="92">
        <v>3440757</v>
      </c>
      <c r="C22" s="92">
        <v>3763258</v>
      </c>
      <c r="D22" s="92">
        <f>162000+29598</f>
        <v>191598</v>
      </c>
    </row>
    <row r="23" spans="1:5">
      <c r="A23" s="68"/>
      <c r="B23" s="63">
        <f>B22/(SUM($B22:$D22))</f>
        <v>0.46524297580200585</v>
      </c>
      <c r="C23" s="63">
        <f>C22/(SUM($B22:$D22))</f>
        <v>0.50885004393821043</v>
      </c>
      <c r="D23" s="63">
        <f>D22/(SUM($B22:$D22))</f>
        <v>2.5906980259783739E-2</v>
      </c>
      <c r="E23" s="74"/>
    </row>
    <row r="24" spans="1:5">
      <c r="A24" s="68"/>
      <c r="B24" s="63">
        <f>+B22/SUM($B22:$C22)</f>
        <v>0.477616579088189</v>
      </c>
      <c r="C24" s="63">
        <f>+C22/SUM($B22:$C22)</f>
        <v>0.522383420911811</v>
      </c>
      <c r="D24" s="63"/>
      <c r="E24" s="74"/>
    </row>
    <row r="25" spans="1:5">
      <c r="A25" s="68"/>
      <c r="B25" s="92"/>
      <c r="C25" s="92"/>
      <c r="D25" s="92"/>
    </row>
    <row r="26" spans="1:5">
      <c r="A26" s="68">
        <v>2014</v>
      </c>
      <c r="B26" s="92">
        <v>3278729</v>
      </c>
      <c r="C26" s="92">
        <v>3601259</v>
      </c>
      <c r="D26" s="92">
        <f>85000+28933+162000</f>
        <v>275933</v>
      </c>
    </row>
    <row r="27" spans="1:5">
      <c r="A27" s="68"/>
      <c r="B27" s="63">
        <f>B26/(SUM($B26:$D26))</f>
        <v>0.45818406882915558</v>
      </c>
      <c r="C27" s="63">
        <f>C26/(SUM($B26:$D26))</f>
        <v>0.50325583527263651</v>
      </c>
      <c r="D27" s="63">
        <f>D26/(SUM($B26:$D26))</f>
        <v>3.8560095898207934E-2</v>
      </c>
      <c r="E27" s="74"/>
    </row>
    <row r="28" spans="1:5">
      <c r="A28" s="68"/>
      <c r="B28" s="63">
        <f>+B26/SUM($B26:$C26)</f>
        <v>0.47656027888420738</v>
      </c>
      <c r="C28" s="63">
        <f>+C26/SUM($B26:$C26)</f>
        <v>0.52343972111579262</v>
      </c>
      <c r="D28" s="63"/>
      <c r="E28" s="74"/>
    </row>
    <row r="29" spans="1:5">
      <c r="A29" s="68"/>
      <c r="B29" s="92"/>
      <c r="C29" s="92"/>
      <c r="D29" s="92"/>
    </row>
    <row r="30" spans="1:5">
      <c r="A30" s="68">
        <v>2015</v>
      </c>
      <c r="B30" s="92">
        <v>3362992</v>
      </c>
      <c r="C30" s="92">
        <v>3744362</v>
      </c>
      <c r="D30" s="92">
        <v>159004</v>
      </c>
    </row>
    <row r="31" spans="1:5">
      <c r="A31" s="68"/>
      <c r="B31" s="63">
        <f>B30/(SUM($B30:$D30))</f>
        <v>0.46281672331586193</v>
      </c>
      <c r="C31" s="63">
        <f>C30/(SUM($B30:$D30))</f>
        <v>0.51530106278826338</v>
      </c>
      <c r="D31" s="63">
        <f>D30/(SUM($B30:$D30))</f>
        <v>2.188221389587466E-2</v>
      </c>
      <c r="E31" s="74"/>
    </row>
    <row r="32" spans="1:5">
      <c r="A32" s="68"/>
      <c r="B32" s="63">
        <f>+B30/SUM($B30:$C30)</f>
        <v>0.47317074680675819</v>
      </c>
      <c r="C32" s="63">
        <f>+C30/SUM($B30:$C30)</f>
        <v>0.52682925319324181</v>
      </c>
      <c r="D32" s="63"/>
      <c r="E32" s="74"/>
    </row>
    <row r="33" spans="1:5">
      <c r="A33" s="68"/>
      <c r="B33" s="63"/>
      <c r="C33" s="63"/>
      <c r="D33" s="63"/>
    </row>
    <row r="34" spans="1:5">
      <c r="A34" s="196">
        <v>2016</v>
      </c>
      <c r="B34" s="92">
        <v>3490248</v>
      </c>
      <c r="C34" s="92">
        <v>3744886</v>
      </c>
      <c r="D34" s="92">
        <f>245763+2412</f>
        <v>248175</v>
      </c>
    </row>
    <row r="35" spans="1:5">
      <c r="A35" s="68"/>
      <c r="B35" s="63">
        <f>B34/(SUM($B34:$D34))</f>
        <v>0.46640436737277585</v>
      </c>
      <c r="C35" s="63">
        <f>C34/(SUM($B34:$D34))</f>
        <v>0.50043182768478489</v>
      </c>
      <c r="D35" s="63">
        <f>D34/(SUM($B34:$D34))</f>
        <v>3.3163804942439236E-2</v>
      </c>
      <c r="E35" s="74"/>
    </row>
    <row r="36" spans="1:5">
      <c r="A36" s="68"/>
      <c r="B36" s="63">
        <f>+B34/SUM($B34:$C34)</f>
        <v>0.48240267561043099</v>
      </c>
      <c r="C36" s="63">
        <f>+C34/SUM($B34:$C34)</f>
        <v>0.51759732438956896</v>
      </c>
      <c r="D36" s="63"/>
      <c r="E36" s="74"/>
    </row>
    <row r="37" spans="1:5" ht="15.75" thickBot="1">
      <c r="A37" s="134"/>
      <c r="B37" s="130"/>
      <c r="C37" s="130"/>
      <c r="D37" s="130"/>
    </row>
    <row r="38" spans="1:5" ht="15.75" thickTop="1">
      <c r="A38" s="81"/>
      <c r="B38" s="70"/>
      <c r="C38" s="70"/>
      <c r="D38" s="70"/>
    </row>
    <row r="39" spans="1:5">
      <c r="A39" s="81"/>
      <c r="B39" s="70"/>
      <c r="C39" s="70"/>
      <c r="D39" s="70"/>
    </row>
    <row r="40" spans="1:5">
      <c r="A40" s="4" t="s">
        <v>263</v>
      </c>
      <c r="B40" s="25"/>
      <c r="C40" s="25"/>
      <c r="D40" s="25"/>
    </row>
    <row r="41" spans="1:5">
      <c r="A41" s="4"/>
      <c r="B41" s="25"/>
      <c r="C41" s="25"/>
      <c r="D41" s="25"/>
    </row>
    <row r="47" spans="1:5">
      <c r="D47" s="114"/>
    </row>
    <row r="48" spans="1:5">
      <c r="D48" s="114"/>
    </row>
  </sheetData>
  <mergeCells count="5">
    <mergeCell ref="A10:D10"/>
    <mergeCell ref="A6:D6"/>
    <mergeCell ref="A7:D7"/>
    <mergeCell ref="A9:D9"/>
    <mergeCell ref="A8:D8"/>
  </mergeCells>
  <phoneticPr fontId="8" type="noConversion"/>
  <printOptions horizontalCentered="1" verticalCentered="1"/>
  <pageMargins left="0.5" right="0.5" top="0.5" bottom="0.5" header="0.5" footer="0.5"/>
  <pageSetup scale="94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D2" sqref="D2"/>
    </sheetView>
  </sheetViews>
  <sheetFormatPr defaultColWidth="8.88671875" defaultRowHeight="15"/>
  <cols>
    <col min="1" max="1" width="13.5546875" style="102" bestFit="1" customWidth="1"/>
    <col min="2" max="2" width="23.77734375" style="102" customWidth="1"/>
    <col min="3" max="3" width="25.109375" style="102" customWidth="1"/>
    <col min="4" max="4" width="22.109375" style="102" customWidth="1"/>
    <col min="5" max="16384" width="8.88671875" style="102"/>
  </cols>
  <sheetData>
    <row r="1" spans="1:4" ht="15.75">
      <c r="D1" s="255" t="str">
        <f>+'DCP 6, P 3'!D1</f>
        <v>Exh. DCP-6</v>
      </c>
    </row>
    <row r="2" spans="1:4" ht="15.75">
      <c r="D2" s="256" t="s">
        <v>304</v>
      </c>
    </row>
    <row r="3" spans="1:4" ht="15.75">
      <c r="A3" s="25"/>
      <c r="B3" s="25"/>
      <c r="D3" s="256" t="s">
        <v>107</v>
      </c>
    </row>
    <row r="4" spans="1:4" ht="15.75">
      <c r="A4" s="25"/>
      <c r="B4" s="25"/>
      <c r="D4" s="256"/>
    </row>
    <row r="5" spans="1:4">
      <c r="A5" s="25"/>
      <c r="B5" s="25"/>
      <c r="C5" s="25"/>
    </row>
    <row r="6" spans="1:4" ht="20.25">
      <c r="A6" s="310" t="s">
        <v>261</v>
      </c>
      <c r="B6" s="310"/>
      <c r="C6" s="310"/>
      <c r="D6" s="310"/>
    </row>
    <row r="7" spans="1:4" ht="20.25">
      <c r="A7" s="311" t="s">
        <v>12</v>
      </c>
      <c r="B7" s="311"/>
      <c r="C7" s="311"/>
      <c r="D7" s="311"/>
    </row>
    <row r="8" spans="1:4" ht="20.25">
      <c r="A8" s="310" t="s">
        <v>255</v>
      </c>
      <c r="B8" s="310"/>
      <c r="C8" s="310"/>
      <c r="D8" s="310"/>
    </row>
    <row r="9" spans="1:4" ht="20.25">
      <c r="A9" s="308" t="s">
        <v>229</v>
      </c>
      <c r="B9" s="308"/>
      <c r="C9" s="308"/>
      <c r="D9" s="308"/>
    </row>
    <row r="10" spans="1:4" ht="21" thickBot="1">
      <c r="A10" s="131"/>
      <c r="B10" s="131"/>
      <c r="C10" s="131"/>
      <c r="D10" s="257"/>
    </row>
    <row r="11" spans="1:4" ht="21" thickTop="1">
      <c r="A11" s="132"/>
      <c r="B11" s="132"/>
      <c r="C11" s="132"/>
    </row>
    <row r="12" spans="1:4">
      <c r="A12" s="93"/>
      <c r="B12" s="81" t="s">
        <v>13</v>
      </c>
      <c r="C12" s="34" t="s">
        <v>16</v>
      </c>
      <c r="D12" s="114" t="s">
        <v>17</v>
      </c>
    </row>
    <row r="13" spans="1:4">
      <c r="A13" s="196" t="s">
        <v>264</v>
      </c>
      <c r="B13" s="68" t="s">
        <v>14</v>
      </c>
      <c r="C13" s="196" t="s">
        <v>205</v>
      </c>
      <c r="D13" s="196" t="s">
        <v>227</v>
      </c>
    </row>
    <row r="14" spans="1:4">
      <c r="A14" s="82"/>
      <c r="B14" s="82"/>
      <c r="C14" s="82"/>
      <c r="D14" s="258"/>
    </row>
    <row r="15" spans="1:4">
      <c r="A15" s="70"/>
      <c r="B15" s="70"/>
      <c r="C15" s="70"/>
      <c r="D15" s="103"/>
    </row>
    <row r="16" spans="1:4">
      <c r="A16" s="25"/>
      <c r="B16" s="63"/>
      <c r="C16" s="63"/>
    </row>
    <row r="17" spans="1:6">
      <c r="A17" s="68">
        <v>2012</v>
      </c>
      <c r="B17" s="92">
        <v>3484228</v>
      </c>
      <c r="C17" s="92">
        <v>5333200</v>
      </c>
      <c r="D17" s="92">
        <f>181000+13000</f>
        <v>194000</v>
      </c>
    </row>
    <row r="18" spans="1:6">
      <c r="A18" s="68"/>
      <c r="B18" s="63">
        <f>B17/(SUM($B17:$D17))</f>
        <v>0.38664549059261194</v>
      </c>
      <c r="C18" s="63">
        <f>C17/(SUM($B17:$D17))</f>
        <v>0.59182628990654973</v>
      </c>
      <c r="D18" s="63">
        <f>D17/(SUM($B17:$D17))</f>
        <v>2.1528219500838268E-2</v>
      </c>
    </row>
    <row r="19" spans="1:6">
      <c r="A19" s="68"/>
      <c r="B19" s="63">
        <f>+B17/SUM($B17:$C17)</f>
        <v>0.39515241859644329</v>
      </c>
      <c r="C19" s="63">
        <f>+C17/SUM($B17:$C17)</f>
        <v>0.60484758140355666</v>
      </c>
      <c r="D19" s="92"/>
    </row>
    <row r="20" spans="1:6">
      <c r="A20" s="68"/>
      <c r="B20" s="92"/>
      <c r="C20" s="92"/>
      <c r="D20" s="92"/>
    </row>
    <row r="21" spans="1:6">
      <c r="A21" s="68">
        <v>2013</v>
      </c>
      <c r="B21" s="92">
        <v>3679679</v>
      </c>
      <c r="C21" s="92">
        <v>5232476</v>
      </c>
      <c r="D21" s="92">
        <v>162000</v>
      </c>
    </row>
    <row r="22" spans="1:6">
      <c r="A22" s="68"/>
      <c r="B22" s="63">
        <f>B21/(SUM($B21:$D21))</f>
        <v>0.40551202839272638</v>
      </c>
      <c r="C22" s="63">
        <f>C21/(SUM($B21:$D21))</f>
        <v>0.57663506960152211</v>
      </c>
      <c r="D22" s="63">
        <f>D21/(SUM($B21:$D21))</f>
        <v>1.78529020057515E-2</v>
      </c>
    </row>
    <row r="23" spans="1:6">
      <c r="A23" s="68"/>
      <c r="B23" s="63">
        <f>+B21/SUM($B21:$C21)</f>
        <v>0.41288319155131392</v>
      </c>
      <c r="C23" s="63">
        <f>+C21/SUM($B21:$C21)</f>
        <v>0.58711680844868608</v>
      </c>
      <c r="D23" s="92"/>
      <c r="F23" s="254"/>
    </row>
    <row r="24" spans="1:6">
      <c r="A24" s="68"/>
      <c r="B24" s="92"/>
      <c r="C24" s="92"/>
      <c r="D24" s="92"/>
    </row>
    <row r="25" spans="1:6">
      <c r="A25" s="68">
        <v>2014</v>
      </c>
      <c r="B25" s="92">
        <v>3543328</v>
      </c>
      <c r="C25" s="92">
        <v>5081608</v>
      </c>
      <c r="D25" s="92">
        <f>85000+162000</f>
        <v>247000</v>
      </c>
    </row>
    <row r="26" spans="1:6">
      <c r="A26" s="68"/>
      <c r="B26" s="63">
        <f>B25/(SUM($B25:$D25))</f>
        <v>0.39938610918744227</v>
      </c>
      <c r="C26" s="63">
        <f>C25/(SUM($B25:$D25))</f>
        <v>0.57277329322483839</v>
      </c>
      <c r="D26" s="63">
        <f>D25/(SUM($B25:$D25))</f>
        <v>2.7840597587719298E-2</v>
      </c>
    </row>
    <row r="27" spans="1:6">
      <c r="A27" s="68"/>
      <c r="B27" s="63">
        <f>+B25/SUM($B25:$C25)</f>
        <v>0.41082368611198972</v>
      </c>
      <c r="C27" s="63">
        <f>+C25/SUM($B25:$C25)</f>
        <v>0.58917631388801028</v>
      </c>
      <c r="D27" s="92"/>
    </row>
    <row r="28" spans="1:6">
      <c r="A28" s="68"/>
      <c r="B28" s="92"/>
      <c r="C28" s="92"/>
      <c r="D28" s="92"/>
    </row>
    <row r="29" spans="1:6">
      <c r="A29" s="68">
        <v>2015</v>
      </c>
      <c r="B29" s="92">
        <v>3531225</v>
      </c>
      <c r="C29" s="92">
        <v>5327518</v>
      </c>
      <c r="D29" s="92">
        <v>159004</v>
      </c>
    </row>
    <row r="30" spans="1:6">
      <c r="A30" s="68"/>
      <c r="B30" s="63">
        <f>B29/(SUM($B29:$D29))</f>
        <v>0.39158616891780174</v>
      </c>
      <c r="C30" s="63">
        <f>C29/(SUM($B29:$D29))</f>
        <v>0.59078148899054272</v>
      </c>
      <c r="D30" s="63">
        <f>D29/(SUM($B29:$D29))</f>
        <v>1.7632342091655488E-2</v>
      </c>
    </row>
    <row r="31" spans="1:6">
      <c r="A31" s="68"/>
      <c r="B31" s="63">
        <f>+B29/SUM($B29:$C29)</f>
        <v>0.39861467930608213</v>
      </c>
      <c r="C31" s="63">
        <f>+C29/SUM($B29:$C29)</f>
        <v>0.60138532069391781</v>
      </c>
      <c r="D31" s="92"/>
    </row>
    <row r="32" spans="1:6">
      <c r="A32" s="68"/>
      <c r="B32" s="63"/>
      <c r="C32" s="63"/>
      <c r="D32" s="92"/>
    </row>
    <row r="33" spans="1:4">
      <c r="A33" s="196">
        <v>2016</v>
      </c>
      <c r="B33" s="92">
        <v>3688713</v>
      </c>
      <c r="C33" s="92">
        <v>5351661</v>
      </c>
      <c r="D33" s="92">
        <f>245763+2412</f>
        <v>248175</v>
      </c>
    </row>
    <row r="34" spans="1:4">
      <c r="A34" s="68"/>
      <c r="B34" s="63">
        <f>B33/(SUM($B33:$D33))</f>
        <v>0.3971247823529811</v>
      </c>
      <c r="C34" s="63">
        <f>C33/(SUM($B33:$D33))</f>
        <v>0.57615683569091358</v>
      </c>
      <c r="D34" s="63">
        <f>D33/(SUM($B33:$D33))</f>
        <v>2.6718381956105309E-2</v>
      </c>
    </row>
    <row r="35" spans="1:4">
      <c r="A35" s="68"/>
      <c r="B35" s="63">
        <f>+B33/SUM($B33:$C33)</f>
        <v>0.40802659270512481</v>
      </c>
      <c r="C35" s="63">
        <f>+C33/SUM($B33:$C33)</f>
        <v>0.59197340729487524</v>
      </c>
      <c r="D35" s="92"/>
    </row>
    <row r="36" spans="1:4" ht="15.75" thickBot="1">
      <c r="A36" s="134"/>
      <c r="B36" s="130"/>
      <c r="C36" s="130"/>
      <c r="D36" s="257"/>
    </row>
    <row r="37" spans="1:4" ht="15.75" thickTop="1">
      <c r="A37" s="81"/>
      <c r="B37" s="70"/>
      <c r="C37" s="70"/>
    </row>
    <row r="38" spans="1:4">
      <c r="A38" s="245" t="str">
        <f>+'DCP 6, P 3'!A40</f>
        <v>Source:  Puget Energy, Inc. and Puget Sound Energy, Inc.,  Form 10-Ks.</v>
      </c>
      <c r="B38" s="70"/>
      <c r="C38" s="70"/>
    </row>
    <row r="39" spans="1:4">
      <c r="A39" s="81"/>
      <c r="B39" s="70"/>
      <c r="C39" s="70"/>
    </row>
    <row r="40" spans="1:4">
      <c r="A40" s="4"/>
      <c r="B40" s="25"/>
      <c r="C40" s="25"/>
    </row>
    <row r="41" spans="1:4">
      <c r="A41" s="4"/>
      <c r="B41" s="25"/>
      <c r="C41" s="25"/>
    </row>
    <row r="42" spans="1:4">
      <c r="A42" s="4"/>
      <c r="B42" s="25"/>
      <c r="C42" s="25"/>
    </row>
  </sheetData>
  <mergeCells count="4">
    <mergeCell ref="A6:D6"/>
    <mergeCell ref="A7:D7"/>
    <mergeCell ref="A8:D8"/>
    <mergeCell ref="A9:D9"/>
  </mergeCells>
  <printOptions horizontalCentered="1" verticalCentered="1"/>
  <pageMargins left="0.5" right="0.5" top="0.5" bottom="0.5" header="0.5" footer="0.5"/>
  <pageSetup scale="85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242757-7DF0-4358-B120-4810C1088989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24f70c62-691b-492e-ba59-9d389529a97e"/>
  </ds:schemaRefs>
</ds:datastoreItem>
</file>

<file path=customXml/itemProps2.xml><?xml version="1.0" encoding="utf-8"?>
<ds:datastoreItem xmlns:ds="http://schemas.openxmlformats.org/officeDocument/2006/customXml" ds:itemID="{C7CEC74B-C107-414E-8BE2-9BA05A24091C}"/>
</file>

<file path=customXml/itemProps3.xml><?xml version="1.0" encoding="utf-8"?>
<ds:datastoreItem xmlns:ds="http://schemas.openxmlformats.org/officeDocument/2006/customXml" ds:itemID="{E696CAEC-1C5A-4943-951A-633694DB64B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E2C70E-CC27-4EAA-8E03-EB35C8D6E9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18</vt:i4>
      </vt:variant>
    </vt:vector>
  </HeadingPairs>
  <TitlesOfParts>
    <vt:vector size="43" baseType="lpstr">
      <vt:lpstr>DCP-3</vt:lpstr>
      <vt:lpstr>DCP-4, P 1</vt:lpstr>
      <vt:lpstr>DCP-4, P 2</vt:lpstr>
      <vt:lpstr>DCP-4, P 3</vt:lpstr>
      <vt:lpstr>DCP-5</vt:lpstr>
      <vt:lpstr>DCP-6, P 1</vt:lpstr>
      <vt:lpstr>DCP-6,P 2</vt:lpstr>
      <vt:lpstr>DCP 6, P 3</vt:lpstr>
      <vt:lpstr>DCP-6, P 4</vt:lpstr>
      <vt:lpstr>DCP-7, P 1</vt:lpstr>
      <vt:lpstr>DCP-7, P 2</vt:lpstr>
      <vt:lpstr>DCP-8</vt:lpstr>
      <vt:lpstr>DCP-9, P 1</vt:lpstr>
      <vt:lpstr>DCP-9, P 2</vt:lpstr>
      <vt:lpstr>DCP-9, P 3</vt:lpstr>
      <vt:lpstr>DCP-9, P 4</vt:lpstr>
      <vt:lpstr>DCP-10</vt:lpstr>
      <vt:lpstr>DCP-11</vt:lpstr>
      <vt:lpstr>DCP-12, P 1</vt:lpstr>
      <vt:lpstr>DCP-12, P 2</vt:lpstr>
      <vt:lpstr>DCP-13</vt:lpstr>
      <vt:lpstr>DCP-14, P 1</vt:lpstr>
      <vt:lpstr>DCP-14, P 2</vt:lpstr>
      <vt:lpstr>DCP-15</vt:lpstr>
      <vt:lpstr>Sheet2</vt:lpstr>
      <vt:lpstr>'DCP-4, P 1'!AAA</vt:lpstr>
      <vt:lpstr>'DCP-4, P 2'!BBB</vt:lpstr>
      <vt:lpstr>'DCP-4, P 3'!CCC</vt:lpstr>
      <vt:lpstr>'DCP-13'!PPP</vt:lpstr>
      <vt:lpstr>'DCP-12, P 1'!Print_Area</vt:lpstr>
      <vt:lpstr>'DCP-12, P 2'!Print_Area</vt:lpstr>
      <vt:lpstr>'DCP-15'!Print_Area</vt:lpstr>
      <vt:lpstr>'DCP-4, P 1'!Print_Area</vt:lpstr>
      <vt:lpstr>'DCP-4, P 2'!Print_Area</vt:lpstr>
      <vt:lpstr>'DCP-4, P 3'!Print_Area</vt:lpstr>
      <vt:lpstr>'DCP-6, P 4'!Print_Area</vt:lpstr>
      <vt:lpstr>'DCP-7, P 1'!Print_Area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</dc:creator>
  <cp:lastModifiedBy>Information Services</cp:lastModifiedBy>
  <cp:lastPrinted>2017-06-28T16:59:29Z</cp:lastPrinted>
  <dcterms:created xsi:type="dcterms:W3CDTF">2001-11-16T16:54:37Z</dcterms:created>
  <dcterms:modified xsi:type="dcterms:W3CDTF">2017-06-28T17:03:43Z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