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195" windowHeight="11820"/>
  </bookViews>
  <sheets>
    <sheet name="Exhibit No.__(SEM-7r) pg 1" sheetId="1" r:id="rId1"/>
    <sheet name="Exhibit No.__(SEM-7r) pg 2 - 3" sheetId="2" r:id="rId2"/>
  </sheets>
  <externalReferences>
    <externalReference r:id="rId3"/>
    <externalReference r:id="rId4"/>
  </externalReferences>
  <definedNames>
    <definedName name="Common">[2]Variables!$AQ$27</definedName>
    <definedName name="Debt">[2]Variables!$AQ$25</definedName>
    <definedName name="DebtCost">[2]Variables!$AT$25</definedName>
    <definedName name="gross_up_factor">[1]Variables!$D$34</definedName>
    <definedName name="JurisNumber">[2]Variables!$AL$15</definedName>
    <definedName name="NetToGross">[2]Variables!$H$2</definedName>
    <definedName name="OpRevReturn">[2]Variables!$AY$14</definedName>
    <definedName name="Overall_ROR">[1]Variables!$E$11</definedName>
    <definedName name="Percent_common">[1]Variables!$C$10</definedName>
    <definedName name="Pref">[2]Variables!$AQ$26</definedName>
    <definedName name="PrefCost">[2]Variables!$AT$26</definedName>
    <definedName name="_xlnm.Print_Area" localSheetId="0">'Exhibit No.__(SEM-7r) pg 1'!$A$1:$G$79</definedName>
    <definedName name="_xlnm.Print_Area" localSheetId="1">'Exhibit No.__(SEM-7r) pg 2 - 3'!$A$1:$O$83</definedName>
    <definedName name="_xlnm.Print_Titles" localSheetId="1">'Exhibit No.__(SEM-7r) pg 2 - 3'!$A:$B,'Exhibit No.__(SEM-7r) pg 2 - 3'!$1:$4</definedName>
    <definedName name="RateBase">[2]Variables!$AZ$14</definedName>
    <definedName name="RateBaseType">[2]Variables!$AP$14</definedName>
    <definedName name="Restated_Op_revenue">[1]Summary!$F$37</definedName>
    <definedName name="Restated_rate_base">[1]Summary!$F$64</definedName>
    <definedName name="Restated_ROE">[1]Summary!$F$67</definedName>
    <definedName name="ROE">[2]Variables!$BA$14</definedName>
    <definedName name="Unadj_Op_revenue">[1]Summary!$B$37</definedName>
    <definedName name="Unadj_rate_base">[1]Summary!$B$64</definedName>
    <definedName name="Unadj_ROE">[1]Summary!$B$67</definedName>
    <definedName name="UnadjBegEnd">[2]UnadjData!$A$5:$J$79</definedName>
    <definedName name="UnadjYE">[2]UnadjData!$L$5:$U$253</definedName>
    <definedName name="uncollectible_perc">[1]Variables!$D$20</definedName>
    <definedName name="WA_rev_tax_perc">[1]Variables!$D$22</definedName>
    <definedName name="Weighted_cost_debt">[1]Variables!$E$8</definedName>
    <definedName name="Weighted_cost_pref">[1]Variables!$E$9</definedName>
    <definedName name="WUTC_reg_fee_perc">[1]Variables!$D$21</definedName>
  </definedNames>
  <calcPr calcId="145621" iterate="1"/>
</workbook>
</file>

<file path=xl/calcChain.xml><?xml version="1.0" encoding="utf-8"?>
<calcChain xmlns="http://schemas.openxmlformats.org/spreadsheetml/2006/main">
  <c r="M83" i="2" l="1"/>
  <c r="M81" i="2"/>
  <c r="M80" i="2"/>
  <c r="O80" i="2" s="1"/>
  <c r="M77" i="2"/>
  <c r="O77" i="2" s="1"/>
  <c r="M76" i="2"/>
  <c r="O76" i="2" s="1"/>
  <c r="M72" i="2"/>
  <c r="O68" i="2"/>
  <c r="F64" i="2"/>
  <c r="O63" i="2"/>
  <c r="M62" i="2"/>
  <c r="M61" i="2"/>
  <c r="M60" i="2"/>
  <c r="M59" i="2"/>
  <c r="M58" i="2"/>
  <c r="M57" i="2"/>
  <c r="K64" i="2"/>
  <c r="H64" i="2"/>
  <c r="G64" i="2"/>
  <c r="M52" i="2"/>
  <c r="M51" i="2"/>
  <c r="M50" i="2"/>
  <c r="M49" i="2"/>
  <c r="M48" i="2"/>
  <c r="M47" i="2"/>
  <c r="M46" i="2"/>
  <c r="M45" i="2"/>
  <c r="M44" i="2"/>
  <c r="I53" i="2"/>
  <c r="M43" i="2"/>
  <c r="E53" i="2"/>
  <c r="K53" i="2"/>
  <c r="H53" i="2"/>
  <c r="G53" i="2"/>
  <c r="M36" i="2"/>
  <c r="M35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J28" i="2"/>
  <c r="J37" i="2" s="1"/>
  <c r="M20" i="2"/>
  <c r="M19" i="2"/>
  <c r="K28" i="2"/>
  <c r="K37" i="2" s="1"/>
  <c r="I28" i="2"/>
  <c r="I37" i="2" s="1"/>
  <c r="M18" i="2"/>
  <c r="G28" i="2"/>
  <c r="G37" i="2" s="1"/>
  <c r="F28" i="2"/>
  <c r="F37" i="2" s="1"/>
  <c r="E28" i="2"/>
  <c r="E37" i="2" s="1"/>
  <c r="M14" i="2"/>
  <c r="M13" i="2"/>
  <c r="M12" i="2"/>
  <c r="K15" i="2"/>
  <c r="K39" i="2" s="1"/>
  <c r="J15" i="2"/>
  <c r="I15" i="2"/>
  <c r="G15" i="2"/>
  <c r="G39" i="2" s="1"/>
  <c r="M11" i="2"/>
  <c r="E15" i="2"/>
  <c r="E41" i="1"/>
  <c r="D41" i="1"/>
  <c r="C41" i="1"/>
  <c r="E34" i="1"/>
  <c r="D34" i="1"/>
  <c r="C34" i="1"/>
  <c r="E35" i="1"/>
  <c r="E29" i="1"/>
  <c r="D29" i="1"/>
  <c r="C29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13" i="1"/>
  <c r="A14" i="1" s="1"/>
  <c r="A12" i="1"/>
  <c r="F16" i="1"/>
  <c r="F15" i="1"/>
  <c r="D17" i="1"/>
  <c r="G66" i="2" l="1"/>
  <c r="H66" i="2"/>
  <c r="K66" i="2"/>
  <c r="I39" i="2"/>
  <c r="E39" i="2"/>
  <c r="M28" i="2"/>
  <c r="M37" i="2" s="1"/>
  <c r="O19" i="2"/>
  <c r="O27" i="2"/>
  <c r="O31" i="2"/>
  <c r="M42" i="2"/>
  <c r="M53" i="2" s="1"/>
  <c r="M56" i="2"/>
  <c r="M64" i="2" s="1"/>
  <c r="J39" i="2"/>
  <c r="F15" i="2"/>
  <c r="F39" i="2" s="1"/>
  <c r="O22" i="2"/>
  <c r="H28" i="2"/>
  <c r="H37" i="2" s="1"/>
  <c r="O34" i="2"/>
  <c r="O45" i="2"/>
  <c r="C53" i="2"/>
  <c r="O59" i="2"/>
  <c r="D42" i="1"/>
  <c r="D53" i="1"/>
  <c r="H15" i="2"/>
  <c r="O23" i="2"/>
  <c r="O35" i="2"/>
  <c r="J53" i="2"/>
  <c r="O46" i="2"/>
  <c r="F53" i="2"/>
  <c r="F66" i="2" s="1"/>
  <c r="J64" i="2"/>
  <c r="O60" i="2"/>
  <c r="O13" i="2"/>
  <c r="O50" i="2"/>
  <c r="M15" i="2"/>
  <c r="F14" i="1"/>
  <c r="E30" i="1"/>
  <c r="E53" i="1"/>
  <c r="O12" i="2"/>
  <c r="O18" i="2"/>
  <c r="C28" i="2"/>
  <c r="C37" i="2" s="1"/>
  <c r="O26" i="2"/>
  <c r="O30" i="2"/>
  <c r="O49" i="2"/>
  <c r="C64" i="2"/>
  <c r="O14" i="2"/>
  <c r="O20" i="2"/>
  <c r="O24" i="2"/>
  <c r="O32" i="2"/>
  <c r="O36" i="2"/>
  <c r="O43" i="2"/>
  <c r="O47" i="2"/>
  <c r="O51" i="2"/>
  <c r="O57" i="2"/>
  <c r="O61" i="2"/>
  <c r="M74" i="2"/>
  <c r="O74" i="2" s="1"/>
  <c r="M78" i="2"/>
  <c r="O78" i="2" s="1"/>
  <c r="O81" i="2"/>
  <c r="O11" i="2"/>
  <c r="C15" i="2"/>
  <c r="O21" i="2"/>
  <c r="O25" i="2"/>
  <c r="O29" i="2"/>
  <c r="O33" i="2"/>
  <c r="I66" i="2"/>
  <c r="O44" i="2"/>
  <c r="O48" i="2"/>
  <c r="O52" i="2"/>
  <c r="E64" i="2"/>
  <c r="E66" i="2" s="1"/>
  <c r="I64" i="2"/>
  <c r="O58" i="2"/>
  <c r="O62" i="2"/>
  <c r="M75" i="2"/>
  <c r="O75" i="2" s="1"/>
  <c r="O83" i="2"/>
  <c r="E68" i="1"/>
  <c r="C66" i="2" l="1"/>
  <c r="J66" i="2"/>
  <c r="C39" i="2"/>
  <c r="M39" i="2"/>
  <c r="H39" i="2"/>
  <c r="O28" i="2"/>
  <c r="O37" i="2" s="1"/>
  <c r="D68" i="1"/>
  <c r="M66" i="2"/>
  <c r="F53" i="1"/>
  <c r="O15" i="2"/>
  <c r="E17" i="1"/>
  <c r="D30" i="1"/>
  <c r="F17" i="1"/>
  <c r="O42" i="2"/>
  <c r="O53" i="2" s="1"/>
  <c r="F68" i="1"/>
  <c r="D35" i="1"/>
  <c r="F35" i="1"/>
  <c r="F42" i="1"/>
  <c r="E42" i="1"/>
  <c r="O56" i="2"/>
  <c r="O64" i="2" s="1"/>
  <c r="D72" i="1" l="1"/>
  <c r="D74" i="1" s="1"/>
  <c r="O39" i="2"/>
  <c r="O72" i="2"/>
  <c r="O66" i="2"/>
  <c r="E72" i="1"/>
  <c r="E74" i="1" s="1"/>
  <c r="F72" i="1" l="1"/>
  <c r="F74" i="1" s="1"/>
</calcChain>
</file>

<file path=xl/sharedStrings.xml><?xml version="1.0" encoding="utf-8"?>
<sst xmlns="http://schemas.openxmlformats.org/spreadsheetml/2006/main" count="196" uniqueCount="195">
  <si>
    <t>Bench Request No. 8 - Revenue Requirement Adjustment Summary (EOP)</t>
  </si>
  <si>
    <t>The table below presents the Company's restating and pro forma ratemaking adjustments and their impact on net operating income (NOI), rate base, and the Washington revenue requirement.</t>
  </si>
  <si>
    <t>A</t>
  </si>
  <si>
    <t>B</t>
  </si>
  <si>
    <t>C</t>
  </si>
  <si>
    <t>D</t>
  </si>
  <si>
    <t>E</t>
  </si>
  <si>
    <t>NOI</t>
  </si>
  <si>
    <t>Rate Base</t>
  </si>
  <si>
    <t>Rev. Req.</t>
  </si>
  <si>
    <t>Unadjusted Washington Allocated Data (Per Books)</t>
  </si>
  <si>
    <t>Line No.</t>
  </si>
  <si>
    <t>Adj. No.</t>
  </si>
  <si>
    <t>Tab 3 - Revenue - Subtotal</t>
  </si>
  <si>
    <t>4.11</t>
  </si>
  <si>
    <t>Tab 4 - O&amp;M - Subtotal</t>
  </si>
  <si>
    <t>Tab 5 - NPC - Subtotal</t>
  </si>
  <si>
    <t>Tab 6 - Depreciation/Amortization - Subtotal</t>
  </si>
  <si>
    <t>Tab 7 - Tax- Subtotal</t>
  </si>
  <si>
    <t>`</t>
  </si>
  <si>
    <t>Tab 8 - Rate Base- Subtotal</t>
  </si>
  <si>
    <t>Subtotal Normalizing Adjustments</t>
  </si>
  <si>
    <t>Total Adjusted Results</t>
  </si>
  <si>
    <t xml:space="preserve">Notes: </t>
  </si>
  <si>
    <t>(1) The revenue requirement column is calculated using the Company's approved return on rate base of 7.30% and the NOI conversion factor of 62.014%.</t>
  </si>
  <si>
    <t>The development of these percentages can be found in Exhibit No.___(SEM-8) on pages 2.1 and 1.3 respectively.</t>
  </si>
  <si>
    <t>PacifiCorp</t>
  </si>
  <si>
    <t>Results of Operations Summary - Bench Request No. 8, Question 2</t>
  </si>
  <si>
    <t>Washington Expedited Rate Filing</t>
  </si>
  <si>
    <t>12 Months Ended June 2015</t>
  </si>
  <si>
    <t>Exhibit No.___(SEM-8r)</t>
  </si>
  <si>
    <t>Total</t>
  </si>
  <si>
    <t>Tab 3</t>
  </si>
  <si>
    <t>Tab 4</t>
  </si>
  <si>
    <t>Tab 5</t>
  </si>
  <si>
    <t>Tab 6</t>
  </si>
  <si>
    <t>Tab 7</t>
  </si>
  <si>
    <t>Tab 8</t>
  </si>
  <si>
    <t>Tab 9</t>
  </si>
  <si>
    <t>Tabs 3-9</t>
  </si>
  <si>
    <t>Washington Allocated Acutal Results June 2015</t>
  </si>
  <si>
    <t>Revenue Adjustments</t>
  </si>
  <si>
    <t>O&amp;M Adjustments</t>
  </si>
  <si>
    <t>Net Power Cost Adjustments</t>
  </si>
  <si>
    <t>Depreciation &amp; Amortization Adjustments</t>
  </si>
  <si>
    <t>Tax Adjustments</t>
  </si>
  <si>
    <t>Rate Base Adjustments</t>
  </si>
  <si>
    <t>Production Factor</t>
  </si>
  <si>
    <t>Normalizing Adjustments</t>
  </si>
  <si>
    <t>Washington Normalized Results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</si>
  <si>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</si>
  <si>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</si>
  <si>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</si>
  <si>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</si>
  <si>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</si>
  <si>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</si>
  <si>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</si>
  <si>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</si>
  <si>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</si>
  <si>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</si>
  <si>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</si>
  <si>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</si>
  <si>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</si>
  <si>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</si>
  <si>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</si>
  <si>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</si>
  <si>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</si>
  <si>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</si>
  <si>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</si>
  <si>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</si>
  <si>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</si>
  <si>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</si>
  <si>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</si>
  <si>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</si>
  <si>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</si>
  <si>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</si>
  <si>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</si>
  <si>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</si>
  <si>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</si>
  <si>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</si>
  <si>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</si>
  <si>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</si>
  <si>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</si>
  <si>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</si>
  <si>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</si>
  <si>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</si>
  <si>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</si>
  <si>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</si>
  <si>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</si>
  <si>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</si>
  <si>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</si>
  <si>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</si>
  <si>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</si>
  <si>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</si>
  <si>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</si>
  <si>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</si>
  <si>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</si>
  <si>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</si>
  <si>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</si>
  <si>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</si>
  <si>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</si>
  <si>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</si>
  <si>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Price Change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</si>
  <si>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</si>
  <si>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</si>
  <si>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</si>
  <si>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</si>
  <si>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</si>
  <si>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</si>
  <si>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</si>
  <si>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</si>
  <si>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</si>
  <si>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</si>
  <si>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Federal Income Taxes + Other</t>
  </si>
  <si>
    <t>Temperature Normalization</t>
  </si>
  <si>
    <t>Revenue Normalizing</t>
  </si>
  <si>
    <t>Effective Price Change</t>
  </si>
  <si>
    <t>SO2 Emission Allowance Sales</t>
  </si>
  <si>
    <t>Renewable Energy Credits</t>
  </si>
  <si>
    <t>Wheeling Revenue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</si>
  <si>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</si>
  <si>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</si>
  <si>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</si>
  <si>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</si>
  <si>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</si>
  <si>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</si>
  <si>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</si>
  <si>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</si>
  <si>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</si>
  <si>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</si>
  <si>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Miscellaneous Expense &amp; Revenue - REVISED</t>
  </si>
  <si>
    <t>General Wage Increase - REVISED</t>
  </si>
  <si>
    <t>Legal Expenses</t>
  </si>
  <si>
    <t>Irrigation Load Control Program</t>
  </si>
  <si>
    <t>Remove Non-Recurring Entries</t>
  </si>
  <si>
    <t>DSM  Expense Removal</t>
  </si>
  <si>
    <t>Insurance Expense</t>
  </si>
  <si>
    <t>Advertising</t>
  </si>
  <si>
    <t>Memberships &amp; Subscriptions - REVISED</t>
  </si>
  <si>
    <t>Revenue-Sensitive/ Uncollectible Expense</t>
  </si>
  <si>
    <t>5.1</t>
  </si>
  <si>
    <t>5.2</t>
  </si>
  <si>
    <t>Net Power Costs - Removal</t>
  </si>
  <si>
    <t>Colstrip #3 Removal - REVISED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</si>
  <si>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</si>
  <si>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</si>
  <si>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</si>
  <si>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</si>
  <si>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</si>
  <si>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</si>
  <si>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</si>
  <si>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</si>
  <si>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</si>
  <si>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</si>
  <si>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</si>
  <si>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</si>
  <si>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</si>
  <si>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</si>
  <si>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</si>
  <si>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</si>
  <si>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</si>
  <si>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</si>
  <si>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</si>
  <si>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</si>
  <si>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</si>
  <si>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</si>
  <si>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6.1</t>
  </si>
  <si>
    <t>6.2</t>
  </si>
  <si>
    <t>6.3</t>
  </si>
  <si>
    <t>6.4</t>
  </si>
  <si>
    <t>End-of-Period Plant Reserves</t>
  </si>
  <si>
    <t>Annualization of Base Period Depr./Amort. Expense</t>
  </si>
  <si>
    <t>Hydro Decommissioing</t>
  </si>
  <si>
    <t>Accelerated Depreciation on Jim Bridger &amp; Colstrip - REVISED_BR8.2</t>
  </si>
  <si>
    <t>Interest True Up - REVISED_BR8.2</t>
  </si>
  <si>
    <t>Property Tax Expense - REVISED</t>
  </si>
  <si>
    <t>Production Tax Credit - REVISED</t>
  </si>
  <si>
    <t>PowerTax ADIT Balance - REVISED_BR8.2</t>
  </si>
  <si>
    <t>WA Low Income Tax Credit</t>
  </si>
  <si>
    <t>Flow-Through Adjustment</t>
  </si>
  <si>
    <t>Remove Deferred State Tax Expense &amp; Balance - REVISED</t>
  </si>
  <si>
    <t>WA Public Utility Tax Adjustment</t>
  </si>
  <si>
    <t>AFUDC Equity</t>
  </si>
  <si>
    <t>Jim Bridger Mine Rate Base</t>
  </si>
  <si>
    <t>Environmental Remediation</t>
  </si>
  <si>
    <t>Customer Advances for Construction</t>
  </si>
  <si>
    <t>Pro Forma Major Plant Additions - REVISED_BR8.2</t>
  </si>
  <si>
    <t>Miscellaneous Rate Base</t>
  </si>
  <si>
    <t>Removal of Colstrip #4 AFUDC</t>
  </si>
  <si>
    <t>Trojan Unrecovered Plant</t>
  </si>
  <si>
    <t>Misc. Asset Sales and Removals</t>
  </si>
  <si>
    <t>Investor Supplied Working Capital</t>
  </si>
  <si>
    <t>End-of-Period Plant Balances</t>
  </si>
  <si>
    <t>Chehalis Regulatory Asset Adjustment</t>
  </si>
  <si>
    <t>Idaho Asset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</si>
</sst>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17">
    <font>
      <sz val="10"/>
      <name val="Arial"/>
    </font>
    <font>
      <b/>
      <sz val="15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8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3" tint="0.39997558519241921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color theme="3" tint="0.3999755851924192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164" fontId="7" fillId="0" borderId="0" xfId="1" applyNumberFormat="1" applyFont="1" applyFill="1"/>
    <xf numFmtId="164" fontId="2" fillId="0" borderId="0" xfId="1" applyNumberFormat="1" applyFont="1" applyFill="1" applyBorder="1"/>
    <xf numFmtId="164" fontId="5" fillId="0" borderId="0" xfId="1" applyNumberFormat="1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164" fontId="2" fillId="0" borderId="0" xfId="1" applyNumberFormat="1" applyFont="1" applyFill="1"/>
    <xf numFmtId="164" fontId="2" fillId="0" borderId="2" xfId="1" applyNumberFormat="1" applyFont="1" applyFill="1" applyBorder="1"/>
    <xf numFmtId="43" fontId="2" fillId="0" borderId="0" xfId="0" applyNumberFormat="1" applyFont="1" applyFill="1"/>
    <xf numFmtId="164" fontId="2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8" fillId="0" borderId="0" xfId="0" applyFont="1" applyFill="1"/>
    <xf numFmtId="164" fontId="8" fillId="0" borderId="0" xfId="1" applyNumberFormat="1" applyFont="1" applyFill="1"/>
    <xf numFmtId="164" fontId="8" fillId="0" borderId="0" xfId="1" applyNumberFormat="1" applyFont="1" applyFill="1" applyBorder="1"/>
    <xf numFmtId="2" fontId="8" fillId="0" borderId="0" xfId="0" quotePrefix="1" applyNumberFormat="1" applyFont="1" applyFill="1" applyAlignment="1">
      <alignment horizontal="center"/>
    </xf>
    <xf numFmtId="164" fontId="8" fillId="0" borderId="2" xfId="1" applyNumberFormat="1" applyFont="1" applyFill="1" applyBorder="1"/>
    <xf numFmtId="164" fontId="7" fillId="0" borderId="0" xfId="1" applyNumberFormat="1" applyFont="1" applyFill="1" applyBorder="1"/>
    <xf numFmtId="0" fontId="2" fillId="0" borderId="0" xfId="0" quotePrefix="1" applyNumberFormat="1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9" fillId="0" borderId="0" xfId="0" applyFont="1" applyFill="1"/>
    <xf numFmtId="164" fontId="9" fillId="0" borderId="0" xfId="1" applyNumberFormat="1" applyFont="1" applyFill="1" applyBorder="1"/>
    <xf numFmtId="0" fontId="9" fillId="0" borderId="0" xfId="0" applyNumberFormat="1" applyFont="1" applyFill="1" applyAlignment="1">
      <alignment horizontal="center"/>
    </xf>
    <xf numFmtId="164" fontId="9" fillId="0" borderId="0" xfId="1" applyNumberFormat="1" applyFont="1" applyFill="1"/>
    <xf numFmtId="0" fontId="7" fillId="0" borderId="0" xfId="0" applyFont="1" applyFill="1" applyBorder="1"/>
    <xf numFmtId="0" fontId="2" fillId="0" borderId="0" xfId="0" applyFont="1"/>
    <xf numFmtId="164" fontId="7" fillId="0" borderId="1" xfId="0" applyNumberFormat="1" applyFont="1" applyBorder="1"/>
    <xf numFmtId="164" fontId="2" fillId="0" borderId="0" xfId="1" applyNumberFormat="1" applyFont="1" applyBorder="1"/>
    <xf numFmtId="0" fontId="5" fillId="0" borderId="0" xfId="0" applyFont="1" applyFill="1" applyBorder="1"/>
    <xf numFmtId="0" fontId="10" fillId="0" borderId="0" xfId="3" applyFont="1"/>
    <xf numFmtId="0" fontId="11" fillId="0" borderId="0" xfId="3" applyFont="1"/>
    <xf numFmtId="0" fontId="2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12" fillId="0" borderId="0" xfId="3" applyFont="1" applyBorder="1"/>
    <xf numFmtId="0" fontId="10" fillId="0" borderId="0" xfId="3" applyFont="1" applyAlignment="1"/>
    <xf numFmtId="0" fontId="11" fillId="0" borderId="0" xfId="3" applyFont="1" applyAlignment="1"/>
    <xf numFmtId="0" fontId="2" fillId="0" borderId="0" xfId="3" applyFont="1" applyAlignment="1">
      <alignment horizontal="right"/>
    </xf>
    <xf numFmtId="0" fontId="10" fillId="0" borderId="0" xfId="3" applyFont="1" applyAlignment="1">
      <alignment wrapText="1"/>
    </xf>
    <xf numFmtId="0" fontId="10" fillId="0" borderId="0" xfId="3" quotePrefix="1" applyFont="1"/>
    <xf numFmtId="0" fontId="13" fillId="0" borderId="0" xfId="3" quotePrefix="1" applyFont="1"/>
    <xf numFmtId="0" fontId="7" fillId="0" borderId="0" xfId="3" applyFont="1"/>
    <xf numFmtId="0" fontId="14" fillId="0" borderId="2" xfId="3" applyFont="1" applyBorder="1" applyAlignment="1">
      <alignment horizontal="centerContinuous"/>
    </xf>
    <xf numFmtId="0" fontId="2" fillId="0" borderId="0" xfId="3" applyFont="1" applyAlignment="1">
      <alignment horizontal="center"/>
    </xf>
    <xf numFmtId="0" fontId="7" fillId="0" borderId="2" xfId="3" applyFont="1" applyBorder="1" applyAlignment="1">
      <alignment horizontal="centerContinuous"/>
    </xf>
    <xf numFmtId="0" fontId="2" fillId="0" borderId="2" xfId="3" applyFont="1" applyBorder="1" applyAlignment="1">
      <alignment horizontal="centerContinuous"/>
    </xf>
    <xf numFmtId="0" fontId="2" fillId="0" borderId="0" xfId="3" applyFont="1" applyBorder="1" applyAlignment="1">
      <alignment horizontal="centerContinuous"/>
    </xf>
    <xf numFmtId="0" fontId="2" fillId="0" borderId="2" xfId="3" applyFont="1" applyBorder="1"/>
    <xf numFmtId="0" fontId="2" fillId="0" borderId="0" xfId="3" applyFont="1" applyBorder="1"/>
    <xf numFmtId="0" fontId="14" fillId="0" borderId="0" xfId="3" applyFont="1" applyBorder="1" applyAlignment="1">
      <alignment horizontal="centerContinuous"/>
    </xf>
    <xf numFmtId="0" fontId="2" fillId="0" borderId="0" xfId="3" applyFont="1" applyBorder="1" applyAlignment="1">
      <alignment horizontal="center"/>
    </xf>
    <xf numFmtId="0" fontId="7" fillId="0" borderId="0" xfId="3" applyFont="1" applyBorder="1" applyAlignment="1">
      <alignment horizontal="centerContinuous"/>
    </xf>
    <xf numFmtId="0" fontId="7" fillId="0" borderId="0" xfId="3" applyFont="1" applyAlignment="1">
      <alignment horizontal="center"/>
    </xf>
    <xf numFmtId="0" fontId="12" fillId="0" borderId="0" xfId="3" applyFont="1" applyBorder="1" applyAlignment="1">
      <alignment horizontal="center"/>
    </xf>
    <xf numFmtId="17" fontId="7" fillId="0" borderId="2" xfId="3" applyNumberFormat="1" applyFont="1" applyBorder="1" applyAlignment="1">
      <alignment horizontal="center" wrapText="1"/>
    </xf>
    <xf numFmtId="17" fontId="2" fillId="0" borderId="0" xfId="3" applyNumberFormat="1" applyFont="1" applyAlignment="1">
      <alignment horizontal="center" wrapText="1"/>
    </xf>
    <xf numFmtId="17" fontId="15" fillId="0" borderId="0" xfId="3" applyNumberFormat="1" applyFont="1" applyBorder="1" applyAlignment="1">
      <alignment horizontal="center" wrapText="1"/>
    </xf>
    <xf numFmtId="0" fontId="2" fillId="0" borderId="0" xfId="3" applyFont="1" applyAlignment="1">
      <alignment vertical="center"/>
    </xf>
    <xf numFmtId="164" fontId="2" fillId="0" borderId="0" xfId="1" applyNumberFormat="1" applyFont="1"/>
    <xf numFmtId="164" fontId="2" fillId="0" borderId="0" xfId="1" applyNumberFormat="1" applyFont="1" applyAlignment="1">
      <alignment vertical="center"/>
    </xf>
    <xf numFmtId="164" fontId="2" fillId="0" borderId="0" xfId="3" applyNumberFormat="1" applyFont="1"/>
    <xf numFmtId="164" fontId="12" fillId="0" borderId="0" xfId="3" applyNumberFormat="1" applyFont="1" applyBorder="1"/>
    <xf numFmtId="164" fontId="2" fillId="0" borderId="1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12" fillId="0" borderId="0" xfId="1" applyNumberFormat="1" applyFont="1" applyBorder="1"/>
    <xf numFmtId="0" fontId="6" fillId="0" borderId="0" xfId="3"/>
    <xf numFmtId="0" fontId="2" fillId="0" borderId="0" xfId="3" applyFont="1" applyAlignment="1">
      <alignment horizontal="right" vertical="center"/>
    </xf>
    <xf numFmtId="164" fontId="2" fillId="0" borderId="2" xfId="1" applyNumberFormat="1" applyFont="1" applyBorder="1"/>
    <xf numFmtId="164" fontId="2" fillId="0" borderId="3" xfId="3" applyNumberFormat="1" applyFont="1" applyBorder="1"/>
    <xf numFmtId="164" fontId="12" fillId="0" borderId="0" xfId="1" applyNumberFormat="1" applyFont="1" applyBorder="1" applyAlignment="1">
      <alignment vertical="center"/>
    </xf>
    <xf numFmtId="164" fontId="2" fillId="0" borderId="1" xfId="3" applyNumberFormat="1" applyFont="1" applyBorder="1"/>
    <xf numFmtId="0" fontId="2" fillId="0" borderId="0" xfId="3" applyFont="1" applyAlignment="1"/>
    <xf numFmtId="164" fontId="2" fillId="0" borderId="4" xfId="3" applyNumberFormat="1" applyFont="1" applyBorder="1"/>
    <xf numFmtId="164" fontId="2" fillId="0" borderId="0" xfId="1" applyNumberFormat="1" applyFont="1" applyBorder="1" applyAlignment="1"/>
    <xf numFmtId="164" fontId="12" fillId="0" borderId="0" xfId="1" applyNumberFormat="1" applyFont="1" applyBorder="1" applyAlignment="1"/>
    <xf numFmtId="0" fontId="2" fillId="0" borderId="0" xfId="3" applyFont="1" applyFill="1" applyAlignment="1">
      <alignment vertical="center"/>
    </xf>
    <xf numFmtId="10" fontId="2" fillId="0" borderId="0" xfId="2" applyNumberFormat="1" applyFont="1" applyFill="1"/>
    <xf numFmtId="10" fontId="2" fillId="0" borderId="0" xfId="2" applyNumberFormat="1" applyFont="1" applyFill="1" applyAlignment="1">
      <alignment vertical="center"/>
    </xf>
    <xf numFmtId="10" fontId="2" fillId="0" borderId="0" xfId="3" applyNumberFormat="1" applyFont="1" applyFill="1"/>
    <xf numFmtId="165" fontId="12" fillId="0" borderId="0" xfId="2" applyNumberFormat="1" applyFont="1" applyFill="1" applyBorder="1"/>
    <xf numFmtId="166" fontId="12" fillId="0" borderId="0" xfId="2" applyNumberFormat="1" applyFont="1" applyFill="1" applyBorder="1"/>
    <xf numFmtId="0" fontId="2" fillId="0" borderId="0" xfId="3" applyFont="1" applyFill="1"/>
    <xf numFmtId="165" fontId="2" fillId="0" borderId="0" xfId="2" applyNumberFormat="1" applyFont="1" applyAlignment="1">
      <alignment vertical="center"/>
    </xf>
    <xf numFmtId="165" fontId="12" fillId="0" borderId="0" xfId="2" applyNumberFormat="1" applyFont="1" applyBorder="1"/>
    <xf numFmtId="166" fontId="12" fillId="0" borderId="0" xfId="2" applyNumberFormat="1" applyFont="1" applyBorder="1"/>
    <xf numFmtId="164" fontId="2" fillId="0" borderId="0" xfId="1" quotePrefix="1" applyNumberFormat="1" applyFont="1"/>
    <xf numFmtId="0" fontId="2" fillId="0" borderId="0" xfId="3" quotePrefix="1" applyFont="1" applyAlignment="1">
      <alignment horizontal="left" vertical="center"/>
    </xf>
    <xf numFmtId="164" fontId="2" fillId="0" borderId="2" xfId="3" applyNumberFormat="1" applyFont="1" applyBorder="1"/>
    <xf numFmtId="164" fontId="2" fillId="0" borderId="3" xfId="1" applyNumberFormat="1" applyFont="1" applyBorder="1"/>
    <xf numFmtId="164" fontId="2" fillId="0" borderId="3" xfId="1" applyNumberFormat="1" applyFont="1" applyBorder="1" applyAlignment="1">
      <alignment vertical="center"/>
    </xf>
    <xf numFmtId="164" fontId="2" fillId="0" borderId="0" xfId="3" applyNumberFormat="1" applyFont="1" applyBorder="1"/>
    <xf numFmtId="164" fontId="2" fillId="0" borderId="2" xfId="1" applyNumberFormat="1" applyFont="1" applyBorder="1" applyAlignment="1">
      <alignment vertical="center"/>
    </xf>
    <xf numFmtId="164" fontId="2" fillId="0" borderId="5" xfId="3" applyNumberFormat="1" applyFont="1" applyBorder="1"/>
    <xf numFmtId="0" fontId="2" fillId="0" borderId="5" xfId="3" applyFont="1" applyBorder="1"/>
    <xf numFmtId="164" fontId="2" fillId="0" borderId="5" xfId="1" applyNumberFormat="1" applyFont="1" applyBorder="1" applyAlignment="1">
      <alignment vertical="center"/>
    </xf>
  </cellXfs>
  <cellStyles count="7">
    <cellStyle name="Comma" xfId="1" builtinId="3"/>
    <cellStyle name="Comma 2" xfId="4"/>
    <cellStyle name="Normal" xfId="0" builtinId="0"/>
    <cellStyle name="Normal 2" xfId="5"/>
    <cellStyle name="Normal 3" xfId="3"/>
    <cellStyle name="Percent" xfId="2" builtinId="5"/>
    <cellStyle name="Percent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papers%20-%20EOP/Models/Revenue%20Requirement%20Summary%20Model%20-%202015%20WA%20REBUTTAL_BR8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PSB1_GROUPS.PSB.OR.PPW/REGULATN/ER/06_08%20Washington%20GRC/Models/WA%20RAM%20JUNE%202008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 Adj"/>
      <sheetName val="Restating Adj"/>
      <sheetName val="Pro Forma Adj"/>
      <sheetName val="Interest Calc"/>
      <sheetName val="Variables"/>
      <sheetName val="Check Sheet"/>
      <sheetName val="Exhibit No.__(SEM-7r) pg 1"/>
      <sheetName val="Exhibit No.__(SEM-7r) pg 2 - 3"/>
      <sheetName val="Page 1.4"/>
      <sheetName val="Page 1.5"/>
      <sheetName val="Page 1.6"/>
    </sheetNames>
    <sheetDataSet>
      <sheetData sheetId="0">
        <row r="37">
          <cell r="B37">
            <v>53650956.548296869</v>
          </cell>
          <cell r="F37">
            <v>56515607.69164598</v>
          </cell>
        </row>
        <row r="64">
          <cell r="B64">
            <v>781321066.4872843</v>
          </cell>
          <cell r="F64">
            <v>812800731.17824233</v>
          </cell>
        </row>
        <row r="67">
          <cell r="B67">
            <v>8.6176167175226609E-2</v>
          </cell>
          <cell r="F67">
            <v>8.7937790433030502E-2</v>
          </cell>
        </row>
      </sheetData>
      <sheetData sheetId="1">
        <row r="9">
          <cell r="S9" t="str">
            <v>Full Time Equivalent Reduction - NEW</v>
          </cell>
          <cell r="V9" t="str">
            <v>EIM Costs Removal - NEW</v>
          </cell>
          <cell r="AA9" t="str">
            <v>Retired Asset Depreciation Expense Removal - NEW</v>
          </cell>
        </row>
        <row r="40">
          <cell r="S40">
            <v>542591.05981465126</v>
          </cell>
          <cell r="V40">
            <v>246367.33131304066</v>
          </cell>
          <cell r="AA40">
            <v>104103.73920951622</v>
          </cell>
        </row>
        <row r="67">
          <cell r="S67">
            <v>0</v>
          </cell>
          <cell r="V67">
            <v>-1226330.0984525727</v>
          </cell>
          <cell r="AA67">
            <v>297695.51752479677</v>
          </cell>
        </row>
      </sheetData>
      <sheetData sheetId="2"/>
      <sheetData sheetId="3"/>
      <sheetData sheetId="4"/>
      <sheetData sheetId="5">
        <row r="8">
          <cell r="E8">
            <v>2.634098E-2</v>
          </cell>
        </row>
        <row r="9">
          <cell r="E9">
            <v>1.3500000000000001E-5</v>
          </cell>
        </row>
        <row r="10">
          <cell r="C10">
            <v>0.49099999999999999</v>
          </cell>
        </row>
        <row r="11">
          <cell r="E11">
            <v>7.2999999999999995E-2</v>
          </cell>
        </row>
        <row r="20">
          <cell r="D20">
            <v>5.2080282489152122E-3</v>
          </cell>
        </row>
        <row r="21">
          <cell r="D21">
            <v>2E-3</v>
          </cell>
        </row>
        <row r="22">
          <cell r="D22">
            <v>3.8733999999999998E-2</v>
          </cell>
        </row>
        <row r="34">
          <cell r="D34">
            <v>0.62014000000000002</v>
          </cell>
        </row>
      </sheetData>
      <sheetData sheetId="6"/>
      <sheetData sheetId="7"/>
      <sheetData sheetId="8"/>
      <sheetData sheetId="9">
        <row r="63">
          <cell r="C63">
            <v>-4.1127288453606803E-3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workbookViewId="0">
      <selection activeCell="I27" sqref="I27"/>
    </sheetView>
  </sheetViews>
  <sheetFormatPr defaultRowHeight="11.25"/>
  <cols>
    <col min="1" max="1" width="4.28515625" style="5" customWidth="1"/>
    <col min="2" max="2" width="11.140625" style="2" customWidth="1"/>
    <col min="3" max="3" width="59.140625" style="5" customWidth="1"/>
    <col min="4" max="6" width="10.7109375" style="5" customWidth="1"/>
    <col min="7" max="7" width="12" style="7" customWidth="1"/>
    <col min="8" max="8" width="9.5703125" style="5" bestFit="1" customWidth="1"/>
    <col min="9" max="16384" width="9.140625" style="5"/>
  </cols>
  <sheetData>
    <row r="1" spans="1:8" ht="19.5">
      <c r="A1" s="1" t="s">
        <v>0</v>
      </c>
      <c r="C1" s="3"/>
      <c r="D1" s="3"/>
      <c r="E1" s="3"/>
      <c r="F1" s="3"/>
      <c r="G1" s="4"/>
    </row>
    <row r="2" spans="1:8" ht="6" customHeight="1">
      <c r="A2" s="6"/>
    </row>
    <row r="3" spans="1:8" ht="12.75" customHeight="1">
      <c r="A3" s="8" t="s">
        <v>1</v>
      </c>
      <c r="B3" s="8"/>
      <c r="C3" s="8"/>
      <c r="D3" s="8"/>
      <c r="E3" s="8"/>
      <c r="F3" s="8"/>
      <c r="G3" s="8"/>
    </row>
    <row r="4" spans="1:8" ht="12.75" customHeight="1">
      <c r="A4" s="8"/>
      <c r="B4" s="8"/>
      <c r="C4" s="8"/>
      <c r="D4" s="8"/>
      <c r="E4" s="8"/>
      <c r="F4" s="8"/>
      <c r="G4" s="8"/>
    </row>
    <row r="5" spans="1:8" ht="12.75">
      <c r="B5" s="9"/>
    </row>
    <row r="6" spans="1:8"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1"/>
    </row>
    <row r="7" spans="1:8">
      <c r="D7" s="12" t="s">
        <v>7</v>
      </c>
      <c r="E7" s="13" t="s">
        <v>8</v>
      </c>
      <c r="F7" s="12" t="s">
        <v>9</v>
      </c>
      <c r="G7" s="11"/>
    </row>
    <row r="8" spans="1:8">
      <c r="C8" s="14" t="s">
        <v>10</v>
      </c>
      <c r="D8" s="15">
        <v>53650957</v>
      </c>
      <c r="E8" s="15">
        <v>781321066</v>
      </c>
      <c r="F8" s="15">
        <v>5459220.2051149681</v>
      </c>
      <c r="G8" s="16"/>
    </row>
    <row r="9" spans="1:8">
      <c r="C9" s="14"/>
      <c r="D9" s="15"/>
      <c r="E9" s="15"/>
      <c r="F9" s="15"/>
      <c r="G9" s="17"/>
    </row>
    <row r="10" spans="1:8" s="21" customFormat="1" ht="24.75" customHeight="1">
      <c r="A10" s="18" t="s">
        <v>11</v>
      </c>
      <c r="B10" s="18" t="s">
        <v>12</v>
      </c>
      <c r="C10" s="18"/>
      <c r="D10" s="18"/>
      <c r="E10" s="18"/>
      <c r="F10" s="19"/>
      <c r="G10" s="20"/>
    </row>
    <row r="11" spans="1:8">
      <c r="A11" s="2">
        <v>1</v>
      </c>
      <c r="B11" s="22">
        <v>3.1</v>
      </c>
      <c r="C11" s="5" t="s">
        <v>114</v>
      </c>
      <c r="D11" s="23">
        <v>-571522.38650000049</v>
      </c>
      <c r="E11" s="23">
        <v>0</v>
      </c>
      <c r="F11" s="23">
        <v>921602.19708453002</v>
      </c>
      <c r="G11" s="16"/>
      <c r="H11" s="25"/>
    </row>
    <row r="12" spans="1:8">
      <c r="A12" s="2">
        <f>A11+1</f>
        <v>2</v>
      </c>
      <c r="B12" s="22">
        <v>3.2</v>
      </c>
      <c r="C12" s="5" t="s">
        <v>115</v>
      </c>
      <c r="D12" s="23">
        <v>-5477991.1006968245</v>
      </c>
      <c r="E12" s="23">
        <v>0</v>
      </c>
      <c r="F12" s="23">
        <v>8833474.8616390247</v>
      </c>
      <c r="G12" s="16"/>
    </row>
    <row r="13" spans="1:8">
      <c r="A13" s="2">
        <f t="shared" ref="A13:A76" si="0">A12+1</f>
        <v>3</v>
      </c>
      <c r="B13" s="22">
        <v>3.3</v>
      </c>
      <c r="C13" s="5" t="s">
        <v>116</v>
      </c>
      <c r="D13" s="23">
        <v>5273122.7090885174</v>
      </c>
      <c r="E13" s="23">
        <v>0</v>
      </c>
      <c r="F13" s="23">
        <v>-8503116.5689820312</v>
      </c>
      <c r="G13" s="16"/>
    </row>
    <row r="14" spans="1:8">
      <c r="A14" s="2">
        <f t="shared" si="0"/>
        <v>4</v>
      </c>
      <c r="B14" s="22">
        <v>3.4</v>
      </c>
      <c r="C14" s="5" t="s">
        <v>117</v>
      </c>
      <c r="D14" s="23">
        <v>1854.5540109881288</v>
      </c>
      <c r="E14" s="23">
        <v>-1645.2066501962654</v>
      </c>
      <c r="F14" s="23">
        <f t="shared" ref="F11:F29" si="1">-(D14-(E14*Overall_ROR))/gross_up_factor</f>
        <v>-3184.2069475480635</v>
      </c>
      <c r="G14" s="16"/>
    </row>
    <row r="15" spans="1:8">
      <c r="A15" s="2">
        <f t="shared" si="0"/>
        <v>5</v>
      </c>
      <c r="B15" s="22">
        <v>3.5</v>
      </c>
      <c r="C15" s="5" t="s">
        <v>118</v>
      </c>
      <c r="D15" s="23">
        <v>-288402.07972336852</v>
      </c>
      <c r="E15" s="23">
        <v>0</v>
      </c>
      <c r="F15" s="23">
        <f t="shared" si="1"/>
        <v>465059.6312499895</v>
      </c>
      <c r="G15" s="16"/>
    </row>
    <row r="16" spans="1:8">
      <c r="A16" s="2">
        <f t="shared" si="0"/>
        <v>6</v>
      </c>
      <c r="B16" s="22">
        <v>3.6</v>
      </c>
      <c r="C16" s="5" t="s">
        <v>119</v>
      </c>
      <c r="D16" s="24">
        <v>58935.522167326984</v>
      </c>
      <c r="E16" s="24">
        <v>0</v>
      </c>
      <c r="F16" s="24">
        <f t="shared" si="1"/>
        <v>-95035.834113792022</v>
      </c>
      <c r="G16" s="16"/>
    </row>
    <row r="17" spans="1:8">
      <c r="A17" s="2">
        <f t="shared" si="0"/>
        <v>7</v>
      </c>
      <c r="B17" s="22"/>
      <c r="C17" s="14" t="s">
        <v>13</v>
      </c>
      <c r="D17" s="15">
        <f>SUM(D11:D16)</f>
        <v>-1004002.7816533615</v>
      </c>
      <c r="E17" s="15">
        <f>SUM(E11:E16)</f>
        <v>-1645.2066501962654</v>
      </c>
      <c r="F17" s="15">
        <f>SUM(F11:F16)</f>
        <v>1618800.0799301723</v>
      </c>
      <c r="G17" s="17"/>
    </row>
    <row r="18" spans="1:8">
      <c r="A18" s="2">
        <f t="shared" si="0"/>
        <v>8</v>
      </c>
      <c r="D18" s="23"/>
      <c r="E18" s="23"/>
      <c r="F18" s="23"/>
      <c r="G18" s="17"/>
      <c r="H18" s="26"/>
    </row>
    <row r="19" spans="1:8" s="30" customFormat="1" ht="10.5">
      <c r="A19" s="27">
        <f t="shared" si="0"/>
        <v>9</v>
      </c>
      <c r="B19" s="28" t="s">
        <v>120</v>
      </c>
      <c r="C19" s="30" t="s">
        <v>130</v>
      </c>
      <c r="D19" s="31">
        <v>44464.483674447496</v>
      </c>
      <c r="E19" s="31">
        <v>0</v>
      </c>
      <c r="F19" s="31">
        <v>-71700.71866747427</v>
      </c>
      <c r="G19" s="32"/>
    </row>
    <row r="20" spans="1:8" s="30" customFormat="1" ht="10.5">
      <c r="A20" s="27">
        <f t="shared" si="0"/>
        <v>10</v>
      </c>
      <c r="B20" s="28" t="s">
        <v>121</v>
      </c>
      <c r="C20" s="30" t="s">
        <v>131</v>
      </c>
      <c r="D20" s="31">
        <v>-395767.90786806488</v>
      </c>
      <c r="E20" s="31">
        <v>0</v>
      </c>
      <c r="F20" s="31">
        <v>638191.22757452331</v>
      </c>
      <c r="G20" s="32"/>
    </row>
    <row r="21" spans="1:8">
      <c r="A21" s="2">
        <f t="shared" si="0"/>
        <v>11</v>
      </c>
      <c r="B21" s="22" t="s">
        <v>122</v>
      </c>
      <c r="C21" s="5" t="s">
        <v>132</v>
      </c>
      <c r="D21" s="23">
        <v>65657.023403245519</v>
      </c>
      <c r="E21" s="23">
        <v>0</v>
      </c>
      <c r="F21" s="23">
        <v>-105874.5176947875</v>
      </c>
      <c r="G21" s="16"/>
    </row>
    <row r="22" spans="1:8">
      <c r="A22" s="2">
        <f t="shared" si="0"/>
        <v>12</v>
      </c>
      <c r="B22" s="22" t="s">
        <v>123</v>
      </c>
      <c r="C22" s="5" t="s">
        <v>133</v>
      </c>
      <c r="D22" s="23">
        <v>1650.3047893800017</v>
      </c>
      <c r="E22" s="23">
        <v>0</v>
      </c>
      <c r="F22" s="23">
        <v>-2661.1810065146606</v>
      </c>
      <c r="G22" s="16"/>
    </row>
    <row r="23" spans="1:8">
      <c r="A23" s="2">
        <f t="shared" si="0"/>
        <v>13</v>
      </c>
      <c r="B23" s="22" t="s">
        <v>124</v>
      </c>
      <c r="C23" s="5" t="s">
        <v>134</v>
      </c>
      <c r="D23" s="23">
        <v>-90925.175799348712</v>
      </c>
      <c r="E23" s="23">
        <v>0</v>
      </c>
      <c r="F23" s="23">
        <v>146620.40152118669</v>
      </c>
      <c r="G23" s="16"/>
    </row>
    <row r="24" spans="1:8">
      <c r="A24" s="2">
        <f t="shared" si="0"/>
        <v>14</v>
      </c>
      <c r="B24" s="22" t="s">
        <v>125</v>
      </c>
      <c r="C24" s="5" t="s">
        <v>135</v>
      </c>
      <c r="D24" s="23">
        <v>7496439.2555000009</v>
      </c>
      <c r="E24" s="23">
        <v>0</v>
      </c>
      <c r="F24" s="23">
        <v>-12088301.44080369</v>
      </c>
      <c r="G24" s="16"/>
    </row>
    <row r="25" spans="1:8">
      <c r="A25" s="2">
        <f t="shared" si="0"/>
        <v>15</v>
      </c>
      <c r="B25" s="22" t="s">
        <v>126</v>
      </c>
      <c r="C25" s="5" t="s">
        <v>136</v>
      </c>
      <c r="D25" s="23">
        <v>-184003.05326948501</v>
      </c>
      <c r="E25" s="23">
        <v>0</v>
      </c>
      <c r="F25" s="23">
        <v>296712.1186659222</v>
      </c>
      <c r="G25" s="16"/>
    </row>
    <row r="26" spans="1:8">
      <c r="A26" s="2">
        <f t="shared" si="0"/>
        <v>16</v>
      </c>
      <c r="B26" s="22" t="s">
        <v>127</v>
      </c>
      <c r="C26" s="5" t="s">
        <v>137</v>
      </c>
      <c r="D26" s="23">
        <v>14.960837543892138</v>
      </c>
      <c r="E26" s="23">
        <v>0</v>
      </c>
      <c r="F26" s="23">
        <v>-24.124935569213626</v>
      </c>
      <c r="G26" s="16"/>
    </row>
    <row r="27" spans="1:8" s="30" customFormat="1" ht="10.5">
      <c r="A27" s="27">
        <f t="shared" si="0"/>
        <v>17</v>
      </c>
      <c r="B27" s="28" t="s">
        <v>128</v>
      </c>
      <c r="C27" s="30" t="s">
        <v>138</v>
      </c>
      <c r="D27" s="31">
        <v>7166.4821134317463</v>
      </c>
      <c r="E27" s="31">
        <v>0</v>
      </c>
      <c r="F27" s="31">
        <v>-11556.232646550368</v>
      </c>
      <c r="G27" s="32"/>
    </row>
    <row r="28" spans="1:8">
      <c r="A28" s="2">
        <f t="shared" si="0"/>
        <v>18</v>
      </c>
      <c r="B28" s="29" t="s">
        <v>129</v>
      </c>
      <c r="C28" s="5" t="s">
        <v>139</v>
      </c>
      <c r="D28" s="23">
        <v>-269664.79135568673</v>
      </c>
      <c r="E28" s="23">
        <v>0</v>
      </c>
      <c r="F28" s="23">
        <v>434845.02105280536</v>
      </c>
      <c r="G28" s="16"/>
    </row>
    <row r="29" spans="1:8" s="30" customFormat="1" ht="10.5">
      <c r="A29" s="27">
        <f t="shared" si="0"/>
        <v>19</v>
      </c>
      <c r="B29" s="33" t="s">
        <v>14</v>
      </c>
      <c r="C29" s="30" t="str">
        <f>'[1]Total Adj'!S9</f>
        <v>Full Time Equivalent Reduction - NEW</v>
      </c>
      <c r="D29" s="34">
        <f>'[1]Total Adj'!S40</f>
        <v>542591.05981465126</v>
      </c>
      <c r="E29" s="34">
        <f>'[1]Total Adj'!S67</f>
        <v>0</v>
      </c>
      <c r="F29" s="34">
        <v>-874949.30147168587</v>
      </c>
      <c r="G29" s="32"/>
    </row>
    <row r="30" spans="1:8">
      <c r="A30" s="2">
        <f t="shared" si="0"/>
        <v>20</v>
      </c>
      <c r="B30" s="22"/>
      <c r="C30" s="14" t="s">
        <v>15</v>
      </c>
      <c r="D30" s="35">
        <f>SUM(D19:D28)</f>
        <v>6675031.5820254646</v>
      </c>
      <c r="E30" s="35">
        <f>SUM(E19:E28)</f>
        <v>0</v>
      </c>
      <c r="F30" s="35">
        <v>-11638698.748411834</v>
      </c>
      <c r="G30" s="17"/>
      <c r="H30" s="26"/>
    </row>
    <row r="31" spans="1:8">
      <c r="A31" s="2">
        <f t="shared" si="0"/>
        <v>21</v>
      </c>
      <c r="D31" s="23"/>
      <c r="E31" s="23"/>
      <c r="F31" s="23"/>
      <c r="G31" s="17"/>
    </row>
    <row r="32" spans="1:8">
      <c r="A32" s="2">
        <f t="shared" si="0"/>
        <v>22</v>
      </c>
      <c r="B32" s="22" t="s">
        <v>140</v>
      </c>
      <c r="C32" s="5" t="s">
        <v>142</v>
      </c>
      <c r="D32" s="23">
        <v>4882289.6217848063</v>
      </c>
      <c r="E32" s="23">
        <v>0</v>
      </c>
      <c r="F32" s="23">
        <v>-7872882.9325391138</v>
      </c>
      <c r="G32" s="16"/>
    </row>
    <row r="33" spans="1:8">
      <c r="A33" s="2">
        <f t="shared" si="0"/>
        <v>23</v>
      </c>
      <c r="B33" s="2" t="s">
        <v>141</v>
      </c>
      <c r="C33" s="5" t="s">
        <v>143</v>
      </c>
      <c r="D33" s="16">
        <v>944989.0322846584</v>
      </c>
      <c r="E33" s="16">
        <v>-7809779.9224174879</v>
      </c>
      <c r="F33" s="16">
        <v>-2443162.780374004</v>
      </c>
      <c r="G33" s="16"/>
    </row>
    <row r="34" spans="1:8">
      <c r="A34" s="2">
        <f t="shared" si="0"/>
        <v>24</v>
      </c>
      <c r="B34" s="2">
        <v>5.3</v>
      </c>
      <c r="C34" s="5" t="str">
        <f>'[1]Total Adj'!V9</f>
        <v>EIM Costs Removal - NEW</v>
      </c>
      <c r="D34" s="24">
        <f>'[1]Total Adj'!V40</f>
        <v>246367.33131304066</v>
      </c>
      <c r="E34" s="24">
        <f>'[1]Total Adj'!V67</f>
        <v>-1226330.0984525727</v>
      </c>
      <c r="F34" s="24">
        <v>-541634.83810120041</v>
      </c>
      <c r="G34" s="16"/>
    </row>
    <row r="35" spans="1:8">
      <c r="A35" s="2">
        <f t="shared" si="0"/>
        <v>25</v>
      </c>
      <c r="B35" s="22"/>
      <c r="C35" s="14" t="s">
        <v>16</v>
      </c>
      <c r="D35" s="15">
        <f t="shared" ref="D35:E35" si="2">SUM(D32:D34)</f>
        <v>6073645.9853825057</v>
      </c>
      <c r="E35" s="15">
        <f t="shared" si="2"/>
        <v>-9036110.0208700597</v>
      </c>
      <c r="F35" s="15">
        <f>SUM(F32:F34)</f>
        <v>-10857680.551014319</v>
      </c>
      <c r="G35" s="17"/>
      <c r="H35" s="26"/>
    </row>
    <row r="36" spans="1:8">
      <c r="A36" s="2">
        <f t="shared" si="0"/>
        <v>26</v>
      </c>
      <c r="D36" s="23"/>
      <c r="E36" s="23"/>
      <c r="F36" s="23"/>
      <c r="G36" s="17"/>
    </row>
    <row r="37" spans="1:8">
      <c r="A37" s="2">
        <f t="shared" si="0"/>
        <v>27</v>
      </c>
      <c r="B37" s="36" t="s">
        <v>166</v>
      </c>
      <c r="C37" s="5" t="s">
        <v>170</v>
      </c>
      <c r="D37" s="16">
        <v>0</v>
      </c>
      <c r="E37" s="16">
        <v>-15072679.795307567</v>
      </c>
      <c r="F37" s="16">
        <v>-1774285.8468369276</v>
      </c>
      <c r="G37" s="16"/>
    </row>
    <row r="38" spans="1:8">
      <c r="A38" s="2">
        <f t="shared" si="0"/>
        <v>28</v>
      </c>
      <c r="B38" s="36" t="s">
        <v>167</v>
      </c>
      <c r="C38" s="5" t="s">
        <v>171</v>
      </c>
      <c r="D38" s="16">
        <v>-350090.62014557217</v>
      </c>
      <c r="E38" s="16">
        <v>214124.93914773146</v>
      </c>
      <c r="F38" s="16">
        <v>589740.60809390876</v>
      </c>
      <c r="G38" s="16"/>
    </row>
    <row r="39" spans="1:8">
      <c r="A39" s="2">
        <f t="shared" si="0"/>
        <v>29</v>
      </c>
      <c r="B39" s="36" t="s">
        <v>168</v>
      </c>
      <c r="C39" s="5" t="s">
        <v>172</v>
      </c>
      <c r="D39" s="16">
        <v>0</v>
      </c>
      <c r="E39" s="16">
        <v>-160400.15021067098</v>
      </c>
      <c r="F39" s="16">
        <v>-18881.560559517176</v>
      </c>
      <c r="G39" s="16"/>
    </row>
    <row r="40" spans="1:8" s="30" customFormat="1" ht="10.5">
      <c r="A40" s="27">
        <f t="shared" si="0"/>
        <v>30</v>
      </c>
      <c r="B40" s="37" t="s">
        <v>169</v>
      </c>
      <c r="C40" s="38" t="s">
        <v>173</v>
      </c>
      <c r="D40" s="39">
        <v>-6607865.356529397</v>
      </c>
      <c r="E40" s="39">
        <v>-8765942.574019501</v>
      </c>
      <c r="F40" s="39">
        <v>9623555.2433740329</v>
      </c>
      <c r="G40" s="32"/>
    </row>
    <row r="41" spans="1:8">
      <c r="A41" s="2">
        <f t="shared" si="0"/>
        <v>31</v>
      </c>
      <c r="B41" s="36">
        <v>6.5</v>
      </c>
      <c r="C41" s="5" t="str">
        <f>'[1]Total Adj'!AA9</f>
        <v>Retired Asset Depreciation Expense Removal - NEW</v>
      </c>
      <c r="D41" s="24">
        <f>'[1]Total Adj'!AA40</f>
        <v>104103.73920951622</v>
      </c>
      <c r="E41" s="24">
        <f>'[1]Total Adj'!AA67</f>
        <v>297695.51752479677</v>
      </c>
      <c r="F41" s="24">
        <v>-132828.01694811825</v>
      </c>
      <c r="G41" s="16"/>
    </row>
    <row r="42" spans="1:8">
      <c r="A42" s="2">
        <f t="shared" si="0"/>
        <v>32</v>
      </c>
      <c r="B42" s="22"/>
      <c r="C42" s="14" t="s">
        <v>17</v>
      </c>
      <c r="D42" s="15">
        <f>SUM(D37:D41)</f>
        <v>-6853852.2374654533</v>
      </c>
      <c r="E42" s="15">
        <f>SUM(E37:E41)</f>
        <v>-23487202.062865209</v>
      </c>
      <c r="F42" s="15">
        <f>SUM(F37:F41)</f>
        <v>8287300.4271233799</v>
      </c>
      <c r="G42" s="17"/>
      <c r="H42" s="26"/>
    </row>
    <row r="43" spans="1:8">
      <c r="A43" s="2">
        <f t="shared" si="0"/>
        <v>33</v>
      </c>
      <c r="D43" s="23"/>
      <c r="E43" s="23"/>
      <c r="F43" s="23"/>
      <c r="G43" s="16"/>
    </row>
    <row r="44" spans="1:8" s="30" customFormat="1" ht="10.5">
      <c r="A44" s="27">
        <f t="shared" si="0"/>
        <v>34</v>
      </c>
      <c r="B44" s="40" t="s">
        <v>157</v>
      </c>
      <c r="C44" s="38" t="s">
        <v>174</v>
      </c>
      <c r="D44" s="41">
        <v>200269.1759471409</v>
      </c>
      <c r="E44" s="41">
        <v>0</v>
      </c>
      <c r="F44" s="41">
        <v>-322941.87755529542</v>
      </c>
      <c r="G44" s="32"/>
    </row>
    <row r="45" spans="1:8" s="30" customFormat="1" ht="10.5">
      <c r="A45" s="27">
        <f t="shared" si="0"/>
        <v>35</v>
      </c>
      <c r="B45" s="28" t="s">
        <v>158</v>
      </c>
      <c r="C45" s="30" t="s">
        <v>175</v>
      </c>
      <c r="D45" s="31">
        <v>-306725.25</v>
      </c>
      <c r="E45" s="31">
        <v>0</v>
      </c>
      <c r="F45" s="31">
        <v>494606.45983165089</v>
      </c>
      <c r="G45" s="32"/>
    </row>
    <row r="46" spans="1:8" s="30" customFormat="1" ht="10.5">
      <c r="A46" s="27">
        <f t="shared" si="0"/>
        <v>36</v>
      </c>
      <c r="B46" s="28" t="s">
        <v>159</v>
      </c>
      <c r="C46" s="30" t="s">
        <v>176</v>
      </c>
      <c r="D46" s="31">
        <v>-108624.83975690289</v>
      </c>
      <c r="E46" s="31">
        <v>0</v>
      </c>
      <c r="F46" s="31">
        <v>175161.80178169912</v>
      </c>
      <c r="G46" s="32"/>
    </row>
    <row r="47" spans="1:8" s="30" customFormat="1" ht="10.5">
      <c r="A47" s="27">
        <f t="shared" si="0"/>
        <v>37</v>
      </c>
      <c r="B47" s="40" t="s">
        <v>160</v>
      </c>
      <c r="C47" s="38" t="s">
        <v>177</v>
      </c>
      <c r="D47" s="41">
        <v>0</v>
      </c>
      <c r="E47" s="41">
        <v>9473628.8687260076</v>
      </c>
      <c r="F47" s="41">
        <v>1115191.5816057641</v>
      </c>
      <c r="G47" s="32"/>
    </row>
    <row r="48" spans="1:8">
      <c r="A48" s="2">
        <f t="shared" si="0"/>
        <v>38</v>
      </c>
      <c r="B48" s="22" t="s">
        <v>161</v>
      </c>
      <c r="C48" s="5" t="s">
        <v>178</v>
      </c>
      <c r="D48" s="23">
        <v>12288.900000000001</v>
      </c>
      <c r="E48" s="23">
        <v>0</v>
      </c>
      <c r="F48" s="23">
        <v>-19816.331796046055</v>
      </c>
      <c r="G48" s="16"/>
    </row>
    <row r="49" spans="1:11">
      <c r="A49" s="2">
        <f t="shared" si="0"/>
        <v>39</v>
      </c>
      <c r="B49" s="22" t="s">
        <v>162</v>
      </c>
      <c r="C49" s="5" t="s">
        <v>179</v>
      </c>
      <c r="D49" s="23">
        <v>-2123177.948587921</v>
      </c>
      <c r="E49" s="23">
        <v>-2260168.1927129664</v>
      </c>
      <c r="F49" s="23">
        <v>3157650.9667492411</v>
      </c>
      <c r="G49" s="16"/>
    </row>
    <row r="50" spans="1:11" s="30" customFormat="1" ht="10.5">
      <c r="A50" s="27">
        <f t="shared" si="0"/>
        <v>40</v>
      </c>
      <c r="B50" s="27" t="s">
        <v>163</v>
      </c>
      <c r="C50" s="30" t="s">
        <v>180</v>
      </c>
      <c r="D50" s="31">
        <v>139106</v>
      </c>
      <c r="E50" s="31">
        <v>-78</v>
      </c>
      <c r="F50" s="31">
        <v>-224323.04640887538</v>
      </c>
      <c r="G50" s="32"/>
    </row>
    <row r="51" spans="1:11">
      <c r="A51" s="2">
        <f t="shared" si="0"/>
        <v>41</v>
      </c>
      <c r="B51" s="2" t="s">
        <v>164</v>
      </c>
      <c r="C51" s="5" t="s">
        <v>181</v>
      </c>
      <c r="D51" s="23">
        <v>-182111.8</v>
      </c>
      <c r="E51" s="23">
        <v>0</v>
      </c>
      <c r="F51" s="23">
        <v>293662.3988131712</v>
      </c>
      <c r="G51" s="16"/>
    </row>
    <row r="52" spans="1:11">
      <c r="A52" s="2">
        <f t="shared" si="0"/>
        <v>42</v>
      </c>
      <c r="B52" s="22" t="s">
        <v>165</v>
      </c>
      <c r="C52" s="5" t="s">
        <v>182</v>
      </c>
      <c r="D52" s="24">
        <v>-1353.4772961368917</v>
      </c>
      <c r="E52" s="24">
        <v>0</v>
      </c>
      <c r="F52" s="24">
        <v>2182.5350664961002</v>
      </c>
      <c r="G52" s="16"/>
    </row>
    <row r="53" spans="1:11">
      <c r="A53" s="2">
        <f t="shared" si="0"/>
        <v>43</v>
      </c>
      <c r="B53" s="22"/>
      <c r="C53" s="14" t="s">
        <v>18</v>
      </c>
      <c r="D53" s="15">
        <f>SUM(D44:D52)</f>
        <v>-2370329.2396938195</v>
      </c>
      <c r="E53" s="15">
        <f>SUM(E44:E52)</f>
        <v>7213382.6760130413</v>
      </c>
      <c r="F53" s="15">
        <f>SUM(F44:F52)</f>
        <v>4671374.4880878059</v>
      </c>
      <c r="G53" s="16"/>
      <c r="H53" s="26"/>
    </row>
    <row r="54" spans="1:11">
      <c r="A54" s="2">
        <f t="shared" si="0"/>
        <v>44</v>
      </c>
      <c r="B54" s="22"/>
      <c r="C54" s="14"/>
      <c r="D54" s="15"/>
      <c r="E54" s="15"/>
      <c r="F54" s="15"/>
      <c r="G54" s="16"/>
      <c r="H54" s="26"/>
    </row>
    <row r="55" spans="1:11">
      <c r="A55" s="2">
        <f t="shared" si="0"/>
        <v>45</v>
      </c>
      <c r="B55" s="2" t="s">
        <v>144</v>
      </c>
      <c r="C55" s="5" t="s">
        <v>183</v>
      </c>
      <c r="D55" s="23">
        <v>0</v>
      </c>
      <c r="E55" s="23">
        <v>27838518.340090632</v>
      </c>
      <c r="F55" s="23">
        <v>3277021.0578685715</v>
      </c>
      <c r="G55" s="16"/>
    </row>
    <row r="56" spans="1:11">
      <c r="A56" s="2">
        <f t="shared" si="0"/>
        <v>46</v>
      </c>
      <c r="B56" s="22" t="s">
        <v>145</v>
      </c>
      <c r="C56" s="5" t="s">
        <v>184</v>
      </c>
      <c r="D56" s="23">
        <v>-434575.00931008649</v>
      </c>
      <c r="E56" s="23">
        <v>-849177.37670514849</v>
      </c>
      <c r="F56" s="23">
        <v>600807.98015062825</v>
      </c>
      <c r="G56" s="16"/>
    </row>
    <row r="57" spans="1:11">
      <c r="A57" s="2">
        <f t="shared" si="0"/>
        <v>47</v>
      </c>
      <c r="B57" s="22" t="s">
        <v>146</v>
      </c>
      <c r="C57" s="5" t="s">
        <v>185</v>
      </c>
      <c r="D57" s="23">
        <v>0</v>
      </c>
      <c r="E57" s="23">
        <v>-997744.69040887489</v>
      </c>
      <c r="F57" s="23">
        <v>-117449.87002910287</v>
      </c>
      <c r="G57" s="16"/>
      <c r="K57" s="5" t="s">
        <v>19</v>
      </c>
    </row>
    <row r="58" spans="1:11" s="30" customFormat="1" ht="10.5">
      <c r="A58" s="27">
        <f t="shared" si="0"/>
        <v>48</v>
      </c>
      <c r="B58" s="40" t="s">
        <v>147</v>
      </c>
      <c r="C58" s="38" t="s">
        <v>186</v>
      </c>
      <c r="D58" s="41">
        <v>-1209293.0299001893</v>
      </c>
      <c r="E58" s="41">
        <v>19113558.078025408</v>
      </c>
      <c r="F58" s="41">
        <v>4199991.5657690903</v>
      </c>
      <c r="G58" s="32"/>
    </row>
    <row r="59" spans="1:11">
      <c r="A59" s="2">
        <f t="shared" si="0"/>
        <v>49</v>
      </c>
      <c r="B59" s="36" t="s">
        <v>148</v>
      </c>
      <c r="C59" s="5" t="s">
        <v>187</v>
      </c>
      <c r="D59" s="23">
        <v>0</v>
      </c>
      <c r="E59" s="23">
        <v>-23631671.039700955</v>
      </c>
      <c r="F59" s="23">
        <v>-2781810.5361663005</v>
      </c>
      <c r="G59" s="16"/>
    </row>
    <row r="60" spans="1:11">
      <c r="A60" s="2">
        <f t="shared" si="0"/>
        <v>50</v>
      </c>
      <c r="B60" s="36" t="s">
        <v>149</v>
      </c>
      <c r="C60" s="5" t="s">
        <v>188</v>
      </c>
      <c r="D60" s="23">
        <v>17990.552800000001</v>
      </c>
      <c r="E60" s="23">
        <v>-342058.0861999988</v>
      </c>
      <c r="F60" s="23">
        <v>-69275.958803818343</v>
      </c>
      <c r="G60" s="16"/>
    </row>
    <row r="61" spans="1:11">
      <c r="A61" s="2">
        <f t="shared" si="0"/>
        <v>51</v>
      </c>
      <c r="B61" s="2" t="s">
        <v>150</v>
      </c>
      <c r="C61" s="5" t="s">
        <v>189</v>
      </c>
      <c r="D61" s="23">
        <v>2901.1499999999996</v>
      </c>
      <c r="E61" s="23">
        <v>-277123.73666666704</v>
      </c>
      <c r="F61" s="23">
        <v>-37299.936750841247</v>
      </c>
      <c r="G61" s="16"/>
    </row>
    <row r="62" spans="1:11">
      <c r="A62" s="2">
        <f t="shared" si="0"/>
        <v>52</v>
      </c>
      <c r="B62" s="2" t="s">
        <v>151</v>
      </c>
      <c r="C62" s="5" t="s">
        <v>97</v>
      </c>
      <c r="D62" s="23">
        <v>-2831.0099999999998</v>
      </c>
      <c r="E62" s="23">
        <v>-3272582.9608333334</v>
      </c>
      <c r="F62" s="23">
        <v>-380668.14935471554</v>
      </c>
      <c r="G62" s="16"/>
    </row>
    <row r="63" spans="1:11">
      <c r="A63" s="2">
        <f t="shared" si="0"/>
        <v>53</v>
      </c>
      <c r="B63" s="2" t="s">
        <v>152</v>
      </c>
      <c r="C63" s="5" t="s">
        <v>190</v>
      </c>
      <c r="D63" s="23">
        <v>0</v>
      </c>
      <c r="E63" s="23">
        <v>210870.414652334</v>
      </c>
      <c r="F63" s="23">
        <v>24822.685634889513</v>
      </c>
      <c r="G63" s="16"/>
    </row>
    <row r="64" spans="1:11">
      <c r="A64" s="2">
        <f t="shared" si="0"/>
        <v>54</v>
      </c>
      <c r="B64" s="22" t="s">
        <v>153</v>
      </c>
      <c r="C64" s="5" t="s">
        <v>191</v>
      </c>
      <c r="D64" s="23">
        <v>0</v>
      </c>
      <c r="E64" s="23">
        <v>23962204.101914421</v>
      </c>
      <c r="F64" s="23">
        <v>2820719.3527909061</v>
      </c>
      <c r="G64" s="16"/>
    </row>
    <row r="65" spans="1:8">
      <c r="A65" s="2">
        <f t="shared" si="0"/>
        <v>55</v>
      </c>
      <c r="B65" s="22" t="s">
        <v>154</v>
      </c>
      <c r="C65" s="5" t="s">
        <v>192</v>
      </c>
      <c r="D65" s="23">
        <v>0</v>
      </c>
      <c r="E65" s="23">
        <v>27245531.765168123</v>
      </c>
      <c r="F65" s="23">
        <v>3207217.4329301007</v>
      </c>
      <c r="G65" s="16"/>
    </row>
    <row r="66" spans="1:8">
      <c r="A66" s="2">
        <f t="shared" si="0"/>
        <v>56</v>
      </c>
      <c r="B66" s="22" t="s">
        <v>155</v>
      </c>
      <c r="C66" s="5" t="s">
        <v>193</v>
      </c>
      <c r="D66" s="23">
        <v>0</v>
      </c>
      <c r="E66" s="23">
        <v>-1861470</v>
      </c>
      <c r="F66" s="23">
        <v>-219123.60112232721</v>
      </c>
      <c r="G66" s="16"/>
    </row>
    <row r="67" spans="1:8">
      <c r="A67" s="2">
        <f t="shared" si="0"/>
        <v>57</v>
      </c>
      <c r="B67" s="22" t="s">
        <v>156</v>
      </c>
      <c r="C67" s="5" t="s">
        <v>194</v>
      </c>
      <c r="D67" s="24">
        <v>0</v>
      </c>
      <c r="E67" s="24">
        <v>3411203.0212035105</v>
      </c>
      <c r="F67" s="24">
        <v>401550.97324451938</v>
      </c>
      <c r="G67" s="16"/>
    </row>
    <row r="68" spans="1:8">
      <c r="A68" s="2">
        <f t="shared" si="0"/>
        <v>58</v>
      </c>
      <c r="B68" s="22"/>
      <c r="C68" s="14" t="s">
        <v>20</v>
      </c>
      <c r="D68" s="15">
        <f>SUM(D55:D67)</f>
        <v>-1625807.3464102759</v>
      </c>
      <c r="E68" s="15">
        <f>SUM(E55:E67)</f>
        <v>70550057.830539465</v>
      </c>
      <c r="F68" s="15">
        <f>SUM(F55:F67)</f>
        <v>10926502.996161601</v>
      </c>
      <c r="G68" s="17"/>
      <c r="H68" s="26"/>
    </row>
    <row r="69" spans="1:8">
      <c r="A69" s="2">
        <f t="shared" si="0"/>
        <v>59</v>
      </c>
      <c r="B69" s="22"/>
      <c r="C69" s="14"/>
      <c r="D69" s="15"/>
      <c r="E69" s="15"/>
      <c r="F69" s="15"/>
      <c r="G69" s="17"/>
      <c r="H69" s="26"/>
    </row>
    <row r="70" spans="1:8">
      <c r="A70" s="2">
        <f t="shared" si="0"/>
        <v>60</v>
      </c>
      <c r="D70" s="23"/>
      <c r="E70" s="23"/>
      <c r="F70" s="23"/>
      <c r="G70" s="17"/>
    </row>
    <row r="71" spans="1:8">
      <c r="A71" s="2">
        <f t="shared" si="0"/>
        <v>61</v>
      </c>
      <c r="D71" s="16"/>
      <c r="E71" s="16"/>
      <c r="F71" s="16"/>
      <c r="G71" s="17"/>
    </row>
    <row r="72" spans="1:8">
      <c r="A72" s="2">
        <f t="shared" si="0"/>
        <v>62</v>
      </c>
      <c r="C72" s="42" t="s">
        <v>21</v>
      </c>
      <c r="D72" s="35">
        <f>D17+D30+D35+D42+D53+D68</f>
        <v>894685.96218506107</v>
      </c>
      <c r="E72" s="35">
        <f>E17+E30+E35+E42+E53+E68</f>
        <v>45238483.216167048</v>
      </c>
      <c r="F72" s="35">
        <f>F17+F30+F35+F42+F53+F68</f>
        <v>3007598.6918768035</v>
      </c>
      <c r="G72" s="17"/>
      <c r="H72" s="26"/>
    </row>
    <row r="73" spans="1:8">
      <c r="A73" s="2">
        <f t="shared" si="0"/>
        <v>63</v>
      </c>
      <c r="C73" s="42"/>
      <c r="D73" s="35"/>
      <c r="E73" s="35"/>
      <c r="F73" s="35"/>
      <c r="G73" s="17"/>
    </row>
    <row r="74" spans="1:8" s="43" customFormat="1">
      <c r="A74" s="2">
        <f t="shared" si="0"/>
        <v>64</v>
      </c>
      <c r="C74" s="44" t="s">
        <v>22</v>
      </c>
      <c r="D74" s="44">
        <f>D8+D72</f>
        <v>54545642.962185062</v>
      </c>
      <c r="E74" s="44">
        <f>E8+E72</f>
        <v>826559549.21616709</v>
      </c>
      <c r="F74" s="44">
        <f>ROUNDUP(F8+F72,0)</f>
        <v>8466819</v>
      </c>
      <c r="G74" s="45"/>
    </row>
    <row r="75" spans="1:8">
      <c r="A75" s="2">
        <f t="shared" si="0"/>
        <v>65</v>
      </c>
      <c r="C75" s="42"/>
      <c r="D75" s="35"/>
      <c r="E75" s="35"/>
      <c r="F75" s="35"/>
      <c r="G75" s="17"/>
    </row>
    <row r="76" spans="1:8">
      <c r="A76" s="2">
        <f t="shared" si="0"/>
        <v>66</v>
      </c>
      <c r="C76" s="42"/>
      <c r="D76" s="35"/>
      <c r="E76" s="35"/>
      <c r="F76" s="35"/>
      <c r="G76" s="17"/>
    </row>
    <row r="77" spans="1:8">
      <c r="A77" s="2">
        <f t="shared" ref="A77:A79" si="3">A76+1</f>
        <v>67</v>
      </c>
      <c r="B77" s="6" t="s">
        <v>23</v>
      </c>
      <c r="G77" s="46"/>
    </row>
    <row r="78" spans="1:8">
      <c r="A78" s="2">
        <f t="shared" si="3"/>
        <v>68</v>
      </c>
      <c r="B78" s="6" t="s">
        <v>24</v>
      </c>
      <c r="G78" s="46"/>
    </row>
    <row r="79" spans="1:8">
      <c r="A79" s="2">
        <f t="shared" si="3"/>
        <v>69</v>
      </c>
      <c r="B79" s="6" t="s">
        <v>25</v>
      </c>
      <c r="G79" s="46"/>
    </row>
    <row r="80" spans="1:8">
      <c r="G80" s="46"/>
    </row>
    <row r="81" spans="7:7">
      <c r="G81" s="46"/>
    </row>
    <row r="82" spans="7:7">
      <c r="G82" s="46"/>
    </row>
    <row r="83" spans="7:7">
      <c r="G83" s="46"/>
    </row>
    <row r="84" spans="7:7">
      <c r="G84" s="46"/>
    </row>
    <row r="85" spans="7:7">
      <c r="G85" s="46"/>
    </row>
    <row r="86" spans="7:7">
      <c r="G86" s="46"/>
    </row>
    <row r="87" spans="7:7">
      <c r="G87" s="46"/>
    </row>
    <row r="88" spans="7:7">
      <c r="G88" s="46"/>
    </row>
    <row r="89" spans="7:7">
      <c r="G89" s="46"/>
    </row>
    <row r="90" spans="7:7">
      <c r="G90" s="46"/>
    </row>
    <row r="91" spans="7:7">
      <c r="G91" s="46"/>
    </row>
    <row r="92" spans="7:7">
      <c r="G92" s="46"/>
    </row>
    <row r="93" spans="7:7">
      <c r="G93" s="46"/>
    </row>
    <row r="94" spans="7:7">
      <c r="G94" s="46"/>
    </row>
    <row r="95" spans="7:7">
      <c r="G95" s="46"/>
    </row>
    <row r="96" spans="7:7">
      <c r="G96" s="46"/>
    </row>
    <row r="97" spans="7:7">
      <c r="G97" s="46"/>
    </row>
    <row r="98" spans="7:7">
      <c r="G98" s="46"/>
    </row>
  </sheetData>
  <mergeCells count="1">
    <mergeCell ref="A3:G4"/>
  </mergeCells>
  <pageMargins left="1" right="0.5" top="0.75" bottom="0.75" header="0.3" footer="0.3"/>
  <pageSetup scale="76" orientation="portrait" r:id="rId1"/>
  <headerFooter>
    <oddHeader>&amp;RExhibit No.__(SEM-7r)
Page &amp;P
Revised per BR No. 8, Q2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D99" sqref="D99"/>
    </sheetView>
  </sheetViews>
  <sheetFormatPr defaultRowHeight="11.25"/>
  <cols>
    <col min="1" max="1" width="3.42578125" style="49" customWidth="1"/>
    <col min="2" max="2" width="22.5703125" style="49" customWidth="1"/>
    <col min="3" max="3" width="12.28515625" style="49" customWidth="1"/>
    <col min="4" max="4" width="3.28515625" style="49" customWidth="1"/>
    <col min="5" max="5" width="12.7109375" style="49" customWidth="1"/>
    <col min="6" max="6" width="12.5703125" style="49" customWidth="1"/>
    <col min="7" max="7" width="12.42578125" style="49" customWidth="1"/>
    <col min="8" max="8" width="13" style="49" customWidth="1"/>
    <col min="9" max="9" width="12.85546875" style="49" customWidth="1"/>
    <col min="10" max="10" width="12.42578125" style="49" customWidth="1"/>
    <col min="11" max="11" width="11.85546875" style="49" customWidth="1"/>
    <col min="12" max="12" width="3" style="49" customWidth="1"/>
    <col min="13" max="13" width="12.7109375" style="49" customWidth="1"/>
    <col min="14" max="14" width="3.140625" style="49" customWidth="1"/>
    <col min="15" max="15" width="12.5703125" style="49" bestFit="1" customWidth="1"/>
    <col min="16" max="16" width="12.28515625" style="52" bestFit="1" customWidth="1"/>
    <col min="17" max="17" width="11.28515625" style="52" bestFit="1" customWidth="1"/>
    <col min="18" max="16384" width="9.140625" style="49"/>
  </cols>
  <sheetData>
    <row r="1" spans="1:17" ht="12">
      <c r="A1" s="47" t="s">
        <v>26</v>
      </c>
      <c r="B1" s="48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</row>
    <row r="2" spans="1:17" ht="12" customHeight="1">
      <c r="A2" s="53" t="s">
        <v>27</v>
      </c>
      <c r="B2" s="54"/>
      <c r="E2" s="50"/>
      <c r="F2" s="50"/>
      <c r="G2" s="50"/>
      <c r="H2" s="50"/>
      <c r="I2" s="50"/>
      <c r="J2" s="50"/>
      <c r="K2" s="50"/>
      <c r="L2" s="50"/>
      <c r="M2" s="50"/>
      <c r="N2" s="50"/>
      <c r="O2" s="55"/>
    </row>
    <row r="3" spans="1:17" ht="12" customHeight="1">
      <c r="A3" s="56" t="s">
        <v>28</v>
      </c>
      <c r="B3" s="56"/>
      <c r="C3" s="56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7" ht="12">
      <c r="A4" s="57" t="s">
        <v>29</v>
      </c>
      <c r="B4" s="48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7" ht="12.75">
      <c r="A5" s="58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7">
      <c r="A6" s="59"/>
      <c r="C6" s="60"/>
      <c r="D6" s="61"/>
      <c r="E6" s="62" t="s">
        <v>30</v>
      </c>
      <c r="F6" s="63"/>
      <c r="G6" s="63"/>
      <c r="H6" s="63"/>
      <c r="I6" s="63"/>
      <c r="J6" s="63"/>
      <c r="K6" s="63"/>
      <c r="L6" s="64"/>
      <c r="M6" s="63"/>
      <c r="O6" s="65"/>
      <c r="P6" s="66"/>
      <c r="Q6" s="66"/>
    </row>
    <row r="7" spans="1:17">
      <c r="C7" s="67"/>
      <c r="D7" s="68"/>
      <c r="E7" s="69"/>
      <c r="F7" s="64"/>
      <c r="G7" s="64"/>
      <c r="H7" s="64"/>
      <c r="I7" s="64"/>
      <c r="J7" s="64"/>
      <c r="K7" s="64"/>
      <c r="M7" s="70" t="s">
        <v>31</v>
      </c>
      <c r="P7" s="71"/>
    </row>
    <row r="8" spans="1:17">
      <c r="C8" s="70"/>
      <c r="D8" s="61"/>
      <c r="E8" s="70" t="s">
        <v>32</v>
      </c>
      <c r="F8" s="70" t="s">
        <v>33</v>
      </c>
      <c r="G8" s="70" t="s">
        <v>34</v>
      </c>
      <c r="H8" s="70" t="s">
        <v>35</v>
      </c>
      <c r="I8" s="70" t="s">
        <v>36</v>
      </c>
      <c r="J8" s="70" t="s">
        <v>37</v>
      </c>
      <c r="K8" s="70" t="s">
        <v>38</v>
      </c>
      <c r="L8" s="61"/>
      <c r="M8" s="70" t="s">
        <v>39</v>
      </c>
    </row>
    <row r="9" spans="1:17" ht="45">
      <c r="C9" s="72" t="s">
        <v>40</v>
      </c>
      <c r="D9" s="73"/>
      <c r="E9" s="72" t="s">
        <v>41</v>
      </c>
      <c r="F9" s="72" t="s">
        <v>42</v>
      </c>
      <c r="G9" s="72" t="s">
        <v>43</v>
      </c>
      <c r="H9" s="72" t="s">
        <v>44</v>
      </c>
      <c r="I9" s="72" t="s">
        <v>45</v>
      </c>
      <c r="J9" s="72" t="s">
        <v>46</v>
      </c>
      <c r="K9" s="72" t="s">
        <v>47</v>
      </c>
      <c r="L9" s="73"/>
      <c r="M9" s="72" t="s">
        <v>48</v>
      </c>
      <c r="O9" s="72" t="s">
        <v>49</v>
      </c>
      <c r="P9" s="74"/>
    </row>
    <row r="10" spans="1:17">
      <c r="A10" s="75">
        <v>1</v>
      </c>
      <c r="B10" s="75" t="s">
        <v>50</v>
      </c>
    </row>
    <row r="11" spans="1:17">
      <c r="A11" s="75">
        <v>2</v>
      </c>
      <c r="B11" s="75" t="s">
        <v>51</v>
      </c>
      <c r="C11" s="76">
        <v>336867108.14000005</v>
      </c>
      <c r="D11" s="77"/>
      <c r="E11" s="76">
        <v>-1194447.3509358577</v>
      </c>
      <c r="F11" s="76">
        <v>0</v>
      </c>
      <c r="G11" s="76">
        <v>-129744691.78404559</v>
      </c>
      <c r="H11" s="76">
        <v>0</v>
      </c>
      <c r="I11" s="76">
        <v>0</v>
      </c>
      <c r="J11" s="76">
        <v>0</v>
      </c>
      <c r="K11" s="76">
        <v>0</v>
      </c>
      <c r="M11" s="76">
        <f>SUM(E11:L11)</f>
        <v>-130939139.13498145</v>
      </c>
      <c r="O11" s="78">
        <f>+C11+M11</f>
        <v>205927969.00501859</v>
      </c>
      <c r="P11" s="79"/>
      <c r="Q11" s="79"/>
    </row>
    <row r="12" spans="1:17">
      <c r="A12" s="75">
        <v>3</v>
      </c>
      <c r="B12" s="75" t="s">
        <v>52</v>
      </c>
      <c r="C12" s="76">
        <v>0</v>
      </c>
      <c r="D12" s="77"/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M12" s="76">
        <f>SUM(E12:L12)</f>
        <v>0</v>
      </c>
      <c r="O12" s="78">
        <f>+C12+M12</f>
        <v>0</v>
      </c>
      <c r="P12" s="79"/>
      <c r="Q12" s="79"/>
    </row>
    <row r="13" spans="1:17">
      <c r="A13" s="75">
        <v>4</v>
      </c>
      <c r="B13" s="75" t="s">
        <v>53</v>
      </c>
      <c r="C13" s="76">
        <v>13422783.349006347</v>
      </c>
      <c r="D13" s="77"/>
      <c r="E13" s="76">
        <v>0</v>
      </c>
      <c r="F13" s="76">
        <v>0</v>
      </c>
      <c r="G13" s="76">
        <v>-13422783.349006347</v>
      </c>
      <c r="H13" s="76">
        <v>0</v>
      </c>
      <c r="I13" s="76">
        <v>0</v>
      </c>
      <c r="J13" s="76">
        <v>0</v>
      </c>
      <c r="K13" s="76">
        <v>0</v>
      </c>
      <c r="M13" s="76">
        <f>SUM(E13:L13)</f>
        <v>-13422783.349006347</v>
      </c>
      <c r="O13" s="78">
        <f>+C13+M13</f>
        <v>0</v>
      </c>
      <c r="P13" s="79"/>
      <c r="Q13" s="79"/>
    </row>
    <row r="14" spans="1:17">
      <c r="A14" s="75">
        <v>5</v>
      </c>
      <c r="B14" s="75" t="s">
        <v>54</v>
      </c>
      <c r="C14" s="76">
        <v>9740154.9270746019</v>
      </c>
      <c r="D14" s="77"/>
      <c r="E14" s="76">
        <v>-419728.77869743854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M14" s="76">
        <f>SUM(E14:L14)</f>
        <v>-419728.77869743854</v>
      </c>
      <c r="O14" s="78">
        <f>+C14+M14</f>
        <v>9320426.1483771633</v>
      </c>
      <c r="P14" s="79"/>
      <c r="Q14" s="79"/>
    </row>
    <row r="15" spans="1:17">
      <c r="A15" s="75">
        <v>6</v>
      </c>
      <c r="B15" s="75" t="s">
        <v>55</v>
      </c>
      <c r="C15" s="80">
        <f>SUM(C11:C14)</f>
        <v>360030046.41608101</v>
      </c>
      <c r="D15" s="81"/>
      <c r="E15" s="80">
        <f t="shared" ref="E15:O15" si="0">SUM(E11:E14)</f>
        <v>-1614176.1296332963</v>
      </c>
      <c r="F15" s="80">
        <f t="shared" si="0"/>
        <v>0</v>
      </c>
      <c r="G15" s="80">
        <f t="shared" si="0"/>
        <v>-143167475.13305193</v>
      </c>
      <c r="H15" s="80">
        <f t="shared" si="0"/>
        <v>0</v>
      </c>
      <c r="I15" s="80">
        <f t="shared" si="0"/>
        <v>0</v>
      </c>
      <c r="J15" s="80">
        <f t="shared" si="0"/>
        <v>0</v>
      </c>
      <c r="K15" s="80">
        <f t="shared" si="0"/>
        <v>0</v>
      </c>
      <c r="M15" s="80">
        <f t="shared" si="0"/>
        <v>-144781651.26268524</v>
      </c>
      <c r="O15" s="80">
        <f t="shared" si="0"/>
        <v>215248395.15339574</v>
      </c>
      <c r="P15" s="82"/>
      <c r="Q15" s="79"/>
    </row>
    <row r="16" spans="1:17" ht="12.75">
      <c r="A16" s="75">
        <v>7</v>
      </c>
      <c r="B16" s="75"/>
      <c r="C16" s="83"/>
      <c r="D16" s="77"/>
      <c r="E16" s="83"/>
      <c r="F16" s="83"/>
      <c r="G16" s="83"/>
      <c r="H16" s="83"/>
      <c r="I16" s="83"/>
      <c r="J16" s="83"/>
      <c r="K16" s="83"/>
      <c r="M16" s="83"/>
      <c r="Q16" s="79"/>
    </row>
    <row r="17" spans="1:17" ht="12.75">
      <c r="A17" s="75">
        <v>8</v>
      </c>
      <c r="B17" s="75" t="s">
        <v>56</v>
      </c>
      <c r="C17" s="83"/>
      <c r="D17" s="77"/>
      <c r="E17" s="83"/>
      <c r="F17" s="83"/>
      <c r="G17" s="83"/>
      <c r="H17" s="83"/>
      <c r="I17" s="83"/>
      <c r="J17" s="83"/>
      <c r="K17" s="83"/>
      <c r="M17" s="83"/>
      <c r="Q17" s="79"/>
    </row>
    <row r="18" spans="1:17">
      <c r="A18" s="75">
        <v>9</v>
      </c>
      <c r="B18" s="75" t="s">
        <v>57</v>
      </c>
      <c r="C18" s="76">
        <v>67493069.625004739</v>
      </c>
      <c r="D18" s="77"/>
      <c r="E18" s="76">
        <v>0</v>
      </c>
      <c r="F18" s="76">
        <v>-44771.998078540928</v>
      </c>
      <c r="G18" s="76">
        <v>-54252963.378233701</v>
      </c>
      <c r="H18" s="76">
        <v>0</v>
      </c>
      <c r="I18" s="76">
        <v>0</v>
      </c>
      <c r="J18" s="76">
        <v>0</v>
      </c>
      <c r="K18" s="76">
        <v>0</v>
      </c>
      <c r="M18" s="76">
        <f t="shared" ref="M18:M27" si="1">SUM(E18:L18)</f>
        <v>-54297735.376312241</v>
      </c>
      <c r="O18" s="78">
        <f t="shared" ref="O18:O27" si="2">+C18+M18</f>
        <v>13195334.248692498</v>
      </c>
      <c r="P18" s="79"/>
      <c r="Q18" s="79"/>
    </row>
    <row r="19" spans="1:17">
      <c r="A19" s="75">
        <v>10</v>
      </c>
      <c r="B19" s="75" t="s">
        <v>58</v>
      </c>
      <c r="C19" s="76">
        <v>0</v>
      </c>
      <c r="D19" s="77"/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M19" s="76">
        <f t="shared" si="1"/>
        <v>0</v>
      </c>
      <c r="O19" s="78">
        <f t="shared" si="2"/>
        <v>0</v>
      </c>
      <c r="P19" s="79"/>
      <c r="Q19" s="79"/>
    </row>
    <row r="20" spans="1:17">
      <c r="A20" s="84">
        <v>11</v>
      </c>
      <c r="B20" s="75" t="s">
        <v>59</v>
      </c>
      <c r="C20" s="76">
        <v>6641501.9046256552</v>
      </c>
      <c r="D20" s="77"/>
      <c r="E20" s="76">
        <v>0</v>
      </c>
      <c r="F20" s="76">
        <v>-18302.303785975622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M20" s="76">
        <f t="shared" si="1"/>
        <v>-18302.303785975622</v>
      </c>
      <c r="O20" s="78">
        <f t="shared" si="2"/>
        <v>6623199.6008396791</v>
      </c>
      <c r="P20" s="79"/>
      <c r="Q20" s="79"/>
    </row>
    <row r="21" spans="1:17">
      <c r="A21" s="75">
        <v>12</v>
      </c>
      <c r="B21" s="75" t="s">
        <v>60</v>
      </c>
      <c r="C21" s="76">
        <v>81408338.64987421</v>
      </c>
      <c r="D21" s="77"/>
      <c r="E21" s="76">
        <v>0</v>
      </c>
      <c r="F21" s="76">
        <v>251166.36242632859</v>
      </c>
      <c r="G21" s="76">
        <v>-71885056.373355865</v>
      </c>
      <c r="H21" s="76">
        <v>0</v>
      </c>
      <c r="I21" s="76">
        <v>0</v>
      </c>
      <c r="J21" s="76">
        <v>0</v>
      </c>
      <c r="K21" s="76">
        <v>0</v>
      </c>
      <c r="M21" s="76">
        <f t="shared" si="1"/>
        <v>-71633890.01092954</v>
      </c>
      <c r="O21" s="78">
        <f t="shared" si="2"/>
        <v>9774448.6389446706</v>
      </c>
      <c r="P21" s="79"/>
      <c r="Q21" s="79"/>
    </row>
    <row r="22" spans="1:17">
      <c r="A22" s="75">
        <v>13</v>
      </c>
      <c r="B22" s="75" t="s">
        <v>61</v>
      </c>
      <c r="C22" s="76">
        <v>31030201.420223527</v>
      </c>
      <c r="D22" s="77"/>
      <c r="E22" s="76">
        <v>-66703.305534297731</v>
      </c>
      <c r="F22" s="76">
        <v>-67019.932727201871</v>
      </c>
      <c r="G22" s="76">
        <v>-25477926.310266562</v>
      </c>
      <c r="H22" s="76">
        <v>0</v>
      </c>
      <c r="I22" s="76">
        <v>0</v>
      </c>
      <c r="J22" s="76">
        <v>0</v>
      </c>
      <c r="K22" s="76">
        <v>0</v>
      </c>
      <c r="M22" s="76">
        <f t="shared" si="1"/>
        <v>-25611649.54852806</v>
      </c>
      <c r="O22" s="78">
        <f t="shared" si="2"/>
        <v>5418551.8716954663</v>
      </c>
      <c r="P22" s="79"/>
      <c r="Q22" s="79"/>
    </row>
    <row r="23" spans="1:17">
      <c r="A23" s="75">
        <v>14</v>
      </c>
      <c r="B23" s="75" t="s">
        <v>62</v>
      </c>
      <c r="C23" s="76">
        <v>11025297.23046569</v>
      </c>
      <c r="D23" s="77"/>
      <c r="E23" s="76">
        <v>0</v>
      </c>
      <c r="F23" s="76">
        <v>31613.632301381789</v>
      </c>
      <c r="G23" s="76">
        <v>-890.46524939686265</v>
      </c>
      <c r="H23" s="76">
        <v>0</v>
      </c>
      <c r="I23" s="76">
        <v>0</v>
      </c>
      <c r="J23" s="76">
        <v>0</v>
      </c>
      <c r="K23" s="76">
        <v>0</v>
      </c>
      <c r="M23" s="76">
        <f t="shared" si="1"/>
        <v>30723.167051984925</v>
      </c>
      <c r="O23" s="78">
        <f t="shared" si="2"/>
        <v>11056020.397517674</v>
      </c>
      <c r="P23" s="79"/>
      <c r="Q23" s="79"/>
    </row>
    <row r="24" spans="1:17">
      <c r="A24" s="75">
        <v>15</v>
      </c>
      <c r="B24" s="75" t="s">
        <v>63</v>
      </c>
      <c r="C24" s="76">
        <v>5916883.6419783672</v>
      </c>
      <c r="D24" s="77"/>
      <c r="E24" s="76">
        <v>0</v>
      </c>
      <c r="F24" s="76">
        <v>389101.33251100057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M24" s="76">
        <f t="shared" si="1"/>
        <v>389101.33251100057</v>
      </c>
      <c r="O24" s="78">
        <f t="shared" si="2"/>
        <v>6305984.9744893676</v>
      </c>
      <c r="P24" s="79"/>
      <c r="Q24" s="79"/>
    </row>
    <row r="25" spans="1:17">
      <c r="A25" s="75">
        <v>16</v>
      </c>
      <c r="B25" s="75" t="s">
        <v>64</v>
      </c>
      <c r="C25" s="76">
        <v>12294037.056910256</v>
      </c>
      <c r="D25" s="77"/>
      <c r="E25" s="76">
        <v>0</v>
      </c>
      <c r="F25" s="76">
        <v>-11538556.356960556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M25" s="76">
        <f t="shared" si="1"/>
        <v>-11538556.356960556</v>
      </c>
      <c r="O25" s="78">
        <f t="shared" si="2"/>
        <v>755480.69994970039</v>
      </c>
      <c r="P25" s="79"/>
      <c r="Q25" s="79"/>
    </row>
    <row r="26" spans="1:17">
      <c r="A26" s="75">
        <v>17</v>
      </c>
      <c r="B26" s="75" t="s">
        <v>65</v>
      </c>
      <c r="C26" s="76">
        <v>0</v>
      </c>
      <c r="D26" s="77"/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M26" s="76">
        <f t="shared" si="1"/>
        <v>0</v>
      </c>
      <c r="O26" s="78">
        <f t="shared" si="2"/>
        <v>0</v>
      </c>
      <c r="P26" s="79"/>
      <c r="Q26" s="79"/>
    </row>
    <row r="27" spans="1:17">
      <c r="A27" s="75">
        <v>18</v>
      </c>
      <c r="B27" s="75" t="s">
        <v>66</v>
      </c>
      <c r="C27" s="76">
        <v>9604907.8661111332</v>
      </c>
      <c r="D27" s="77"/>
      <c r="E27" s="76">
        <v>0</v>
      </c>
      <c r="F27" s="76">
        <v>14292.365885631632</v>
      </c>
      <c r="G27" s="76">
        <v>-3743.7869890983466</v>
      </c>
      <c r="H27" s="76">
        <v>0</v>
      </c>
      <c r="I27" s="76">
        <v>0</v>
      </c>
      <c r="J27" s="76">
        <v>456621.70132740506</v>
      </c>
      <c r="K27" s="76">
        <v>0</v>
      </c>
      <c r="M27" s="85">
        <f t="shared" si="1"/>
        <v>467170.28022393835</v>
      </c>
      <c r="O27" s="78">
        <f t="shared" si="2"/>
        <v>10072078.146335071</v>
      </c>
      <c r="P27" s="79"/>
      <c r="Q27" s="79"/>
    </row>
    <row r="28" spans="1:17">
      <c r="A28" s="75">
        <v>19</v>
      </c>
      <c r="B28" s="75" t="s">
        <v>67</v>
      </c>
      <c r="C28" s="86">
        <f>SUM(C18:C27)</f>
        <v>225414237.39519355</v>
      </c>
      <c r="D28" s="81"/>
      <c r="E28" s="86">
        <f t="shared" ref="E28:K28" si="3">SUM(E18:E27)</f>
        <v>-66703.305534297731</v>
      </c>
      <c r="F28" s="86">
        <f t="shared" si="3"/>
        <v>-10982476.898427932</v>
      </c>
      <c r="G28" s="86">
        <f t="shared" si="3"/>
        <v>-151620580.3140946</v>
      </c>
      <c r="H28" s="86">
        <f t="shared" si="3"/>
        <v>0</v>
      </c>
      <c r="I28" s="86">
        <f t="shared" si="3"/>
        <v>0</v>
      </c>
      <c r="J28" s="86">
        <f t="shared" si="3"/>
        <v>456621.70132740506</v>
      </c>
      <c r="K28" s="86">
        <f t="shared" si="3"/>
        <v>0</v>
      </c>
      <c r="M28" s="78">
        <f>SUM(M18:M27)</f>
        <v>-162213138.81672949</v>
      </c>
      <c r="O28" s="86">
        <f>SUM(O18:O27)</f>
        <v>63201098.578464128</v>
      </c>
      <c r="P28" s="87"/>
      <c r="Q28" s="79"/>
    </row>
    <row r="29" spans="1:17">
      <c r="A29" s="75">
        <v>20</v>
      </c>
      <c r="B29" s="75" t="s">
        <v>68</v>
      </c>
      <c r="C29" s="76">
        <v>44144438.237186469</v>
      </c>
      <c r="D29" s="77"/>
      <c r="E29" s="76">
        <v>0</v>
      </c>
      <c r="F29" s="76">
        <v>-132826.15721941151</v>
      </c>
      <c r="G29" s="76">
        <v>-626873.45812471223</v>
      </c>
      <c r="H29" s="76">
        <v>10415430.793129239</v>
      </c>
      <c r="I29" s="76">
        <v>0</v>
      </c>
      <c r="J29" s="76">
        <v>1863914.5006556187</v>
      </c>
      <c r="K29" s="76">
        <v>0</v>
      </c>
      <c r="M29" s="76">
        <f t="shared" ref="M29:M36" si="4">SUM(E29:L29)</f>
        <v>11519645.678440735</v>
      </c>
      <c r="O29" s="78">
        <f t="shared" ref="O29:O36" si="5">+C29+M29</f>
        <v>55664083.915627204</v>
      </c>
      <c r="P29" s="79"/>
      <c r="Q29" s="79"/>
    </row>
    <row r="30" spans="1:17">
      <c r="A30" s="75">
        <v>21</v>
      </c>
      <c r="B30" s="75" t="s">
        <v>69</v>
      </c>
      <c r="C30" s="76">
        <v>4714285.0619194498</v>
      </c>
      <c r="D30" s="77"/>
      <c r="E30" s="76">
        <v>0</v>
      </c>
      <c r="F30" s="76">
        <v>0</v>
      </c>
      <c r="G30" s="76">
        <v>-214513.79200075401</v>
      </c>
      <c r="H30" s="76">
        <v>43669.238392610016</v>
      </c>
      <c r="I30" s="76">
        <v>0</v>
      </c>
      <c r="J30" s="76">
        <v>0</v>
      </c>
      <c r="K30" s="76">
        <v>0</v>
      </c>
      <c r="M30" s="76">
        <f t="shared" si="4"/>
        <v>-170844.55360814399</v>
      </c>
      <c r="O30" s="78">
        <f t="shared" si="5"/>
        <v>4543440.5083113061</v>
      </c>
      <c r="P30" s="79"/>
      <c r="Q30" s="79"/>
    </row>
    <row r="31" spans="1:17">
      <c r="A31" s="75">
        <v>22</v>
      </c>
      <c r="B31" s="75" t="s">
        <v>70</v>
      </c>
      <c r="C31" s="76">
        <v>21184678.272723794</v>
      </c>
      <c r="D31" s="77"/>
      <c r="E31" s="76">
        <v>0</v>
      </c>
      <c r="F31" s="76">
        <v>0</v>
      </c>
      <c r="G31" s="76">
        <v>-39453.368790903551</v>
      </c>
      <c r="H31" s="76">
        <v>0</v>
      </c>
      <c r="I31" s="76">
        <v>733151</v>
      </c>
      <c r="J31" s="76">
        <v>0</v>
      </c>
      <c r="K31" s="76">
        <v>0</v>
      </c>
      <c r="M31" s="76">
        <f t="shared" si="4"/>
        <v>693697.63120909641</v>
      </c>
      <c r="O31" s="78">
        <f t="shared" si="5"/>
        <v>21878375.903932892</v>
      </c>
      <c r="P31" s="79"/>
      <c r="Q31" s="79"/>
    </row>
    <row r="32" spans="1:17">
      <c r="A32" s="75">
        <v>23</v>
      </c>
      <c r="B32" s="75" t="s">
        <v>71</v>
      </c>
      <c r="C32" s="76">
        <v>8322674.5350748543</v>
      </c>
      <c r="D32" s="77"/>
      <c r="E32" s="76">
        <v>-541624.09009727521</v>
      </c>
      <c r="F32" s="76">
        <v>3886412.1917600613</v>
      </c>
      <c r="G32" s="76">
        <v>3110031.5428692917</v>
      </c>
      <c r="H32" s="76">
        <v>-559529.21680439636</v>
      </c>
      <c r="I32" s="76">
        <v>-346893.70889410109</v>
      </c>
      <c r="J32" s="76">
        <v>-655026.8131853434</v>
      </c>
      <c r="K32" s="76">
        <v>0</v>
      </c>
      <c r="M32" s="76">
        <f t="shared" si="4"/>
        <v>4893369.9056482371</v>
      </c>
      <c r="O32" s="78">
        <f t="shared" si="5"/>
        <v>13216044.440723091</v>
      </c>
      <c r="P32" s="79"/>
      <c r="Q32" s="79"/>
    </row>
    <row r="33" spans="1:17">
      <c r="A33" s="75">
        <v>24</v>
      </c>
      <c r="B33" s="75" t="s">
        <v>72</v>
      </c>
      <c r="C33" s="76">
        <v>0</v>
      </c>
      <c r="D33" s="77"/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M33" s="76">
        <f t="shared" si="4"/>
        <v>0</v>
      </c>
      <c r="O33" s="78">
        <f t="shared" si="5"/>
        <v>0</v>
      </c>
      <c r="P33" s="79"/>
      <c r="Q33" s="79"/>
    </row>
    <row r="34" spans="1:17">
      <c r="A34" s="75">
        <v>25</v>
      </c>
      <c r="B34" s="75" t="s">
        <v>73</v>
      </c>
      <c r="C34" s="76">
        <v>2604140.9961164803</v>
      </c>
      <c r="D34" s="77"/>
      <c r="E34" s="76">
        <v>1144.080802423865</v>
      </c>
      <c r="F34" s="76">
        <v>0</v>
      </c>
      <c r="G34" s="76">
        <v>150268.27170724195</v>
      </c>
      <c r="H34" s="76">
        <v>-3045718.5772519996</v>
      </c>
      <c r="I34" s="76">
        <v>1984071.948587921</v>
      </c>
      <c r="J34" s="76">
        <v>-44057.442387404648</v>
      </c>
      <c r="K34" s="76">
        <v>0</v>
      </c>
      <c r="M34" s="76">
        <f t="shared" si="4"/>
        <v>-954291.71854181751</v>
      </c>
      <c r="O34" s="78">
        <f t="shared" si="5"/>
        <v>1649849.2775746628</v>
      </c>
      <c r="P34" s="79"/>
      <c r="Q34" s="79"/>
    </row>
    <row r="35" spans="1:17">
      <c r="A35" s="75">
        <v>26</v>
      </c>
      <c r="B35" s="75" t="s">
        <v>74</v>
      </c>
      <c r="C35" s="76">
        <v>0</v>
      </c>
      <c r="D35" s="77"/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M35" s="76">
        <f t="shared" si="4"/>
        <v>0</v>
      </c>
      <c r="O35" s="78">
        <f t="shared" si="5"/>
        <v>0</v>
      </c>
      <c r="P35" s="79"/>
      <c r="Q35" s="79"/>
    </row>
    <row r="36" spans="1:17">
      <c r="A36" s="75">
        <v>27</v>
      </c>
      <c r="B36" s="75" t="s">
        <v>75</v>
      </c>
      <c r="C36" s="76">
        <v>-5364.6304304254782</v>
      </c>
      <c r="D36" s="77"/>
      <c r="E36" s="76">
        <v>-2990.0331507862261</v>
      </c>
      <c r="F36" s="76">
        <v>11268.222047166806</v>
      </c>
      <c r="G36" s="76">
        <v>0</v>
      </c>
      <c r="H36" s="76">
        <v>0</v>
      </c>
      <c r="I36" s="76">
        <v>0</v>
      </c>
      <c r="J36" s="76">
        <v>4355.3999999999996</v>
      </c>
      <c r="K36" s="76">
        <v>0</v>
      </c>
      <c r="M36" s="76">
        <f t="shared" si="4"/>
        <v>12633.588896380579</v>
      </c>
      <c r="O36" s="78">
        <f t="shared" si="5"/>
        <v>7268.958465955101</v>
      </c>
      <c r="P36" s="79"/>
      <c r="Q36" s="79"/>
    </row>
    <row r="37" spans="1:17">
      <c r="A37" s="75">
        <v>28</v>
      </c>
      <c r="B37" s="75" t="s">
        <v>76</v>
      </c>
      <c r="C37" s="88">
        <f>SUM(C28:C36)</f>
        <v>306379089.86778414</v>
      </c>
      <c r="D37" s="81"/>
      <c r="E37" s="88">
        <f t="shared" ref="E37:K37" si="6">SUM(E28:E36)</f>
        <v>-610173.34797993524</v>
      </c>
      <c r="F37" s="88">
        <f t="shared" si="6"/>
        <v>-7217622.6418401152</v>
      </c>
      <c r="G37" s="88">
        <f t="shared" si="6"/>
        <v>-149241121.11843443</v>
      </c>
      <c r="H37" s="88">
        <f t="shared" si="6"/>
        <v>6853852.2374654533</v>
      </c>
      <c r="I37" s="88">
        <f t="shared" si="6"/>
        <v>2370329.23969382</v>
      </c>
      <c r="J37" s="88">
        <f t="shared" si="6"/>
        <v>1625807.3464102757</v>
      </c>
      <c r="K37" s="88">
        <f t="shared" si="6"/>
        <v>0</v>
      </c>
      <c r="M37" s="88">
        <f>SUM(M28:M36)</f>
        <v>-146218928.28468499</v>
      </c>
      <c r="O37" s="88">
        <f>SUM(O28:O36)</f>
        <v>160160161.58309925</v>
      </c>
      <c r="P37" s="87"/>
      <c r="Q37" s="79"/>
    </row>
    <row r="38" spans="1:17" ht="12.75">
      <c r="A38" s="75">
        <v>29</v>
      </c>
      <c r="B38" s="75"/>
      <c r="C38" s="83"/>
      <c r="D38" s="77"/>
      <c r="E38" s="83"/>
      <c r="F38" s="83"/>
      <c r="G38" s="83"/>
      <c r="H38" s="83"/>
      <c r="I38" s="83"/>
      <c r="J38" s="83"/>
      <c r="K38" s="83"/>
      <c r="M38" s="83"/>
      <c r="O38" s="77"/>
      <c r="P38" s="87"/>
      <c r="Q38" s="79"/>
    </row>
    <row r="39" spans="1:17" ht="12" thickBot="1">
      <c r="A39" s="75">
        <v>30</v>
      </c>
      <c r="B39" s="89" t="s">
        <v>77</v>
      </c>
      <c r="C39" s="90">
        <f>C15-C37</f>
        <v>53650956.548296869</v>
      </c>
      <c r="D39" s="91"/>
      <c r="E39" s="90">
        <f t="shared" ref="E39:K39" si="7">E15-E37</f>
        <v>-1004002.781653361</v>
      </c>
      <c r="F39" s="90">
        <f t="shared" si="7"/>
        <v>7217622.6418401152</v>
      </c>
      <c r="G39" s="90">
        <f t="shared" si="7"/>
        <v>6073645.9853824973</v>
      </c>
      <c r="H39" s="90">
        <f t="shared" si="7"/>
        <v>-6853852.2374654533</v>
      </c>
      <c r="I39" s="90">
        <f t="shared" si="7"/>
        <v>-2370329.23969382</v>
      </c>
      <c r="J39" s="90">
        <f t="shared" si="7"/>
        <v>-1625807.3464102757</v>
      </c>
      <c r="K39" s="90">
        <f t="shared" si="7"/>
        <v>0</v>
      </c>
      <c r="M39" s="90">
        <f>M15-M37</f>
        <v>1437277.0219997466</v>
      </c>
      <c r="O39" s="90">
        <f>O15-O37</f>
        <v>55088233.570296496</v>
      </c>
      <c r="P39" s="92"/>
      <c r="Q39" s="79"/>
    </row>
    <row r="40" spans="1:17" ht="13.5" thickTop="1">
      <c r="A40" s="75">
        <v>31</v>
      </c>
      <c r="B40" s="75"/>
      <c r="C40" s="83"/>
      <c r="D40" s="77"/>
      <c r="E40" s="83"/>
      <c r="F40" s="83"/>
      <c r="G40" s="83"/>
      <c r="H40" s="83"/>
      <c r="I40" s="83"/>
      <c r="J40" s="83"/>
      <c r="K40" s="83"/>
      <c r="M40" s="83"/>
      <c r="Q40" s="79"/>
    </row>
    <row r="41" spans="1:17" ht="12.75">
      <c r="A41" s="75">
        <v>32</v>
      </c>
      <c r="B41" s="75" t="s">
        <v>78</v>
      </c>
      <c r="C41" s="83"/>
      <c r="D41" s="77"/>
      <c r="E41" s="83"/>
      <c r="F41" s="83"/>
      <c r="G41" s="83"/>
      <c r="H41" s="83"/>
      <c r="I41" s="83"/>
      <c r="J41" s="83"/>
      <c r="K41" s="83"/>
      <c r="M41" s="83"/>
      <c r="Q41" s="79"/>
    </row>
    <row r="42" spans="1:17">
      <c r="A42" s="75">
        <v>33</v>
      </c>
      <c r="B42" s="75" t="s">
        <v>79</v>
      </c>
      <c r="C42" s="76">
        <v>1711240085.3938811</v>
      </c>
      <c r="D42" s="77"/>
      <c r="E42" s="76">
        <v>0</v>
      </c>
      <c r="F42" s="76">
        <v>0</v>
      </c>
      <c r="G42" s="76">
        <v>-29983300.017566085</v>
      </c>
      <c r="H42" s="76">
        <v>0</v>
      </c>
      <c r="I42" s="76">
        <v>0</v>
      </c>
      <c r="J42" s="76">
        <v>126585157.70544939</v>
      </c>
      <c r="K42" s="76">
        <v>0</v>
      </c>
      <c r="M42" s="76">
        <f t="shared" ref="M42:M52" si="8">SUM(E42:L42)</f>
        <v>96601857.687883303</v>
      </c>
      <c r="O42" s="78">
        <f t="shared" ref="O42:O52" si="9">+C42+M42</f>
        <v>1807841943.0817645</v>
      </c>
      <c r="P42" s="79"/>
      <c r="Q42" s="79"/>
    </row>
    <row r="43" spans="1:17">
      <c r="A43" s="75">
        <v>34</v>
      </c>
      <c r="B43" s="75" t="s">
        <v>80</v>
      </c>
      <c r="C43" s="76">
        <v>424723.12068458879</v>
      </c>
      <c r="D43" s="77"/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M43" s="76">
        <f t="shared" si="8"/>
        <v>0</v>
      </c>
      <c r="O43" s="78">
        <f t="shared" si="9"/>
        <v>424723.12068458879</v>
      </c>
      <c r="P43" s="79"/>
      <c r="Q43" s="79"/>
    </row>
    <row r="44" spans="1:17">
      <c r="A44" s="75">
        <v>35</v>
      </c>
      <c r="B44" s="75" t="s">
        <v>81</v>
      </c>
      <c r="C44" s="76">
        <v>10635420.854123365</v>
      </c>
      <c r="D44" s="77"/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-10238299.842597498</v>
      </c>
      <c r="K44" s="76">
        <v>0</v>
      </c>
      <c r="M44" s="76">
        <f t="shared" si="8"/>
        <v>-10238299.842597498</v>
      </c>
      <c r="O44" s="78">
        <f t="shared" si="9"/>
        <v>397121.01152586751</v>
      </c>
      <c r="P44" s="79"/>
      <c r="Q44" s="79"/>
    </row>
    <row r="45" spans="1:17">
      <c r="A45" s="75">
        <v>36</v>
      </c>
      <c r="B45" s="75" t="s">
        <v>82</v>
      </c>
      <c r="C45" s="76">
        <v>0</v>
      </c>
      <c r="D45" s="77"/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M45" s="76">
        <f t="shared" si="8"/>
        <v>0</v>
      </c>
      <c r="O45" s="78">
        <f t="shared" si="9"/>
        <v>0</v>
      </c>
      <c r="P45" s="79"/>
      <c r="Q45" s="79"/>
    </row>
    <row r="46" spans="1:17">
      <c r="A46" s="75">
        <v>37</v>
      </c>
      <c r="B46" s="75" t="s">
        <v>83</v>
      </c>
      <c r="C46" s="76">
        <v>0</v>
      </c>
      <c r="D46" s="77"/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M46" s="76">
        <f t="shared" si="8"/>
        <v>0</v>
      </c>
      <c r="O46" s="78">
        <f t="shared" si="9"/>
        <v>0</v>
      </c>
      <c r="P46" s="79"/>
      <c r="Q46" s="79"/>
    </row>
    <row r="47" spans="1:17">
      <c r="A47" s="75">
        <v>38</v>
      </c>
      <c r="B47" s="75" t="s">
        <v>84</v>
      </c>
      <c r="C47" s="76">
        <v>1753736.5702900267</v>
      </c>
      <c r="D47" s="77"/>
      <c r="E47" s="76">
        <v>0</v>
      </c>
      <c r="F47" s="76">
        <v>0</v>
      </c>
      <c r="G47" s="76">
        <v>0</v>
      </c>
      <c r="H47" s="76">
        <v>0</v>
      </c>
      <c r="I47" s="76">
        <v>0</v>
      </c>
      <c r="J47" s="76">
        <v>-1753736.570290029</v>
      </c>
      <c r="K47" s="76">
        <v>0</v>
      </c>
      <c r="M47" s="76">
        <f t="shared" si="8"/>
        <v>-1753736.570290029</v>
      </c>
      <c r="O47" s="78">
        <f t="shared" si="9"/>
        <v>-2.3283064365386963E-9</v>
      </c>
      <c r="P47" s="79"/>
      <c r="Q47" s="79"/>
    </row>
    <row r="48" spans="1:17">
      <c r="A48" s="75">
        <v>39</v>
      </c>
      <c r="B48" s="75" t="s">
        <v>85</v>
      </c>
      <c r="C48" s="76">
        <v>6572936.1934076017</v>
      </c>
      <c r="D48" s="77"/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-6572936.1934075933</v>
      </c>
      <c r="K48" s="76">
        <v>0</v>
      </c>
      <c r="M48" s="76">
        <f t="shared" si="8"/>
        <v>-6572936.1934075933</v>
      </c>
      <c r="O48" s="78">
        <f t="shared" si="9"/>
        <v>8.3819031715393066E-9</v>
      </c>
      <c r="P48" s="79"/>
      <c r="Q48" s="79"/>
    </row>
    <row r="49" spans="1:17">
      <c r="A49" s="75">
        <v>40</v>
      </c>
      <c r="B49" s="75" t="s">
        <v>86</v>
      </c>
      <c r="C49" s="76">
        <v>7344633.7670999551</v>
      </c>
      <c r="D49" s="77"/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-7344633.7669979073</v>
      </c>
      <c r="K49" s="76">
        <v>0</v>
      </c>
      <c r="M49" s="76">
        <f t="shared" si="8"/>
        <v>-7344633.7669979073</v>
      </c>
      <c r="O49" s="78">
        <f t="shared" si="9"/>
        <v>1.0204780846834183E-4</v>
      </c>
      <c r="P49" s="79"/>
      <c r="Q49" s="79"/>
    </row>
    <row r="50" spans="1:17">
      <c r="A50" s="75">
        <v>41</v>
      </c>
      <c r="B50" s="75" t="s">
        <v>87</v>
      </c>
      <c r="C50" s="76">
        <v>2150960.3261214476</v>
      </c>
      <c r="D50" s="77"/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21811243.775793083</v>
      </c>
      <c r="K50" s="76">
        <v>0</v>
      </c>
      <c r="M50" s="76">
        <f t="shared" si="8"/>
        <v>21811243.775793083</v>
      </c>
      <c r="O50" s="78">
        <f t="shared" si="9"/>
        <v>23962204.101914532</v>
      </c>
      <c r="P50" s="79"/>
      <c r="Q50" s="79"/>
    </row>
    <row r="51" spans="1:17">
      <c r="A51" s="75">
        <v>42</v>
      </c>
      <c r="B51" s="75" t="s">
        <v>88</v>
      </c>
      <c r="C51" s="76">
        <v>1840889.6506300655</v>
      </c>
      <c r="D51" s="77"/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M51" s="76">
        <f t="shared" si="8"/>
        <v>0</v>
      </c>
      <c r="O51" s="78">
        <f t="shared" si="9"/>
        <v>1840889.6506300655</v>
      </c>
      <c r="P51" s="79"/>
      <c r="Q51" s="79"/>
    </row>
    <row r="52" spans="1:17">
      <c r="A52" s="75">
        <v>43</v>
      </c>
      <c r="B52" s="75" t="s">
        <v>89</v>
      </c>
      <c r="C52" s="76">
        <v>0</v>
      </c>
      <c r="D52" s="77"/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M52" s="76">
        <f t="shared" si="8"/>
        <v>0</v>
      </c>
      <c r="O52" s="78">
        <f t="shared" si="9"/>
        <v>0</v>
      </c>
      <c r="P52" s="79"/>
      <c r="Q52" s="79"/>
    </row>
    <row r="53" spans="1:17">
      <c r="A53" s="75">
        <v>44</v>
      </c>
      <c r="B53" s="75" t="s">
        <v>90</v>
      </c>
      <c r="C53" s="88">
        <f>SUM(C42:C52)</f>
        <v>1741963385.8762379</v>
      </c>
      <c r="D53" s="81"/>
      <c r="E53" s="88">
        <f t="shared" ref="E53:K53" si="10">SUM(E42:E52)</f>
        <v>0</v>
      </c>
      <c r="F53" s="88">
        <f t="shared" si="10"/>
        <v>0</v>
      </c>
      <c r="G53" s="88">
        <f t="shared" si="10"/>
        <v>-29983300.017566085</v>
      </c>
      <c r="H53" s="88">
        <f t="shared" si="10"/>
        <v>0</v>
      </c>
      <c r="I53" s="88">
        <f t="shared" si="10"/>
        <v>0</v>
      </c>
      <c r="J53" s="88">
        <f t="shared" si="10"/>
        <v>122486795.10794944</v>
      </c>
      <c r="K53" s="88">
        <f t="shared" si="10"/>
        <v>0</v>
      </c>
      <c r="M53" s="88">
        <f>SUM(M42:M52)</f>
        <v>92503495.090383351</v>
      </c>
      <c r="O53" s="88">
        <f>SUM(O42:O52)</f>
        <v>1834466880.9666216</v>
      </c>
      <c r="P53" s="87"/>
      <c r="Q53" s="79"/>
    </row>
    <row r="54" spans="1:17" ht="12.75">
      <c r="A54" s="75">
        <v>45</v>
      </c>
      <c r="B54" s="75"/>
      <c r="C54" s="83"/>
      <c r="D54" s="77"/>
      <c r="E54" s="83"/>
      <c r="F54" s="83"/>
      <c r="G54" s="83"/>
      <c r="H54" s="83"/>
      <c r="I54" s="83"/>
      <c r="J54" s="83"/>
      <c r="K54" s="83"/>
      <c r="M54" s="83"/>
      <c r="Q54" s="79"/>
    </row>
    <row r="55" spans="1:17" ht="12.75">
      <c r="A55" s="75">
        <v>46</v>
      </c>
      <c r="B55" s="75" t="s">
        <v>91</v>
      </c>
      <c r="C55" s="83"/>
      <c r="D55" s="77"/>
      <c r="E55" s="83"/>
      <c r="F55" s="83"/>
      <c r="G55" s="83"/>
      <c r="H55" s="83"/>
      <c r="I55" s="83"/>
      <c r="J55" s="83"/>
      <c r="K55" s="83"/>
      <c r="M55" s="83"/>
      <c r="Q55" s="79"/>
    </row>
    <row r="56" spans="1:17">
      <c r="A56" s="75">
        <v>47</v>
      </c>
      <c r="B56" s="75" t="s">
        <v>92</v>
      </c>
      <c r="C56" s="76">
        <v>-650698308.82029295</v>
      </c>
      <c r="D56" s="77"/>
      <c r="E56" s="76">
        <v>0</v>
      </c>
      <c r="F56" s="76">
        <v>0</v>
      </c>
      <c r="G56" s="76">
        <v>19141690.869982373</v>
      </c>
      <c r="H56" s="76">
        <v>-23373369.834229156</v>
      </c>
      <c r="I56" s="76">
        <v>0</v>
      </c>
      <c r="J56" s="76">
        <v>-45824788.07859429</v>
      </c>
      <c r="K56" s="76">
        <v>0</v>
      </c>
      <c r="M56" s="76">
        <f t="shared" ref="M56:M62" si="11">SUM(E56:L56)</f>
        <v>-50056467.042841077</v>
      </c>
      <c r="O56" s="78">
        <f t="shared" ref="O56:O63" si="12">+C56+M56</f>
        <v>-700754775.86313403</v>
      </c>
      <c r="P56" s="79"/>
      <c r="Q56" s="79"/>
    </row>
    <row r="57" spans="1:17">
      <c r="A57" s="75">
        <v>48</v>
      </c>
      <c r="B57" s="75" t="s">
        <v>93</v>
      </c>
      <c r="C57" s="76">
        <v>-51041926.793432266</v>
      </c>
      <c r="D57" s="77"/>
      <c r="E57" s="76">
        <v>0</v>
      </c>
      <c r="F57" s="76">
        <v>0</v>
      </c>
      <c r="G57" s="76">
        <v>214480.39817537356</v>
      </c>
      <c r="H57" s="76">
        <v>-1914754.18017217</v>
      </c>
      <c r="I57" s="76">
        <v>0</v>
      </c>
      <c r="J57" s="76">
        <v>0</v>
      </c>
      <c r="K57" s="76">
        <v>0</v>
      </c>
      <c r="M57" s="76">
        <f t="shared" si="11"/>
        <v>-1700273.7819967964</v>
      </c>
      <c r="O57" s="78">
        <f t="shared" si="12"/>
        <v>-52742200.57542906</v>
      </c>
      <c r="P57" s="79"/>
      <c r="Q57" s="79"/>
    </row>
    <row r="58" spans="1:17">
      <c r="A58" s="75">
        <v>49</v>
      </c>
      <c r="B58" s="75" t="s">
        <v>94</v>
      </c>
      <c r="C58" s="76">
        <v>-254566534.07067332</v>
      </c>
      <c r="D58" s="77"/>
      <c r="E58" s="76">
        <v>1006.2492431296201</v>
      </c>
      <c r="F58" s="76">
        <v>0</v>
      </c>
      <c r="G58" s="76">
        <v>1590607.3073382801</v>
      </c>
      <c r="H58" s="76">
        <v>1800921.9515361125</v>
      </c>
      <c r="I58" s="76">
        <v>7213382.6760130413</v>
      </c>
      <c r="J58" s="76">
        <v>-2746050.2435169835</v>
      </c>
      <c r="K58" s="76">
        <v>0</v>
      </c>
      <c r="M58" s="76">
        <f t="shared" si="11"/>
        <v>7859867.9406135809</v>
      </c>
      <c r="O58" s="78">
        <f t="shared" si="12"/>
        <v>-246706666.13005975</v>
      </c>
      <c r="P58" s="79"/>
      <c r="Q58" s="79"/>
    </row>
    <row r="59" spans="1:17">
      <c r="A59" s="75">
        <v>50</v>
      </c>
      <c r="B59" s="75" t="s">
        <v>95</v>
      </c>
      <c r="C59" s="76">
        <v>-107191.8185347151</v>
      </c>
      <c r="D59" s="77"/>
      <c r="E59" s="76">
        <v>0</v>
      </c>
      <c r="F59" s="76">
        <v>0</v>
      </c>
      <c r="G59" s="76">
        <v>411.4212</v>
      </c>
      <c r="H59" s="76">
        <v>0</v>
      </c>
      <c r="I59" s="76">
        <v>0</v>
      </c>
      <c r="J59" s="76">
        <v>0</v>
      </c>
      <c r="K59" s="76">
        <v>0</v>
      </c>
      <c r="M59" s="76">
        <f t="shared" si="11"/>
        <v>411.4212</v>
      </c>
      <c r="O59" s="78">
        <f t="shared" si="12"/>
        <v>-106780.3973347151</v>
      </c>
      <c r="P59" s="79"/>
      <c r="Q59" s="79"/>
    </row>
    <row r="60" spans="1:17">
      <c r="A60" s="75">
        <v>51</v>
      </c>
      <c r="B60" s="75" t="s">
        <v>96</v>
      </c>
      <c r="C60" s="76">
        <v>25234.829429069712</v>
      </c>
      <c r="D60" s="77"/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-997744.69040887489</v>
      </c>
      <c r="K60" s="76">
        <v>0</v>
      </c>
      <c r="M60" s="76">
        <f t="shared" si="11"/>
        <v>-997744.69040887489</v>
      </c>
      <c r="O60" s="78">
        <f t="shared" si="12"/>
        <v>-972509.86097980512</v>
      </c>
      <c r="P60" s="79"/>
      <c r="Q60" s="79"/>
    </row>
    <row r="61" spans="1:17">
      <c r="A61" s="75">
        <v>52</v>
      </c>
      <c r="B61" s="75" t="s">
        <v>97</v>
      </c>
      <c r="C61" s="76">
        <v>0</v>
      </c>
      <c r="D61" s="77"/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-3272582.9608333334</v>
      </c>
      <c r="K61" s="76">
        <v>0</v>
      </c>
      <c r="M61" s="76">
        <f t="shared" si="11"/>
        <v>-3272582.9608333334</v>
      </c>
      <c r="O61" s="78">
        <f t="shared" si="12"/>
        <v>-3272582.9608333334</v>
      </c>
      <c r="P61" s="79"/>
      <c r="Q61" s="79"/>
    </row>
    <row r="62" spans="1:17">
      <c r="A62" s="75">
        <v>53</v>
      </c>
      <c r="B62" s="75" t="s">
        <v>98</v>
      </c>
      <c r="C62" s="76">
        <v>-4253592.7154492997</v>
      </c>
      <c r="D62" s="77"/>
      <c r="E62" s="76">
        <v>-2651.4558933258854</v>
      </c>
      <c r="F62" s="76">
        <v>0</v>
      </c>
      <c r="G62" s="76">
        <v>0</v>
      </c>
      <c r="H62" s="76">
        <v>0</v>
      </c>
      <c r="I62" s="76">
        <v>0</v>
      </c>
      <c r="J62" s="76">
        <v>904428.69594348688</v>
      </c>
      <c r="K62" s="76">
        <v>0</v>
      </c>
      <c r="M62" s="76">
        <f t="shared" si="11"/>
        <v>901777.24005016102</v>
      </c>
      <c r="O62" s="78">
        <f t="shared" si="12"/>
        <v>-3351815.4753991384</v>
      </c>
      <c r="P62" s="79"/>
      <c r="Q62" s="79"/>
    </row>
    <row r="63" spans="1:17" ht="12.75">
      <c r="A63" s="75">
        <v>54</v>
      </c>
      <c r="B63" s="75"/>
      <c r="C63" s="83"/>
      <c r="D63" s="77"/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M63" s="83"/>
      <c r="O63" s="78">
        <f t="shared" si="12"/>
        <v>0</v>
      </c>
      <c r="P63" s="79"/>
      <c r="Q63" s="79"/>
    </row>
    <row r="64" spans="1:17">
      <c r="A64" s="75">
        <v>55</v>
      </c>
      <c r="B64" s="75" t="s">
        <v>99</v>
      </c>
      <c r="C64" s="88">
        <f>SUM(C56:C63)</f>
        <v>-960642319.38895357</v>
      </c>
      <c r="D64" s="81"/>
      <c r="E64" s="88">
        <f t="shared" ref="E64:K64" si="13">SUM(E56:E63)</f>
        <v>-1645.2066501962654</v>
      </c>
      <c r="F64" s="88">
        <f t="shared" si="13"/>
        <v>0</v>
      </c>
      <c r="G64" s="88">
        <f t="shared" si="13"/>
        <v>20947189.996696025</v>
      </c>
      <c r="H64" s="88">
        <f t="shared" si="13"/>
        <v>-23487202.062865216</v>
      </c>
      <c r="I64" s="88">
        <f t="shared" si="13"/>
        <v>7213382.6760130413</v>
      </c>
      <c r="J64" s="88">
        <f t="shared" si="13"/>
        <v>-51936737.277409993</v>
      </c>
      <c r="K64" s="88">
        <f t="shared" si="13"/>
        <v>0</v>
      </c>
      <c r="M64" s="88">
        <f>SUM(M56:M63)</f>
        <v>-47265011.87421634</v>
      </c>
      <c r="O64" s="88">
        <f>SUM(O56:O63)</f>
        <v>-1007907331.2631698</v>
      </c>
      <c r="P64" s="87"/>
      <c r="Q64" s="79"/>
    </row>
    <row r="65" spans="1:17" ht="12.75">
      <c r="A65" s="75">
        <v>56</v>
      </c>
      <c r="B65" s="75"/>
      <c r="C65" s="83"/>
      <c r="D65" s="77"/>
      <c r="E65" s="83"/>
      <c r="F65" s="83"/>
      <c r="G65" s="83"/>
      <c r="H65" s="83"/>
      <c r="I65" s="83"/>
      <c r="J65" s="83"/>
      <c r="K65" s="83"/>
      <c r="M65" s="83"/>
      <c r="O65" s="77"/>
      <c r="P65" s="87"/>
      <c r="Q65" s="79"/>
    </row>
    <row r="66" spans="1:17" ht="12" thickBot="1">
      <c r="A66" s="75">
        <v>57</v>
      </c>
      <c r="B66" s="75" t="s">
        <v>100</v>
      </c>
      <c r="C66" s="90">
        <f>C53+C64</f>
        <v>781321066.4872843</v>
      </c>
      <c r="D66" s="81"/>
      <c r="E66" s="90">
        <f t="shared" ref="E66:K66" si="14">E53+E64</f>
        <v>-1645.2066501962654</v>
      </c>
      <c r="F66" s="90">
        <f t="shared" si="14"/>
        <v>0</v>
      </c>
      <c r="G66" s="90">
        <f t="shared" si="14"/>
        <v>-9036110.0208700597</v>
      </c>
      <c r="H66" s="90">
        <f t="shared" si="14"/>
        <v>-23487202.062865216</v>
      </c>
      <c r="I66" s="90">
        <f t="shared" si="14"/>
        <v>7213382.6760130413</v>
      </c>
      <c r="J66" s="90">
        <f t="shared" si="14"/>
        <v>70550057.830539435</v>
      </c>
      <c r="K66" s="90">
        <f t="shared" si="14"/>
        <v>0</v>
      </c>
      <c r="M66" s="90">
        <f>M53+M64</f>
        <v>45238483.21616701</v>
      </c>
      <c r="O66" s="90">
        <f>O53+O64</f>
        <v>826559549.70345187</v>
      </c>
      <c r="P66" s="87"/>
      <c r="Q66" s="79"/>
    </row>
    <row r="67" spans="1:17" ht="13.5" thickTop="1">
      <c r="A67" s="75">
        <v>58</v>
      </c>
      <c r="B67" s="75"/>
      <c r="C67" s="83"/>
      <c r="D67" s="77"/>
      <c r="E67" s="83"/>
      <c r="F67" s="83"/>
      <c r="G67" s="83"/>
      <c r="H67" s="83"/>
      <c r="I67" s="83"/>
      <c r="J67" s="83"/>
      <c r="K67" s="83"/>
      <c r="M67" s="83"/>
      <c r="Q67" s="79"/>
    </row>
    <row r="68" spans="1:17" s="99" customFormat="1">
      <c r="A68" s="93">
        <v>59</v>
      </c>
      <c r="B68" s="93" t="s">
        <v>101</v>
      </c>
      <c r="C68" s="94">
        <v>8.6176167175226609E-2</v>
      </c>
      <c r="D68" s="95"/>
      <c r="E68" s="94">
        <v>-2.6168325561236466E-3</v>
      </c>
      <c r="F68" s="94">
        <v>1.8814086907739572E-2</v>
      </c>
      <c r="G68" s="94">
        <v>1.7653668534612907E-2</v>
      </c>
      <c r="H68" s="94">
        <v>-1.4085211955267032E-2</v>
      </c>
      <c r="I68" s="94">
        <v>-7.4015222294888938E-3</v>
      </c>
      <c r="J68" s="94">
        <v>-1.5469162001067113E-2</v>
      </c>
      <c r="K68" s="94">
        <v>0</v>
      </c>
      <c r="L68" s="96"/>
      <c r="M68" s="94"/>
      <c r="N68" s="96"/>
      <c r="O68" s="94">
        <f>C68+'[1]Page 1.4'!C63</f>
        <v>8.2063438329865929E-2</v>
      </c>
      <c r="P68" s="97"/>
      <c r="Q68" s="98"/>
    </row>
    <row r="69" spans="1:17">
      <c r="A69" s="75">
        <v>60</v>
      </c>
      <c r="B69" s="49" t="s">
        <v>102</v>
      </c>
      <c r="C69" s="76">
        <v>5459220.9908647742</v>
      </c>
      <c r="D69" s="100"/>
      <c r="E69" s="76">
        <v>1618800.0799301718</v>
      </c>
      <c r="F69" s="76">
        <v>-11638698.748411834</v>
      </c>
      <c r="G69" s="76">
        <v>-10857680.551014306</v>
      </c>
      <c r="H69" s="76">
        <v>8287300.427123379</v>
      </c>
      <c r="I69" s="76">
        <v>4671374.488087805</v>
      </c>
      <c r="J69" s="76">
        <v>10926502.996161599</v>
      </c>
      <c r="K69" s="76">
        <v>0</v>
      </c>
      <c r="M69" s="76">
        <v>3007598.6918767453</v>
      </c>
      <c r="O69" s="76">
        <v>8466818.6827417836</v>
      </c>
      <c r="P69" s="101"/>
      <c r="Q69" s="102"/>
    </row>
    <row r="70" spans="1:17">
      <c r="A70" s="75">
        <v>61</v>
      </c>
      <c r="B70" s="75"/>
      <c r="C70" s="103"/>
      <c r="D70" s="77"/>
      <c r="E70" s="103"/>
      <c r="F70" s="103"/>
      <c r="G70" s="103"/>
      <c r="H70" s="103"/>
      <c r="I70" s="103"/>
      <c r="J70" s="103"/>
      <c r="K70" s="103"/>
      <c r="M70" s="103"/>
      <c r="Q70" s="79"/>
    </row>
    <row r="71" spans="1:17" ht="12.75">
      <c r="A71" s="75">
        <v>62</v>
      </c>
      <c r="B71" s="75" t="s">
        <v>103</v>
      </c>
      <c r="C71" s="83"/>
      <c r="D71" s="77"/>
      <c r="E71" s="83"/>
      <c r="F71" s="83"/>
      <c r="G71" s="83"/>
      <c r="H71" s="83"/>
      <c r="I71" s="83"/>
      <c r="J71" s="83"/>
      <c r="K71" s="83"/>
      <c r="M71" s="83"/>
      <c r="P71" s="79"/>
      <c r="Q71" s="79"/>
    </row>
    <row r="72" spans="1:17">
      <c r="A72" s="75">
        <v>63</v>
      </c>
      <c r="B72" s="75" t="s">
        <v>104</v>
      </c>
      <c r="C72" s="78">
        <v>64577772.079488181</v>
      </c>
      <c r="D72" s="78"/>
      <c r="E72" s="78">
        <v>-1544482.7909482121</v>
      </c>
      <c r="F72" s="78">
        <v>11104034.833600176</v>
      </c>
      <c r="G72" s="78">
        <v>9333945.7999590412</v>
      </c>
      <c r="H72" s="78">
        <v>-10459100.031521849</v>
      </c>
      <c r="I72" s="78">
        <v>-733151</v>
      </c>
      <c r="J72" s="78">
        <v>-2324891.6019830238</v>
      </c>
      <c r="K72" s="78">
        <v>0</v>
      </c>
      <c r="M72" s="78">
        <f>SUM(E72:L72)</f>
        <v>5376355.2091061343</v>
      </c>
      <c r="O72" s="78">
        <f>+O15-O28-O29-O30-O31-O36</f>
        <v>69954127.288594261</v>
      </c>
      <c r="P72" s="79"/>
      <c r="Q72" s="79"/>
    </row>
    <row r="73" spans="1:17">
      <c r="A73" s="75">
        <v>64</v>
      </c>
      <c r="B73" s="75" t="s">
        <v>105</v>
      </c>
      <c r="C73" s="78">
        <v>0</v>
      </c>
      <c r="D73" s="77"/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Q73" s="79"/>
    </row>
    <row r="74" spans="1:17">
      <c r="A74" s="75">
        <v>65</v>
      </c>
      <c r="B74" s="75" t="s">
        <v>106</v>
      </c>
      <c r="C74" s="78">
        <v>-2382085.3672120855</v>
      </c>
      <c r="D74" s="77"/>
      <c r="E74" s="78">
        <v>0</v>
      </c>
      <c r="F74" s="78">
        <v>0</v>
      </c>
      <c r="G74" s="78">
        <v>0</v>
      </c>
      <c r="H74" s="78">
        <v>0</v>
      </c>
      <c r="I74" s="78">
        <v>-3867.0779889625478</v>
      </c>
      <c r="J74" s="78">
        <v>0</v>
      </c>
      <c r="K74" s="78">
        <v>0</v>
      </c>
      <c r="M74" s="78">
        <f>SUM(E74:L74)</f>
        <v>-3867.0779889625478</v>
      </c>
      <c r="O74" s="78">
        <f>+C74+M74</f>
        <v>-2385952.4452010482</v>
      </c>
      <c r="P74" s="79"/>
      <c r="Q74" s="79"/>
    </row>
    <row r="75" spans="1:17">
      <c r="A75" s="75">
        <v>66</v>
      </c>
      <c r="B75" s="75" t="s">
        <v>107</v>
      </c>
      <c r="C75" s="78">
        <v>21200190.921984371</v>
      </c>
      <c r="D75" s="77"/>
      <c r="E75" s="78">
        <v>0</v>
      </c>
      <c r="F75" s="78">
        <v>0</v>
      </c>
      <c r="G75" s="78">
        <v>0</v>
      </c>
      <c r="H75" s="78">
        <v>0</v>
      </c>
      <c r="I75" s="78">
        <v>572197.64556325972</v>
      </c>
      <c r="J75" s="78">
        <v>0</v>
      </c>
      <c r="K75" s="78">
        <v>0</v>
      </c>
      <c r="M75" s="78">
        <f>SUM(E75:L75)</f>
        <v>572197.64556325972</v>
      </c>
      <c r="O75" s="78">
        <f>+C75+M75</f>
        <v>21772388.567547631</v>
      </c>
      <c r="P75" s="79"/>
      <c r="Q75" s="79"/>
    </row>
    <row r="76" spans="1:17">
      <c r="A76" s="75">
        <v>67</v>
      </c>
      <c r="B76" s="104" t="s">
        <v>108</v>
      </c>
      <c r="C76" s="78">
        <v>64495488.864171803</v>
      </c>
      <c r="D76" s="81"/>
      <c r="E76" s="78">
        <v>0</v>
      </c>
      <c r="F76" s="78">
        <v>0</v>
      </c>
      <c r="G76" s="78">
        <v>-52188</v>
      </c>
      <c r="H76" s="78">
        <v>8860445.1263664309</v>
      </c>
      <c r="I76" s="78">
        <v>0</v>
      </c>
      <c r="J76" s="78">
        <v>1392993.5297545225</v>
      </c>
      <c r="K76" s="78">
        <v>0</v>
      </c>
      <c r="M76" s="78">
        <f>SUM(E76:L76)</f>
        <v>10201250.656120954</v>
      </c>
      <c r="O76" s="78">
        <f>+C76+M76</f>
        <v>74696739.520292759</v>
      </c>
      <c r="P76" s="79"/>
      <c r="Q76" s="79"/>
    </row>
    <row r="77" spans="1:17">
      <c r="A77" s="75">
        <v>68</v>
      </c>
      <c r="B77" s="104" t="s">
        <v>109</v>
      </c>
      <c r="C77" s="78">
        <v>72317680.174286529</v>
      </c>
      <c r="D77" s="81"/>
      <c r="E77" s="78">
        <v>3014.6093297169905</v>
      </c>
      <c r="F77" s="78">
        <v>0</v>
      </c>
      <c r="G77" s="78">
        <v>395953.39176106546</v>
      </c>
      <c r="H77" s="78">
        <v>0</v>
      </c>
      <c r="I77" s="78">
        <v>0</v>
      </c>
      <c r="J77" s="78">
        <v>939607.10830105143</v>
      </c>
      <c r="K77" s="78">
        <v>0</v>
      </c>
      <c r="M77" s="105">
        <f>SUM(E77:L77)</f>
        <v>1338575.1093918339</v>
      </c>
      <c r="O77" s="78">
        <f>+C77+M77</f>
        <v>73656255.283678368</v>
      </c>
      <c r="P77" s="79"/>
      <c r="Q77" s="79"/>
    </row>
    <row r="78" spans="1:17">
      <c r="A78" s="75">
        <v>69</v>
      </c>
      <c r="B78" s="75" t="s">
        <v>110</v>
      </c>
      <c r="C78" s="106">
        <v>37937475.214601174</v>
      </c>
      <c r="D78" s="77"/>
      <c r="E78" s="106">
        <v>-1547497.4002779291</v>
      </c>
      <c r="F78" s="106">
        <v>11104034.833600176</v>
      </c>
      <c r="G78" s="106">
        <v>8885804.4081979766</v>
      </c>
      <c r="H78" s="106">
        <v>-1598654.9051554184</v>
      </c>
      <c r="I78" s="106">
        <v>-1301481.5675742971</v>
      </c>
      <c r="J78" s="106">
        <v>-1871505.1805295527</v>
      </c>
      <c r="K78" s="106">
        <v>0</v>
      </c>
      <c r="M78" s="45">
        <f>SUM(E78:L78)</f>
        <v>13670700.188260958</v>
      </c>
      <c r="O78" s="107">
        <f>+C78+M78</f>
        <v>51608175.402862132</v>
      </c>
      <c r="P78" s="87"/>
      <c r="Q78" s="79"/>
    </row>
    <row r="79" spans="1:17">
      <c r="A79" s="75">
        <v>70</v>
      </c>
      <c r="B79" s="75"/>
      <c r="C79" s="108"/>
      <c r="D79" s="77"/>
      <c r="E79" s="108"/>
      <c r="F79" s="108"/>
      <c r="G79" s="108"/>
      <c r="H79" s="108"/>
      <c r="I79" s="108"/>
      <c r="J79" s="108"/>
      <c r="K79" s="108"/>
      <c r="M79" s="108"/>
      <c r="Q79" s="79"/>
    </row>
    <row r="80" spans="1:17">
      <c r="A80" s="75">
        <v>71</v>
      </c>
      <c r="B80" s="75" t="s">
        <v>111</v>
      </c>
      <c r="C80" s="78">
        <v>0</v>
      </c>
      <c r="D80" s="81"/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M80" s="78">
        <f>SUM(E80:L80)</f>
        <v>0</v>
      </c>
      <c r="O80" s="109">
        <f>+C80+M80</f>
        <v>0</v>
      </c>
      <c r="P80" s="87"/>
      <c r="Q80" s="79"/>
    </row>
    <row r="81" spans="1:17" ht="12" thickBot="1">
      <c r="A81" s="75">
        <v>72</v>
      </c>
      <c r="B81" s="75" t="s">
        <v>112</v>
      </c>
      <c r="C81" s="110">
        <v>37937475.214601174</v>
      </c>
      <c r="D81" s="81"/>
      <c r="E81" s="110">
        <v>-1547497.4002779291</v>
      </c>
      <c r="F81" s="110">
        <v>11104034.833600176</v>
      </c>
      <c r="G81" s="110">
        <v>8885804.4081979766</v>
      </c>
      <c r="H81" s="110">
        <v>-1598654.9051554184</v>
      </c>
      <c r="I81" s="110">
        <v>-1301481.5675742971</v>
      </c>
      <c r="J81" s="110">
        <v>-1871505.1805295527</v>
      </c>
      <c r="K81" s="110">
        <v>0</v>
      </c>
      <c r="L81" s="111"/>
      <c r="M81" s="110">
        <f>SUM(E81:L81)</f>
        <v>13670700.188260958</v>
      </c>
      <c r="O81" s="112">
        <f>+C81+M81</f>
        <v>51608175.402862132</v>
      </c>
      <c r="P81" s="87"/>
      <c r="Q81" s="79"/>
    </row>
    <row r="82" spans="1:17" ht="13.5" thickTop="1">
      <c r="A82" s="75">
        <v>73</v>
      </c>
      <c r="B82" s="75"/>
      <c r="C82" s="83"/>
      <c r="D82" s="77"/>
      <c r="E82" s="83"/>
      <c r="F82" s="83"/>
      <c r="G82" s="83"/>
      <c r="H82" s="83"/>
      <c r="I82" s="83"/>
      <c r="J82" s="83"/>
      <c r="K82" s="83"/>
      <c r="M82" s="83"/>
      <c r="Q82" s="79"/>
    </row>
    <row r="83" spans="1:17" ht="12" thickBot="1">
      <c r="A83" s="75">
        <v>74</v>
      </c>
      <c r="B83" s="104" t="s">
        <v>113</v>
      </c>
      <c r="C83" s="110">
        <v>8322674.5350748543</v>
      </c>
      <c r="D83" s="81"/>
      <c r="E83" s="110">
        <v>-541624.09009727521</v>
      </c>
      <c r="F83" s="110">
        <v>3886412.1917600613</v>
      </c>
      <c r="G83" s="110">
        <v>3110031.5428692917</v>
      </c>
      <c r="H83" s="110">
        <v>-559529.21680439636</v>
      </c>
      <c r="I83" s="110">
        <v>-346893.70889410109</v>
      </c>
      <c r="J83" s="110">
        <v>-655026.8131853434</v>
      </c>
      <c r="K83" s="110">
        <v>0</v>
      </c>
      <c r="M83" s="110">
        <f>SUM(E83:L83)</f>
        <v>4893369.9056482371</v>
      </c>
      <c r="O83" s="110">
        <f>+C83+M83</f>
        <v>13216044.440723091</v>
      </c>
      <c r="P83" s="79"/>
      <c r="Q83" s="79"/>
    </row>
    <row r="84" spans="1:17" ht="12" thickTop="1"/>
    <row r="85" spans="1:17">
      <c r="O85" s="78"/>
    </row>
  </sheetData>
  <mergeCells count="1">
    <mergeCell ref="A3:C3"/>
  </mergeCells>
  <pageMargins left="0.7" right="0.7" top="0.75" bottom="0.75" header="0.3" footer="0.3"/>
  <pageSetup scale="67" firstPageNumber="2" fitToHeight="0" orientation="portrait" useFirstPageNumber="1" r:id="rId1"/>
  <headerFooter alignWithMargins="0">
    <oddHeader>&amp;R&amp;"Arial,Bold"Exhibit No.__(SEM-7r)&amp;"Arial,Regular"
Page &amp;P</oddHeader>
  </headerFooter>
  <colBreaks count="1" manualBreakCount="1">
    <brk id="11" max="1048575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2016-05-20T07:00:00+00:00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32408A1-7561-4447-ADA9-AFA031CC575D}"/>
</file>

<file path=customXml/itemProps2.xml><?xml version="1.0" encoding="utf-8"?>
<ds:datastoreItem xmlns:ds="http://schemas.openxmlformats.org/officeDocument/2006/customXml" ds:itemID="{415FBFC9-8FE4-4D8E-A133-010E01D7E64C}"/>
</file>

<file path=customXml/itemProps3.xml><?xml version="1.0" encoding="utf-8"?>
<ds:datastoreItem xmlns:ds="http://schemas.openxmlformats.org/officeDocument/2006/customXml" ds:itemID="{42CC2223-7B35-403D-8D1B-ADAEB49A8127}"/>
</file>

<file path=customXml/itemProps4.xml><?xml version="1.0" encoding="utf-8"?>
<ds:datastoreItem xmlns:ds="http://schemas.openxmlformats.org/officeDocument/2006/customXml" ds:itemID="{E02FD6A4-7A74-4DA4-A4CC-5FA8877130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Exhibit No.__(SEM-7r) pg 1</vt:lpstr>
      <vt:lpstr>Exhibit No.__(SEM-7r) pg 2 - 3</vt:lpstr>
      <vt:lpstr>'Exhibit No.__(SEM-7r) pg 1'!Print_Area</vt:lpstr>
      <vt:lpstr>'Exhibit No.__(SEM-7r) pg 2 - 3'!Print_Area</vt:lpstr>
      <vt:lpstr>'Exhibit No.__(SEM-7r) pg 2 - 3'!Print_Titles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</dc:creator>
  <cp:lastModifiedBy>Cheung, Sherona</cp:lastModifiedBy>
  <dcterms:created xsi:type="dcterms:W3CDTF">2016-05-20T18:38:40Z</dcterms:created>
  <dcterms:modified xsi:type="dcterms:W3CDTF">2016-05-20T18:40:27Z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