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-30" windowWidth="17940" windowHeight="9660" activeTab="4"/>
  </bookViews>
  <sheets>
    <sheet name="Page 5.2" sheetId="1" r:id="rId1"/>
    <sheet name="Page 5.2.1" sheetId="2" r:id="rId2"/>
    <sheet name="Page 5.2.2" sheetId="3" r:id="rId3"/>
    <sheet name="Page 5.2.3" sheetId="4" r:id="rId4"/>
    <sheet name="Page 5.2.4" sheetId="6" r:id="rId5"/>
  </sheets>
  <definedNames>
    <definedName name="_xlnm.Print_Area" localSheetId="1">'Page 5.2.1'!$A$1:$C$28</definedName>
    <definedName name="_xlnm.Print_Area" localSheetId="2">'Page 5.2.2'!$A$1:$D$25</definedName>
    <definedName name="_xlnm.Print_Area" localSheetId="3">'Page 5.2.3'!$A$1:$D$8</definedName>
    <definedName name="_xlnm.Print_Area" localSheetId="4">'Page 5.2.4'!$A$1:$K$28</definedName>
    <definedName name="_xlnm.Print_Titles" localSheetId="1">'Page 5.2.1'!$1:$5</definedName>
  </definedNames>
  <calcPr calcId="145621"/>
</workbook>
</file>

<file path=xl/calcChain.xml><?xml version="1.0" encoding="utf-8"?>
<calcChain xmlns="http://schemas.openxmlformats.org/spreadsheetml/2006/main">
  <c r="J21" i="6" l="1"/>
  <c r="J20" i="6"/>
  <c r="J19" i="6"/>
  <c r="J18" i="6"/>
  <c r="J16" i="6"/>
  <c r="J15" i="6"/>
  <c r="J14" i="6"/>
  <c r="J13" i="6"/>
  <c r="J12" i="6"/>
  <c r="J11" i="6"/>
  <c r="J10" i="6"/>
  <c r="J9" i="6"/>
  <c r="J8" i="6"/>
  <c r="F25" i="6"/>
  <c r="F28" i="1" l="1"/>
  <c r="I28" i="1" s="1"/>
  <c r="F26" i="1"/>
  <c r="I26" i="1" s="1"/>
  <c r="F25" i="1"/>
  <c r="I25" i="1" s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A2" i="6"/>
  <c r="A1" i="6"/>
  <c r="H22" i="6"/>
  <c r="F41" i="1"/>
  <c r="I41" i="1" s="1"/>
  <c r="F21" i="6"/>
  <c r="K21" i="6" s="1"/>
  <c r="F20" i="6"/>
  <c r="K20" i="6" s="1"/>
  <c r="F27" i="1" s="1"/>
  <c r="I27" i="1" s="1"/>
  <c r="F19" i="6"/>
  <c r="K19" i="6" s="1"/>
  <c r="F18" i="6"/>
  <c r="K18" i="6" s="1"/>
  <c r="G22" i="6"/>
  <c r="F16" i="6"/>
  <c r="K16" i="6" s="1"/>
  <c r="F23" i="1" s="1"/>
  <c r="I23" i="1" s="1"/>
  <c r="F15" i="6"/>
  <c r="K15" i="6" s="1"/>
  <c r="F22" i="1" s="1"/>
  <c r="I22" i="1" s="1"/>
  <c r="F14" i="6"/>
  <c r="K14" i="6" s="1"/>
  <c r="F21" i="1" s="1"/>
  <c r="I21" i="1" s="1"/>
  <c r="F13" i="6"/>
  <c r="K13" i="6" s="1"/>
  <c r="F20" i="1" s="1"/>
  <c r="I20" i="1" s="1"/>
  <c r="F12" i="6"/>
  <c r="K12" i="6" s="1"/>
  <c r="F19" i="1" s="1"/>
  <c r="I19" i="1" s="1"/>
  <c r="F11" i="6"/>
  <c r="K11" i="6" s="1"/>
  <c r="F18" i="1" s="1"/>
  <c r="I18" i="1" s="1"/>
  <c r="F10" i="6"/>
  <c r="K10" i="6" s="1"/>
  <c r="F17" i="1" s="1"/>
  <c r="I17" i="1" s="1"/>
  <c r="F9" i="6"/>
  <c r="K9" i="6" s="1"/>
  <c r="F16" i="1" s="1"/>
  <c r="I16" i="1" s="1"/>
  <c r="F17" i="6" l="1"/>
  <c r="D22" i="6"/>
  <c r="F8" i="6"/>
  <c r="K17" i="6" l="1"/>
  <c r="F24" i="1" s="1"/>
  <c r="J17" i="6"/>
  <c r="F22" i="6"/>
  <c r="I24" i="1" l="1"/>
  <c r="I29" i="1" s="1"/>
  <c r="F29" i="1"/>
  <c r="K8" i="6"/>
  <c r="J22" i="6"/>
  <c r="M216" i="4"/>
  <c r="A1" i="4"/>
  <c r="M216" i="3"/>
  <c r="F36" i="1"/>
  <c r="C19" i="3"/>
  <c r="C15" i="3"/>
  <c r="C11" i="3"/>
  <c r="A1" i="3"/>
  <c r="B20" i="2"/>
  <c r="F37" i="1"/>
  <c r="F35" i="1"/>
  <c r="F34" i="1"/>
  <c r="F33" i="1"/>
  <c r="F32" i="1"/>
  <c r="I32" i="1" s="1"/>
  <c r="F13" i="1"/>
  <c r="F10" i="1"/>
  <c r="I10" i="1" s="1"/>
  <c r="F9" i="1"/>
  <c r="A2" i="3"/>
  <c r="K22" i="6" l="1"/>
  <c r="F15" i="1"/>
  <c r="I15" i="1" s="1"/>
  <c r="I36" i="1"/>
  <c r="I9" i="1"/>
  <c r="F12" i="1"/>
  <c r="I13" i="1"/>
  <c r="I35" i="1"/>
  <c r="A2" i="4"/>
  <c r="I34" i="1"/>
  <c r="B24" i="2"/>
  <c r="B27" i="2" s="1"/>
  <c r="B9" i="2" s="1"/>
  <c r="B11" i="2" s="1"/>
  <c r="F11" i="1" s="1"/>
  <c r="I33" i="1"/>
  <c r="I37" i="1"/>
  <c r="I12" i="1" l="1"/>
  <c r="I11" i="1"/>
</calcChain>
</file>

<file path=xl/sharedStrings.xml><?xml version="1.0" encoding="utf-8"?>
<sst xmlns="http://schemas.openxmlformats.org/spreadsheetml/2006/main" count="217" uniqueCount="107">
  <si>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</si>
  <si>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</si>
  <si>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</si>
  <si>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</si>
  <si>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</si>
  <si>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</si>
  <si>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</si>
  <si>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</si>
  <si>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</si>
  <si>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</si>
  <si>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</si>
  <si>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</si>
  <si>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Pre-merger Depreciation Expense</t>
  </si>
  <si>
    <t>403SP</t>
  </si>
  <si>
    <t>RES</t>
  </si>
  <si>
    <t>CAGW</t>
  </si>
  <si>
    <t>Post-merger Depreciation Expense</t>
  </si>
  <si>
    <t>Taxes Other</t>
  </si>
  <si>
    <t>GPS</t>
  </si>
  <si>
    <t>Net Depreciation Expense - Sch M</t>
  </si>
  <si>
    <t>SCHMDT</t>
  </si>
  <si>
    <t xml:space="preserve"> </t>
  </si>
  <si>
    <t>Deferred Income Tax Expense</t>
  </si>
  <si>
    <t>Adjustment to Rate Base:</t>
  </si>
  <si>
    <t>Pre-merger Plant</t>
  </si>
  <si>
    <t>Post-merger Plant</t>
  </si>
  <si>
    <t>Pre-merger Depreciation Reserve</t>
  </si>
  <si>
    <t>108SP</t>
  </si>
  <si>
    <t>Post-merger Depreciation Reserve</t>
  </si>
  <si>
    <t>Deferred Income Tax Balance</t>
  </si>
  <si>
    <t>Deferred ITC</t>
  </si>
  <si>
    <t>ITC85</t>
  </si>
  <si>
    <t>Remove Base Data:</t>
  </si>
  <si>
    <t>Schedule M Addition</t>
  </si>
  <si>
    <t>SCHMAT</t>
  </si>
  <si>
    <t>WA</t>
  </si>
  <si>
    <t>Description of Adjustment:</t>
  </si>
  <si>
    <t>Property Tax Calculation</t>
  </si>
  <si>
    <t>Ref.</t>
  </si>
  <si>
    <t>Total Colstrip Property Taxes</t>
  </si>
  <si>
    <t>Colstrip #3 as a percentage of Total Colstrip NBV</t>
  </si>
  <si>
    <t>Property Tax expense to remove</t>
  </si>
  <si>
    <t>Gross Colstrip Book Value</t>
  </si>
  <si>
    <t>Gross Colstrip Book Reserve</t>
  </si>
  <si>
    <t>Total Colstrip NBV</t>
  </si>
  <si>
    <t>Colstrip Unit 3 Book Value</t>
  </si>
  <si>
    <t>Colstrip Unit 3 Book Reserve</t>
  </si>
  <si>
    <t>Colstrip Unit 3 NBV</t>
  </si>
  <si>
    <t>Colstrip Unit 3 NBV %</t>
  </si>
  <si>
    <t>Depreciation Expense -  Pre Merger</t>
  </si>
  <si>
    <t>Depreciation Expense - Post Merger</t>
  </si>
  <si>
    <t>EPIS - Pre Merger</t>
  </si>
  <si>
    <t>EPIS - Post Merger</t>
  </si>
  <si>
    <t>Depreciation Reserve - Pre Merger</t>
  </si>
  <si>
    <t>Depreciation Reserve - Post Merger</t>
  </si>
  <si>
    <t>ADIT Balance</t>
  </si>
  <si>
    <t>Deferred Income Tax Credit</t>
  </si>
  <si>
    <t>Tax Depreciation</t>
  </si>
  <si>
    <t>FERCAcct</t>
  </si>
  <si>
    <t>Description</t>
  </si>
  <si>
    <t>Amount</t>
  </si>
  <si>
    <t>Factor</t>
  </si>
  <si>
    <t>WA Disallowed Colstrip Unit3 Write-off</t>
  </si>
  <si>
    <t>Washington Expedited Rate Filing - June 2015</t>
  </si>
  <si>
    <t>Situs</t>
  </si>
  <si>
    <t>5.2.2</t>
  </si>
  <si>
    <t>5.2.1</t>
  </si>
  <si>
    <t>5.2.3</t>
  </si>
  <si>
    <t>Operations &amp; Maintenance</t>
  </si>
  <si>
    <t>5.2.4</t>
  </si>
  <si>
    <t>Page 5.2.4</t>
  </si>
  <si>
    <t>Unit 3 Overhaul</t>
  </si>
  <si>
    <t>Unit 4 Overhaul</t>
  </si>
  <si>
    <t>Ref 5.2</t>
  </si>
  <si>
    <t>Colstrip O&amp;M by FERC Acct</t>
  </si>
  <si>
    <t>FERC Acct</t>
  </si>
  <si>
    <t>Non-Overhaul O&amp;M</t>
  </si>
  <si>
    <t>WCA Allocation Factor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</si>
  <si>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</si>
  <si>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</si>
  <si>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</si>
  <si>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</si>
  <si>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</si>
  <si>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</si>
  <si>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RENTS (STEAM GEN)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</si>
  <si>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</si>
  <si>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</si>
  <si>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</si>
  <si>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</si>
  <si>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</si>
  <si>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</si>
  <si>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SO</t>
  </si>
  <si>
    <t>INJURIES &amp; DAMAGES</t>
  </si>
  <si>
    <t>Adminstrative &amp; General</t>
  </si>
  <si>
    <t>12 Months Ended June 2015</t>
  </si>
  <si>
    <t>Total  Unit 3 O&amp;M</t>
  </si>
  <si>
    <t>A</t>
  </si>
  <si>
    <t>B</t>
  </si>
  <si>
    <t>C</t>
  </si>
  <si>
    <t>D</t>
  </si>
  <si>
    <t>F = E + C</t>
  </si>
  <si>
    <t>Ref 5.2.1</t>
  </si>
  <si>
    <t>E = B x 36.8233%</t>
  </si>
  <si>
    <t>AMA Balance</t>
  </si>
  <si>
    <r>
      <t xml:space="preserve">This restating adjustment removes the Colstrip #3 plant investment and associated costs from results of operations. This treatment was authorized in Cause No. U-83-57.  
</t>
    </r>
    <r>
      <rPr>
        <b/>
        <i/>
        <sz val="10"/>
        <rFont val="Arial"/>
        <family val="2"/>
      </rPr>
      <t xml:space="preserve">
The Company accepts adjustment proposed by Mr. Bradley G. Mullins, witness for Boise, to remove O&amp;M expenses alloted to Colstrip #3 generation unit, with corrections to properly includeall O&amp;M and A&amp;G attributable to Colstrip Unit 3.  Please see Rebuttal Testimony of Ms. Shelley E. McCoy (Exhibit No. SEM-6T) for a detailed description of the corrections made to Mr. Mullins' adjustment as proposed in Boise Exhibit BGM-3.
</t>
    </r>
    <r>
      <rPr>
        <b/>
        <i/>
        <sz val="10"/>
        <color rgb="FFFF0000"/>
        <rFont val="Arial"/>
        <family val="2"/>
      </rPr>
      <t>5-20-2016 - This adjustment has been revised to reflect AMA rate base balances per Bench Request No. 8, Question 1.</t>
    </r>
  </si>
  <si>
    <t>Colstrip #3 Removal - REVISED_BR8.1</t>
  </si>
  <si>
    <t>Unit 3 Non-Overhaul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</si>
</sst>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6" x14ac:knownFonts="1">
    <font>
      <sz val="12"/>
      <name val="Times New Roman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7030A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1" fontId="5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5" fillId="0" borderId="0"/>
    <xf numFmtId="4" fontId="10" fillId="0" borderId="14" applyNumberFormat="0" applyProtection="0">
      <alignment horizontal="right" vertical="center"/>
    </xf>
    <xf numFmtId="4" fontId="10" fillId="0" borderId="14" applyNumberFormat="0" applyProtection="0">
      <alignment horizontal="right" vertical="center"/>
    </xf>
    <xf numFmtId="4" fontId="10" fillId="0" borderId="14" applyNumberFormat="0" applyProtection="0">
      <alignment horizontal="left" vertical="center" indent="1"/>
    </xf>
    <xf numFmtId="4" fontId="10" fillId="0" borderId="14" applyNumberFormat="0" applyProtection="0">
      <alignment horizontal="left" vertical="center" indent="1"/>
    </xf>
  </cellStyleXfs>
  <cellXfs count="10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/>
      <protection locked="0"/>
    </xf>
    <xf numFmtId="41" fontId="2" fillId="0" borderId="0" xfId="1" applyNumberFormat="1" applyFont="1" applyFill="1" applyBorder="1" applyAlignment="1" applyProtection="1">
      <alignment horizontal="center"/>
      <protection locked="0"/>
    </xf>
    <xf numFmtId="41" fontId="2" fillId="0" borderId="0" xfId="1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Border="1"/>
    <xf numFmtId="0" fontId="3" fillId="0" borderId="0" xfId="0" applyFont="1" applyFill="1" applyAlignment="1" applyProtection="1">
      <alignment horizontal="left"/>
      <protection locked="0"/>
    </xf>
    <xf numFmtId="41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5" fontId="2" fillId="0" borderId="0" xfId="2" applyNumberFormat="1" applyFont="1" applyAlignment="1" applyProtection="1">
      <alignment horizontal="center"/>
      <protection locked="0"/>
    </xf>
    <xf numFmtId="41" fontId="2" fillId="0" borderId="0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41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17" fontId="3" fillId="0" borderId="1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0" fontId="2" fillId="0" borderId="0" xfId="0" applyNumberFormat="1" applyFont="1" applyFill="1" applyProtection="1">
      <protection locked="0"/>
    </xf>
    <xf numFmtId="0" fontId="2" fillId="0" borderId="10" xfId="0" applyFont="1" applyFill="1" applyBorder="1" applyProtection="1">
      <protection locked="0"/>
    </xf>
    <xf numFmtId="10" fontId="2" fillId="0" borderId="0" xfId="2" applyNumberFormat="1" applyFont="1" applyProtection="1">
      <protection locked="0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11" xfId="3" applyFont="1" applyBorder="1" applyAlignment="1">
      <alignment horizontal="center"/>
    </xf>
    <xf numFmtId="0" fontId="2" fillId="0" borderId="0" xfId="3" applyFont="1" applyFill="1"/>
    <xf numFmtId="0" fontId="2" fillId="0" borderId="0" xfId="3" applyFont="1" applyAlignment="1">
      <alignment horizontal="center"/>
    </xf>
    <xf numFmtId="0" fontId="8" fillId="0" borderId="0" xfId="0" applyFont="1"/>
    <xf numFmtId="164" fontId="2" fillId="0" borderId="0" xfId="0" applyNumberFormat="1" applyFont="1"/>
    <xf numFmtId="164" fontId="2" fillId="0" borderId="0" xfId="1" applyNumberFormat="1" applyFont="1" applyFill="1"/>
    <xf numFmtId="0" fontId="2" fillId="0" borderId="0" xfId="3" applyFont="1" applyFill="1" applyAlignment="1">
      <alignment horizontal="left"/>
    </xf>
    <xf numFmtId="0" fontId="2" fillId="0" borderId="0" xfId="3" quotePrefix="1" applyFont="1" applyAlignment="1">
      <alignment horizontal="left"/>
    </xf>
    <xf numFmtId="0" fontId="2" fillId="0" borderId="0" xfId="0" applyFont="1" applyFill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1" fontId="2" fillId="0" borderId="13" xfId="1" applyNumberFormat="1" applyFont="1" applyFill="1" applyBorder="1"/>
    <xf numFmtId="165" fontId="2" fillId="0" borderId="0" xfId="2" applyNumberFormat="1" applyFont="1" applyFill="1" applyAlignment="1" applyProtection="1">
      <alignment horizontal="center"/>
      <protection locked="0"/>
    </xf>
    <xf numFmtId="165" fontId="2" fillId="0" borderId="0" xfId="2" applyNumberFormat="1" applyFont="1" applyFill="1" applyAlignment="1">
      <alignment horizontal="center"/>
    </xf>
    <xf numFmtId="41" fontId="2" fillId="0" borderId="12" xfId="0" applyNumberFormat="1" applyFont="1" applyFill="1" applyBorder="1" applyProtection="1">
      <protection locked="0"/>
    </xf>
    <xf numFmtId="41" fontId="2" fillId="0" borderId="0" xfId="0" applyNumberFormat="1" applyFont="1" applyFill="1" applyProtection="1">
      <protection locked="0"/>
    </xf>
    <xf numFmtId="41" fontId="2" fillId="0" borderId="1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37" fontId="6" fillId="0" borderId="0" xfId="0" applyNumberFormat="1" applyFont="1" applyBorder="1"/>
    <xf numFmtId="17" fontId="2" fillId="0" borderId="11" xfId="3" applyNumberFormat="1" applyFont="1" applyFill="1" applyBorder="1" applyAlignment="1">
      <alignment horizontal="center"/>
    </xf>
    <xf numFmtId="0" fontId="2" fillId="0" borderId="0" xfId="3" quotePrefix="1" applyFont="1" applyFill="1" applyAlignment="1">
      <alignment horizontal="center"/>
    </xf>
    <xf numFmtId="0" fontId="11" fillId="0" borderId="0" xfId="0" applyFont="1"/>
    <xf numFmtId="37" fontId="11" fillId="0" borderId="0" xfId="0" applyNumberFormat="1" applyFont="1"/>
    <xf numFmtId="0" fontId="1" fillId="0" borderId="0" xfId="6" applyFont="1"/>
    <xf numFmtId="44" fontId="1" fillId="0" borderId="0" xfId="6" applyNumberFormat="1" applyFont="1"/>
    <xf numFmtId="0" fontId="1" fillId="0" borderId="0" xfId="6" applyFont="1" applyAlignment="1">
      <alignment horizontal="center"/>
    </xf>
    <xf numFmtId="0" fontId="13" fillId="0" borderId="11" xfId="6" applyFont="1" applyBorder="1" applyAlignment="1">
      <alignment horizontal="center"/>
    </xf>
    <xf numFmtId="0" fontId="13" fillId="0" borderId="11" xfId="6" applyFont="1" applyBorder="1" applyAlignment="1">
      <alignment horizontal="center" wrapText="1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right"/>
    </xf>
    <xf numFmtId="164" fontId="1" fillId="0" borderId="0" xfId="1" applyNumberFormat="1" applyFont="1"/>
    <xf numFmtId="164" fontId="1" fillId="0" borderId="15" xfId="1" applyNumberFormat="1" applyFont="1" applyBorder="1"/>
    <xf numFmtId="164" fontId="13" fillId="0" borderId="15" xfId="1" applyNumberFormat="1" applyFont="1" applyBorder="1"/>
    <xf numFmtId="165" fontId="1" fillId="0" borderId="0" xfId="2" applyNumberFormat="1" applyFont="1"/>
    <xf numFmtId="164" fontId="2" fillId="0" borderId="11" xfId="1" applyNumberFormat="1" applyFont="1" applyFill="1" applyBorder="1"/>
    <xf numFmtId="37" fontId="2" fillId="0" borderId="0" xfId="0" applyNumberFormat="1" applyFont="1" applyFill="1"/>
    <xf numFmtId="41" fontId="2" fillId="0" borderId="0" xfId="1" applyNumberFormat="1" applyFont="1" applyFill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15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41" fontId="15" fillId="0" borderId="0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165" fontId="15" fillId="0" borderId="0" xfId="2" applyNumberFormat="1" applyFont="1" applyFill="1" applyAlignment="1" applyProtection="1">
      <alignment horizontal="center"/>
      <protection locked="0"/>
    </xf>
    <xf numFmtId="41" fontId="15" fillId="0" borderId="0" xfId="1" applyNumberFormat="1" applyFont="1" applyAlignment="1" applyProtection="1">
      <alignment horizontal="center"/>
      <protection locked="0"/>
    </xf>
    <xf numFmtId="0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</cellXfs>
  <cellStyles count="13">
    <cellStyle name="Comma" xfId="1" builtinId="3"/>
    <cellStyle name="Comma [0] 2" xfId="4"/>
    <cellStyle name="Normal" xfId="0" builtinId="0"/>
    <cellStyle name="Normal 19" xfId="5"/>
    <cellStyle name="Normal 2" xfId="6"/>
    <cellStyle name="Normal 2 2" xfId="7"/>
    <cellStyle name="Normal 7" xfId="8"/>
    <cellStyle name="Normal_Colstrip3 Remove WA March 2004" xfId="3"/>
    <cellStyle name="Percent" xfId="2" builtinId="5"/>
    <cellStyle name="SAPBEXstdData" xfId="9"/>
    <cellStyle name="SAPBEXstdData 2" xfId="10"/>
    <cellStyle name="SAPBEXstdItem" xfId="11"/>
    <cellStyle name="SAPBEXstdItem 2" xfId="12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BreakPreview" topLeftCell="A10" zoomScale="90" zoomScaleNormal="100" zoomScaleSheetLayoutView="90" workbookViewId="0">
      <selection activeCell="J49" sqref="J49"/>
    </sheetView>
  </sheetViews>
  <sheetFormatPr defaultColWidth="8.75" defaultRowHeight="12.75" x14ac:dyDescent="0.2"/>
  <cols>
    <col min="1" max="1" width="2.25" style="1" customWidth="1"/>
    <col min="2" max="2" width="6.25" style="1" customWidth="1"/>
    <col min="3" max="3" width="22.125" style="1" customWidth="1"/>
    <col min="4" max="4" width="8.5" style="1" customWidth="1"/>
    <col min="5" max="5" width="5.625" style="1" customWidth="1"/>
    <col min="6" max="6" width="12.625" style="1" customWidth="1"/>
    <col min="7" max="7" width="9.75" style="1" customWidth="1"/>
    <col min="8" max="8" width="9.875" style="1" bestFit="1" customWidth="1"/>
    <col min="9" max="9" width="11.375" style="1" customWidth="1"/>
    <col min="10" max="10" width="7.25" style="1" customWidth="1"/>
    <col min="11" max="16384" width="8.75" style="1"/>
  </cols>
  <sheetData>
    <row r="1" spans="1:10" ht="12" customHeight="1" x14ac:dyDescent="0.2">
      <c r="B1" s="2" t="s">
        <v>0</v>
      </c>
      <c r="D1" s="3"/>
      <c r="E1" s="3"/>
      <c r="F1" s="3"/>
      <c r="G1" s="3"/>
      <c r="H1" s="3"/>
      <c r="I1" s="4" t="s">
        <v>1</v>
      </c>
      <c r="J1" s="5">
        <v>5.2</v>
      </c>
    </row>
    <row r="2" spans="1:10" ht="12" customHeight="1" x14ac:dyDescent="0.2">
      <c r="B2" s="2" t="s">
        <v>63</v>
      </c>
      <c r="D2" s="3"/>
      <c r="E2" s="3"/>
      <c r="F2" s="3"/>
      <c r="G2" s="3"/>
      <c r="H2" s="3"/>
      <c r="I2" s="3"/>
      <c r="J2" s="5"/>
    </row>
    <row r="3" spans="1:10" ht="12" customHeight="1" x14ac:dyDescent="0.2">
      <c r="B3" s="2" t="s">
        <v>105</v>
      </c>
      <c r="D3" s="3"/>
      <c r="E3" s="3"/>
      <c r="F3" s="3"/>
      <c r="G3" s="3"/>
      <c r="H3" s="3"/>
      <c r="I3" s="3"/>
      <c r="J3" s="5"/>
    </row>
    <row r="4" spans="1:10" ht="12" customHeight="1" x14ac:dyDescent="0.2">
      <c r="D4" s="3"/>
      <c r="E4" s="3"/>
      <c r="F4" s="3"/>
      <c r="G4" s="3"/>
      <c r="H4" s="3"/>
      <c r="I4" s="3"/>
      <c r="J4" s="5"/>
    </row>
    <row r="5" spans="1:10" ht="12" customHeight="1" x14ac:dyDescent="0.2">
      <c r="D5" s="3"/>
      <c r="E5" s="3"/>
      <c r="F5" s="3"/>
      <c r="G5" s="3"/>
      <c r="H5" s="3"/>
      <c r="I5" s="3"/>
      <c r="J5" s="5"/>
    </row>
    <row r="6" spans="1:10" ht="12" customHeight="1" x14ac:dyDescent="0.2">
      <c r="D6" s="3"/>
      <c r="E6" s="3"/>
      <c r="F6" s="3" t="s">
        <v>2</v>
      </c>
      <c r="G6" s="3"/>
      <c r="H6" s="3"/>
      <c r="I6" s="1" t="s">
        <v>3</v>
      </c>
      <c r="J6" s="5"/>
    </row>
    <row r="7" spans="1:10" ht="12" customHeight="1" x14ac:dyDescent="0.2"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7" t="s">
        <v>10</v>
      </c>
    </row>
    <row r="8" spans="1:10" ht="12" customHeight="1" x14ac:dyDescent="0.2">
      <c r="A8" s="8"/>
      <c r="B8" s="9" t="s">
        <v>11</v>
      </c>
      <c r="C8" s="8"/>
      <c r="D8" s="10"/>
      <c r="E8" s="10"/>
      <c r="F8" s="11"/>
      <c r="G8" s="10"/>
      <c r="H8" s="11"/>
      <c r="I8" s="12"/>
      <c r="J8" s="5"/>
    </row>
    <row r="9" spans="1:10" ht="12" customHeight="1" x14ac:dyDescent="0.2">
      <c r="A9" s="8"/>
      <c r="B9" s="1" t="s">
        <v>12</v>
      </c>
      <c r="C9" s="8"/>
      <c r="D9" s="10" t="s">
        <v>13</v>
      </c>
      <c r="E9" s="3" t="s">
        <v>14</v>
      </c>
      <c r="F9" s="13">
        <f>'Page 5.2.2'!C9</f>
        <v>-2415197.7000000007</v>
      </c>
      <c r="G9" s="10" t="s">
        <v>15</v>
      </c>
      <c r="H9" s="58">
        <v>0.22565052397253504</v>
      </c>
      <c r="I9" s="14">
        <f>F9*H9</f>
        <v>-544990.62650226161</v>
      </c>
      <c r="J9" s="5" t="s">
        <v>65</v>
      </c>
    </row>
    <row r="10" spans="1:10" ht="12" customHeight="1" x14ac:dyDescent="0.2">
      <c r="A10" s="8"/>
      <c r="B10" s="16" t="s">
        <v>16</v>
      </c>
      <c r="C10" s="8"/>
      <c r="D10" s="10" t="s">
        <v>13</v>
      </c>
      <c r="E10" s="3" t="s">
        <v>14</v>
      </c>
      <c r="F10" s="13">
        <f>'Page 5.2.2'!C10</f>
        <v>-299181.57173098298</v>
      </c>
      <c r="G10" s="10" t="s">
        <v>15</v>
      </c>
      <c r="H10" s="58">
        <v>0.22565052397253504</v>
      </c>
      <c r="I10" s="14">
        <f t="shared" ref="I10:I12" si="0">F10*H10</f>
        <v>-67510.478424022891</v>
      </c>
      <c r="J10" s="5" t="s">
        <v>65</v>
      </c>
    </row>
    <row r="11" spans="1:10" ht="12" customHeight="1" x14ac:dyDescent="0.2">
      <c r="A11" s="8"/>
      <c r="B11" s="17" t="s">
        <v>17</v>
      </c>
      <c r="C11" s="18"/>
      <c r="D11" s="11">
        <v>408</v>
      </c>
      <c r="E11" s="3" t="s">
        <v>14</v>
      </c>
      <c r="F11" s="13">
        <f>-'Page 5.2.1'!B11</f>
        <v>-592855.13</v>
      </c>
      <c r="G11" s="11" t="s">
        <v>18</v>
      </c>
      <c r="H11" s="58">
        <v>6.6548076915356288E-2</v>
      </c>
      <c r="I11" s="14">
        <f t="shared" si="0"/>
        <v>-39453.368790903551</v>
      </c>
      <c r="J11" s="5" t="s">
        <v>66</v>
      </c>
    </row>
    <row r="12" spans="1:10" ht="12" customHeight="1" x14ac:dyDescent="0.2">
      <c r="A12" s="8"/>
      <c r="B12" s="17" t="s">
        <v>19</v>
      </c>
      <c r="C12" s="18"/>
      <c r="D12" s="11" t="s">
        <v>20</v>
      </c>
      <c r="E12" s="3" t="s">
        <v>14</v>
      </c>
      <c r="F12" s="19">
        <f>'Page 5.2.2'!C24-F9-F10</f>
        <v>1754719.5760522974</v>
      </c>
      <c r="G12" s="11" t="s">
        <v>15</v>
      </c>
      <c r="H12" s="58">
        <v>0.22565052397253504</v>
      </c>
      <c r="I12" s="14">
        <f t="shared" si="0"/>
        <v>395953.39176106546</v>
      </c>
      <c r="J12" s="5" t="s">
        <v>65</v>
      </c>
    </row>
    <row r="13" spans="1:10" ht="12" customHeight="1" x14ac:dyDescent="0.2">
      <c r="A13" s="8"/>
      <c r="B13" s="17" t="s">
        <v>22</v>
      </c>
      <c r="C13" s="18"/>
      <c r="D13" s="11">
        <v>41010</v>
      </c>
      <c r="E13" s="3" t="s">
        <v>14</v>
      </c>
      <c r="F13" s="13">
        <f>-'Page 5.2.2'!C25</f>
        <v>665933.6263076074</v>
      </c>
      <c r="G13" s="11" t="s">
        <v>15</v>
      </c>
      <c r="H13" s="58">
        <v>0.22565052397253504</v>
      </c>
      <c r="I13" s="14">
        <f t="shared" ref="I13:I28" si="1">F13*H13</f>
        <v>150268.27170724195</v>
      </c>
      <c r="J13" s="5" t="s">
        <v>65</v>
      </c>
    </row>
    <row r="14" spans="1:10" ht="12" customHeight="1" x14ac:dyDescent="0.2">
      <c r="A14" s="8"/>
      <c r="B14" s="17"/>
      <c r="C14" s="18"/>
      <c r="D14" s="11"/>
      <c r="E14" s="3"/>
      <c r="F14" s="13"/>
      <c r="G14" s="11"/>
      <c r="H14" s="58"/>
      <c r="I14" s="14"/>
      <c r="J14" s="5"/>
    </row>
    <row r="15" spans="1:10" s="35" customFormat="1" ht="12" customHeight="1" x14ac:dyDescent="0.2">
      <c r="A15" s="18"/>
      <c r="B15" s="17" t="s">
        <v>68</v>
      </c>
      <c r="C15" s="18"/>
      <c r="D15" s="11" t="str">
        <f>LEFT('Page 5.2.4'!A8,3)</f>
        <v>500</v>
      </c>
      <c r="E15" s="20" t="s">
        <v>14</v>
      </c>
      <c r="F15" s="13">
        <f>-'Page 5.2.4'!K8</f>
        <v>-7961.3263415499987</v>
      </c>
      <c r="G15" s="11" t="s">
        <v>15</v>
      </c>
      <c r="H15" s="58">
        <v>0.22565052397253504</v>
      </c>
      <c r="I15" s="85">
        <f t="shared" si="1"/>
        <v>-1796.4774604871027</v>
      </c>
      <c r="J15" s="86" t="s">
        <v>69</v>
      </c>
    </row>
    <row r="16" spans="1:10" s="35" customFormat="1" ht="12" customHeight="1" x14ac:dyDescent="0.2">
      <c r="A16" s="18"/>
      <c r="B16" s="17" t="s">
        <v>68</v>
      </c>
      <c r="C16" s="18"/>
      <c r="D16" s="11" t="str">
        <f>LEFT('Page 5.2.4'!A9,3)</f>
        <v>501</v>
      </c>
      <c r="E16" s="20" t="s">
        <v>14</v>
      </c>
      <c r="F16" s="13">
        <f>-'Page 5.2.4'!K9</f>
        <v>-686687.75121612987</v>
      </c>
      <c r="G16" s="11" t="s">
        <v>15</v>
      </c>
      <c r="H16" s="58">
        <v>0.22565052397253504</v>
      </c>
      <c r="I16" s="85">
        <f t="shared" si="1"/>
        <v>-154951.45086744148</v>
      </c>
      <c r="J16" s="86" t="s">
        <v>69</v>
      </c>
    </row>
    <row r="17" spans="1:10" s="35" customFormat="1" ht="12" customHeight="1" x14ac:dyDescent="0.2">
      <c r="A17" s="18"/>
      <c r="B17" s="17" t="s">
        <v>68</v>
      </c>
      <c r="C17" s="18"/>
      <c r="D17" s="11" t="str">
        <f>LEFT('Page 5.2.4'!A10,3)</f>
        <v>501</v>
      </c>
      <c r="E17" s="20" t="s">
        <v>14</v>
      </c>
      <c r="F17" s="13">
        <f>-'Page 5.2.4'!K10</f>
        <v>-72700.281695629994</v>
      </c>
      <c r="G17" s="11" t="s">
        <v>15</v>
      </c>
      <c r="H17" s="58">
        <v>0.22565052397253504</v>
      </c>
      <c r="I17" s="85">
        <f t="shared" si="1"/>
        <v>-16404.856657569806</v>
      </c>
      <c r="J17" s="86" t="s">
        <v>69</v>
      </c>
    </row>
    <row r="18" spans="1:10" s="35" customFormat="1" ht="12" customHeight="1" x14ac:dyDescent="0.2">
      <c r="A18" s="18"/>
      <c r="B18" s="17" t="s">
        <v>68</v>
      </c>
      <c r="C18" s="18"/>
      <c r="D18" s="11" t="str">
        <f>LEFT('Page 5.2.4'!A11,3)</f>
        <v>502</v>
      </c>
      <c r="E18" s="20" t="s">
        <v>14</v>
      </c>
      <c r="F18" s="13">
        <f>-'Page 5.2.4'!K11</f>
        <v>-347125.14797399996</v>
      </c>
      <c r="G18" s="11" t="s">
        <v>15</v>
      </c>
      <c r="H18" s="58">
        <v>0.22565052397253504</v>
      </c>
      <c r="I18" s="85">
        <f t="shared" si="1"/>
        <v>-78328.971524376859</v>
      </c>
      <c r="J18" s="86" t="s">
        <v>69</v>
      </c>
    </row>
    <row r="19" spans="1:10" s="35" customFormat="1" ht="12" customHeight="1" x14ac:dyDescent="0.2">
      <c r="A19" s="18"/>
      <c r="B19" s="17" t="s">
        <v>68</v>
      </c>
      <c r="C19" s="18"/>
      <c r="D19" s="11" t="str">
        <f>LEFT('Page 5.2.4'!A12,3)</f>
        <v>505</v>
      </c>
      <c r="E19" s="20" t="s">
        <v>14</v>
      </c>
      <c r="F19" s="13">
        <f>-'Page 5.2.4'!K12</f>
        <v>-25083.50906914</v>
      </c>
      <c r="G19" s="11" t="s">
        <v>15</v>
      </c>
      <c r="H19" s="58">
        <v>0.22565052397253504</v>
      </c>
      <c r="I19" s="85">
        <f t="shared" si="1"/>
        <v>-5660.1069645212756</v>
      </c>
      <c r="J19" s="86" t="s">
        <v>69</v>
      </c>
    </row>
    <row r="20" spans="1:10" s="35" customFormat="1" ht="12" customHeight="1" x14ac:dyDescent="0.2">
      <c r="A20" s="18"/>
      <c r="B20" s="17" t="s">
        <v>68</v>
      </c>
      <c r="C20" s="18"/>
      <c r="D20" s="11" t="str">
        <f>LEFT('Page 5.2.4'!A13,3)</f>
        <v>506</v>
      </c>
      <c r="E20" s="20" t="s">
        <v>14</v>
      </c>
      <c r="F20" s="13">
        <f>-'Page 5.2.4'!K13</f>
        <v>-375443.97795744997</v>
      </c>
      <c r="G20" s="11" t="s">
        <v>15</v>
      </c>
      <c r="H20" s="58">
        <v>0.22565052397253504</v>
      </c>
      <c r="I20" s="85">
        <f t="shared" si="1"/>
        <v>-84719.130348431485</v>
      </c>
      <c r="J20" s="86" t="s">
        <v>69</v>
      </c>
    </row>
    <row r="21" spans="1:10" s="35" customFormat="1" ht="12" customHeight="1" x14ac:dyDescent="0.2">
      <c r="A21" s="18"/>
      <c r="B21" s="17" t="s">
        <v>68</v>
      </c>
      <c r="C21" s="18"/>
      <c r="D21" s="11" t="str">
        <f>LEFT('Page 5.2.4'!A14,3)</f>
        <v>507</v>
      </c>
      <c r="E21" s="20" t="s">
        <v>14</v>
      </c>
      <c r="F21" s="13">
        <f>-'Page 5.2.4'!K14</f>
        <v>-11911.60476633</v>
      </c>
      <c r="G21" s="11" t="s">
        <v>15</v>
      </c>
      <c r="H21" s="58">
        <v>0.22565052397253504</v>
      </c>
      <c r="I21" s="85">
        <f t="shared" si="1"/>
        <v>-2687.8598568761104</v>
      </c>
      <c r="J21" s="86" t="s">
        <v>69</v>
      </c>
    </row>
    <row r="22" spans="1:10" s="35" customFormat="1" ht="12" customHeight="1" x14ac:dyDescent="0.2">
      <c r="A22" s="18"/>
      <c r="B22" s="17" t="s">
        <v>68</v>
      </c>
      <c r="C22" s="18"/>
      <c r="D22" s="11" t="str">
        <f>LEFT('Page 5.2.4'!A15,3)</f>
        <v>510</v>
      </c>
      <c r="E22" s="20" t="s">
        <v>14</v>
      </c>
      <c r="F22" s="13">
        <f>-'Page 5.2.4'!K15</f>
        <v>-92447.689538469989</v>
      </c>
      <c r="G22" s="11" t="s">
        <v>15</v>
      </c>
      <c r="H22" s="58">
        <v>0.22565052397253504</v>
      </c>
      <c r="I22" s="85">
        <f t="shared" si="1"/>
        <v>-20860.869584405998</v>
      </c>
      <c r="J22" s="86" t="s">
        <v>69</v>
      </c>
    </row>
    <row r="23" spans="1:10" s="35" customFormat="1" ht="12" customHeight="1" x14ac:dyDescent="0.2">
      <c r="A23" s="18"/>
      <c r="B23" s="17" t="s">
        <v>68</v>
      </c>
      <c r="C23" s="18"/>
      <c r="D23" s="11" t="str">
        <f>LEFT('Page 5.2.4'!A16,3)</f>
        <v>511</v>
      </c>
      <c r="E23" s="20" t="s">
        <v>14</v>
      </c>
      <c r="F23" s="13">
        <f>-'Page 5.2.4'!K16</f>
        <v>-166178.95366982999</v>
      </c>
      <c r="G23" s="11" t="s">
        <v>15</v>
      </c>
      <c r="H23" s="58">
        <v>0.22565052397253504</v>
      </c>
      <c r="I23" s="85">
        <f t="shared" si="1"/>
        <v>-37498.367968804763</v>
      </c>
      <c r="J23" s="86" t="s">
        <v>69</v>
      </c>
    </row>
    <row r="24" spans="1:10" s="35" customFormat="1" ht="12" customHeight="1" x14ac:dyDescent="0.2">
      <c r="A24" s="18"/>
      <c r="B24" s="17" t="s">
        <v>68</v>
      </c>
      <c r="C24" s="18"/>
      <c r="D24" s="11" t="str">
        <f>LEFT('Page 5.2.4'!A17,3)</f>
        <v>512</v>
      </c>
      <c r="E24" s="20" t="s">
        <v>14</v>
      </c>
      <c r="F24" s="13">
        <f>-'Page 5.2.4'!K17</f>
        <v>-1260871.2573114899</v>
      </c>
      <c r="G24" s="11" t="s">
        <v>15</v>
      </c>
      <c r="H24" s="58">
        <v>0.22565052397253504</v>
      </c>
      <c r="I24" s="85">
        <f t="shared" si="1"/>
        <v>-284516.25987424678</v>
      </c>
      <c r="J24" s="86" t="s">
        <v>69</v>
      </c>
    </row>
    <row r="25" spans="1:10" s="35" customFormat="1" ht="12" customHeight="1" x14ac:dyDescent="0.2">
      <c r="A25" s="18"/>
      <c r="B25" s="17" t="s">
        <v>68</v>
      </c>
      <c r="C25" s="18"/>
      <c r="D25" s="11" t="str">
        <f>LEFT('Page 5.2.4'!A18,3)</f>
        <v>513</v>
      </c>
      <c r="E25" s="20" t="s">
        <v>14</v>
      </c>
      <c r="F25" s="13">
        <f>-'Page 5.2.4'!K18</f>
        <v>-327542.46179904998</v>
      </c>
      <c r="G25" s="11" t="s">
        <v>15</v>
      </c>
      <c r="H25" s="58">
        <v>0.22565052397253504</v>
      </c>
      <c r="I25" s="85">
        <f t="shared" si="1"/>
        <v>-73910.128128209675</v>
      </c>
      <c r="J25" s="86" t="s">
        <v>69</v>
      </c>
    </row>
    <row r="26" spans="1:10" s="35" customFormat="1" ht="12" customHeight="1" x14ac:dyDescent="0.2">
      <c r="A26" s="18"/>
      <c r="B26" s="17" t="s">
        <v>68</v>
      </c>
      <c r="C26" s="18"/>
      <c r="D26" s="11" t="str">
        <f>LEFT('Page 5.2.4'!A19,3)</f>
        <v>514</v>
      </c>
      <c r="E26" s="20" t="s">
        <v>14</v>
      </c>
      <c r="F26" s="13">
        <f>-'Page 5.2.4'!K19</f>
        <v>-121272.72942701999</v>
      </c>
      <c r="G26" s="11" t="s">
        <v>15</v>
      </c>
      <c r="H26" s="58">
        <v>0.22565052397253504</v>
      </c>
      <c r="I26" s="85">
        <f t="shared" si="1"/>
        <v>-27365.254938786529</v>
      </c>
      <c r="J26" s="86" t="s">
        <v>69</v>
      </c>
    </row>
    <row r="27" spans="1:10" s="35" customFormat="1" ht="12" customHeight="1" x14ac:dyDescent="0.2">
      <c r="A27" s="18"/>
      <c r="B27" s="17" t="s">
        <v>93</v>
      </c>
      <c r="C27" s="18"/>
      <c r="D27" s="11" t="str">
        <f>LEFT('Page 5.2.4'!A20,3)</f>
        <v>924</v>
      </c>
      <c r="E27" s="20" t="s">
        <v>14</v>
      </c>
      <c r="F27" s="13">
        <f>-'Page 5.2.4'!K20</f>
        <v>-40066.994532729994</v>
      </c>
      <c r="G27" s="11" t="s">
        <v>91</v>
      </c>
      <c r="H27" s="58">
        <v>6.6548077681205728E-2</v>
      </c>
      <c r="I27" s="85">
        <f t="shared" si="1"/>
        <v>-2666.3814646165606</v>
      </c>
      <c r="J27" s="86" t="s">
        <v>69</v>
      </c>
    </row>
    <row r="28" spans="1:10" s="35" customFormat="1" ht="12" customHeight="1" x14ac:dyDescent="0.2">
      <c r="A28" s="18"/>
      <c r="B28" s="17" t="s">
        <v>93</v>
      </c>
      <c r="C28" s="18"/>
      <c r="D28" s="11" t="str">
        <f>LEFT('Page 5.2.4'!A21,3)</f>
        <v>925</v>
      </c>
      <c r="E28" s="20" t="s">
        <v>14</v>
      </c>
      <c r="F28" s="13">
        <f>-'Page 5.2.4'!K21</f>
        <v>-5766.4219924299996</v>
      </c>
      <c r="G28" s="11" t="s">
        <v>91</v>
      </c>
      <c r="H28" s="58">
        <v>6.6548077681205728E-2</v>
      </c>
      <c r="I28" s="85">
        <f t="shared" si="1"/>
        <v>-383.7442986948447</v>
      </c>
      <c r="J28" s="86" t="s">
        <v>69</v>
      </c>
    </row>
    <row r="29" spans="1:10" s="35" customFormat="1" ht="13.5" thickBot="1" x14ac:dyDescent="0.25">
      <c r="A29" s="18"/>
      <c r="B29" s="17"/>
      <c r="C29" s="18"/>
      <c r="D29" s="11"/>
      <c r="E29" s="20"/>
      <c r="F29" s="87">
        <f>SUM(F15:F28)</f>
        <v>-3541060.1072912496</v>
      </c>
      <c r="G29" s="11"/>
      <c r="H29" s="58"/>
      <c r="I29" s="87">
        <f>SUM(I15:I28)</f>
        <v>-791749.85993746924</v>
      </c>
      <c r="J29" s="86"/>
    </row>
    <row r="30" spans="1:10" ht="12" customHeight="1" x14ac:dyDescent="0.2">
      <c r="A30" s="8"/>
      <c r="B30" s="16"/>
      <c r="C30" s="8"/>
      <c r="D30" s="10"/>
      <c r="E30" s="10"/>
      <c r="F30" s="13"/>
      <c r="G30" s="10"/>
      <c r="H30" s="58"/>
      <c r="I30" s="14"/>
      <c r="J30" s="5"/>
    </row>
    <row r="31" spans="1:10" ht="12" customHeight="1" x14ac:dyDescent="0.2">
      <c r="A31" s="8"/>
      <c r="B31" s="9" t="s">
        <v>23</v>
      </c>
      <c r="C31" s="8"/>
      <c r="D31" s="10"/>
      <c r="E31" s="10"/>
      <c r="F31" s="13"/>
      <c r="G31" s="10"/>
      <c r="H31" s="58"/>
      <c r="I31" s="14"/>
      <c r="J31" s="5"/>
    </row>
    <row r="32" spans="1:10" ht="12" customHeight="1" x14ac:dyDescent="0.2">
      <c r="A32" s="8"/>
      <c r="B32" s="1" t="s">
        <v>24</v>
      </c>
      <c r="C32" s="8"/>
      <c r="D32" s="10">
        <v>312</v>
      </c>
      <c r="E32" s="3" t="s">
        <v>14</v>
      </c>
      <c r="F32" s="13">
        <f>-'Page 5.2.2'!C13</f>
        <v>-110283000</v>
      </c>
      <c r="G32" s="10" t="s">
        <v>15</v>
      </c>
      <c r="H32" s="58">
        <v>0.22565052397253504</v>
      </c>
      <c r="I32" s="14">
        <f t="shared" ref="I32:I37" si="2">F32*H32</f>
        <v>-24885416.735263083</v>
      </c>
      <c r="J32" s="5" t="s">
        <v>65</v>
      </c>
    </row>
    <row r="33" spans="1:10" ht="12" customHeight="1" x14ac:dyDescent="0.2">
      <c r="A33" s="8"/>
      <c r="B33" s="88" t="s">
        <v>25</v>
      </c>
      <c r="C33" s="89"/>
      <c r="D33" s="90">
        <v>312</v>
      </c>
      <c r="E33" s="91" t="s">
        <v>14</v>
      </c>
      <c r="F33" s="92">
        <f>-'Page 5.2.2'!C14</f>
        <v>-14047298.727704488</v>
      </c>
      <c r="G33" s="93" t="s">
        <v>15</v>
      </c>
      <c r="H33" s="94">
        <v>0.22565052397253504</v>
      </c>
      <c r="I33" s="95">
        <f t="shared" si="2"/>
        <v>-3169780.3183052423</v>
      </c>
      <c r="J33" s="96" t="s">
        <v>65</v>
      </c>
    </row>
    <row r="34" spans="1:10" ht="12" customHeight="1" x14ac:dyDescent="0.2">
      <c r="A34" s="8"/>
      <c r="B34" s="88" t="s">
        <v>26</v>
      </c>
      <c r="C34" s="89"/>
      <c r="D34" s="90" t="s">
        <v>27</v>
      </c>
      <c r="E34" s="91" t="s">
        <v>14</v>
      </c>
      <c r="F34" s="92">
        <f>-'Page 5.2.2'!C17</f>
        <v>81013597.049999431</v>
      </c>
      <c r="G34" s="93" t="s">
        <v>15</v>
      </c>
      <c r="H34" s="94">
        <v>0.22565052397253504</v>
      </c>
      <c r="I34" s="95">
        <f t="shared" si="2"/>
        <v>18280760.62323219</v>
      </c>
      <c r="J34" s="96" t="s">
        <v>65</v>
      </c>
    </row>
    <row r="35" spans="1:10" ht="12" customHeight="1" x14ac:dyDescent="0.2">
      <c r="A35" s="8"/>
      <c r="B35" s="88" t="s">
        <v>28</v>
      </c>
      <c r="C35" s="89"/>
      <c r="D35" s="90" t="s">
        <v>27</v>
      </c>
      <c r="E35" s="91" t="s">
        <v>14</v>
      </c>
      <c r="F35" s="92">
        <f>-'Page 5.2.2'!C18</f>
        <v>2365248.3799479781</v>
      </c>
      <c r="G35" s="93" t="s">
        <v>15</v>
      </c>
      <c r="H35" s="94">
        <v>0.22565052397253504</v>
      </c>
      <c r="I35" s="95">
        <f t="shared" si="2"/>
        <v>533719.53626045096</v>
      </c>
      <c r="J35" s="96" t="s">
        <v>65</v>
      </c>
    </row>
    <row r="36" spans="1:10" ht="12" customHeight="1" x14ac:dyDescent="0.2">
      <c r="A36" s="8"/>
      <c r="B36" s="97" t="s">
        <v>29</v>
      </c>
      <c r="C36" s="98"/>
      <c r="D36" s="93">
        <v>282</v>
      </c>
      <c r="E36" s="91" t="s">
        <v>14</v>
      </c>
      <c r="F36" s="92">
        <f>-'Page 5.2.2'!C21</f>
        <v>5447020.0564444428</v>
      </c>
      <c r="G36" s="93" t="s">
        <v>15</v>
      </c>
      <c r="H36" s="94">
        <v>0.22565052397253504</v>
      </c>
      <c r="I36" s="95">
        <f t="shared" si="2"/>
        <v>1229122.929825596</v>
      </c>
      <c r="J36" s="96" t="s">
        <v>65</v>
      </c>
    </row>
    <row r="37" spans="1:10" ht="12" customHeight="1" x14ac:dyDescent="0.2">
      <c r="A37" s="8"/>
      <c r="B37" s="97" t="s">
        <v>30</v>
      </c>
      <c r="C37" s="98"/>
      <c r="D37" s="93">
        <v>255</v>
      </c>
      <c r="E37" s="91" t="s">
        <v>14</v>
      </c>
      <c r="F37" s="92">
        <f>-'Page 5.2.2'!C22</f>
        <v>6159</v>
      </c>
      <c r="G37" s="93" t="s">
        <v>31</v>
      </c>
      <c r="H37" s="94">
        <v>0.1336</v>
      </c>
      <c r="I37" s="95">
        <f t="shared" si="2"/>
        <v>822.8424</v>
      </c>
      <c r="J37" s="96" t="s">
        <v>65</v>
      </c>
    </row>
    <row r="38" spans="1:10" ht="12" customHeight="1" x14ac:dyDescent="0.2">
      <c r="A38" s="8"/>
      <c r="B38" s="17"/>
      <c r="C38" s="18"/>
      <c r="D38" s="11"/>
      <c r="E38" s="3"/>
      <c r="F38" s="13"/>
      <c r="G38" s="11"/>
      <c r="H38" s="58"/>
      <c r="I38" s="14"/>
      <c r="J38" s="5"/>
    </row>
    <row r="39" spans="1:10" ht="12" customHeight="1" x14ac:dyDescent="0.2">
      <c r="A39" s="8"/>
      <c r="B39" s="17"/>
      <c r="C39" s="18"/>
      <c r="D39" s="11"/>
      <c r="E39" s="11"/>
      <c r="F39" s="13"/>
      <c r="G39" s="11"/>
      <c r="H39" s="58"/>
      <c r="I39" s="14"/>
      <c r="J39" s="20"/>
    </row>
    <row r="40" spans="1:10" s="41" customFormat="1" ht="12" customHeight="1" x14ac:dyDescent="0.2">
      <c r="A40" s="21"/>
      <c r="B40" s="22" t="s">
        <v>32</v>
      </c>
      <c r="C40" s="18"/>
      <c r="D40" s="11"/>
      <c r="E40" s="11"/>
      <c r="F40" s="13"/>
      <c r="G40" s="11"/>
      <c r="H40" s="59"/>
      <c r="I40" s="23"/>
      <c r="J40" s="24"/>
    </row>
    <row r="41" spans="1:10" s="41" customFormat="1" ht="12" customHeight="1" x14ac:dyDescent="0.2">
      <c r="A41" s="21"/>
      <c r="B41" s="17" t="s">
        <v>33</v>
      </c>
      <c r="C41" s="18"/>
      <c r="D41" s="11" t="s">
        <v>34</v>
      </c>
      <c r="E41" s="3" t="s">
        <v>14</v>
      </c>
      <c r="F41" s="13">
        <f>-'Page 5.2.3'!C8</f>
        <v>-52188</v>
      </c>
      <c r="G41" s="11" t="s">
        <v>35</v>
      </c>
      <c r="H41" s="59" t="s">
        <v>64</v>
      </c>
      <c r="I41" s="14">
        <f>F41</f>
        <v>-52188</v>
      </c>
      <c r="J41" s="24" t="s">
        <v>67</v>
      </c>
    </row>
    <row r="42" spans="1:10" ht="12" customHeight="1" x14ac:dyDescent="0.2">
      <c r="A42" s="8"/>
      <c r="B42" s="16"/>
      <c r="C42" s="8"/>
      <c r="D42" s="10"/>
      <c r="E42" s="10"/>
      <c r="F42" s="26"/>
      <c r="G42" s="10"/>
      <c r="H42" s="25"/>
      <c r="I42" s="14"/>
      <c r="J42" s="20"/>
    </row>
    <row r="43" spans="1:10" ht="12" customHeight="1" x14ac:dyDescent="0.2">
      <c r="B43" s="16"/>
      <c r="C43" s="8"/>
      <c r="D43" s="10"/>
      <c r="E43" s="10"/>
      <c r="F43" s="26"/>
      <c r="G43" s="10"/>
      <c r="H43" s="25"/>
      <c r="I43" s="14"/>
      <c r="J43" s="27"/>
    </row>
    <row r="44" spans="1:10" ht="12" customHeight="1" x14ac:dyDescent="0.2">
      <c r="B44" s="16"/>
      <c r="C44" s="8"/>
      <c r="D44" s="10"/>
      <c r="E44" s="10"/>
      <c r="F44" s="26"/>
      <c r="G44" s="10"/>
      <c r="H44" s="25"/>
      <c r="I44" s="14"/>
      <c r="J44" s="5"/>
    </row>
    <row r="45" spans="1:10" ht="12" customHeight="1" x14ac:dyDescent="0.2">
      <c r="B45" s="16"/>
      <c r="C45" s="8"/>
      <c r="D45" s="10"/>
      <c r="E45" s="10"/>
      <c r="F45" s="26"/>
      <c r="G45" s="10"/>
      <c r="H45" s="25"/>
      <c r="I45" s="14"/>
      <c r="J45" s="5"/>
    </row>
    <row r="46" spans="1:10" ht="12" customHeight="1" x14ac:dyDescent="0.2">
      <c r="B46" s="16"/>
      <c r="C46" s="8"/>
      <c r="D46" s="10"/>
      <c r="E46" s="10"/>
      <c r="F46" s="26"/>
      <c r="G46" s="10"/>
      <c r="H46" s="25"/>
      <c r="I46" s="14"/>
      <c r="J46" s="5"/>
    </row>
    <row r="47" spans="1:10" ht="12" customHeight="1" x14ac:dyDescent="0.2">
      <c r="A47" s="8"/>
      <c r="B47" s="16"/>
      <c r="C47" s="8"/>
      <c r="D47" s="10"/>
      <c r="E47" s="10"/>
      <c r="F47" s="26"/>
      <c r="G47" s="10"/>
      <c r="H47" s="25"/>
      <c r="I47" s="14"/>
      <c r="J47" s="5"/>
    </row>
    <row r="48" spans="1:10" ht="12" customHeight="1" x14ac:dyDescent="0.2">
      <c r="A48" s="8"/>
      <c r="B48" s="16"/>
      <c r="C48" s="8"/>
      <c r="D48" s="10"/>
      <c r="E48" s="10"/>
      <c r="F48" s="26"/>
      <c r="G48" s="10"/>
      <c r="H48" s="25"/>
      <c r="I48" s="14"/>
      <c r="J48" s="5"/>
    </row>
    <row r="49" spans="1:10" ht="12" customHeight="1" x14ac:dyDescent="0.2">
      <c r="A49" s="8"/>
      <c r="B49" s="16"/>
      <c r="C49" s="8"/>
      <c r="D49" s="10"/>
      <c r="E49" s="10"/>
      <c r="F49" s="26"/>
      <c r="G49" s="10"/>
      <c r="H49" s="25"/>
      <c r="I49" s="14"/>
      <c r="J49" s="5"/>
    </row>
    <row r="50" spans="1:10" ht="12" customHeight="1" x14ac:dyDescent="0.2">
      <c r="A50" s="8"/>
      <c r="B50" s="16"/>
      <c r="C50" s="8"/>
      <c r="D50" s="10"/>
      <c r="E50" s="10"/>
      <c r="F50" s="26"/>
      <c r="G50" s="10"/>
      <c r="H50" s="25"/>
      <c r="I50" s="14"/>
      <c r="J50" s="5"/>
    </row>
    <row r="51" spans="1:10" ht="12" customHeight="1" x14ac:dyDescent="0.2">
      <c r="A51" s="8"/>
      <c r="B51" s="16"/>
      <c r="C51" s="8"/>
      <c r="D51" s="10"/>
      <c r="E51" s="10"/>
      <c r="F51" s="26"/>
      <c r="G51" s="10"/>
      <c r="H51" s="25"/>
      <c r="I51" s="14"/>
      <c r="J51" s="5"/>
    </row>
    <row r="52" spans="1:10" ht="12" customHeight="1" thickBot="1" x14ac:dyDescent="0.25">
      <c r="A52" s="8"/>
      <c r="B52" s="28" t="s">
        <v>36</v>
      </c>
      <c r="C52" s="8"/>
      <c r="D52" s="10"/>
      <c r="E52" s="10"/>
      <c r="F52" s="29"/>
      <c r="G52" s="10"/>
      <c r="H52" s="10"/>
      <c r="I52" s="10"/>
      <c r="J52" s="5"/>
    </row>
    <row r="53" spans="1:10" ht="12" customHeight="1" x14ac:dyDescent="0.2">
      <c r="A53" s="99" t="s">
        <v>104</v>
      </c>
      <c r="B53" s="100"/>
      <c r="C53" s="100"/>
      <c r="D53" s="100"/>
      <c r="E53" s="100"/>
      <c r="F53" s="100"/>
      <c r="G53" s="100"/>
      <c r="H53" s="100"/>
      <c r="I53" s="100"/>
      <c r="J53" s="101"/>
    </row>
    <row r="54" spans="1:10" ht="12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4"/>
    </row>
    <row r="55" spans="1:10" ht="12" customHeight="1" x14ac:dyDescent="0.2">
      <c r="A55" s="102"/>
      <c r="B55" s="103"/>
      <c r="C55" s="103"/>
      <c r="D55" s="103"/>
      <c r="E55" s="103"/>
      <c r="F55" s="103"/>
      <c r="G55" s="103"/>
      <c r="H55" s="103"/>
      <c r="I55" s="103"/>
      <c r="J55" s="104"/>
    </row>
    <row r="56" spans="1:10" ht="12" customHeight="1" x14ac:dyDescent="0.2">
      <c r="A56" s="102"/>
      <c r="B56" s="103"/>
      <c r="C56" s="103"/>
      <c r="D56" s="103"/>
      <c r="E56" s="103"/>
      <c r="F56" s="103"/>
      <c r="G56" s="103"/>
      <c r="H56" s="103"/>
      <c r="I56" s="103"/>
      <c r="J56" s="104"/>
    </row>
    <row r="57" spans="1:10" ht="12" customHeight="1" x14ac:dyDescent="0.2">
      <c r="A57" s="102"/>
      <c r="B57" s="103"/>
      <c r="C57" s="103"/>
      <c r="D57" s="103"/>
      <c r="E57" s="103"/>
      <c r="F57" s="103"/>
      <c r="G57" s="103"/>
      <c r="H57" s="103"/>
      <c r="I57" s="103"/>
      <c r="J57" s="104"/>
    </row>
    <row r="58" spans="1:10" ht="12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4"/>
    </row>
    <row r="59" spans="1:10" ht="12" customHeight="1" x14ac:dyDescent="0.2">
      <c r="A59" s="102"/>
      <c r="B59" s="103"/>
      <c r="C59" s="103"/>
      <c r="D59" s="103"/>
      <c r="E59" s="103"/>
      <c r="F59" s="103"/>
      <c r="G59" s="103"/>
      <c r="H59" s="103"/>
      <c r="I59" s="103"/>
      <c r="J59" s="104"/>
    </row>
    <row r="60" spans="1:10" ht="12" customHeight="1" x14ac:dyDescent="0.2">
      <c r="A60" s="102"/>
      <c r="B60" s="103"/>
      <c r="C60" s="103"/>
      <c r="D60" s="103"/>
      <c r="E60" s="103"/>
      <c r="F60" s="103"/>
      <c r="G60" s="103"/>
      <c r="H60" s="103"/>
      <c r="I60" s="103"/>
      <c r="J60" s="104"/>
    </row>
    <row r="61" spans="1:10" ht="31.5" customHeight="1" thickBot="1" x14ac:dyDescent="0.25">
      <c r="A61" s="105"/>
      <c r="B61" s="106"/>
      <c r="C61" s="106"/>
      <c r="D61" s="106"/>
      <c r="E61" s="106"/>
      <c r="F61" s="106"/>
      <c r="G61" s="106"/>
      <c r="H61" s="106"/>
      <c r="I61" s="106"/>
      <c r="J61" s="107"/>
    </row>
  </sheetData>
  <mergeCells count="1">
    <mergeCell ref="A53:J61"/>
  </mergeCells>
  <conditionalFormatting sqref="B8 B31">
    <cfRule type="cellIs" dxfId="2" priority="1" stopIfTrue="1" operator="equal">
      <formula>"Adjustment to Income/Expense/Rate Base:"</formula>
    </cfRule>
  </conditionalFormatting>
  <conditionalFormatting sqref="J1">
    <cfRule type="cellIs" dxfId="1" priority="2" stopIfTrue="1" operator="equal">
      <formula>"x.x"</formula>
    </cfRule>
  </conditionalFormatting>
  <conditionalFormatting sqref="B9 B32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0:E31 E39:E40 E42:E51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9:G5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1">
      <formula1>#REF!</formula1>
    </dataValidation>
  </dataValidations>
  <printOptions horizontalCentered="1"/>
  <pageMargins left="0.7" right="0.7" top="0.75" bottom="0.75" header="0.3" footer="0.3"/>
  <pageSetup scale="88" fitToHeight="0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view="pageBreakPreview" zoomScale="90" zoomScaleNormal="100" zoomScaleSheetLayoutView="90" workbookViewId="0">
      <selection activeCell="G6" sqref="G6"/>
    </sheetView>
  </sheetViews>
  <sheetFormatPr defaultColWidth="8.75" defaultRowHeight="15.75" x14ac:dyDescent="0.25"/>
  <cols>
    <col min="1" max="1" width="40.875" style="1" customWidth="1"/>
    <col min="2" max="2" width="13.25" style="1" customWidth="1"/>
    <col min="3" max="3" width="22.125" style="1" customWidth="1"/>
    <col min="4" max="5" width="7.125" customWidth="1"/>
    <col min="6" max="6" width="19.25" bestFit="1" customWidth="1"/>
    <col min="7" max="7" width="81.375" customWidth="1"/>
    <col min="8" max="8" width="7.125" customWidth="1"/>
  </cols>
  <sheetData>
    <row r="1" spans="1:3" x14ac:dyDescent="0.25">
      <c r="A1" s="30" t="s">
        <v>0</v>
      </c>
      <c r="B1" s="31"/>
      <c r="C1" s="31"/>
    </row>
    <row r="2" spans="1:3" x14ac:dyDescent="0.25">
      <c r="A2" s="30" t="s">
        <v>63</v>
      </c>
      <c r="B2" s="31"/>
      <c r="C2" s="31"/>
    </row>
    <row r="3" spans="1:3" x14ac:dyDescent="0.25">
      <c r="A3" s="30" t="s">
        <v>105</v>
      </c>
      <c r="B3" s="31"/>
      <c r="C3" s="31"/>
    </row>
    <row r="4" spans="1:3" x14ac:dyDescent="0.25">
      <c r="A4" s="30" t="s">
        <v>37</v>
      </c>
      <c r="B4" s="31"/>
      <c r="C4" s="31"/>
    </row>
    <row r="5" spans="1:3" ht="16.5" thickBot="1" x14ac:dyDescent="0.3">
      <c r="A5" s="32"/>
      <c r="B5" s="32"/>
      <c r="C5" s="32"/>
    </row>
    <row r="6" spans="1:3" ht="16.5" thickTop="1" x14ac:dyDescent="0.25"/>
    <row r="7" spans="1:3" x14ac:dyDescent="0.25">
      <c r="A7" s="33"/>
      <c r="B7" s="34">
        <v>42185</v>
      </c>
      <c r="C7" s="33" t="s">
        <v>38</v>
      </c>
    </row>
    <row r="8" spans="1:3" x14ac:dyDescent="0.25">
      <c r="A8" s="35" t="s">
        <v>39</v>
      </c>
      <c r="B8" s="61">
        <v>1610000</v>
      </c>
      <c r="C8" s="35"/>
    </row>
    <row r="9" spans="1:3" x14ac:dyDescent="0.25">
      <c r="A9" s="1" t="s">
        <v>40</v>
      </c>
      <c r="B9" s="36">
        <f>B27</f>
        <v>0.36823299999999998</v>
      </c>
    </row>
    <row r="10" spans="1:3" x14ac:dyDescent="0.25">
      <c r="B10" s="37"/>
    </row>
    <row r="11" spans="1:3" ht="16.5" thickBot="1" x14ac:dyDescent="0.3">
      <c r="A11" s="1" t="s">
        <v>41</v>
      </c>
      <c r="B11" s="60">
        <f>B8*B9</f>
        <v>592855.13</v>
      </c>
      <c r="C11" s="3">
        <v>5.2</v>
      </c>
    </row>
    <row r="12" spans="1:3" ht="17.25" thickTop="1" thickBot="1" x14ac:dyDescent="0.3">
      <c r="A12" s="32"/>
      <c r="B12" s="38"/>
      <c r="C12" s="32"/>
    </row>
    <row r="13" spans="1:3" ht="16.5" thickTop="1" x14ac:dyDescent="0.25">
      <c r="B13" s="35"/>
    </row>
    <row r="14" spans="1:3" x14ac:dyDescent="0.25">
      <c r="B14" s="35"/>
    </row>
    <row r="15" spans="1:3" x14ac:dyDescent="0.25">
      <c r="B15" s="35"/>
    </row>
    <row r="16" spans="1:3" x14ac:dyDescent="0.25">
      <c r="B16" s="35"/>
    </row>
    <row r="17" spans="1:3" x14ac:dyDescent="0.25">
      <c r="B17" s="35"/>
    </row>
    <row r="18" spans="1:3" x14ac:dyDescent="0.25">
      <c r="A18" s="1" t="s">
        <v>42</v>
      </c>
      <c r="B18" s="61">
        <v>231192427.77999997</v>
      </c>
    </row>
    <row r="19" spans="1:3" x14ac:dyDescent="0.25">
      <c r="A19" s="35" t="s">
        <v>43</v>
      </c>
      <c r="B19" s="61">
        <v>-123316450.75999999</v>
      </c>
      <c r="C19" s="35"/>
    </row>
    <row r="20" spans="1:3" x14ac:dyDescent="0.25">
      <c r="A20" s="1" t="s">
        <v>44</v>
      </c>
      <c r="B20" s="62">
        <f>SUM(B18:B19)</f>
        <v>107875977.01999998</v>
      </c>
    </row>
    <row r="21" spans="1:3" x14ac:dyDescent="0.25">
      <c r="B21" s="35"/>
    </row>
    <row r="22" spans="1:3" x14ac:dyDescent="0.25">
      <c r="A22" s="1" t="s">
        <v>45</v>
      </c>
      <c r="B22" s="61">
        <v>124462469.25417699</v>
      </c>
      <c r="C22" s="39" t="s">
        <v>21</v>
      </c>
    </row>
    <row r="23" spans="1:3" x14ac:dyDescent="0.25">
      <c r="A23" s="1" t="s">
        <v>46</v>
      </c>
      <c r="B23" s="61">
        <v>-84738966.181636959</v>
      </c>
      <c r="C23" s="39" t="s">
        <v>21</v>
      </c>
    </row>
    <row r="24" spans="1:3" x14ac:dyDescent="0.25">
      <c r="A24" s="1" t="s">
        <v>47</v>
      </c>
      <c r="B24" s="62">
        <f>SUBTOTAL(9,$B$22:$B$23)</f>
        <v>39723503.07254003</v>
      </c>
    </row>
    <row r="25" spans="1:3" x14ac:dyDescent="0.25">
      <c r="B25" s="35"/>
    </row>
    <row r="26" spans="1:3" x14ac:dyDescent="0.25">
      <c r="B26" s="35"/>
    </row>
    <row r="27" spans="1:3" x14ac:dyDescent="0.25">
      <c r="A27" s="1" t="s">
        <v>48</v>
      </c>
      <c r="B27" s="36">
        <f>ROUND(B24/B20,6)</f>
        <v>0.36823299999999998</v>
      </c>
    </row>
    <row r="28" spans="1:3" x14ac:dyDescent="0.25">
      <c r="B28" s="35"/>
    </row>
    <row r="29" spans="1:3" x14ac:dyDescent="0.25">
      <c r="B29" s="35"/>
    </row>
    <row r="30" spans="1:3" x14ac:dyDescent="0.25">
      <c r="A30" s="15"/>
    </row>
    <row r="31" spans="1:3" x14ac:dyDescent="0.25">
      <c r="A31" s="15"/>
    </row>
    <row r="32" spans="1:3" x14ac:dyDescent="0.25">
      <c r="A32" s="15"/>
    </row>
    <row r="33" spans="1:1" x14ac:dyDescent="0.25">
      <c r="A33" s="15"/>
    </row>
  </sheetData>
  <printOptions horizontalCentered="1"/>
  <pageMargins left="0.7" right="0.7" top="0.75" bottom="0.75" header="0.3" footer="0.3"/>
  <pageSetup fitToHeight="0" orientation="portrait" r:id="rId1"/>
  <headerFooter alignWithMargins="0">
    <oddHeader>&amp;R&amp;"Arial,Regular"&amp;10&amp;A</oddHeader>
  </headerFooter>
  <rowBreaks count="1" manualBreakCount="1">
    <brk id="29" max="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3.5" style="41" customWidth="1"/>
    <col min="2" max="2" width="31.5" style="41" customWidth="1"/>
    <col min="3" max="3" width="22.125" style="52" customWidth="1"/>
    <col min="4" max="4" width="6.375" style="41" customWidth="1"/>
    <col min="5" max="5" width="5.125" style="41" customWidth="1"/>
    <col min="6" max="6" width="19.25" style="21" customWidth="1"/>
    <col min="7" max="7" width="12.75" style="41" customWidth="1"/>
    <col min="8" max="16384" width="9" style="41"/>
  </cols>
  <sheetData>
    <row r="1" spans="1:11" x14ac:dyDescent="0.2">
      <c r="A1" s="40" t="str">
        <f>'Page 5.2'!B1</f>
        <v>PacifiCorp</v>
      </c>
      <c r="D1" s="42"/>
      <c r="E1" s="42"/>
      <c r="F1" s="63"/>
    </row>
    <row r="2" spans="1:11" x14ac:dyDescent="0.2">
      <c r="A2" s="40" t="str">
        <f>'Page 5.2'!B2</f>
        <v>Washington Expedited Rate Filing - June 2015</v>
      </c>
    </row>
    <row r="3" spans="1:11" x14ac:dyDescent="0.2">
      <c r="A3" s="40" t="s">
        <v>105</v>
      </c>
    </row>
    <row r="4" spans="1:11" x14ac:dyDescent="0.2">
      <c r="A4" s="40"/>
    </row>
    <row r="7" spans="1:11" x14ac:dyDescent="0.2">
      <c r="A7" s="43"/>
      <c r="B7" s="43"/>
      <c r="C7" s="67" t="s">
        <v>103</v>
      </c>
      <c r="D7" s="44" t="s">
        <v>38</v>
      </c>
      <c r="F7" s="64"/>
    </row>
    <row r="8" spans="1:11" x14ac:dyDescent="0.2">
      <c r="A8" s="43"/>
      <c r="B8" s="43"/>
      <c r="C8" s="68"/>
      <c r="D8" s="43"/>
    </row>
    <row r="9" spans="1:11" x14ac:dyDescent="0.2">
      <c r="A9" s="43"/>
      <c r="B9" s="45" t="s">
        <v>49</v>
      </c>
      <c r="C9" s="49">
        <v>-2415197.7000000007</v>
      </c>
      <c r="D9" s="46">
        <v>5.2</v>
      </c>
      <c r="F9" s="65"/>
      <c r="G9" s="47"/>
      <c r="K9" s="41" t="s">
        <v>21</v>
      </c>
    </row>
    <row r="10" spans="1:11" x14ac:dyDescent="0.2">
      <c r="A10" s="43"/>
      <c r="B10" s="45" t="s">
        <v>50</v>
      </c>
      <c r="C10" s="83">
        <v>-299181.57173098298</v>
      </c>
      <c r="D10" s="46">
        <v>5.2</v>
      </c>
      <c r="F10" s="65"/>
      <c r="G10" s="48"/>
    </row>
    <row r="11" spans="1:11" x14ac:dyDescent="0.2">
      <c r="A11" s="43"/>
      <c r="B11" s="43"/>
      <c r="C11" s="49">
        <f>SUM(C9:C10)</f>
        <v>-2714379.2717309836</v>
      </c>
      <c r="D11" s="46"/>
      <c r="F11" s="65"/>
    </row>
    <row r="12" spans="1:11" x14ac:dyDescent="0.2">
      <c r="A12" s="43"/>
      <c r="B12" s="43"/>
      <c r="C12" s="49"/>
      <c r="D12" s="46"/>
      <c r="F12" s="66"/>
    </row>
    <row r="13" spans="1:11" x14ac:dyDescent="0.2">
      <c r="A13" s="43"/>
      <c r="B13" s="45" t="s">
        <v>51</v>
      </c>
      <c r="C13" s="49">
        <v>110283000</v>
      </c>
      <c r="D13" s="46">
        <v>5.2</v>
      </c>
      <c r="F13" s="65"/>
      <c r="G13" s="48"/>
    </row>
    <row r="14" spans="1:11" x14ac:dyDescent="0.2">
      <c r="A14" s="43"/>
      <c r="B14" s="45" t="s">
        <v>52</v>
      </c>
      <c r="C14" s="83">
        <v>14047298.727704488</v>
      </c>
      <c r="D14" s="46">
        <v>5.2</v>
      </c>
      <c r="F14" s="65"/>
      <c r="G14" s="48"/>
    </row>
    <row r="15" spans="1:11" x14ac:dyDescent="0.2">
      <c r="A15" s="43"/>
      <c r="B15" s="43"/>
      <c r="C15" s="49">
        <f>SUM(C13:C14)</f>
        <v>124330298.7277045</v>
      </c>
      <c r="D15" s="46"/>
      <c r="F15" s="65"/>
    </row>
    <row r="16" spans="1:11" x14ac:dyDescent="0.2">
      <c r="A16" s="43"/>
      <c r="B16" s="43"/>
      <c r="C16" s="49"/>
      <c r="D16" s="46"/>
      <c r="F16" s="65"/>
    </row>
    <row r="17" spans="1:7" x14ac:dyDescent="0.2">
      <c r="A17" s="43"/>
      <c r="B17" s="45" t="s">
        <v>53</v>
      </c>
      <c r="C17" s="49">
        <v>-81013597.049999431</v>
      </c>
      <c r="D17" s="46">
        <v>5.2</v>
      </c>
      <c r="E17" s="48"/>
      <c r="F17" s="65"/>
      <c r="G17" s="48"/>
    </row>
    <row r="18" spans="1:7" x14ac:dyDescent="0.2">
      <c r="A18" s="43"/>
      <c r="B18" s="50" t="s">
        <v>54</v>
      </c>
      <c r="C18" s="83">
        <v>-2365248.3799479781</v>
      </c>
      <c r="D18" s="46">
        <v>5.2</v>
      </c>
      <c r="F18" s="65"/>
      <c r="G18" s="48"/>
    </row>
    <row r="19" spans="1:7" x14ac:dyDescent="0.2">
      <c r="A19" s="43"/>
      <c r="B19" s="51"/>
      <c r="C19" s="49">
        <f>SUM(C17:C18)</f>
        <v>-83378845.429947406</v>
      </c>
      <c r="D19" s="46"/>
      <c r="F19" s="65"/>
    </row>
    <row r="20" spans="1:7" x14ac:dyDescent="0.2">
      <c r="A20" s="43"/>
      <c r="B20" s="51"/>
      <c r="C20" s="49"/>
      <c r="D20" s="46"/>
      <c r="F20" s="65"/>
    </row>
    <row r="21" spans="1:7" x14ac:dyDescent="0.2">
      <c r="A21" s="43"/>
      <c r="B21" s="45" t="s">
        <v>55</v>
      </c>
      <c r="C21" s="84">
        <v>-5447020.0564444428</v>
      </c>
      <c r="D21" s="46">
        <v>5.2</v>
      </c>
      <c r="F21" s="65"/>
      <c r="G21" s="48"/>
    </row>
    <row r="22" spans="1:7" x14ac:dyDescent="0.2">
      <c r="B22" s="50" t="s">
        <v>56</v>
      </c>
      <c r="C22" s="49">
        <v>-6159</v>
      </c>
      <c r="D22" s="46">
        <v>5.2</v>
      </c>
      <c r="F22" s="65"/>
      <c r="G22" s="48"/>
    </row>
    <row r="23" spans="1:7" x14ac:dyDescent="0.2">
      <c r="F23" s="65"/>
    </row>
    <row r="24" spans="1:7" x14ac:dyDescent="0.2">
      <c r="B24" s="52" t="s">
        <v>57</v>
      </c>
      <c r="C24" s="84">
        <v>-959659.69567868637</v>
      </c>
      <c r="D24" s="46"/>
      <c r="F24" s="65"/>
      <c r="G24" s="48"/>
    </row>
    <row r="25" spans="1:7" x14ac:dyDescent="0.2">
      <c r="B25" s="52" t="s">
        <v>22</v>
      </c>
      <c r="C25" s="84">
        <v>-665933.6263076074</v>
      </c>
      <c r="D25" s="46">
        <v>5.2</v>
      </c>
      <c r="F25" s="65"/>
      <c r="G25" s="48"/>
    </row>
    <row r="216" spans="13:13" x14ac:dyDescent="0.2">
      <c r="M216" s="41">
        <f>-K216+M215</f>
        <v>0</v>
      </c>
    </row>
  </sheetData>
  <printOptions horizontalCentered="1"/>
  <pageMargins left="0.7" right="0.7" top="0.75" bottom="0.75" header="0.3" footer="0.3"/>
  <pageSetup fitToHeight="0" orientation="portrait" r:id="rId1"/>
  <headerFooter alignWithMargins="0">
    <oddHeader>&amp;R&amp;"Arial,Regular"&amp;10&amp;A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10.5" style="69" customWidth="1"/>
    <col min="2" max="2" width="35.375" style="69" customWidth="1"/>
    <col min="3" max="3" width="22.125" style="69" customWidth="1"/>
    <col min="4" max="4" width="10.625" style="69" customWidth="1"/>
    <col min="5" max="16384" width="9" style="69"/>
  </cols>
  <sheetData>
    <row r="1" spans="1:6" x14ac:dyDescent="0.2">
      <c r="A1" s="40" t="str">
        <f>'Page 5.2'!B1</f>
        <v>PacifiCorp</v>
      </c>
    </row>
    <row r="2" spans="1:6" x14ac:dyDescent="0.2">
      <c r="A2" s="40" t="str">
        <f>'Page 5.2'!B2</f>
        <v>Washington Expedited Rate Filing - June 2015</v>
      </c>
    </row>
    <row r="3" spans="1:6" x14ac:dyDescent="0.2">
      <c r="A3" s="40" t="s">
        <v>105</v>
      </c>
    </row>
    <row r="7" spans="1:6" x14ac:dyDescent="0.2">
      <c r="A7" s="53" t="s">
        <v>58</v>
      </c>
      <c r="B7" s="54" t="s">
        <v>59</v>
      </c>
      <c r="C7" s="53" t="s">
        <v>60</v>
      </c>
      <c r="D7" s="53" t="s">
        <v>61</v>
      </c>
    </row>
    <row r="8" spans="1:6" x14ac:dyDescent="0.2">
      <c r="A8" s="55" t="s">
        <v>34</v>
      </c>
      <c r="B8" s="56" t="s">
        <v>62</v>
      </c>
      <c r="C8" s="57">
        <v>52188</v>
      </c>
      <c r="D8" s="55" t="s">
        <v>35</v>
      </c>
    </row>
    <row r="9" spans="1:6" x14ac:dyDescent="0.2">
      <c r="A9" s="41"/>
      <c r="B9" s="41"/>
      <c r="C9" s="41"/>
      <c r="D9" s="41"/>
    </row>
    <row r="10" spans="1:6" x14ac:dyDescent="0.2">
      <c r="A10" s="41"/>
      <c r="B10" s="41"/>
      <c r="C10" s="41"/>
      <c r="D10" s="41"/>
    </row>
    <row r="12" spans="1:6" x14ac:dyDescent="0.2">
      <c r="F12" s="70"/>
    </row>
    <row r="216" spans="13:13" x14ac:dyDescent="0.2">
      <c r="M216" s="69">
        <f>-K216+M215</f>
        <v>0</v>
      </c>
    </row>
  </sheetData>
  <printOptions horizontalCentered="1"/>
  <pageMargins left="0.7" right="0.7" top="0.75" bottom="0.75" header="0.3" footer="0.3"/>
  <pageSetup fitToHeight="0" orientation="portrait" r:id="rId1"/>
  <headerFooter alignWithMargins="0">
    <oddHeader>&amp;R&amp;"Arial,Regular"&amp;10&amp;A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topLeftCell="E1" zoomScale="90" zoomScaleNormal="100" zoomScaleSheetLayoutView="90" workbookViewId="0">
      <selection activeCell="N14" sqref="N14"/>
    </sheetView>
  </sheetViews>
  <sheetFormatPr defaultRowHeight="12.75" x14ac:dyDescent="0.2"/>
  <cols>
    <col min="1" max="1" width="8.5" style="71" customWidth="1"/>
    <col min="2" max="2" width="21.125" style="71" customWidth="1"/>
    <col min="3" max="3" width="8.75" style="71" customWidth="1"/>
    <col min="4" max="4" width="12.5" style="71" customWidth="1"/>
    <col min="5" max="5" width="2.375" style="71" customWidth="1"/>
    <col min="6" max="6" width="11.875" style="71" customWidth="1"/>
    <col min="7" max="7" width="11.375" style="71" customWidth="1"/>
    <col min="8" max="8" width="10.375" style="71" customWidth="1"/>
    <col min="9" max="9" width="2.375" style="71" customWidth="1"/>
    <col min="10" max="10" width="14.625" style="71" customWidth="1"/>
    <col min="11" max="11" width="13.75" style="71" customWidth="1"/>
    <col min="12" max="16384" width="9" style="71"/>
  </cols>
  <sheetData>
    <row r="1" spans="1:11" s="69" customFormat="1" x14ac:dyDescent="0.2">
      <c r="A1" s="40" t="str">
        <f>'Page 5.2'!B1</f>
        <v>PacifiCorp</v>
      </c>
      <c r="K1" s="42" t="s">
        <v>70</v>
      </c>
    </row>
    <row r="2" spans="1:11" s="69" customFormat="1" x14ac:dyDescent="0.2">
      <c r="A2" s="40" t="str">
        <f>'Page 5.2'!B2</f>
        <v>Washington Expedited Rate Filing - June 2015</v>
      </c>
    </row>
    <row r="3" spans="1:11" s="69" customFormat="1" x14ac:dyDescent="0.2">
      <c r="A3" s="40" t="s">
        <v>105</v>
      </c>
    </row>
    <row r="4" spans="1:11" x14ac:dyDescent="0.2">
      <c r="A4" s="76" t="s">
        <v>74</v>
      </c>
    </row>
    <row r="6" spans="1:11" x14ac:dyDescent="0.2">
      <c r="D6" s="77" t="s">
        <v>96</v>
      </c>
      <c r="F6" s="77" t="s">
        <v>97</v>
      </c>
      <c r="G6" s="77" t="s">
        <v>98</v>
      </c>
      <c r="H6" s="77" t="s">
        <v>99</v>
      </c>
      <c r="J6" s="77" t="s">
        <v>102</v>
      </c>
      <c r="K6" s="77" t="s">
        <v>100</v>
      </c>
    </row>
    <row r="7" spans="1:11" ht="38.25" x14ac:dyDescent="0.2">
      <c r="A7" s="75" t="s">
        <v>75</v>
      </c>
      <c r="B7" s="74" t="s">
        <v>59</v>
      </c>
      <c r="C7" s="75" t="s">
        <v>77</v>
      </c>
      <c r="D7" s="75" t="s">
        <v>94</v>
      </c>
      <c r="E7" s="76"/>
      <c r="F7" s="75" t="s">
        <v>76</v>
      </c>
      <c r="G7" s="75" t="s">
        <v>71</v>
      </c>
      <c r="H7" s="75" t="s">
        <v>72</v>
      </c>
      <c r="I7" s="76"/>
      <c r="J7" s="75" t="s">
        <v>106</v>
      </c>
      <c r="K7" s="75" t="s">
        <v>95</v>
      </c>
    </row>
    <row r="8" spans="1:11" x14ac:dyDescent="0.2">
      <c r="A8" s="71">
        <v>5000000</v>
      </c>
      <c r="B8" s="71" t="s">
        <v>78</v>
      </c>
      <c r="C8" s="73" t="s">
        <v>15</v>
      </c>
      <c r="D8" s="79">
        <v>21620.35</v>
      </c>
      <c r="E8" s="79"/>
      <c r="F8" s="79">
        <f t="shared" ref="F8:F21" si="0">D8-G8</f>
        <v>21620.35</v>
      </c>
      <c r="G8" s="79"/>
      <c r="H8" s="79"/>
      <c r="I8" s="79"/>
      <c r="J8" s="79">
        <f>F8*$F$25</f>
        <v>7961.3263415499987</v>
      </c>
      <c r="K8" s="79">
        <f t="shared" ref="K8:K21" si="1">J8+G8</f>
        <v>7961.3263415499987</v>
      </c>
    </row>
    <row r="9" spans="1:11" x14ac:dyDescent="0.2">
      <c r="A9" s="71">
        <v>5012000</v>
      </c>
      <c r="B9" s="71" t="s">
        <v>79</v>
      </c>
      <c r="C9" s="73" t="s">
        <v>15</v>
      </c>
      <c r="D9" s="79">
        <v>1864818.6099999999</v>
      </c>
      <c r="E9" s="79"/>
      <c r="F9" s="79">
        <f t="shared" si="0"/>
        <v>1864818.6099999999</v>
      </c>
      <c r="G9" s="79"/>
      <c r="H9" s="79"/>
      <c r="I9" s="79"/>
      <c r="J9" s="79">
        <f t="shared" ref="J9:J21" si="2">F9*$F$25</f>
        <v>686687.75121612987</v>
      </c>
      <c r="K9" s="79">
        <f t="shared" si="1"/>
        <v>686687.75121612987</v>
      </c>
    </row>
    <row r="10" spans="1:11" x14ac:dyDescent="0.2">
      <c r="A10" s="71">
        <v>5014500</v>
      </c>
      <c r="B10" s="71" t="s">
        <v>80</v>
      </c>
      <c r="C10" s="73" t="s">
        <v>15</v>
      </c>
      <c r="D10" s="79">
        <v>197430.11</v>
      </c>
      <c r="E10" s="79"/>
      <c r="F10" s="79">
        <f t="shared" si="0"/>
        <v>197430.11</v>
      </c>
      <c r="G10" s="79"/>
      <c r="H10" s="79"/>
      <c r="I10" s="79"/>
      <c r="J10" s="79">
        <f t="shared" si="2"/>
        <v>72700.281695629994</v>
      </c>
      <c r="K10" s="79">
        <f t="shared" si="1"/>
        <v>72700.281695629994</v>
      </c>
    </row>
    <row r="11" spans="1:11" x14ac:dyDescent="0.2">
      <c r="A11" s="71">
        <v>5020000</v>
      </c>
      <c r="B11" s="71" t="s">
        <v>81</v>
      </c>
      <c r="C11" s="73" t="s">
        <v>15</v>
      </c>
      <c r="D11" s="79">
        <v>942678</v>
      </c>
      <c r="E11" s="79"/>
      <c r="F11" s="79">
        <f t="shared" si="0"/>
        <v>942678</v>
      </c>
      <c r="G11" s="79"/>
      <c r="H11" s="79"/>
      <c r="I11" s="79"/>
      <c r="J11" s="79">
        <f t="shared" si="2"/>
        <v>347125.14797399996</v>
      </c>
      <c r="K11" s="79">
        <f t="shared" si="1"/>
        <v>347125.14797399996</v>
      </c>
    </row>
    <row r="12" spans="1:11" x14ac:dyDescent="0.2">
      <c r="A12" s="71">
        <v>5050000</v>
      </c>
      <c r="B12" s="71" t="s">
        <v>82</v>
      </c>
      <c r="C12" s="73" t="s">
        <v>15</v>
      </c>
      <c r="D12" s="79">
        <v>68118.58</v>
      </c>
      <c r="E12" s="79"/>
      <c r="F12" s="79">
        <f t="shared" si="0"/>
        <v>68118.58</v>
      </c>
      <c r="G12" s="79"/>
      <c r="H12" s="79"/>
      <c r="I12" s="79"/>
      <c r="J12" s="79">
        <f t="shared" si="2"/>
        <v>25083.50906914</v>
      </c>
      <c r="K12" s="79">
        <f t="shared" si="1"/>
        <v>25083.50906914</v>
      </c>
    </row>
    <row r="13" spans="1:11" x14ac:dyDescent="0.2">
      <c r="A13" s="71">
        <v>5060000</v>
      </c>
      <c r="B13" s="71" t="s">
        <v>83</v>
      </c>
      <c r="C13" s="73" t="s">
        <v>15</v>
      </c>
      <c r="D13" s="79">
        <v>1019582.65</v>
      </c>
      <c r="E13" s="79"/>
      <c r="F13" s="79">
        <f t="shared" si="0"/>
        <v>1019582.65</v>
      </c>
      <c r="G13" s="79"/>
      <c r="H13" s="79"/>
      <c r="I13" s="79"/>
      <c r="J13" s="79">
        <f t="shared" si="2"/>
        <v>375443.97795744997</v>
      </c>
      <c r="K13" s="79">
        <f t="shared" si="1"/>
        <v>375443.97795744997</v>
      </c>
    </row>
    <row r="14" spans="1:11" x14ac:dyDescent="0.2">
      <c r="A14" s="71">
        <v>5070000</v>
      </c>
      <c r="B14" s="71" t="s">
        <v>84</v>
      </c>
      <c r="C14" s="73" t="s">
        <v>15</v>
      </c>
      <c r="D14" s="79">
        <v>32348.010000000002</v>
      </c>
      <c r="E14" s="79"/>
      <c r="F14" s="79">
        <f t="shared" si="0"/>
        <v>32348.010000000002</v>
      </c>
      <c r="G14" s="79"/>
      <c r="H14" s="79"/>
      <c r="I14" s="79"/>
      <c r="J14" s="79">
        <f t="shared" si="2"/>
        <v>11911.60476633</v>
      </c>
      <c r="K14" s="79">
        <f t="shared" si="1"/>
        <v>11911.60476633</v>
      </c>
    </row>
    <row r="15" spans="1:11" x14ac:dyDescent="0.2">
      <c r="A15" s="71">
        <v>5100000</v>
      </c>
      <c r="B15" s="71" t="s">
        <v>85</v>
      </c>
      <c r="C15" s="73" t="s">
        <v>15</v>
      </c>
      <c r="D15" s="79">
        <v>251057.59</v>
      </c>
      <c r="E15" s="79"/>
      <c r="F15" s="79">
        <f t="shared" si="0"/>
        <v>251057.59</v>
      </c>
      <c r="G15" s="79"/>
      <c r="H15" s="79"/>
      <c r="I15" s="79"/>
      <c r="J15" s="79">
        <f t="shared" si="2"/>
        <v>92447.689538469989</v>
      </c>
      <c r="K15" s="79">
        <f t="shared" si="1"/>
        <v>92447.689538469989</v>
      </c>
    </row>
    <row r="16" spans="1:11" x14ac:dyDescent="0.2">
      <c r="A16" s="71">
        <v>5110000</v>
      </c>
      <c r="B16" s="71" t="s">
        <v>86</v>
      </c>
      <c r="C16" s="73" t="s">
        <v>15</v>
      </c>
      <c r="D16" s="79">
        <v>451287.51</v>
      </c>
      <c r="E16" s="79"/>
      <c r="F16" s="79">
        <f t="shared" si="0"/>
        <v>451287.51</v>
      </c>
      <c r="G16" s="79"/>
      <c r="H16" s="79"/>
      <c r="I16" s="79"/>
      <c r="J16" s="79">
        <f t="shared" si="2"/>
        <v>166178.95366982999</v>
      </c>
      <c r="K16" s="79">
        <f t="shared" si="1"/>
        <v>166178.95366982999</v>
      </c>
    </row>
    <row r="17" spans="1:11" x14ac:dyDescent="0.2">
      <c r="A17" s="71">
        <v>5120000</v>
      </c>
      <c r="B17" s="71" t="s">
        <v>87</v>
      </c>
      <c r="C17" s="73" t="s">
        <v>15</v>
      </c>
      <c r="D17" s="79">
        <v>2629756.5300000003</v>
      </c>
      <c r="E17" s="79"/>
      <c r="F17" s="79">
        <f t="shared" si="0"/>
        <v>2166756.5300000003</v>
      </c>
      <c r="G17" s="79">
        <v>463000</v>
      </c>
      <c r="H17" s="79"/>
      <c r="I17" s="79"/>
      <c r="J17" s="79">
        <f t="shared" si="2"/>
        <v>797871.25731149002</v>
      </c>
      <c r="K17" s="79">
        <f t="shared" si="1"/>
        <v>1260871.2573114899</v>
      </c>
    </row>
    <row r="18" spans="1:11" x14ac:dyDescent="0.2">
      <c r="A18" s="71">
        <v>5130000</v>
      </c>
      <c r="B18" s="71" t="s">
        <v>88</v>
      </c>
      <c r="C18" s="73" t="s">
        <v>15</v>
      </c>
      <c r="D18" s="79">
        <v>889497.85</v>
      </c>
      <c r="E18" s="79"/>
      <c r="F18" s="79">
        <f t="shared" si="0"/>
        <v>889497.85</v>
      </c>
      <c r="G18" s="79"/>
      <c r="H18" s="79"/>
      <c r="I18" s="79"/>
      <c r="J18" s="79">
        <f t="shared" si="2"/>
        <v>327542.46179904998</v>
      </c>
      <c r="K18" s="79">
        <f t="shared" si="1"/>
        <v>327542.46179904998</v>
      </c>
    </row>
    <row r="19" spans="1:11" x14ac:dyDescent="0.2">
      <c r="A19" s="71">
        <v>5140000</v>
      </c>
      <c r="B19" s="71" t="s">
        <v>89</v>
      </c>
      <c r="C19" s="73" t="s">
        <v>15</v>
      </c>
      <c r="D19" s="79">
        <v>329336.94</v>
      </c>
      <c r="E19" s="79"/>
      <c r="F19" s="79">
        <f t="shared" si="0"/>
        <v>329336.94</v>
      </c>
      <c r="G19" s="79"/>
      <c r="H19" s="79"/>
      <c r="I19" s="79"/>
      <c r="J19" s="79">
        <f t="shared" si="2"/>
        <v>121272.72942701999</v>
      </c>
      <c r="K19" s="79">
        <f t="shared" si="1"/>
        <v>121272.72942701999</v>
      </c>
    </row>
    <row r="20" spans="1:11" x14ac:dyDescent="0.2">
      <c r="A20" s="71">
        <v>9243000</v>
      </c>
      <c r="B20" s="71" t="s">
        <v>90</v>
      </c>
      <c r="C20" s="73" t="s">
        <v>91</v>
      </c>
      <c r="D20" s="79">
        <v>108808.81</v>
      </c>
      <c r="E20" s="79"/>
      <c r="F20" s="79">
        <f t="shared" si="0"/>
        <v>108808.81</v>
      </c>
      <c r="G20" s="79"/>
      <c r="H20" s="79"/>
      <c r="I20" s="79"/>
      <c r="J20" s="79">
        <f t="shared" si="2"/>
        <v>40066.994532729994</v>
      </c>
      <c r="K20" s="79">
        <f t="shared" si="1"/>
        <v>40066.994532729994</v>
      </c>
    </row>
    <row r="21" spans="1:11" x14ac:dyDescent="0.2">
      <c r="A21" s="71">
        <v>9250000</v>
      </c>
      <c r="B21" s="71" t="s">
        <v>92</v>
      </c>
      <c r="C21" s="73" t="s">
        <v>91</v>
      </c>
      <c r="D21" s="79">
        <v>15659.71</v>
      </c>
      <c r="E21" s="79"/>
      <c r="F21" s="79">
        <f t="shared" si="0"/>
        <v>15659.71</v>
      </c>
      <c r="G21" s="79"/>
      <c r="H21" s="79"/>
      <c r="I21" s="79"/>
      <c r="J21" s="79">
        <f t="shared" si="2"/>
        <v>5766.4219924299996</v>
      </c>
      <c r="K21" s="79">
        <f t="shared" si="1"/>
        <v>5766.4219924299996</v>
      </c>
    </row>
    <row r="22" spans="1:11" ht="13.5" thickBot="1" x14ac:dyDescent="0.25">
      <c r="D22" s="80">
        <f t="shared" ref="D22:K22" si="3">SUM(D8:D21)</f>
        <v>8822001.25</v>
      </c>
      <c r="E22" s="79"/>
      <c r="F22" s="80">
        <f>SUM(F8:F21)</f>
        <v>8359001.2499999991</v>
      </c>
      <c r="G22" s="80">
        <f>SUM(G8:G21)</f>
        <v>463000</v>
      </c>
      <c r="H22" s="80">
        <f t="shared" ref="H22" si="4">SUM(H8:H21)</f>
        <v>0</v>
      </c>
      <c r="I22" s="79"/>
      <c r="J22" s="80">
        <f t="shared" si="3"/>
        <v>3078060.1072912496</v>
      </c>
      <c r="K22" s="81">
        <f t="shared" si="3"/>
        <v>3541060.1072912496</v>
      </c>
    </row>
    <row r="23" spans="1:11" x14ac:dyDescent="0.2">
      <c r="K23" s="78" t="s">
        <v>73</v>
      </c>
    </row>
    <row r="24" spans="1:11" x14ac:dyDescent="0.2">
      <c r="F24" s="72"/>
    </row>
    <row r="25" spans="1:11" x14ac:dyDescent="0.2">
      <c r="B25" s="1" t="s">
        <v>40</v>
      </c>
      <c r="F25" s="82">
        <f>'Page 5.2.1'!B9</f>
        <v>0.36823299999999998</v>
      </c>
      <c r="G25" s="76" t="s">
        <v>101</v>
      </c>
    </row>
  </sheetData>
  <pageMargins left="0.7" right="0.7" top="0.75" bottom="0.75" header="0.3" footer="0.3"/>
  <pageSetup scale="97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EDBA33D-AF5B-454E-8327-364563495DC2}"/>
</file>

<file path=customXml/itemProps2.xml><?xml version="1.0" encoding="utf-8"?>
<ds:datastoreItem xmlns:ds="http://schemas.openxmlformats.org/officeDocument/2006/customXml" ds:itemID="{FFCB1F20-6077-4355-B098-E0E32C5D32F6}"/>
</file>

<file path=customXml/itemProps3.xml><?xml version="1.0" encoding="utf-8"?>
<ds:datastoreItem xmlns:ds="http://schemas.openxmlformats.org/officeDocument/2006/customXml" ds:itemID="{6F9E6820-6D40-48CD-9909-863BF569E8D4}"/>
</file>

<file path=customXml/itemProps4.xml><?xml version="1.0" encoding="utf-8"?>
<ds:datastoreItem xmlns:ds="http://schemas.openxmlformats.org/officeDocument/2006/customXml" ds:itemID="{FC32AB36-5373-4B31-8CA2-1726B4825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Page 5.2</vt:lpstr>
      <vt:lpstr>Page 5.2.1</vt:lpstr>
      <vt:lpstr>Page 5.2.2</vt:lpstr>
      <vt:lpstr>Page 5.2.3</vt:lpstr>
      <vt:lpstr>Page 5.2.4</vt:lpstr>
      <vt:lpstr>'Page 5.2.1'!Print_Area</vt:lpstr>
      <vt:lpstr>'Page 5.2.2'!Print_Area</vt:lpstr>
      <vt:lpstr>'Page 5.2.3'!Print_Area</vt:lpstr>
      <vt:lpstr>'Page 5.2.4'!Print_Area</vt:lpstr>
      <vt:lpstr>'Page 5.2.1'!Print_Titles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2015-11-12T19:40:22Z</dcterms:created>
  <dcterms:modified xsi:type="dcterms:W3CDTF">2016-05-12T19:01:22Z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